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01 - Venkovní hřiště" sheetId="2" r:id="rId2"/>
    <sheet name="Pokyny pro vyplnění" sheetId="3" r:id="rId3"/>
  </sheets>
  <definedNames>
    <definedName name="_xlnm.Print_Titles" localSheetId="0">'Rekapitulace stavby'!$47:$47</definedName>
    <definedName name="_xlnm.Print_Titles" localSheetId="1">'SO 01 - Venkovní hřiště'!$84:$84</definedName>
    <definedName name="_xlnm.Print_Area" localSheetId="2">'Pokyny pro vyplnění'!$B$2:$K$69,'Pokyny pro vyplnění'!$B$72:$K$110,'Pokyny pro vyplnění'!$B$113:$K$175,'Pokyny pro vyplnění'!$B$178:$K$198</definedName>
    <definedName name="_xlnm.Print_Area" localSheetId="0">'Rekapitulace stavby'!$D$4:$AO$32,'Rekapitulace stavby'!$C$38:$AQ$51</definedName>
    <definedName name="_xlnm.Print_Area" localSheetId="1">'SO 01 - Venkovní hřiště'!$C$4:$P$33,'SO 01 - Venkovní hřiště'!$C$39:$Q$68,'SO 01 - Venkovní hřiště'!$C$74:$R$466</definedName>
  </definedNames>
  <calcPr fullCalcOnLoad="1"/>
</workbook>
</file>

<file path=xl/sharedStrings.xml><?xml version="1.0" encoding="utf-8"?>
<sst xmlns="http://schemas.openxmlformats.org/spreadsheetml/2006/main" count="3648" uniqueCount="958">
  <si>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</si>
  <si>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</si>
  <si>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</si>
  <si>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</si>
  <si>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</si>
  <si>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</si>
  <si>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</si>
  <si>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</si>
  <si>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</si>
  <si>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</si>
  <si>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</si>
  <si>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</si>
  <si>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</si>
  <si>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</si>
  <si>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</si>
  <si>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</si>
  <si>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</si>
  <si>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</si>
  <si>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</si>
  <si>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</si>
  <si>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</si>
  <si>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</si>
  <si>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</si>
  <si>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</si>
  <si>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</si>
  <si>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</si>
  <si>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</si>
  <si>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</si>
  <si>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</si>
  <si>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</si>
  <si>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</si>
  <si>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</si>
  <si>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</si>
  <si>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</si>
  <si>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</si>
  <si>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</si>
  <si>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</si>
  <si>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</si>
  <si>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</si>
  <si>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</si>
  <si>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</si>
  <si>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</si>
  <si>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</si>
  <si>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</si>
  <si>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</si>
  <si>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</si>
  <si>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</si>
  <si>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</si>
  <si>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</si>
  <si>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</si>
  <si>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</si>
  <si>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</si>
  <si>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</si>
  <si>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</si>
  <si>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</si>
  <si>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</si>
  <si>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</si>
  <si>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</si>
  <si>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</si>
  <si>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</si>
  <si>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</si>
  <si>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</si>
  <si>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</si>
  <si>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</si>
  <si>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</si>
  <si>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</si>
  <si>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</si>
  <si>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</si>
  <si>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</si>
  <si>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</si>
  <si>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</si>
  <si>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</si>
  <si>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</si>
  <si>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</si>
  <si>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</si>
  <si>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</si>
  <si>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</si>
  <si>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</si>
  <si>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</si>
  <si>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</si>
  <si>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</si>
  <si>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</si>
  <si>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</si>
  <si>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</si>
  <si>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</si>
  <si>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</si>
  <si>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</si>
  <si>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</si>
  <si>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</si>
  <si>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</si>
  <si>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</si>
  <si>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</si>
  <si>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</si>
  <si>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</si>
  <si>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</si>
  <si>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</si>
  <si>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</si>
  <si>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</si>
  <si>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</si>
  <si>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</si>
  <si>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</si>
  <si>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</si>
  <si>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</si>
  <si>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</si>
  <si>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1.0</t>
  </si>
  <si>
    <t>False</t>
  </si>
  <si>
    <t>{202E18B0-E3AB-428D-927D-246018DE09D3}</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</si>
  <si>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</si>
  <si>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</si>
  <si>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</si>
  <si>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</si>
  <si>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</si>
  <si>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</si>
  <si>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</si>
  <si>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</si>
  <si>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</si>
  <si>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</si>
  <si>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2015/22/DPS/V1 - Výstavba sportovišť v areálu SOU elektrotechnického, Plzeň - venkovní hřiště</t>
  </si>
  <si>
    <t>0,1</t>
  </si>
  <si>
    <t>1</t>
  </si>
  <si>
    <t>Místo:</t>
  </si>
  <si>
    <t>Areál SOU elektrotechnického Plzeň</t>
  </si>
  <si>
    <t>Datum:</t>
  </si>
  <si>
    <t>30.10.2015</t>
  </si>
  <si>
    <t>10</t>
  </si>
  <si>
    <t>100</t>
  </si>
  <si>
    <t>Zadavatel:</t>
  </si>
  <si>
    <t>IČ:</t>
  </si>
  <si>
    <t>SOU elektrotechnické Plzeň</t>
  </si>
  <si>
    <t>DIČ:</t>
  </si>
  <si>
    <t>Uchazeč:</t>
  </si>
  <si>
    <t>Vyplň údaj</t>
  </si>
  <si>
    <t>Projektant:</t>
  </si>
  <si>
    <t>Šumavaplan s.r.o.</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</si>
  <si>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</si>
  <si>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</si>
  <si>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</si>
  <si>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</si>
  <si>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</si>
  <si>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</si>
  <si>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</si>
  <si>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</si>
  <si>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</si>
  <si>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</si>
  <si>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</si>
  <si>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</si>
  <si>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</si>
  <si>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</si>
  <si>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</si>
  <si>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</si>
  <si>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</si>
  <si>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</si>
  <si>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</si>
  <si>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</si>
  <si>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</si>
  <si>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</si>
  <si>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</si>
  <si>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</si>
  <si>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</si>
  <si>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</si>
  <si>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</si>
  <si>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</si>
  <si>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</si>
  <si>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</si>
  <si>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</si>
  <si>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</si>
  <si>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</si>
  <si>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</si>
  <si>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</si>
  <si>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</si>
  <si>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</si>
  <si>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</si>
  <si>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</si>
  <si>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Venkovní hřiště</t>
  </si>
  <si>
    <t>STA</t>
  </si>
  <si>
    <t>{11BD37A1-B768-415D-B3A4-864222C6386A}</t>
  </si>
  <si>
    <t>2</t>
  </si>
  <si>
    <t>Zpět na list:</t>
  </si>
  <si>
    <t>KRYCÍ LIST SOUPISU</t>
  </si>
  <si>
    <t>Objekt:</t>
  </si>
  <si>
    <t>SO 01 - Venkovní hřiště</t>
  </si>
  <si>
    <t>KSO: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</si>
  <si>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</si>
  <si>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</si>
  <si>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</si>
  <si>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</si>
  <si>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</si>
  <si>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</si>
  <si>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</si>
  <si>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</si>
  <si>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</si>
  <si>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t>
  </si>
  <si>
    <t xml:space="preserve">    63 - Podlahy a podlahové konstrukce</t>
  </si>
  <si>
    <t xml:space="preserve">    94 - Lešení a stavební výtahy</t>
  </si>
  <si>
    <t xml:space="preserve">    96 - Bourání konstrukcí</t>
  </si>
  <si>
    <t xml:space="preserve">    99 - Přesun hmot</t>
  </si>
  <si>
    <t>PSV - Práce a dodávky PSV</t>
  </si>
  <si>
    <t xml:space="preserve">    767 - Konstrukce zámečnické</t>
  </si>
  <si>
    <t xml:space="preserve">    783 - Dokončovací práce - nátěry</t>
  </si>
  <si>
    <t>M - Práce a dodávky M</t>
  </si>
  <si>
    <t xml:space="preserve">    21-M - Elektromontáže</t>
  </si>
  <si>
    <t>VRN - Vedlejší rozpočtové náklady</t>
  </si>
  <si>
    <t xml:space="preserve">    0 - Vedlejší rozpočtové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</si>
  <si>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</si>
  <si>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</si>
  <si>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</si>
  <si>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</si>
  <si>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</si>
  <si>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</si>
  <si>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</si>
  <si>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</si>
  <si>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</si>
  <si>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</si>
  <si>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</si>
  <si>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</si>
  <si>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</si>
  <si>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</si>
  <si>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</si>
  <si>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</si>
  <si>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132</t>
  </si>
  <si>
    <t>K</t>
  </si>
  <si>
    <t>001 101</t>
  </si>
  <si>
    <t>Poplatek za skládku</t>
  </si>
  <si>
    <t>t</t>
  </si>
  <si>
    <t>4</t>
  </si>
  <si>
    <t>-1126223378</t>
  </si>
  <si>
    <t>1801,313*1,8</t>
  </si>
  <si>
    <t>VV</t>
  </si>
  <si>
    <t>121101103</t>
  </si>
  <si>
    <t>Sejmutí ornice s přemístěním na vzdálenost do 250 m</t>
  </si>
  <si>
    <t>m3</t>
  </si>
  <si>
    <t>CS ÚRS 2012 02</t>
  </si>
  <si>
    <t>-1754481052</t>
  </si>
  <si>
    <t>Sejmutí ornice nebo lesní půdy s vodorovným přemístěním na hromady v místě upotřebení nebo na dočasné či trvalé skládky se složením, na vzdálenost přes 100 do 250 m</t>
  </si>
  <si>
    <t>PP</t>
  </si>
  <si>
    <t>(64,0+59,0)*0,5*22,5*0,15+(22,0*19,0*0,5*0,15)+(19,0*15,0*0,5*0,15)+(24,0*28,0*0,15)</t>
  </si>
  <si>
    <t>3</t>
  </si>
  <si>
    <t>131201103</t>
  </si>
  <si>
    <t>Hloubení jam nezapažených v hornině tř. 3 objemu do 5000 m3</t>
  </si>
  <si>
    <t>2091655398</t>
  </si>
  <si>
    <t>Hloubení nezapažených jam a zářezů kromě zářezů se šikmými stěnami pro podzemní vedení s urovnáním dna do předepsaného profilu a spádu v hornině tř. 3 přes 1 000 do 5 000 m3</t>
  </si>
  <si>
    <t>(40,0*38,0*0,5)+(24,0*44,0*0,5)</t>
  </si>
  <si>
    <t>131201109</t>
  </si>
  <si>
    <t>Příplatek za lepivost u hloubení jam nezapažených v hornině tř. 3</t>
  </si>
  <si>
    <t>-306165082</t>
  </si>
  <si>
    <t>Hloubení nezapažených jam a zářezů kromě zářezů se šikmými stěnami pro podzemní vedení s urovnáním dna do předepsaného profilu a spádu Příplatek k cenám za lepivost horniny tř. 3</t>
  </si>
  <si>
    <t>5</t>
  </si>
  <si>
    <t>132201101</t>
  </si>
  <si>
    <t>Hloubení rýh š do 600 mm v hornině tř. 3 objemu do 100 m3</t>
  </si>
  <si>
    <t>-176908908</t>
  </si>
  <si>
    <t>Hloubení zapažených i nezapažených rýh šířky do 600 mm s urovnáním dna do předepsaného profilu a spádu v hornině tř. 3 do 100 m3</t>
  </si>
  <si>
    <t>"základ" (37,2+19,0)*2*0,3*0,73</t>
  </si>
  <si>
    <t>"opěrka" (10,8*0,45*1,71)+(37,0*0,45*1,71)+(37,0*0,45*0,56)+(12,9*0,45*1,44)+(12,9*0,45*0,59)+(18,4*0,45*1,44)+(18,4*0,45*1,14)+(21,6*0,45*1,82)</t>
  </si>
  <si>
    <t>(21,6*0,45*1,35)+(24,2*0,45*0,55)+(13,0*0,45*0,55)</t>
  </si>
  <si>
    <t>"drenáž vnitřní" (24,2*0,6*0,8*2)+(36,6*0,6*0,8*9)+(24,0*0,6*0,8*7)</t>
  </si>
  <si>
    <t>"drenáž obvod" (38,4*0,6*0,9)+(14,0+112+56,5+81,0)*0,6*0,9</t>
  </si>
  <si>
    <t>6</t>
  </si>
  <si>
    <t>132201109</t>
  </si>
  <si>
    <t>Příplatek za lepivost k hloubení rýh š do 600 mm v hornině tř. 3</t>
  </si>
  <si>
    <t>1566637582</t>
  </si>
  <si>
    <t>Hloubení zapažených i nezapažených rýh šířky do 600 mm s urovnáním dna do předepsaného profilu a spádu v hornině tř. 3 Příplatek k cenám za lepivost horniny tř. 3</t>
  </si>
  <si>
    <t>7</t>
  </si>
  <si>
    <t>133201101</t>
  </si>
  <si>
    <t>Hloubení šachet v hornině tř. 3 objemu do 100 m3</t>
  </si>
  <si>
    <t>-1095766158</t>
  </si>
  <si>
    <t>Hloubení zapažených i nezapažených šachet s případným nutným přemístěním výkopku ve výkopišti v hornině tř. 3 do 100 m3</t>
  </si>
  <si>
    <t>"patky" (0,45*0,45*0,7*12)</t>
  </si>
  <si>
    <t>"osvětlení" (1,0*1,0*2,0*3)+(1,0*1,0*3,1)</t>
  </si>
  <si>
    <t>"vsakovačka" 2,0*2,0*3,0*3</t>
  </si>
  <si>
    <t>"sloupky oplocení" 0,25*0,25*1,0*76</t>
  </si>
  <si>
    <t>8</t>
  </si>
  <si>
    <t>133201109</t>
  </si>
  <si>
    <t>Příplatek za lepivost u hloubení šachet v hornině tř. 3</t>
  </si>
  <si>
    <t>-770026147</t>
  </si>
  <si>
    <t>Hloubení zapažených i nezapažených šachet s případným nutným přemístěním výkopku ve výkopišti v hornině tř. 3 Příplatek k cenám za lepivost horniny tř. 3</t>
  </si>
  <si>
    <t>13</t>
  </si>
  <si>
    <t>151101101</t>
  </si>
  <si>
    <t>Zřízení příložného pažení a rozepření stěn rýh hl do 2 m</t>
  </si>
  <si>
    <t>m2</t>
  </si>
  <si>
    <t>-1034153855</t>
  </si>
  <si>
    <t>Zřízení pažení a rozepření stěn rýh pro podzemní vedení pro všechny šířky rýhy příložné pro jakoukoliv mezerovitost, hloubky do 2 m</t>
  </si>
  <si>
    <t>"opěrka" (10,8*2*1,71)+(37,0*2*1,71)+(37,0*2*0,56)+(12,9*2*1,44)+(12,9*2*0,59)+(18,4*2*1,44)+(18,4*2*1,14)+(21,6*2*1,82)</t>
  </si>
  <si>
    <t>(21,6*2*1,35)+(24,2*2*0,55)+(13,0*2*0,55)</t>
  </si>
  <si>
    <t>14</t>
  </si>
  <si>
    <t>151101111</t>
  </si>
  <si>
    <t>Odstranění příložného pažení a rozepření stěn rýh hl do 2 m</t>
  </si>
  <si>
    <t>-1283203876</t>
  </si>
  <si>
    <t>Odstranění pažení a rozepření stěn rýh pro podzemní vedení s uložením materiálu na vzdálenost do 3 m od kraje výkopu příložné, hloubky do 2 m</t>
  </si>
  <si>
    <t>9</t>
  </si>
  <si>
    <t>162701105</t>
  </si>
  <si>
    <t>Vodorovné přemístění do 10000 m výkopku/sypaniny z horniny tř. 1 až 4</t>
  </si>
  <si>
    <t>1711594792</t>
  </si>
  <si>
    <t>Vodorovné přemístění výkopku nebo sypaniny po suchu na obvyklém dopravním prostředku, bez naložení výkopku, avšak se složením bez rozhrnutí z horniny tř. 1 až 4 na vzdálenost přes 9 000 do 10 000 m</t>
  </si>
  <si>
    <t>1288,0+568,898+51,551</t>
  </si>
  <si>
    <t>162701109</t>
  </si>
  <si>
    <t>Příplatek k vodorovnému přemístění výkopku/sypaniny z horniny tř. 1 až 4 ZKD 1000 m přes 10000 m</t>
  </si>
  <si>
    <t>-325295290</t>
  </si>
  <si>
    <t>Vodorovné přemístění výkopku nebo sypaniny po suchu na obvyklém dopravním prostředku, bez naložení výkopku, avšak se složením bez rozhrnutí z horniny tř. 1 až 4 na vzdálenost Příplatek k ceně za každých dalších i započatých 1 000 m</t>
  </si>
  <si>
    <t>1908,449*6</t>
  </si>
  <si>
    <t>120</t>
  </si>
  <si>
    <t>180404111</t>
  </si>
  <si>
    <t>Založení hřišťového trávníku výsevem na vrstvě ornice</t>
  </si>
  <si>
    <t>-406502192</t>
  </si>
  <si>
    <t>121</t>
  </si>
  <si>
    <t>M</t>
  </si>
  <si>
    <t>005724400</t>
  </si>
  <si>
    <t>osivo směs travní hřištní</t>
  </si>
  <si>
    <t>kg</t>
  </si>
  <si>
    <t>-1618392751</t>
  </si>
  <si>
    <t>1970*0,03</t>
  </si>
  <si>
    <t>181301112</t>
  </si>
  <si>
    <t>Rozprostření ornice tl vrstvy do 150 mm pl přes 500 m2 v rovině nebo ve svahu do 1:5</t>
  </si>
  <si>
    <t>1366574316</t>
  </si>
  <si>
    <t>Rozprostření a urovnání ornice v rovině nebo ve svahu sklonu do 1 : 5 při souvislé ploše přes 500 m2, tl. vrstvy přes 100 do 150 mm</t>
  </si>
  <si>
    <t>36</t>
  </si>
  <si>
    <t>002 101</t>
  </si>
  <si>
    <t>Dodávka a montáž revizní drenážní PVC šachty DN300 mm, hl. 3000 mm, vč. lit.poklopu</t>
  </si>
  <si>
    <t>ks</t>
  </si>
  <si>
    <t>2055467585</t>
  </si>
  <si>
    <t>114</t>
  </si>
  <si>
    <t>002 102</t>
  </si>
  <si>
    <t>Dodávka a montáž PVC trubek DN 150 mm dl. 1000 mm pro dodatečné osazení sloupků oplocení vč. trubiček pro odtok vody mimo beton</t>
  </si>
  <si>
    <t>-731091543</t>
  </si>
  <si>
    <t>"sloupky" 219</t>
  </si>
  <si>
    <t>"průchodky" 17</t>
  </si>
  <si>
    <t>127</t>
  </si>
  <si>
    <t>002 103</t>
  </si>
  <si>
    <t>Dodávka a montáž průchodek pro odvod vody DN 50, dl 300 mm vložené do bednění opěrných stěn</t>
  </si>
  <si>
    <t>1728829501</t>
  </si>
  <si>
    <t>(11,0+53,0+80,0)/3</t>
  </si>
  <si>
    <t>139</t>
  </si>
  <si>
    <t>002 104</t>
  </si>
  <si>
    <t>Zbroušení hran opěrných stěn poloměr zaoblení 50 mm</t>
  </si>
  <si>
    <t>m</t>
  </si>
  <si>
    <t>-998775856</t>
  </si>
  <si>
    <t>36,6+18,4+13,0+24,3+(30,6*2)+(18,4*2)</t>
  </si>
  <si>
    <t>35</t>
  </si>
  <si>
    <t>212532111</t>
  </si>
  <si>
    <t>Lože pro trativody z kameniva hrubého drceného frakce 16 až 32 mm</t>
  </si>
  <si>
    <t>-117252102</t>
  </si>
  <si>
    <t>Lože pro trativody z kameniva hrubého drceného</t>
  </si>
  <si>
    <t>33</t>
  </si>
  <si>
    <t>212755214</t>
  </si>
  <si>
    <t>Trativody z drenážních trubek plastových flexibilních D 100 mm bez lože</t>
  </si>
  <si>
    <t>1666598258</t>
  </si>
  <si>
    <t>Trativody bez lože z drenážních trubek plastových flexibilních D 100 mm</t>
  </si>
  <si>
    <t>"drenáž vnitřní" (24,2*2)+(36,6*9)+(24,0*7)</t>
  </si>
  <si>
    <t>34</t>
  </si>
  <si>
    <t>212755216</t>
  </si>
  <si>
    <t>Trativody z drenážních trubek plastových flexibilních D 160 mm bez lože</t>
  </si>
  <si>
    <t>-846257124</t>
  </si>
  <si>
    <t>Trativody bez lože z drenážních trubek plastových flexibilních D 160 mm</t>
  </si>
  <si>
    <t>"drenáž obvod" (38,4+14,0+112+56,5+81,0)</t>
  </si>
  <si>
    <t>52</t>
  </si>
  <si>
    <t>215901101</t>
  </si>
  <si>
    <t>Upravená a zhutněná zemní pláň min. 45 MPa</t>
  </si>
  <si>
    <t>1140439416</t>
  </si>
  <si>
    <t>Zhutnění podloží z hornin soudržných do 92% PS nebo nesoudržných sypkých I(d) do 0,8</t>
  </si>
  <si>
    <t>"S1" 24,0*43,3</t>
  </si>
  <si>
    <t>"S2" (19,0*37,2)+(18,4*36,6)</t>
  </si>
  <si>
    <t>"S3" 18,4*36,6*2</t>
  </si>
  <si>
    <t>"S4" 14,0*24,0</t>
  </si>
  <si>
    <t>"S5" (2,4*1,2)+(3,0*1,9)+(1,7*0,7*2)</t>
  </si>
  <si>
    <t>"S6" 72,2+65,6+62,5</t>
  </si>
  <si>
    <t>"S7" (25,2+11,4+24,4)*0,5+(4,0*1,0)+(9,0*0,5)</t>
  </si>
  <si>
    <t>"S8" (14,0+11,2+56,4+34,6+38,4+3,1)*0,6</t>
  </si>
  <si>
    <t>59</t>
  </si>
  <si>
    <t>273321411</t>
  </si>
  <si>
    <t>Základové desky ze ŽB tř. C 20/25</t>
  </si>
  <si>
    <t>-1745414056</t>
  </si>
  <si>
    <t>Základy z betonu železového (bez výztuže) desky z betonu bez zvláštních nároků na vliv prostředí (X0, XC) tř. C 20/25</t>
  </si>
  <si>
    <t>"S2" (19,0*37,2*0,15)+(18,4*36,6*0,15)</t>
  </si>
  <si>
    <t>60</t>
  </si>
  <si>
    <t>273351215</t>
  </si>
  <si>
    <t>Zřízení bednění stěn základových desek</t>
  </si>
  <si>
    <t>-897222673</t>
  </si>
  <si>
    <t>Bednění základových stěn desek svislé nebo šikmé (odkloněné), půdorysně přímé nebo zalomené ve volných nebo zapažených jámách, rýhách, šachtách, včetně případných vzpěr zřízení</t>
  </si>
  <si>
    <t>"S2" (19,0+37,2)*2*0,15+(18,4+36,6)*2*0,15</t>
  </si>
  <si>
    <t>61</t>
  </si>
  <si>
    <t>273351216</t>
  </si>
  <si>
    <t>Odstranění bednění stěn základových desek</t>
  </si>
  <si>
    <t>-1322733803</t>
  </si>
  <si>
    <t>Bednění základových stěn desek svislé nebo šikmé (odkloněné), půdorysně přímé nebo zalomené ve volných nebo zapažených jámách, rýhách, šachtách, včetně případných vzpěr odstranění</t>
  </si>
  <si>
    <t>62</t>
  </si>
  <si>
    <t>273362021</t>
  </si>
  <si>
    <t>Výztuž základových desek svařovanými sítěmi Kari</t>
  </si>
  <si>
    <t>-1938208903</t>
  </si>
  <si>
    <t>Výztuž základů desek ze svařovaných sítí z drátů typu KARI</t>
  </si>
  <si>
    <t>"S2" (19,0*37,2*2*0,007)+(18,4*36,6*2*0,007)</t>
  </si>
  <si>
    <t>20</t>
  </si>
  <si>
    <t>274321511</t>
  </si>
  <si>
    <t>Základové pasy ze ŽB tř. C 25/30</t>
  </si>
  <si>
    <t>1485635048</t>
  </si>
  <si>
    <t>Základy z betonu železového (bez výztuže) pasy z betonu bez zvláštních nároků na vliv prostředí (X0, XC) tř. C 25/30</t>
  </si>
  <si>
    <t>"základ" (37,2+19,0)*2*0,3*1,8</t>
  </si>
  <si>
    <t>274351215</t>
  </si>
  <si>
    <t>Zřízení bednění stěn základových pasů</t>
  </si>
  <si>
    <t>-581651625</t>
  </si>
  <si>
    <t>Bednění základových stěn pasů svislé nebo šikmé (odkloněné), půdorysně přímé nebo zalomené ve volných nebo zapažených jámách, rýhách, šachtách, včetně případných vzpěr zřízení</t>
  </si>
  <si>
    <t>"základ" (37,2+19,0)*2*1,8*2</t>
  </si>
  <si>
    <t>22</t>
  </si>
  <si>
    <t>274351216</t>
  </si>
  <si>
    <t>Odstranění bednění stěn základových pasů</t>
  </si>
  <si>
    <t>1844375946</t>
  </si>
  <si>
    <t>Bednění základových stěn pasů svislé nebo šikmé (odkloněné), půdorysně přímé nebo zalomené ve volných nebo zapažených jámách, rýhách, šachtách, včetně případných vzpěr odstranění</t>
  </si>
  <si>
    <t>23</t>
  </si>
  <si>
    <t>274361821</t>
  </si>
  <si>
    <t>Výztuž základových pásů betonářskou ocelí 10 505 (R)</t>
  </si>
  <si>
    <t>-861789229</t>
  </si>
  <si>
    <t>Výztuž základů pasů z betonářské oceli 10 505 (R) nebo BSt 500</t>
  </si>
  <si>
    <t>60,696*0,04</t>
  </si>
  <si>
    <t>128</t>
  </si>
  <si>
    <t>274362021</t>
  </si>
  <si>
    <t>Výztuž základových pásů svařovanými sítěmi Kari</t>
  </si>
  <si>
    <t>1741568342</t>
  </si>
  <si>
    <t>Výztuž základů pasů ze svařovaných sítí z drátů typu KARI</t>
  </si>
  <si>
    <t>60,696*0,06</t>
  </si>
  <si>
    <t>30</t>
  </si>
  <si>
    <t>275313711</t>
  </si>
  <si>
    <t>Základové patky z betonu tř. C 20/25</t>
  </si>
  <si>
    <t>313495559</t>
  </si>
  <si>
    <t>Základy z betonu prostého patky a bloky z betonu kamenem neprokládaného tř. C 20/25</t>
  </si>
  <si>
    <t>"sloupky oplocení" 0,40*0,40*1,0*76</t>
  </si>
  <si>
    <t>129</t>
  </si>
  <si>
    <t>275321411</t>
  </si>
  <si>
    <t>Základové patky ze ŽB tř. C 20/25</t>
  </si>
  <si>
    <t>-707516267</t>
  </si>
  <si>
    <t>Základy z betonu železového (bez výztuže) patky z betonu bez zvláštních nároků na vliv prostředí (X0, XC) tř. C 20/25</t>
  </si>
  <si>
    <t>31</t>
  </si>
  <si>
    <t>275351215</t>
  </si>
  <si>
    <t>Zřízení bednění stěn základových patek</t>
  </si>
  <si>
    <t>1539370656</t>
  </si>
  <si>
    <t>Bednění základových stěn patek svislé nebo šikmé (odkloněné), půdorysně přímé nebo zalomené ve volných nebo zapažených jámách, rýhách, šachtách, včetně případných vzpěr zřízení</t>
  </si>
  <si>
    <t>"patky" (0,45*4*0,7*12)</t>
  </si>
  <si>
    <t>"osvětlení" (1,0*4*2,0*3)+(1,0*4*3,1)</t>
  </si>
  <si>
    <t>"sloupky oplocení" 0,4*4*1,0*76</t>
  </si>
  <si>
    <t>32</t>
  </si>
  <si>
    <t>275351216</t>
  </si>
  <si>
    <t>Odstranění bednění stěn základových patek</t>
  </si>
  <si>
    <t>1421322800</t>
  </si>
  <si>
    <t>Bednění základových stěn patek svislé nebo šikmé (odkloněné), půdorysně přímé nebo zalomené ve volných nebo zapažených jámách, rýhách, šachtách, včetně případných vzpěr odstranění</t>
  </si>
  <si>
    <t>130</t>
  </si>
  <si>
    <t>275362021</t>
  </si>
  <si>
    <t>Výztuž základových patek svařovanými sítěmi Kari</t>
  </si>
  <si>
    <t>626770695</t>
  </si>
  <si>
    <t>Výztuž základů patek ze svařovaných sítí z drátů typu KARI</t>
  </si>
  <si>
    <t>9,1*0,06</t>
  </si>
  <si>
    <t>141</t>
  </si>
  <si>
    <t>003 101</t>
  </si>
  <si>
    <t>Kotvení trny do dilatačních spar opěrné stěny po 200 mm</t>
  </si>
  <si>
    <t>-1736192610</t>
  </si>
  <si>
    <t>Kotvení nového zdiva ke stávajícímu pomocí ocelových trnů R8 dl. 300 mm vlepených do vrtů do stávající stěny - přesná spc viz. Poznámka na výkres půdorysu</t>
  </si>
  <si>
    <t>(2,3+2,2+2,0+2,0+1,7+1,8)/0,2*2</t>
  </si>
  <si>
    <t>143</t>
  </si>
  <si>
    <t>003 102</t>
  </si>
  <si>
    <t>Utěsnění dilatačních spar speciálním tmelem určeným pro dilatace opěrných stěn</t>
  </si>
  <si>
    <t>-2100365832</t>
  </si>
  <si>
    <t>(2,3+2,2+2,0+2,0+1,7+1,8)*2</t>
  </si>
  <si>
    <t>25</t>
  </si>
  <si>
    <t>311321814</t>
  </si>
  <si>
    <t>Nosná zeď ze ŽB pohledového tř. C 25/30 bez výztuže</t>
  </si>
  <si>
    <t>1143699169</t>
  </si>
  <si>
    <t>Nadzákladové zdi z betonu železového (bez výztuže) nosné pohledového (v přírodní barvě drtí a přísad) tř. C 25/30</t>
  </si>
  <si>
    <t>"opěrka" (10,8*0,3*2,36)+(37,0*0,3*2,3)+(37,0*0,3*2,0)+(12,9*0,3*2,18)+(12,9*0,3*2,0)+(18,4*0,3*2,0)+(18,4*0,3*1,7)+(21,6*0,3*2,3)</t>
  </si>
  <si>
    <t>(21,6*0,3*1,8)+(24,2*0,3*1,6)+(13,0*0,3*1,6)</t>
  </si>
  <si>
    <t>27</t>
  </si>
  <si>
    <t>311351111</t>
  </si>
  <si>
    <t>Zřízení oboustranného bednění zvlášť únosného zdí nosných</t>
  </si>
  <si>
    <t>1031835489</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</si>
  <si>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</si>
  <si>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"opěrka" (10,8*2,36*2)+(37,0*2,3*2)+(37,0*2,0*2)+(12,9*2,18*2)+(12,9*2,0*2)+(18,4*2,0*2)+(18,4*1,7*2)+(21,6*2,3*2)</t>
  </si>
  <si>
    <t>(21,6*1,8*2)+(24,2*1,6*2)+(13,0*1,6*2)</t>
  </si>
  <si>
    <t>28</t>
  </si>
  <si>
    <t>311351112</t>
  </si>
  <si>
    <t>Odstranění oboustranného bednění zvlášť únosného zdí nosných</t>
  </si>
  <si>
    <t>-1278396744</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</si>
  <si>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</si>
  <si>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29</t>
  </si>
  <si>
    <t>311361821</t>
  </si>
  <si>
    <t>Výztuž nosných zdí betonářskou ocelí 10 505</t>
  </si>
  <si>
    <t>-823771623</t>
  </si>
  <si>
    <t>Výztuž nadzákladových zdí nosných svislých nebo odkloněných od svislice, rovných nebo oblých z betonářské oceli 10 505 (R) nebo BSt 500</t>
  </si>
  <si>
    <t>136,401*0,04</t>
  </si>
  <si>
    <t>131</t>
  </si>
  <si>
    <t>311362021</t>
  </si>
  <si>
    <t>Výztuž nosných zdí svařovanými sítěmi Kari</t>
  </si>
  <si>
    <t>-861097580</t>
  </si>
  <si>
    <t>Výztuž nadzákladových zdí nosných svislých nebo odkloněných od svislice, rovných nebo oblých ze svařovaných sítí z drátů typu KARI</t>
  </si>
  <si>
    <t>136,401*0,06</t>
  </si>
  <si>
    <t>65</t>
  </si>
  <si>
    <t>005 101</t>
  </si>
  <si>
    <t>Dodávka a montáž finálního sportovního povrchu (umělou trávu) na multifunkční hřiště - přesná spc. viz materiálová specifikace X1</t>
  </si>
  <si>
    <t>399148535</t>
  </si>
  <si>
    <t>66</t>
  </si>
  <si>
    <t>005 102</t>
  </si>
  <si>
    <t>Dodávka a montáž finálního sportovního povrchu (umělý povrch) na tenisové hřiště  - přesná spc. viz materiálová specifikace X2</t>
  </si>
  <si>
    <t>1986754866</t>
  </si>
  <si>
    <t>69</t>
  </si>
  <si>
    <t>005 103</t>
  </si>
  <si>
    <t>Dodávka a montáž jemného sklářského omývaného písku na hřiště pro plážový volejbal</t>
  </si>
  <si>
    <t>1286929180</t>
  </si>
  <si>
    <t>"S4" 14,0*24,0*0,3</t>
  </si>
  <si>
    <t>70</t>
  </si>
  <si>
    <t>005 104</t>
  </si>
  <si>
    <t>Dodávka a montáž zahradní plastové obruby</t>
  </si>
  <si>
    <t>-1613471502</t>
  </si>
  <si>
    <t>"S7" (25,2+11,4+24,4+4,0+9,0)</t>
  </si>
  <si>
    <t>"S8" (14,0+112+56,4+34,6+38,4+3,1)</t>
  </si>
  <si>
    <t>115</t>
  </si>
  <si>
    <t>005 105</t>
  </si>
  <si>
    <t>Dodávka a montáž betonového odvodňovacího žlabu š.130 mm, rošt žárově zinkovaný, vč. odtokových vpustí</t>
  </si>
  <si>
    <t>-1527498032</t>
  </si>
  <si>
    <t>40</t>
  </si>
  <si>
    <t>564211112</t>
  </si>
  <si>
    <t>Podklad nebo podsyp ze štěrkopísku ŠP frakce 0-32 mm tl 60 mm</t>
  </si>
  <si>
    <t>-1246436454</t>
  </si>
  <si>
    <t>Podklad nebo podsyp ze štěrkopísku ŠP s rozprostřením, vlhčením a zhutněním, po zhutnění tl. 60 mm</t>
  </si>
  <si>
    <t>"S8" (14,0+112+56,4+34,6+38,4+3,1)*0,6</t>
  </si>
  <si>
    <t>50</t>
  </si>
  <si>
    <t>564231111</t>
  </si>
  <si>
    <t>Podklad nebo podsyp ze štěrkopísku ŠP frakce 0-32 mm tl 100 mm</t>
  </si>
  <si>
    <t>508727067</t>
  </si>
  <si>
    <t>Podklad nebo podsyp ze štěrkopísku ŠP s rozprostřením, vlhčením a zhutněním, po zhutnění tl. 100 mm</t>
  </si>
  <si>
    <t>47</t>
  </si>
  <si>
    <t>564251113</t>
  </si>
  <si>
    <t>Podklad nebo podsyp ze štěrkopísku ŠP frakce 0-32 mm tl 170 mm</t>
  </si>
  <si>
    <t>1445589517</t>
  </si>
  <si>
    <t>Podklad nebo podsyp ze štěrkopísku ŠP s rozprostřením, vlhčením a zhutněním, po zhutnění tl. 170 mm</t>
  </si>
  <si>
    <t>68</t>
  </si>
  <si>
    <t>564361121</t>
  </si>
  <si>
    <t>Podklad ploch pro tělovýchovu jedno a dvouvrstvý škvárový tl do 300 mm - přesná spc viz PD, skladba S3</t>
  </si>
  <si>
    <t>459867085</t>
  </si>
  <si>
    <t>Podklad ploch pro tělovýchovu ze škváry dvouvrstvový s rozprostřením hmot, vlhčením a zhutněním tl. do 200 mm</t>
  </si>
  <si>
    <t>42</t>
  </si>
  <si>
    <t>564732111</t>
  </si>
  <si>
    <t>Podklad z hutněného štěrku vel. 16-32 mm tl 100 mm</t>
  </si>
  <si>
    <t>2133250073</t>
  </si>
  <si>
    <t>Podklad nebo kryt z vibrovaného štěrku VŠ s rozprostřením, vlhčením a zhutněním, po zhutnění tl. 100 mm</t>
  </si>
  <si>
    <t>"S8" (14,0+112+56,4+34,6+38,4+3,1)*0,6*7</t>
  </si>
  <si>
    <t>41</t>
  </si>
  <si>
    <t>564751111</t>
  </si>
  <si>
    <t>Podklad z kameniva hrubého drceného vel. 32-63 mm tl 150 mm</t>
  </si>
  <si>
    <t>-991501854</t>
  </si>
  <si>
    <t>Podklad nebo kryt z kameniva hrubého drceného vel. 32-63 mm s rozprostřením a zhutněním, po zhutnění tl. 150 mm</t>
  </si>
  <si>
    <t>48</t>
  </si>
  <si>
    <t>564752111</t>
  </si>
  <si>
    <t>Podklad z hutněného štěrku vel. 16-32 mm tl 150 mm</t>
  </si>
  <si>
    <t>1888304281</t>
  </si>
  <si>
    <t>Podklad nebo kryt z vibrovaného štěrku VŠ s rozprostřením, vlhčením a zhutněním, po zhutnění tl. 150 mm</t>
  </si>
  <si>
    <t>46</t>
  </si>
  <si>
    <t>564761111</t>
  </si>
  <si>
    <t>Podklad z kameniva hrubého drceného vel. 32-63 mm tl 200 mm</t>
  </si>
  <si>
    <t>-925688350</t>
  </si>
  <si>
    <t>Podklad nebo kryt z kameniva hrubého drceného vel. 32-63 mm s rozprostřením a zhutněním, po zhutnění tl. 200 mm</t>
  </si>
  <si>
    <t>49</t>
  </si>
  <si>
    <t>564772111</t>
  </si>
  <si>
    <t>Podklad z hutněného štěrku vel. 0-63 mm tl 250 mm</t>
  </si>
  <si>
    <t>-1996056145</t>
  </si>
  <si>
    <t>Podklad nebo kryt z vibrovaného štěrku VŠ s rozprostřením, vlhčením a zhutněním, po zhutnění tl. 250 mm</t>
  </si>
  <si>
    <t>45</t>
  </si>
  <si>
    <t>564801111</t>
  </si>
  <si>
    <t>Podklad ze štěrkodrtě ŠD vel. 0-4 mm tl 30 mm</t>
  </si>
  <si>
    <t>1867901670</t>
  </si>
  <si>
    <t>Podklad ze štěrkodrti ŠD s rozprostřením a zhutněním, po zhutnění tl. 30 mm</t>
  </si>
  <si>
    <t>51</t>
  </si>
  <si>
    <t>564801112</t>
  </si>
  <si>
    <t>Podklad ze štěrkodrtě ŠD vel. 4-8 mm tl 40 mm</t>
  </si>
  <si>
    <t>-1591359906</t>
  </si>
  <si>
    <t>Podklad ze štěrkodrti ŠD s rozprostřením a zhutněním, po zhutnění tl. 40 mm</t>
  </si>
  <si>
    <t>44</t>
  </si>
  <si>
    <t>564811111</t>
  </si>
  <si>
    <t>Podklad ze štěrkodrtě ŠD vel. 4-8 mm tl 50 mm</t>
  </si>
  <si>
    <t>-20500330</t>
  </si>
  <si>
    <t>Podklad ze štěrkodrti ŠD s rozprostřením a zhutněním, po zhutnění tl. 50 mm</t>
  </si>
  <si>
    <t>43</t>
  </si>
  <si>
    <t>564831111</t>
  </si>
  <si>
    <t>Podklad ze štěrkodrtě ŠD vel. 8-16 mm tl 100 mm</t>
  </si>
  <si>
    <t>-1643935056</t>
  </si>
  <si>
    <t>Podklad ze štěrkodrti ŠD s rozprostřením a zhutněním, po zhutnění tl. 100 mm</t>
  </si>
  <si>
    <t>"S5" (2,4*1,2)+(3,0*1,9)+(1,5*0,7*2)</t>
  </si>
  <si>
    <t>55</t>
  </si>
  <si>
    <t>564952112</t>
  </si>
  <si>
    <t>Podklad z mechanicky zpevněného kameniva MZK tl 160 mm</t>
  </si>
  <si>
    <t>-1812013915</t>
  </si>
  <si>
    <t>Podklad z mechanicky zpevněného kameniva MZK (minerální beton) s rozprostřením a s hutněním, po zhutnění tl. 160 mm</t>
  </si>
  <si>
    <t>53</t>
  </si>
  <si>
    <t>577134131</t>
  </si>
  <si>
    <t>Asfaltový beton vrstva obrusná ACO 11 (ABS) tř. I tl 40 mm š do 3 m z modifikovaného asfaltu</t>
  </si>
  <si>
    <t>-1188860470</t>
  </si>
  <si>
    <t>Asfaltový beton vrstva obrusná ACO 11 (ABS) s rozprostřením a se zhutněním z modifikovaného asfaltu v pruhu šířky do 3 m, po zhutnění tl. 40 mm</t>
  </si>
  <si>
    <t>54</t>
  </si>
  <si>
    <t>577165132</t>
  </si>
  <si>
    <t>Asfaltový beton vrstva ložní ACL 16 (ABH) tl 70 mm š do 3 m z modifikovaného asfaltu</t>
  </si>
  <si>
    <t>-167500919</t>
  </si>
  <si>
    <t>Asfaltový beton vrstva ložní ACL 16 (ABH) s rozprostřením a zhutněním z modifikovaného asfaltu v pruhu šířky do 3 m, po zhutnění tl. 70 mm</t>
  </si>
  <si>
    <t>67</t>
  </si>
  <si>
    <t>589116113</t>
  </si>
  <si>
    <t>Kryt ploch pro tělovýchovu jedno a dvouvrstvý antukový tl do 20 mm</t>
  </si>
  <si>
    <t>-738485472</t>
  </si>
  <si>
    <t>Kryt ploch pro tělovýchovu jednovrstvový nebo dvouvrstvový s rozprostřením hmot, vlhčením a zhutněním antukový, o tl. do 20 mm</t>
  </si>
  <si>
    <t>57</t>
  </si>
  <si>
    <t>596212223</t>
  </si>
  <si>
    <t>Kladení zámkové dlažby pozemních komunikací tl 80 mm skupiny B pl přes 300 m2</t>
  </si>
  <si>
    <t>-1063048342</t>
  </si>
  <si>
    <t>58</t>
  </si>
  <si>
    <t>592452660</t>
  </si>
  <si>
    <t>dlažba 20 x 10 x 8 cm barevná</t>
  </si>
  <si>
    <t>-1938525661</t>
  </si>
  <si>
    <t>dlaždice betonové dlažba zámková (ČSN EN 1338) dlažba vibrolisovaná standardní povrch (uzavřený hladký povrch) provedení: červená,hnědá,okrová,antracit tvarově jednoduchá dlažba 20 x 10 x 8</t>
  </si>
  <si>
    <t>"S5" 10,96*1,02</t>
  </si>
  <si>
    <t>37</t>
  </si>
  <si>
    <t>916231213</t>
  </si>
  <si>
    <t>Osazení chodníkového obrubníku betonového stojatého s boční opěrou do lože z betonu prostého</t>
  </si>
  <si>
    <t>-2030799674</t>
  </si>
  <si>
    <t>"hřiště" (14,0+24,2)*2+20+36,6+30,4</t>
  </si>
  <si>
    <t>"S5" (2,4+1,2)*2+(3,0+1,9)*2+(1,7+0,7)*2*2</t>
  </si>
  <si>
    <t>38</t>
  </si>
  <si>
    <t>592175090</t>
  </si>
  <si>
    <t>obrubník 50x8x25 cm přírodní</t>
  </si>
  <si>
    <t>kus</t>
  </si>
  <si>
    <t>-1971594392</t>
  </si>
  <si>
    <t>"hřiště" 163,4*2*1,01</t>
  </si>
  <si>
    <t>"S5" 26,6*2*1,01</t>
  </si>
  <si>
    <t>39</t>
  </si>
  <si>
    <t>916991121</t>
  </si>
  <si>
    <t>Lože pod obrubníky, krajníky nebo obruby z dlažebních kostek z betonu prostého</t>
  </si>
  <si>
    <t>-105434275</t>
  </si>
  <si>
    <t>"hřiště" 163,4*0,2*0,2</t>
  </si>
  <si>
    <t>"S5" 26,6*0,2*0,2</t>
  </si>
  <si>
    <t>64</t>
  </si>
  <si>
    <t>634611111</t>
  </si>
  <si>
    <t>Výplň dilatačních spár š do 10 mm v mazaninách tl do 100 mm pískem a asfaltem</t>
  </si>
  <si>
    <t>-870711300</t>
  </si>
  <si>
    <t>Výplň dilatačních spár mazanin pískem a asfaltem tl. mazaniny do 100 mm, šířka spáry do 10 mm</t>
  </si>
  <si>
    <t>"S2" (37,2*6)+(19,0*12)+(36,6*6)+(18,4*12)</t>
  </si>
  <si>
    <t>63</t>
  </si>
  <si>
    <t>634911114</t>
  </si>
  <si>
    <t>Řezání dilatačních spár š 5 mm hl do 80 mm v čerstvé betonové mazanině</t>
  </si>
  <si>
    <t>-749224960</t>
  </si>
  <si>
    <t>56</t>
  </si>
  <si>
    <t>637121112</t>
  </si>
  <si>
    <t>Okapový chodník z kačírku tl 150 mm s udusáním</t>
  </si>
  <si>
    <t>442000846</t>
  </si>
  <si>
    <t>Okapový chodník z kameniva s udusáním a urovnáním povrchu z kačírku tl. 150 mm</t>
  </si>
  <si>
    <t>126</t>
  </si>
  <si>
    <t>949101112</t>
  </si>
  <si>
    <t>Lešení pomocné pro objekty pozemních staveb s lešeňovou podlahou v do 3,5 m zatížení do 150 kg/m2</t>
  </si>
  <si>
    <t>1820623555</t>
  </si>
  <si>
    <t>Lešení pomocné pracovní pro objekty pozemních staveb pro zatížení do 150 kg/m2, o výšce lešeňové podlahy přes 1,9 do 3,5 m</t>
  </si>
  <si>
    <t>(48,6+86,6+152,6+245,8)*3,5</t>
  </si>
  <si>
    <t>116</t>
  </si>
  <si>
    <t>113107142</t>
  </si>
  <si>
    <t>Odstranění podkladu pl do 50 m2 živičných tl 100 mm</t>
  </si>
  <si>
    <t>1805858298</t>
  </si>
  <si>
    <t>"komunikace" 348,0+270,0+10,0</t>
  </si>
  <si>
    <t>117</t>
  </si>
  <si>
    <t>919735112</t>
  </si>
  <si>
    <t>Řezání stávajícího živičného krytu hl do 100 mm</t>
  </si>
  <si>
    <t>241501670</t>
  </si>
  <si>
    <t>Řezání stávajícího živičného krytu nebo podkladu hloubky přes 50 do 100 mm</t>
  </si>
  <si>
    <t>3,0+10,5+4,0+3,8+4,0+22,5+24,0</t>
  </si>
  <si>
    <t>118</t>
  </si>
  <si>
    <t>113107123</t>
  </si>
  <si>
    <t>Odstranění podkladu pl do 50 m2 z kameniva drceného tl 300 mm</t>
  </si>
  <si>
    <t>-1350346362</t>
  </si>
  <si>
    <t>Odstranění podkladů nebo krytů s přemístěním hmot na skládku na vzdálenost do 3 m nebo s naložením na dopravní prostředek v ploše jednotlivě do 50 m2 z kameniva hrubého drceného, o tl. vrstvy přes 200 do 300 mm</t>
  </si>
  <si>
    <t>119</t>
  </si>
  <si>
    <t>113202111</t>
  </si>
  <si>
    <t>Vytrhání obrub krajníků obrubníků stojatých</t>
  </si>
  <si>
    <t>-2125139020</t>
  </si>
  <si>
    <t>Vytrhání obrub s vybouráním lože, s přemístěním hmot na skládku na vzdálenost do 3 m nebo s naložením na dopravní prostředek z krajníků nebo obrubníků stojatých</t>
  </si>
  <si>
    <t>133</t>
  </si>
  <si>
    <t>997013501</t>
  </si>
  <si>
    <t>Odvoz suti na skládku a vybouraných hmot nebo meziskládku do 1 km se složením</t>
  </si>
  <si>
    <t>1813501635</t>
  </si>
  <si>
    <t>113,668+49,2</t>
  </si>
  <si>
    <t>134</t>
  </si>
  <si>
    <t>997013509</t>
  </si>
  <si>
    <t>Příplatek k odvozu suti a vybouraných hmot na skládku ZKD 1 km přes 1 km</t>
  </si>
  <si>
    <t>1505746341</t>
  </si>
  <si>
    <t>49,2*6</t>
  </si>
  <si>
    <t>136</t>
  </si>
  <si>
    <t>997013801</t>
  </si>
  <si>
    <t>Poplatek za uložení stavebního betonového odpadu na skládce (skládkovné)</t>
  </si>
  <si>
    <t>-1505634765</t>
  </si>
  <si>
    <t>Poplatek za uložení stavebního odpadu na skládce (skládkovné) betonového</t>
  </si>
  <si>
    <t>135</t>
  </si>
  <si>
    <t>997013822</t>
  </si>
  <si>
    <t>Poplatek za uložení stavebního odpadu s oleji nebo ropnými látkami  na skládce (skládkovné)</t>
  </si>
  <si>
    <t>258410476</t>
  </si>
  <si>
    <t>142</t>
  </si>
  <si>
    <t>998222012</t>
  </si>
  <si>
    <t>Přesun hmot pro tělovýchovné plochy</t>
  </si>
  <si>
    <t>368384794</t>
  </si>
  <si>
    <t>Přesun hmot pro tělovýchovné plochy dopravní vzdálenost do 200 m</t>
  </si>
  <si>
    <t>71</t>
  </si>
  <si>
    <t>767 101</t>
  </si>
  <si>
    <t>Dodávka a montáž 2D drátěného oplocení hřiště výšky 4 m - přesná spc. viz. Zámečnické výrobky pol. Z/01</t>
  </si>
  <si>
    <t>16</t>
  </si>
  <si>
    <t>-1738213416</t>
  </si>
  <si>
    <t>72</t>
  </si>
  <si>
    <t>767 102</t>
  </si>
  <si>
    <t>Dodávka a montáž 2D drátěného oplocení hřiště výšky 5 m - přesná spc. viz. Zámečnické výrobky pol. Z/01</t>
  </si>
  <si>
    <t>-706803067</t>
  </si>
  <si>
    <t>73</t>
  </si>
  <si>
    <t>767 103</t>
  </si>
  <si>
    <t>Dodávka a montáž drátěného oplocení hřiště výšky 4 m - přesná spc. viz. Zámečnické výrobky pol. Z/02</t>
  </si>
  <si>
    <t>-2087738692</t>
  </si>
  <si>
    <t>74</t>
  </si>
  <si>
    <t>767 104</t>
  </si>
  <si>
    <t>Dodávka a montáž drátěného oplocení hřiště výšky 5 m - přesná spc. viz. Zámečnické výrobky pol. Z/02</t>
  </si>
  <si>
    <t>-85791659</t>
  </si>
  <si>
    <t>75</t>
  </si>
  <si>
    <t>767 105</t>
  </si>
  <si>
    <t>Dodávka a montáž kotevního prvku pro uložení pouzdra na volejbalové a tenisové sloupky - přesná spc. viz. Zámečnické výrobky pol. Z/03</t>
  </si>
  <si>
    <t>2110175927</t>
  </si>
  <si>
    <t>76</t>
  </si>
  <si>
    <t>767 106</t>
  </si>
  <si>
    <t>Dodávka a montáž soupravy 2 sloupků na volejbal - přesná spc. viz. Zámečnické výrobky pol. Z/04</t>
  </si>
  <si>
    <t>soup</t>
  </si>
  <si>
    <t>1116049068</t>
  </si>
  <si>
    <t>77</t>
  </si>
  <si>
    <t>767 107</t>
  </si>
  <si>
    <t>Dodávka a montáž soupravy 2 sloupků na tenis - přesná spc. viz. Zámečnické výrobky pol. Z/04</t>
  </si>
  <si>
    <t>-324341917</t>
  </si>
  <si>
    <t>78</t>
  </si>
  <si>
    <t>767 108</t>
  </si>
  <si>
    <t>Dodávka a montáž ocelových pouzder pro soupravy sloupků na volejbal a tenis - přesná spc. viz. Zámečnické výrobky pol. Z/04</t>
  </si>
  <si>
    <t>1867590606</t>
  </si>
  <si>
    <t>79</t>
  </si>
  <si>
    <t>767 109</t>
  </si>
  <si>
    <t>Dodávka a montáž sítě na volejbal - přesná spc. viz. Zámečnické výrobky pol. Z/04</t>
  </si>
  <si>
    <t>36047726</t>
  </si>
  <si>
    <t>80</t>
  </si>
  <si>
    <t>767 110</t>
  </si>
  <si>
    <t>Dodávka a montáž sítě na tenis - přesná spc. viz. Zámečnické výrobky pol. Z/04</t>
  </si>
  <si>
    <t>595837427</t>
  </si>
  <si>
    <t>81</t>
  </si>
  <si>
    <t>767 111</t>
  </si>
  <si>
    <t>Dodávka a montáž branky na házenou a futsal - přesná spc. viz. Zámečnické výrobky pol. Z/05</t>
  </si>
  <si>
    <t>1966404269</t>
  </si>
  <si>
    <t>82</t>
  </si>
  <si>
    <t>767 112</t>
  </si>
  <si>
    <t>Dodávka a montáž schodů ocelových, žárově zinkovaných - přesná spc. viz. Zámečnické výrobky pol. Z/06</t>
  </si>
  <si>
    <t>1733486129</t>
  </si>
  <si>
    <t>83</t>
  </si>
  <si>
    <t>767 113</t>
  </si>
  <si>
    <t>Dodávka a montáž okapního úhelníku na hranu opěrné stěny - přesná spc. viz. Zámečnické výrobky pol. Z/07</t>
  </si>
  <si>
    <t>2062168534</t>
  </si>
  <si>
    <t>84</t>
  </si>
  <si>
    <t>767 114</t>
  </si>
  <si>
    <t>Dodávka a montáž koše na basketbal se sklápěcí konstrukcí - přesná spc. viz. Zámečnické výrobky pol. Z/08</t>
  </si>
  <si>
    <t>346941020</t>
  </si>
  <si>
    <t>137</t>
  </si>
  <si>
    <t>767 115</t>
  </si>
  <si>
    <t>Dodávka hydraulického sklápěcího zařízení s manuálním čerpadlem určené pro sklápěníé sloupů osvětlení výšky 12 m</t>
  </si>
  <si>
    <t>-1946566741</t>
  </si>
  <si>
    <t>138</t>
  </si>
  <si>
    <t>767 116</t>
  </si>
  <si>
    <t>Dodávka a montáž lajn na plážový volejbal - PVC pásky přikotvené k podkladu</t>
  </si>
  <si>
    <t>1777427125</t>
  </si>
  <si>
    <t>140</t>
  </si>
  <si>
    <t>783891220</t>
  </si>
  <si>
    <t>Nátěry asfaltovým lakem A1010 omítek stěn dvojnásobné</t>
  </si>
  <si>
    <t>-1615600193</t>
  </si>
  <si>
    <t>Nátěry omítek a betonových povrchů ostatní asfaltovým lakem A1010 omítek stěn dvojnásobné</t>
  </si>
  <si>
    <t>"opěrné stěny" (10,7+55,4+36,3+18,4+79,9+24,3+13,0)*2,5</t>
  </si>
  <si>
    <t>85</t>
  </si>
  <si>
    <t>21 101</t>
  </si>
  <si>
    <t>Kabel CYKY 4-J 6 mm2, přípojky od RO ke stožárům</t>
  </si>
  <si>
    <t>83639535</t>
  </si>
  <si>
    <t>86</t>
  </si>
  <si>
    <t>21 102</t>
  </si>
  <si>
    <t>Kabel CYKY 3-J 2.5 mm2, 750 V, ve stožáru</t>
  </si>
  <si>
    <t>365787938</t>
  </si>
  <si>
    <t>87</t>
  </si>
  <si>
    <t>21 103</t>
  </si>
  <si>
    <t>Ukončení kabelu do 4x6 mm2</t>
  </si>
  <si>
    <t>-1424785039</t>
  </si>
  <si>
    <t>88</t>
  </si>
  <si>
    <t>21 104</t>
  </si>
  <si>
    <t>Svorky hromosvodné do 2 šroubů</t>
  </si>
  <si>
    <t>165750120</t>
  </si>
  <si>
    <t>89</t>
  </si>
  <si>
    <t>21 105</t>
  </si>
  <si>
    <t>-1166261048</t>
  </si>
  <si>
    <t>90</t>
  </si>
  <si>
    <t>21 106</t>
  </si>
  <si>
    <t>Trubka instalační ohebná Kopoflex pr. 36 mm</t>
  </si>
  <si>
    <t>-364291198</t>
  </si>
  <si>
    <t>91</t>
  </si>
  <si>
    <t>21 107</t>
  </si>
  <si>
    <t>Pásek FeZn 30/4</t>
  </si>
  <si>
    <t>1498076920</t>
  </si>
  <si>
    <t>92</t>
  </si>
  <si>
    <t>21 108</t>
  </si>
  <si>
    <t>Vodič FeZn 10mm</t>
  </si>
  <si>
    <t>2119288767</t>
  </si>
  <si>
    <t>93</t>
  </si>
  <si>
    <t>21 109</t>
  </si>
  <si>
    <t>Světlomet -Challenger 1- AL5760</t>
  </si>
  <si>
    <t>894979910</t>
  </si>
  <si>
    <t>94</t>
  </si>
  <si>
    <t>21 110</t>
  </si>
  <si>
    <t>Výbojka MH-TS 2000 W</t>
  </si>
  <si>
    <t>1776493050</t>
  </si>
  <si>
    <t>95</t>
  </si>
  <si>
    <t>21 111</t>
  </si>
  <si>
    <t>OGLI 2000 W - předřadník</t>
  </si>
  <si>
    <t>1717962634</t>
  </si>
  <si>
    <t>96</t>
  </si>
  <si>
    <t>21 112</t>
  </si>
  <si>
    <t>Stožár sklápěcí T127/RLH 12 m, žár. zink</t>
  </si>
  <si>
    <t>822494533</t>
  </si>
  <si>
    <t>97</t>
  </si>
  <si>
    <t>21 113</t>
  </si>
  <si>
    <t>Výložník FL4/1 pro JEDEN světlomet</t>
  </si>
  <si>
    <t>-348427976</t>
  </si>
  <si>
    <t>98</t>
  </si>
  <si>
    <t>21 114</t>
  </si>
  <si>
    <t>Stožárová rozvodnice</t>
  </si>
  <si>
    <t>-1357979531</t>
  </si>
  <si>
    <t>99</t>
  </si>
  <si>
    <t>21 115</t>
  </si>
  <si>
    <t>Podíl přidružených výkonů a navázan. mat.</t>
  </si>
  <si>
    <t>%</t>
  </si>
  <si>
    <t>-1065810421</t>
  </si>
  <si>
    <t>21 116</t>
  </si>
  <si>
    <t>Přesun, obecná režie, doprava dodávek</t>
  </si>
  <si>
    <t>1610581288</t>
  </si>
  <si>
    <t>101</t>
  </si>
  <si>
    <t>21 117</t>
  </si>
  <si>
    <t>Přirážka na podružný materiál</t>
  </si>
  <si>
    <t>2136899238</t>
  </si>
  <si>
    <t>102</t>
  </si>
  <si>
    <t>21 118</t>
  </si>
  <si>
    <t>Skříň RO plastová, spínání, jištění</t>
  </si>
  <si>
    <t>-106351529</t>
  </si>
  <si>
    <t>103</t>
  </si>
  <si>
    <t>21 119</t>
  </si>
  <si>
    <t>Napojení na stávající zařízení</t>
  </si>
  <si>
    <t>hod</t>
  </si>
  <si>
    <t>615485114</t>
  </si>
  <si>
    <t>104</t>
  </si>
  <si>
    <t>21 120</t>
  </si>
  <si>
    <t>Pronájem jeřábu nebo jiné mechanizace</t>
  </si>
  <si>
    <t>-828063136</t>
  </si>
  <si>
    <t>105</t>
  </si>
  <si>
    <t>21 121</t>
  </si>
  <si>
    <t>Revize elektro</t>
  </si>
  <si>
    <t>-782009436</t>
  </si>
  <si>
    <t>106</t>
  </si>
  <si>
    <t>21 122</t>
  </si>
  <si>
    <t>Spolupráce s revizním technikem</t>
  </si>
  <si>
    <t>1089513971</t>
  </si>
  <si>
    <t>107</t>
  </si>
  <si>
    <t>21 123</t>
  </si>
  <si>
    <t>Kabelová rýha 30x80 cm; tř. zem. 3</t>
  </si>
  <si>
    <t>-1026338672</t>
  </si>
  <si>
    <t>108</t>
  </si>
  <si>
    <t>21 124</t>
  </si>
  <si>
    <t>Kabelové lože z kop. písku tl</t>
  </si>
  <si>
    <t>-1819356326</t>
  </si>
  <si>
    <t>109</t>
  </si>
  <si>
    <t>21 125</t>
  </si>
  <si>
    <t>Výstražná folie šířky 33 cm</t>
  </si>
  <si>
    <t>1790878220</t>
  </si>
  <si>
    <t>110</t>
  </si>
  <si>
    <t>21 126</t>
  </si>
  <si>
    <t>Jáma pro stož.VO do 2 m3, tř. zem. 3, strojně</t>
  </si>
  <si>
    <t>-439249818</t>
  </si>
  <si>
    <t>111</t>
  </si>
  <si>
    <t>21 127</t>
  </si>
  <si>
    <t>Betonový základ vč. kotvících šroubů mimo osu  kabelu 0,6 x 0,6 x 1 m</t>
  </si>
  <si>
    <t>-302005542</t>
  </si>
  <si>
    <t>112</t>
  </si>
  <si>
    <t>21 128</t>
  </si>
  <si>
    <t>Zához rýhy 30x70 cm; tř. zem. 3</t>
  </si>
  <si>
    <t>5493808</t>
  </si>
  <si>
    <t>113</t>
  </si>
  <si>
    <t>21 129</t>
  </si>
  <si>
    <t>Provizorní úprava rýhy zeminou</t>
  </si>
  <si>
    <t>-85717742</t>
  </si>
  <si>
    <t>122</t>
  </si>
  <si>
    <t>VRN 301</t>
  </si>
  <si>
    <t>Zařízení staveniště</t>
  </si>
  <si>
    <t>-68908409</t>
  </si>
  <si>
    <t>123</t>
  </si>
  <si>
    <t>VRN 302</t>
  </si>
  <si>
    <t>Dílenská dokumentace</t>
  </si>
  <si>
    <t>1291635507</t>
  </si>
  <si>
    <t>124</t>
  </si>
  <si>
    <t>VRN 303</t>
  </si>
  <si>
    <t>Dokumentace skutečného provedení</t>
  </si>
  <si>
    <t>698598314</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</si>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</sst>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quot;Áno&quot;;&quot;Áno&quot;;&quot;Nie&quot;"/>
    <numFmt numFmtId="178" formatCode="&quot;Pravda&quot;;&quot;Pravda&quot;;&quot;Nepravda&quot;"/>
    <numFmt numFmtId="179" formatCode="&quot;Zapnuté&quot;;&quot;Zapnuté&quot;;&quot;Vypnuté&quot;"/>
    <numFmt numFmtId="180" formatCode="[$€-2]\ #\ ##,000_);[Red]\([$€-2]\ #\ ##,000\)"/>
  </numFmts>
  <fonts count="51">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8"/>
      <color indexed="63"/>
      <name val="Trebuchet MS"/>
      <family val="0"/>
    </font>
    <font>
      <sz val="7"/>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0" fillId="0" borderId="0" applyNumberFormat="0" applyFill="0" applyBorder="0" applyAlignment="0" applyProtection="0"/>
    <xf numFmtId="0" fontId="36"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17" borderId="0" applyNumberFormat="0" applyBorder="0" applyAlignment="0" applyProtection="0"/>
    <xf numFmtId="0" fontId="0" fillId="18" borderId="5" applyNumberFormat="0" applyFont="0" applyAlignment="0" applyProtection="0"/>
    <xf numFmtId="0" fontId="41" fillId="0" borderId="6" applyNumberFormat="0" applyFill="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7" borderId="8" applyNumberFormat="0" applyAlignment="0" applyProtection="0"/>
    <xf numFmtId="0" fontId="46" fillId="19" borderId="8" applyNumberFormat="0" applyAlignment="0" applyProtection="0"/>
    <xf numFmtId="0" fontId="47" fillId="19" borderId="9" applyNumberFormat="0" applyAlignment="0" applyProtection="0"/>
    <xf numFmtId="0" fontId="48" fillId="0" borderId="0" applyNumberFormat="0" applyFill="0" applyBorder="0" applyAlignment="0" applyProtection="0"/>
    <xf numFmtId="0" fontId="49" fillId="3"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cellStyleXfs>
  <cellXfs count="296">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17" borderId="0" xfId="0" applyFill="1" applyAlignment="1">
      <alignment horizontal="left" vertical="top"/>
    </xf>
    <xf numFmtId="0" fontId="1" fillId="17" borderId="0" xfId="0" applyFont="1" applyFill="1" applyAlignment="1">
      <alignment horizontal="left" vertical="center"/>
    </xf>
    <xf numFmtId="0" fontId="0" fillId="17"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18" borderId="0" xfId="0" applyFont="1" applyFill="1" applyAlignment="1">
      <alignment horizontal="left" vertical="center"/>
    </xf>
    <xf numFmtId="49" fontId="9" fillId="18" borderId="0" xfId="0"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0" fillId="0" borderId="0" xfId="0"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Border="1" applyAlignment="1">
      <alignment horizontal="left" vertical="center"/>
    </xf>
    <xf numFmtId="0" fontId="11" fillId="0" borderId="0" xfId="0" applyAlignment="1">
      <alignment horizontal="left" vertical="center"/>
    </xf>
    <xf numFmtId="0" fontId="11" fillId="0" borderId="0" xfId="0" applyAlignment="1">
      <alignment horizontal="center" vertical="center"/>
    </xf>
    <xf numFmtId="0" fontId="11" fillId="0" borderId="14" xfId="0" applyBorder="1" applyAlignment="1">
      <alignment horizontal="left" vertical="center"/>
    </xf>
    <xf numFmtId="0" fontId="0" fillId="19" borderId="0" xfId="0" applyFill="1" applyAlignment="1">
      <alignment horizontal="left" vertical="center"/>
    </xf>
    <xf numFmtId="0" fontId="7" fillId="19" borderId="17" xfId="0" applyFont="1" applyFill="1" applyBorder="1" applyAlignment="1">
      <alignment horizontal="left" vertical="center"/>
    </xf>
    <xf numFmtId="0" fontId="0" fillId="19" borderId="18" xfId="0" applyFill="1" applyBorder="1" applyAlignment="1">
      <alignment horizontal="left" vertical="center"/>
    </xf>
    <xf numFmtId="0" fontId="7" fillId="19" borderId="18" xfId="0" applyFont="1" applyFill="1" applyBorder="1" applyAlignment="1">
      <alignment horizontal="center" vertical="center"/>
    </xf>
    <xf numFmtId="0" fontId="0" fillId="19"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left" vertical="center"/>
    </xf>
    <xf numFmtId="0" fontId="12" fillId="0" borderId="0" xfId="0" applyFont="1" applyAlignment="1">
      <alignment horizontal="left" vertical="center"/>
    </xf>
    <xf numFmtId="166" fontId="9" fillId="0" borderId="0" xfId="0"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9" fillId="19" borderId="26"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0" borderId="0" xfId="0" applyFont="1" applyAlignment="1">
      <alignment horizontal="left" vertical="center"/>
    </xf>
    <xf numFmtId="0" fontId="7" fillId="0" borderId="0" xfId="0" applyFont="1" applyAlignment="1">
      <alignment horizontal="center" vertical="center"/>
    </xf>
    <xf numFmtId="164" fontId="13" fillId="0" borderId="25"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24"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0" fontId="16" fillId="0" borderId="13" xfId="0" applyFont="1" applyBorder="1" applyAlignment="1">
      <alignment horizontal="left" vertical="center"/>
    </xf>
    <xf numFmtId="164" fontId="20" fillId="0" borderId="31" xfId="0" applyFont="1" applyBorder="1" applyAlignment="1">
      <alignment horizontal="right" vertical="center"/>
    </xf>
    <xf numFmtId="164" fontId="20" fillId="0" borderId="32" xfId="0" applyFont="1" applyBorder="1" applyAlignment="1">
      <alignment horizontal="right" vertical="center"/>
    </xf>
    <xf numFmtId="167" fontId="20" fillId="0" borderId="32" xfId="0" applyFont="1" applyBorder="1" applyAlignment="1">
      <alignment horizontal="right" vertical="center"/>
    </xf>
    <xf numFmtId="164" fontId="20" fillId="0" borderId="33" xfId="0"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165" fontId="11" fillId="0" borderId="0" xfId="0" applyFont="1" applyAlignment="1">
      <alignment horizontal="right" vertical="center"/>
    </xf>
    <xf numFmtId="0" fontId="11" fillId="0" borderId="0" xfId="0" applyFont="1" applyAlignment="1">
      <alignment horizontal="right" vertical="center"/>
    </xf>
    <xf numFmtId="0" fontId="7" fillId="19" borderId="18" xfId="0" applyFont="1" applyFill="1"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4" xfId="0" applyFont="1" applyBorder="1" applyAlignment="1">
      <alignment horizontal="left" vertical="center"/>
    </xf>
    <xf numFmtId="0" fontId="22" fillId="0" borderId="0" xfId="0" applyFont="1" applyAlignment="1">
      <alignment horizontal="lef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9" fillId="19" borderId="27" xfId="0" applyFont="1" applyFill="1" applyBorder="1" applyAlignment="1">
      <alignment horizontal="center" vertical="center" wrapText="1"/>
    </xf>
    <xf numFmtId="0" fontId="9" fillId="19" borderId="28" xfId="0" applyFont="1" applyFill="1" applyBorder="1" applyAlignment="1">
      <alignment horizontal="center" vertical="center" wrapText="1"/>
    </xf>
    <xf numFmtId="0" fontId="9" fillId="19" borderId="29" xfId="0" applyFont="1" applyFill="1" applyBorder="1" applyAlignment="1">
      <alignment horizontal="center" vertical="center" wrapText="1"/>
    </xf>
    <xf numFmtId="0" fontId="0" fillId="0" borderId="13" xfId="0" applyBorder="1" applyAlignment="1">
      <alignment horizontal="center" vertical="center" wrapText="1"/>
    </xf>
    <xf numFmtId="167" fontId="24" fillId="0" borderId="22" xfId="0" applyFont="1" applyBorder="1" applyAlignment="1">
      <alignment horizontal="right"/>
    </xf>
    <xf numFmtId="167" fontId="24" fillId="0" borderId="23" xfId="0" applyFont="1" applyBorder="1" applyAlignment="1">
      <alignment horizontal="right"/>
    </xf>
    <xf numFmtId="164" fontId="25" fillId="0" borderId="0" xfId="0" applyFont="1" applyAlignment="1">
      <alignment horizontal="right" vertical="center"/>
    </xf>
    <xf numFmtId="0" fontId="0" fillId="0" borderId="0" xfId="0" applyFont="1" applyAlignment="1">
      <alignment horizontal="left"/>
    </xf>
    <xf numFmtId="0" fontId="26" fillId="0" borderId="13" xfId="0" applyBorder="1" applyAlignment="1">
      <alignment horizontal="left"/>
    </xf>
    <xf numFmtId="0" fontId="26" fillId="0" borderId="0" xfId="0" applyAlignment="1">
      <alignment horizontal="left"/>
    </xf>
    <xf numFmtId="0" fontId="21" fillId="0" borderId="0" xfId="0" applyFont="1" applyAlignment="1">
      <alignment horizontal="left"/>
    </xf>
    <xf numFmtId="0" fontId="26" fillId="0" borderId="13" xfId="0" applyBorder="1" applyAlignment="1">
      <alignment horizontal="left"/>
    </xf>
    <xf numFmtId="0" fontId="26" fillId="0" borderId="25" xfId="0" applyBorder="1" applyAlignment="1">
      <alignment horizontal="left"/>
    </xf>
    <xf numFmtId="167" fontId="26" fillId="0" borderId="0" xfId="0" applyFont="1" applyAlignment="1">
      <alignment horizontal="right"/>
    </xf>
    <xf numFmtId="167" fontId="26" fillId="0" borderId="24" xfId="0" applyFont="1" applyBorder="1" applyAlignment="1">
      <alignment horizontal="right"/>
    </xf>
    <xf numFmtId="0" fontId="26" fillId="0" borderId="0" xfId="0" applyFont="1" applyAlignment="1">
      <alignment horizontal="left"/>
    </xf>
    <xf numFmtId="164" fontId="26" fillId="0" borderId="0" xfId="0" applyFont="1" applyAlignment="1">
      <alignment horizontal="right" vertical="center"/>
    </xf>
    <xf numFmtId="0" fontId="23" fillId="0" borderId="0" xfId="0" applyFont="1" applyAlignment="1">
      <alignment horizontal="left"/>
    </xf>
    <xf numFmtId="0" fontId="0" fillId="0" borderId="34" xfId="0" applyFont="1" applyBorder="1" applyAlignment="1">
      <alignment horizontal="center" vertical="center"/>
    </xf>
    <xf numFmtId="49" fontId="0" fillId="0" borderId="34" xfId="0" applyFont="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68" fontId="0" fillId="0" borderId="34" xfId="0" applyFont="1" applyBorder="1" applyAlignment="1">
      <alignment horizontal="right" vertical="center"/>
    </xf>
    <xf numFmtId="0" fontId="11" fillId="18" borderId="34"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24" xfId="0" applyFont="1" applyBorder="1" applyAlignment="1">
      <alignment horizontal="right" vertical="center"/>
    </xf>
    <xf numFmtId="164" fontId="0" fillId="0" borderId="0" xfId="0" applyFont="1" applyAlignment="1">
      <alignment horizontal="right" vertical="center"/>
    </xf>
    <xf numFmtId="0" fontId="27" fillId="0" borderId="13" xfId="0" applyBorder="1" applyAlignment="1">
      <alignment horizontal="left" vertical="center"/>
    </xf>
    <xf numFmtId="0" fontId="27" fillId="0" borderId="0" xfId="0" applyAlignment="1">
      <alignment horizontal="left" vertical="center"/>
    </xf>
    <xf numFmtId="0" fontId="27" fillId="0" borderId="0" xfId="0" applyFont="1" applyAlignment="1">
      <alignment horizontal="left" vertical="center" wrapText="1"/>
    </xf>
    <xf numFmtId="168" fontId="27" fillId="0" borderId="0" xfId="0" applyFont="1" applyAlignment="1">
      <alignment horizontal="right" vertical="center"/>
    </xf>
    <xf numFmtId="0" fontId="27" fillId="0" borderId="13" xfId="0" applyBorder="1" applyAlignment="1">
      <alignment horizontal="left" vertical="center"/>
    </xf>
    <xf numFmtId="0" fontId="27" fillId="0" borderId="25" xfId="0" applyBorder="1" applyAlignment="1">
      <alignment horizontal="left" vertical="center"/>
    </xf>
    <xf numFmtId="0" fontId="27" fillId="0" borderId="24" xfId="0" applyBorder="1" applyAlignment="1">
      <alignment horizontal="left" vertical="center"/>
    </xf>
    <xf numFmtId="0" fontId="27" fillId="0" borderId="0" xfId="0" applyFont="1" applyAlignment="1">
      <alignment horizontal="left" vertical="center"/>
    </xf>
    <xf numFmtId="0" fontId="27" fillId="0" borderId="0" xfId="0" applyAlignment="1">
      <alignment horizontal="left" vertical="center"/>
    </xf>
    <xf numFmtId="0" fontId="27" fillId="0" borderId="0" xfId="0" applyFont="1" applyAlignment="1">
      <alignment horizontal="left" vertical="center"/>
    </xf>
    <xf numFmtId="0" fontId="29" fillId="0" borderId="34" xfId="0" applyFont="1" applyBorder="1" applyAlignment="1">
      <alignment horizontal="center" vertical="center"/>
    </xf>
    <xf numFmtId="49" fontId="29" fillId="0" borderId="34" xfId="0" applyFont="1" applyBorder="1" applyAlignment="1">
      <alignment horizontal="left" vertical="center" wrapText="1"/>
    </xf>
    <xf numFmtId="0" fontId="29" fillId="0" borderId="34" xfId="0" applyFont="1" applyBorder="1" applyAlignment="1">
      <alignment horizontal="center" vertical="center" wrapText="1"/>
    </xf>
    <xf numFmtId="168" fontId="29" fillId="0" borderId="34" xfId="0" applyFont="1" applyBorder="1" applyAlignment="1">
      <alignment horizontal="right" vertical="center"/>
    </xf>
    <xf numFmtId="168" fontId="0" fillId="18" borderId="34" xfId="0" applyFont="1" applyFill="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lignment horizontal="center" vertical="center"/>
    </xf>
    <xf numFmtId="0" fontId="0" fillId="0" borderId="0" xfId="0" applyAlignment="1">
      <alignment horizontal="left" vertical="top"/>
    </xf>
    <xf numFmtId="0" fontId="0" fillId="0" borderId="14" xfId="0" applyBorder="1" applyAlignment="1">
      <alignment horizontal="left" vertical="top"/>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49" fontId="9" fillId="18" borderId="0" xfId="0" applyFont="1" applyFill="1" applyAlignment="1">
      <alignment horizontal="left" vertical="top"/>
    </xf>
    <xf numFmtId="0" fontId="9" fillId="0" borderId="0" xfId="0" applyFont="1" applyAlignment="1">
      <alignment horizontal="left" vertical="center" wrapText="1"/>
    </xf>
    <xf numFmtId="164" fontId="10" fillId="0" borderId="16" xfId="0" applyFont="1" applyBorder="1" applyAlignment="1">
      <alignment horizontal="right" vertical="center"/>
    </xf>
    <xf numFmtId="0" fontId="0" fillId="0" borderId="16" xfId="0" applyBorder="1" applyAlignment="1">
      <alignment horizontal="left" vertical="center"/>
    </xf>
    <xf numFmtId="165" fontId="11" fillId="0" borderId="0" xfId="0" applyAlignment="1">
      <alignment horizontal="right" vertical="center"/>
    </xf>
    <xf numFmtId="0" fontId="11" fillId="0" borderId="0" xfId="0" applyAlignment="1">
      <alignment horizontal="left" vertical="center"/>
    </xf>
    <xf numFmtId="164" fontId="6" fillId="0" borderId="0" xfId="0" applyFont="1" applyAlignment="1">
      <alignment horizontal="right" vertical="center"/>
    </xf>
    <xf numFmtId="0" fontId="7" fillId="19" borderId="18" xfId="0" applyFont="1" applyFill="1" applyBorder="1" applyAlignment="1">
      <alignment horizontal="left" vertical="center"/>
    </xf>
    <xf numFmtId="0" fontId="0" fillId="19" borderId="18" xfId="0" applyFill="1" applyBorder="1" applyAlignment="1">
      <alignment horizontal="left" vertical="center"/>
    </xf>
    <xf numFmtId="164" fontId="7" fillId="19" borderId="18" xfId="0" applyFont="1" applyFill="1" applyBorder="1" applyAlignment="1">
      <alignment horizontal="right" vertical="center"/>
    </xf>
    <xf numFmtId="0" fontId="0" fillId="19" borderId="26" xfId="0" applyFill="1" applyBorder="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xf>
    <xf numFmtId="0" fontId="9" fillId="19" borderId="17" xfId="0" applyFont="1" applyFill="1" applyBorder="1" applyAlignment="1">
      <alignment horizontal="center" vertical="center"/>
    </xf>
    <xf numFmtId="0" fontId="9" fillId="19" borderId="18" xfId="0" applyFont="1" applyFill="1" applyBorder="1" applyAlignment="1">
      <alignment horizontal="center" vertical="center"/>
    </xf>
    <xf numFmtId="0" fontId="9" fillId="19" borderId="18" xfId="0" applyFont="1" applyFill="1" applyBorder="1" applyAlignment="1">
      <alignment horizontal="right" vertical="center"/>
    </xf>
    <xf numFmtId="164" fontId="18"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top"/>
    </xf>
    <xf numFmtId="0" fontId="8" fillId="0" borderId="0" xfId="0" applyFont="1" applyAlignment="1">
      <alignment horizontal="left" vertical="center"/>
    </xf>
    <xf numFmtId="166" fontId="9" fillId="0" borderId="0" xfId="0" applyFont="1" applyAlignment="1">
      <alignment horizontal="left" vertical="top"/>
    </xf>
    <xf numFmtId="0" fontId="0" fillId="0" borderId="0" xfId="0" applyAlignment="1">
      <alignment horizontal="left" vertical="center" wrapText="1"/>
    </xf>
    <xf numFmtId="164" fontId="11" fillId="0" borderId="0" xfId="0" applyFont="1" applyAlignment="1">
      <alignment horizontal="right" vertical="center"/>
    </xf>
    <xf numFmtId="0" fontId="0" fillId="0" borderId="14" xfId="0" applyBorder="1" applyAlignment="1">
      <alignment horizontal="left" vertical="center"/>
    </xf>
    <xf numFmtId="0" fontId="9" fillId="19" borderId="0" xfId="0" applyFont="1" applyFill="1" applyAlignment="1">
      <alignment horizontal="center" vertical="center"/>
    </xf>
    <xf numFmtId="0" fontId="0" fillId="19" borderId="0" xfId="0" applyFill="1" applyAlignment="1">
      <alignment horizontal="left" vertical="center"/>
    </xf>
    <xf numFmtId="164" fontId="21" fillId="0" borderId="0" xfId="0" applyFont="1" applyAlignment="1">
      <alignment horizontal="right" vertical="center"/>
    </xf>
    <xf numFmtId="0" fontId="21" fillId="0" borderId="0" xfId="0" applyFont="1" applyAlignment="1">
      <alignment horizontal="left" vertical="center"/>
    </xf>
    <xf numFmtId="164" fontId="23" fillId="0" borderId="0" xfId="0" applyFont="1" applyAlignment="1">
      <alignment horizontal="right" vertical="center"/>
    </xf>
    <xf numFmtId="0" fontId="23" fillId="0" borderId="0" xfId="0" applyFont="1" applyAlignment="1">
      <alignment horizontal="left" vertical="center"/>
    </xf>
    <xf numFmtId="0" fontId="9" fillId="19" borderId="28" xfId="0" applyFont="1" applyFill="1" applyBorder="1" applyAlignment="1">
      <alignment horizontal="center" vertical="center" wrapText="1"/>
    </xf>
    <xf numFmtId="0" fontId="0" fillId="19" borderId="28" xfId="0" applyFill="1" applyBorder="1" applyAlignment="1">
      <alignment horizontal="center" vertical="center" wrapText="1"/>
    </xf>
    <xf numFmtId="0" fontId="0" fillId="0" borderId="34" xfId="0" applyFont="1" applyBorder="1" applyAlignment="1">
      <alignment horizontal="left" vertical="center" wrapText="1"/>
    </xf>
    <xf numFmtId="0" fontId="0" fillId="0" borderId="34" xfId="0" applyBorder="1" applyAlignment="1">
      <alignment horizontal="left" vertical="center"/>
    </xf>
    <xf numFmtId="164" fontId="0" fillId="18" borderId="34" xfId="0" applyFont="1" applyFill="1" applyBorder="1" applyAlignment="1">
      <alignment horizontal="right" vertical="center"/>
    </xf>
    <xf numFmtId="164" fontId="0" fillId="0" borderId="34" xfId="0" applyFont="1" applyBorder="1" applyAlignment="1">
      <alignment horizontal="right" vertical="center"/>
    </xf>
    <xf numFmtId="0" fontId="27" fillId="0" borderId="0" xfId="0" applyFont="1" applyAlignment="1">
      <alignment horizontal="left" vertical="center" wrapText="1"/>
    </xf>
    <xf numFmtId="0" fontId="27" fillId="0" borderId="0" xfId="0" applyAlignment="1">
      <alignment horizontal="left" vertical="center"/>
    </xf>
    <xf numFmtId="0" fontId="28" fillId="0" borderId="0" xfId="0" applyFont="1" applyAlignment="1">
      <alignment horizontal="left" vertical="center" wrapText="1"/>
    </xf>
    <xf numFmtId="0" fontId="29" fillId="0" borderId="34" xfId="0" applyFont="1" applyBorder="1" applyAlignment="1">
      <alignment horizontal="left" vertical="center" wrapText="1"/>
    </xf>
    <xf numFmtId="0" fontId="29" fillId="0" borderId="34" xfId="0" applyFont="1" applyBorder="1" applyAlignment="1">
      <alignment horizontal="left" vertical="center"/>
    </xf>
    <xf numFmtId="164" fontId="29" fillId="18" borderId="34" xfId="0" applyFont="1" applyFill="1" applyBorder="1" applyAlignment="1">
      <alignment horizontal="right" vertical="center"/>
    </xf>
    <xf numFmtId="164" fontId="29" fillId="0" borderId="34" xfId="0" applyFont="1" applyBorder="1" applyAlignment="1">
      <alignment horizontal="right" vertical="center"/>
    </xf>
    <xf numFmtId="164" fontId="14" fillId="0" borderId="0" xfId="0" applyFont="1" applyAlignment="1">
      <alignment horizontal="right"/>
    </xf>
    <xf numFmtId="164" fontId="21" fillId="0" borderId="0" xfId="0" applyFont="1" applyAlignment="1">
      <alignment horizontal="right"/>
    </xf>
    <xf numFmtId="0" fontId="26" fillId="0" borderId="0" xfId="0" applyAlignment="1">
      <alignment horizontal="left"/>
    </xf>
    <xf numFmtId="164" fontId="23" fillId="0" borderId="0" xfId="0" applyFont="1" applyAlignment="1">
      <alignment horizontal="right"/>
    </xf>
    <xf numFmtId="0" fontId="30" fillId="17" borderId="0" xfId="36" applyFill="1" applyAlignment="1">
      <alignment horizontal="left" vertical="top"/>
    </xf>
    <xf numFmtId="0" fontId="31" fillId="0" borderId="0" xfId="36" applyFont="1" applyAlignment="1">
      <alignment horizontal="center" vertical="center"/>
    </xf>
    <xf numFmtId="0" fontId="1" fillId="17" borderId="0" xfId="0" applyFont="1" applyFill="1" applyAlignment="1" applyProtection="1">
      <alignment horizontal="left" vertical="center"/>
      <protection/>
    </xf>
    <xf numFmtId="0" fontId="22" fillId="17" borderId="0" xfId="0" applyFont="1" applyFill="1" applyAlignment="1" applyProtection="1">
      <alignment horizontal="left" vertical="center"/>
      <protection/>
    </xf>
    <xf numFmtId="0" fontId="2" fillId="17" borderId="0" xfId="0" applyFont="1" applyFill="1" applyAlignment="1" applyProtection="1">
      <alignment horizontal="left" vertical="center"/>
      <protection/>
    </xf>
    <xf numFmtId="0" fontId="32" fillId="17" borderId="0" xfId="36" applyFont="1" applyFill="1" applyAlignment="1" applyProtection="1">
      <alignment horizontal="left" vertical="center"/>
      <protection/>
    </xf>
    <xf numFmtId="0" fontId="0" fillId="17" borderId="0" xfId="0" applyFont="1" applyFill="1" applyAlignment="1" applyProtection="1">
      <alignment horizontal="left" vertical="top"/>
      <protection/>
    </xf>
    <xf numFmtId="0" fontId="32" fillId="17" borderId="0" xfId="36" applyFont="1" applyFill="1" applyAlignment="1" applyProtection="1">
      <alignment horizontal="center" vertical="center"/>
      <protection/>
    </xf>
    <xf numFmtId="0" fontId="0" fillId="0" borderId="0" xfId="0" applyAlignment="1">
      <alignment vertical="top"/>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22"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22"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Program Files\KrosPlus\System\Temp\radC60D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08" t="s">
        <v>102</v>
      </c>
      <c r="B1" s="209"/>
      <c r="C1" s="209"/>
      <c r="D1" s="210" t="s">
        <v>103</v>
      </c>
      <c r="E1" s="209"/>
      <c r="F1" s="209"/>
      <c r="G1" s="209"/>
      <c r="H1" s="209"/>
      <c r="I1" s="209"/>
      <c r="J1" s="209"/>
      <c r="K1" s="211" t="s">
        <v>895</v>
      </c>
      <c r="L1" s="211"/>
      <c r="M1" s="211"/>
      <c r="N1" s="211"/>
      <c r="O1" s="211"/>
      <c r="P1" s="211"/>
      <c r="Q1" s="211"/>
      <c r="R1" s="211"/>
      <c r="S1" s="211"/>
      <c r="T1" s="209"/>
      <c r="U1" s="209"/>
      <c r="V1" s="209"/>
      <c r="W1" s="211" t="s">
        <v>896</v>
      </c>
      <c r="X1" s="211"/>
      <c r="Y1" s="211"/>
      <c r="Z1" s="211"/>
      <c r="AA1" s="211"/>
      <c r="AB1" s="211"/>
      <c r="AC1" s="211"/>
      <c r="AD1" s="211"/>
      <c r="AE1" s="211"/>
      <c r="AF1" s="211"/>
      <c r="AG1" s="211"/>
      <c r="AH1" s="211"/>
      <c r="AI1" s="20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104</v>
      </c>
      <c r="BT1" s="4" t="s">
        <v>105</v>
      </c>
      <c r="BU1" s="4" t="s">
        <v>105</v>
      </c>
      <c r="BV1" s="4" t="s">
        <v>106</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42" t="s">
        <v>107</v>
      </c>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77"/>
      <c r="AS2" s="143"/>
      <c r="AT2" s="143"/>
      <c r="AU2" s="143"/>
      <c r="AV2" s="143"/>
      <c r="AW2" s="143"/>
      <c r="AX2" s="143"/>
      <c r="AY2" s="143"/>
      <c r="AZ2" s="143"/>
      <c r="BA2" s="143"/>
      <c r="BB2" s="143"/>
      <c r="BC2" s="143"/>
      <c r="BD2" s="143"/>
      <c r="BE2" s="143"/>
      <c r="BS2" s="6" t="s">
        <v>108</v>
      </c>
      <c r="BT2" s="6" t="s">
        <v>109</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108</v>
      </c>
      <c r="BT3" s="6" t="s">
        <v>110</v>
      </c>
    </row>
    <row r="4" spans="2:71" s="2" customFormat="1" ht="37.5" customHeight="1">
      <c r="B4" s="10"/>
      <c r="C4" s="144" t="s">
        <v>111</v>
      </c>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6"/>
      <c r="AS4" s="13" t="s">
        <v>112</v>
      </c>
      <c r="BE4" s="14" t="s">
        <v>113</v>
      </c>
      <c r="BS4" s="6" t="s">
        <v>114</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47" t="s">
        <v>115</v>
      </c>
      <c r="BS5" s="6" t="s">
        <v>108</v>
      </c>
    </row>
    <row r="6" spans="2:71" s="2" customFormat="1" ht="26.25" customHeight="1">
      <c r="B6" s="10"/>
      <c r="C6" s="11"/>
      <c r="D6" s="15" t="s">
        <v>116</v>
      </c>
      <c r="E6" s="11"/>
      <c r="F6" s="11"/>
      <c r="G6" s="11"/>
      <c r="H6" s="11"/>
      <c r="I6" s="11"/>
      <c r="J6" s="11"/>
      <c r="K6" s="150" t="s">
        <v>117</v>
      </c>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1"/>
      <c r="AQ6" s="12"/>
      <c r="BE6" s="143"/>
      <c r="BS6" s="6" t="s">
        <v>118</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43"/>
      <c r="BS7" s="6" t="s">
        <v>119</v>
      </c>
    </row>
    <row r="8" spans="2:71" s="2" customFormat="1" ht="15" customHeight="1">
      <c r="B8" s="10"/>
      <c r="C8" s="11"/>
      <c r="D8" s="16" t="s">
        <v>120</v>
      </c>
      <c r="E8" s="11"/>
      <c r="F8" s="11"/>
      <c r="G8" s="11"/>
      <c r="H8" s="11"/>
      <c r="I8" s="11"/>
      <c r="J8" s="11"/>
      <c r="K8" s="17" t="s">
        <v>121</v>
      </c>
      <c r="L8" s="11"/>
      <c r="M8" s="11"/>
      <c r="N8" s="11"/>
      <c r="O8" s="11"/>
      <c r="P8" s="11"/>
      <c r="Q8" s="11"/>
      <c r="R8" s="11"/>
      <c r="S8" s="11"/>
      <c r="T8" s="11"/>
      <c r="U8" s="11"/>
      <c r="V8" s="11"/>
      <c r="W8" s="11"/>
      <c r="X8" s="11"/>
      <c r="Y8" s="11"/>
      <c r="Z8" s="11"/>
      <c r="AA8" s="11"/>
      <c r="AB8" s="11"/>
      <c r="AC8" s="11"/>
      <c r="AD8" s="11"/>
      <c r="AE8" s="11"/>
      <c r="AF8" s="11"/>
      <c r="AG8" s="11"/>
      <c r="AH8" s="11"/>
      <c r="AI8" s="11"/>
      <c r="AJ8" s="11"/>
      <c r="AK8" s="16" t="s">
        <v>122</v>
      </c>
      <c r="AL8" s="11"/>
      <c r="AM8" s="11"/>
      <c r="AN8" s="18" t="s">
        <v>123</v>
      </c>
      <c r="AO8" s="11"/>
      <c r="AP8" s="11"/>
      <c r="AQ8" s="12"/>
      <c r="BE8" s="143"/>
      <c r="BS8" s="6" t="s">
        <v>124</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43"/>
      <c r="BS9" s="6" t="s">
        <v>125</v>
      </c>
    </row>
    <row r="10" spans="2:71" s="2" customFormat="1" ht="15" customHeight="1">
      <c r="B10" s="10"/>
      <c r="C10" s="11"/>
      <c r="D10" s="16" t="s">
        <v>126</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127</v>
      </c>
      <c r="AL10" s="11"/>
      <c r="AM10" s="11"/>
      <c r="AN10" s="17"/>
      <c r="AO10" s="11"/>
      <c r="AP10" s="11"/>
      <c r="AQ10" s="12"/>
      <c r="BE10" s="143"/>
      <c r="BS10" s="6" t="s">
        <v>118</v>
      </c>
    </row>
    <row r="11" spans="2:71" s="2" customFormat="1" ht="19.5" customHeight="1">
      <c r="B11" s="10"/>
      <c r="C11" s="11"/>
      <c r="D11" s="11"/>
      <c r="E11" s="17" t="s">
        <v>128</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129</v>
      </c>
      <c r="AL11" s="11"/>
      <c r="AM11" s="11"/>
      <c r="AN11" s="17"/>
      <c r="AO11" s="11"/>
      <c r="AP11" s="11"/>
      <c r="AQ11" s="12"/>
      <c r="BE11" s="143"/>
      <c r="BS11" s="6" t="s">
        <v>118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43"/>
      <c r="BS12" s="6" t="s">
        <v>118</v>
      </c>
    </row>
    <row r="13" spans="2:71" s="2" customFormat="1" ht="15" customHeight="1">
      <c r="B13" s="10"/>
      <c r="C13" s="11"/>
      <c r="D13" s="16" t="s">
        <v>130</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127</v>
      </c>
      <c r="AL13" s="11"/>
      <c r="AM13" s="11"/>
      <c r="AN13" s="19" t="s">
        <v>131</v>
      </c>
      <c r="AO13" s="11"/>
      <c r="AP13" s="11"/>
      <c r="AQ13" s="12"/>
      <c r="BE13" s="143"/>
      <c r="BS13" s="6" t="s">
        <v>118</v>
      </c>
    </row>
    <row r="14" spans="2:71" s="2" customFormat="1" ht="15.75" customHeight="1">
      <c r="B14" s="10"/>
      <c r="C14" s="11"/>
      <c r="D14" s="11"/>
      <c r="E14" s="151" t="s">
        <v>131</v>
      </c>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6" t="s">
        <v>129</v>
      </c>
      <c r="AL14" s="11"/>
      <c r="AM14" s="11"/>
      <c r="AN14" s="19" t="s">
        <v>131</v>
      </c>
      <c r="AO14" s="11"/>
      <c r="AP14" s="11"/>
      <c r="AQ14" s="12"/>
      <c r="BE14" s="143"/>
      <c r="BS14" s="6" t="s">
        <v>118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43"/>
      <c r="BS15" s="6" t="s">
        <v>105</v>
      </c>
    </row>
    <row r="16" spans="2:71" s="2" customFormat="1" ht="15" customHeight="1">
      <c r="B16" s="10"/>
      <c r="C16" s="11"/>
      <c r="D16" s="16" t="s">
        <v>132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127</v>
      </c>
      <c r="AL16" s="11"/>
      <c r="AM16" s="11"/>
      <c r="AN16" s="17"/>
      <c r="AO16" s="11"/>
      <c r="AP16" s="11"/>
      <c r="AQ16" s="12"/>
      <c r="BE16" s="143"/>
      <c r="BS16" s="6" t="s">
        <v>105</v>
      </c>
    </row>
    <row r="17" spans="2:71" ht="19.5" customHeight="1">
      <c r="B17" s="10"/>
      <c r="C17" s="11"/>
      <c r="D17" s="11"/>
      <c r="E17" s="17" t="s">
        <v>133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129</v>
      </c>
      <c r="AL17" s="11"/>
      <c r="AM17" s="11"/>
      <c r="AN17" s="17"/>
      <c r="AO17" s="11"/>
      <c r="AP17" s="11"/>
      <c r="AQ17" s="12"/>
      <c r="BE17" s="143"/>
      <c r="BF17" s="2"/>
      <c r="BG17" s="2"/>
      <c r="BH17" s="2"/>
      <c r="BI17" s="2"/>
      <c r="BJ17" s="2"/>
      <c r="BK17" s="2"/>
      <c r="BL17" s="2"/>
      <c r="BM17" s="2"/>
      <c r="BN17" s="2"/>
      <c r="BO17" s="2"/>
      <c r="BP17" s="2"/>
      <c r="BQ17" s="2"/>
      <c r="BR17" s="2"/>
      <c r="BS17" s="6" t="s">
        <v>134</v>
      </c>
    </row>
    <row r="18" spans="2:7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43"/>
      <c r="BF18" s="2"/>
      <c r="BG18" s="2"/>
      <c r="BH18" s="2"/>
      <c r="BI18" s="2"/>
      <c r="BJ18" s="2"/>
      <c r="BK18" s="2"/>
      <c r="BL18" s="2"/>
      <c r="BM18" s="2"/>
      <c r="BN18" s="2"/>
      <c r="BO18" s="2"/>
      <c r="BP18" s="2"/>
      <c r="BQ18" s="2"/>
      <c r="BR18" s="2"/>
      <c r="BS18" s="6" t="s">
        <v>108</v>
      </c>
    </row>
    <row r="19" spans="2:71" ht="15" customHeight="1">
      <c r="B19" s="10"/>
      <c r="C19" s="11"/>
      <c r="D19" s="16" t="s">
        <v>135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43"/>
      <c r="BF19" s="2"/>
      <c r="BG19" s="2"/>
      <c r="BH19" s="2"/>
      <c r="BI19" s="2"/>
      <c r="BJ19" s="2"/>
      <c r="BK19" s="2"/>
      <c r="BL19" s="2"/>
      <c r="BM19" s="2"/>
      <c r="BN19" s="2"/>
      <c r="BO19" s="2"/>
      <c r="BP19" s="2"/>
      <c r="BQ19" s="2"/>
      <c r="BR19" s="2"/>
      <c r="BS19" s="6" t="s">
        <v>118</v>
      </c>
    </row>
    <row r="20" spans="2:71" ht="15.75" customHeight="1">
      <c r="B20" s="10"/>
      <c r="C20" s="11"/>
      <c r="D20" s="11"/>
      <c r="E20" s="152"/>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1"/>
      <c r="AP20" s="11"/>
      <c r="AQ20" s="12"/>
      <c r="BE20" s="143"/>
      <c r="BF20" s="2"/>
      <c r="BG20" s="2"/>
      <c r="BH20" s="2"/>
      <c r="BI20" s="2"/>
      <c r="BJ20" s="2"/>
      <c r="BK20" s="2"/>
      <c r="BL20" s="2"/>
      <c r="BM20" s="2"/>
      <c r="BN20" s="2"/>
      <c r="BO20" s="2"/>
      <c r="BP20" s="2"/>
      <c r="BQ20" s="2"/>
      <c r="BR20" s="2"/>
      <c r="BS20" s="6" t="s">
        <v>105</v>
      </c>
    </row>
    <row r="21" spans="2:70"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43"/>
      <c r="BF21" s="2"/>
      <c r="BG21" s="2"/>
      <c r="BH21" s="2"/>
      <c r="BI21" s="2"/>
      <c r="BJ21" s="2"/>
      <c r="BK21" s="2"/>
      <c r="BL21" s="2"/>
      <c r="BM21" s="2"/>
      <c r="BN21" s="2"/>
      <c r="BO21" s="2"/>
      <c r="BP21" s="2"/>
      <c r="BQ21" s="2"/>
      <c r="BR21" s="2"/>
    </row>
    <row r="22" spans="2:70"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43"/>
      <c r="BF22" s="2"/>
      <c r="BG22" s="2"/>
      <c r="BH22" s="2"/>
      <c r="BI22" s="2"/>
      <c r="BJ22" s="2"/>
      <c r="BK22" s="2"/>
      <c r="BL22" s="2"/>
      <c r="BM22" s="2"/>
      <c r="BN22" s="2"/>
      <c r="BO22" s="2"/>
      <c r="BP22" s="2"/>
      <c r="BQ22" s="2"/>
      <c r="BR22" s="2"/>
    </row>
    <row r="23" spans="2:57" s="6" customFormat="1" ht="27" customHeight="1">
      <c r="B23" s="21"/>
      <c r="C23" s="22"/>
      <c r="D23" s="23" t="s">
        <v>136</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53">
        <f>ROUNDUP($AG$49,2)</f>
        <v>0</v>
      </c>
      <c r="AL23" s="154"/>
      <c r="AM23" s="154"/>
      <c r="AN23" s="154"/>
      <c r="AO23" s="154"/>
      <c r="AP23" s="22"/>
      <c r="AQ23" s="25"/>
      <c r="BE23" s="148"/>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48"/>
    </row>
    <row r="25" spans="2:57" s="6" customFormat="1" ht="15" customHeight="1">
      <c r="B25" s="26"/>
      <c r="C25" s="27"/>
      <c r="D25" s="27" t="s">
        <v>137</v>
      </c>
      <c r="E25" s="27"/>
      <c r="F25" s="27" t="s">
        <v>138</v>
      </c>
      <c r="G25" s="27"/>
      <c r="H25" s="27"/>
      <c r="I25" s="27"/>
      <c r="J25" s="27"/>
      <c r="K25" s="27"/>
      <c r="L25" s="155">
        <v>0.21</v>
      </c>
      <c r="M25" s="156"/>
      <c r="N25" s="156"/>
      <c r="O25" s="156"/>
      <c r="P25" s="27"/>
      <c r="Q25" s="27"/>
      <c r="R25" s="27"/>
      <c r="S25" s="27"/>
      <c r="T25" s="28" t="s">
        <v>139</v>
      </c>
      <c r="U25" s="27"/>
      <c r="V25" s="27"/>
      <c r="W25" s="157">
        <f>ROUNDUP($AZ$49,2)</f>
        <v>0</v>
      </c>
      <c r="X25" s="156"/>
      <c r="Y25" s="156"/>
      <c r="Z25" s="156"/>
      <c r="AA25" s="156"/>
      <c r="AB25" s="156"/>
      <c r="AC25" s="156"/>
      <c r="AD25" s="156"/>
      <c r="AE25" s="156"/>
      <c r="AF25" s="27"/>
      <c r="AG25" s="27"/>
      <c r="AH25" s="27"/>
      <c r="AI25" s="27"/>
      <c r="AJ25" s="27"/>
      <c r="AK25" s="157">
        <f>ROUNDUP($AV$49,1)</f>
        <v>0</v>
      </c>
      <c r="AL25" s="156"/>
      <c r="AM25" s="156"/>
      <c r="AN25" s="156"/>
      <c r="AO25" s="156"/>
      <c r="AP25" s="27"/>
      <c r="AQ25" s="29"/>
      <c r="BE25" s="149"/>
    </row>
    <row r="26" spans="2:57" s="6" customFormat="1" ht="15" customHeight="1">
      <c r="B26" s="26"/>
      <c r="C26" s="27"/>
      <c r="D26" s="27"/>
      <c r="E26" s="27"/>
      <c r="F26" s="27" t="s">
        <v>140</v>
      </c>
      <c r="G26" s="27"/>
      <c r="H26" s="27"/>
      <c r="I26" s="27"/>
      <c r="J26" s="27"/>
      <c r="K26" s="27"/>
      <c r="L26" s="155">
        <v>0.15</v>
      </c>
      <c r="M26" s="156"/>
      <c r="N26" s="156"/>
      <c r="O26" s="156"/>
      <c r="P26" s="27"/>
      <c r="Q26" s="27"/>
      <c r="R26" s="27"/>
      <c r="S26" s="27"/>
      <c r="T26" s="28" t="s">
        <v>139</v>
      </c>
      <c r="U26" s="27"/>
      <c r="V26" s="27"/>
      <c r="W26" s="157">
        <f>ROUNDUP($BA$49,2)</f>
        <v>0</v>
      </c>
      <c r="X26" s="156"/>
      <c r="Y26" s="156"/>
      <c r="Z26" s="156"/>
      <c r="AA26" s="156"/>
      <c r="AB26" s="156"/>
      <c r="AC26" s="156"/>
      <c r="AD26" s="156"/>
      <c r="AE26" s="156"/>
      <c r="AF26" s="27"/>
      <c r="AG26" s="27"/>
      <c r="AH26" s="27"/>
      <c r="AI26" s="27"/>
      <c r="AJ26" s="27"/>
      <c r="AK26" s="157">
        <f>ROUNDUP($AW$49,1)</f>
        <v>0</v>
      </c>
      <c r="AL26" s="156"/>
      <c r="AM26" s="156"/>
      <c r="AN26" s="156"/>
      <c r="AO26" s="156"/>
      <c r="AP26" s="27"/>
      <c r="AQ26" s="29"/>
      <c r="BE26" s="149"/>
    </row>
    <row r="27" spans="2:57" s="6" customFormat="1" ht="15" customHeight="1" hidden="1">
      <c r="B27" s="26"/>
      <c r="C27" s="27"/>
      <c r="D27" s="27"/>
      <c r="E27" s="27"/>
      <c r="F27" s="27" t="s">
        <v>141</v>
      </c>
      <c r="G27" s="27"/>
      <c r="H27" s="27"/>
      <c r="I27" s="27"/>
      <c r="J27" s="27"/>
      <c r="K27" s="27"/>
      <c r="L27" s="155">
        <v>0.21</v>
      </c>
      <c r="M27" s="156"/>
      <c r="N27" s="156"/>
      <c r="O27" s="156"/>
      <c r="P27" s="27"/>
      <c r="Q27" s="27"/>
      <c r="R27" s="27"/>
      <c r="S27" s="27"/>
      <c r="T27" s="28" t="s">
        <v>139</v>
      </c>
      <c r="U27" s="27"/>
      <c r="V27" s="27"/>
      <c r="W27" s="157">
        <f>ROUNDUP($BB$49,2)</f>
        <v>0</v>
      </c>
      <c r="X27" s="156"/>
      <c r="Y27" s="156"/>
      <c r="Z27" s="156"/>
      <c r="AA27" s="156"/>
      <c r="AB27" s="156"/>
      <c r="AC27" s="156"/>
      <c r="AD27" s="156"/>
      <c r="AE27" s="156"/>
      <c r="AF27" s="27"/>
      <c r="AG27" s="27"/>
      <c r="AH27" s="27"/>
      <c r="AI27" s="27"/>
      <c r="AJ27" s="27"/>
      <c r="AK27" s="157">
        <v>0</v>
      </c>
      <c r="AL27" s="156"/>
      <c r="AM27" s="156"/>
      <c r="AN27" s="156"/>
      <c r="AO27" s="156"/>
      <c r="AP27" s="27"/>
      <c r="AQ27" s="29"/>
      <c r="BE27" s="149"/>
    </row>
    <row r="28" spans="2:57" s="6" customFormat="1" ht="15" customHeight="1" hidden="1">
      <c r="B28" s="26"/>
      <c r="C28" s="27"/>
      <c r="D28" s="27"/>
      <c r="E28" s="27"/>
      <c r="F28" s="27" t="s">
        <v>142</v>
      </c>
      <c r="G28" s="27"/>
      <c r="H28" s="27"/>
      <c r="I28" s="27"/>
      <c r="J28" s="27"/>
      <c r="K28" s="27"/>
      <c r="L28" s="155">
        <v>0.15</v>
      </c>
      <c r="M28" s="156"/>
      <c r="N28" s="156"/>
      <c r="O28" s="156"/>
      <c r="P28" s="27"/>
      <c r="Q28" s="27"/>
      <c r="R28" s="27"/>
      <c r="S28" s="27"/>
      <c r="T28" s="28" t="s">
        <v>139</v>
      </c>
      <c r="U28" s="27"/>
      <c r="V28" s="27"/>
      <c r="W28" s="157">
        <f>ROUNDUP($BC$49,2)</f>
        <v>0</v>
      </c>
      <c r="X28" s="156"/>
      <c r="Y28" s="156"/>
      <c r="Z28" s="156"/>
      <c r="AA28" s="156"/>
      <c r="AB28" s="156"/>
      <c r="AC28" s="156"/>
      <c r="AD28" s="156"/>
      <c r="AE28" s="156"/>
      <c r="AF28" s="27"/>
      <c r="AG28" s="27"/>
      <c r="AH28" s="27"/>
      <c r="AI28" s="27"/>
      <c r="AJ28" s="27"/>
      <c r="AK28" s="157">
        <v>0</v>
      </c>
      <c r="AL28" s="156"/>
      <c r="AM28" s="156"/>
      <c r="AN28" s="156"/>
      <c r="AO28" s="156"/>
      <c r="AP28" s="27"/>
      <c r="AQ28" s="29"/>
      <c r="BE28" s="149"/>
    </row>
    <row r="29" spans="2:57" s="6" customFormat="1" ht="15" customHeight="1" hidden="1">
      <c r="B29" s="26"/>
      <c r="C29" s="27"/>
      <c r="D29" s="27"/>
      <c r="E29" s="27"/>
      <c r="F29" s="27" t="s">
        <v>143</v>
      </c>
      <c r="G29" s="27"/>
      <c r="H29" s="27"/>
      <c r="I29" s="27"/>
      <c r="J29" s="27"/>
      <c r="K29" s="27"/>
      <c r="L29" s="155">
        <v>0</v>
      </c>
      <c r="M29" s="156"/>
      <c r="N29" s="156"/>
      <c r="O29" s="156"/>
      <c r="P29" s="27"/>
      <c r="Q29" s="27"/>
      <c r="R29" s="27"/>
      <c r="S29" s="27"/>
      <c r="T29" s="28" t="s">
        <v>139</v>
      </c>
      <c r="U29" s="27"/>
      <c r="V29" s="27"/>
      <c r="W29" s="157">
        <f>ROUNDUP($BD$49,2)</f>
        <v>0</v>
      </c>
      <c r="X29" s="156"/>
      <c r="Y29" s="156"/>
      <c r="Z29" s="156"/>
      <c r="AA29" s="156"/>
      <c r="AB29" s="156"/>
      <c r="AC29" s="156"/>
      <c r="AD29" s="156"/>
      <c r="AE29" s="156"/>
      <c r="AF29" s="27"/>
      <c r="AG29" s="27"/>
      <c r="AH29" s="27"/>
      <c r="AI29" s="27"/>
      <c r="AJ29" s="27"/>
      <c r="AK29" s="157">
        <v>0</v>
      </c>
      <c r="AL29" s="156"/>
      <c r="AM29" s="156"/>
      <c r="AN29" s="156"/>
      <c r="AO29" s="156"/>
      <c r="AP29" s="27"/>
      <c r="AQ29" s="29"/>
      <c r="BE29" s="149"/>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48"/>
    </row>
    <row r="31" spans="2:57" s="6" customFormat="1" ht="27" customHeight="1">
      <c r="B31" s="21"/>
      <c r="C31" s="30"/>
      <c r="D31" s="31" t="s">
        <v>144</v>
      </c>
      <c r="E31" s="32"/>
      <c r="F31" s="32"/>
      <c r="G31" s="32"/>
      <c r="H31" s="32"/>
      <c r="I31" s="32"/>
      <c r="J31" s="32"/>
      <c r="K31" s="32"/>
      <c r="L31" s="32"/>
      <c r="M31" s="32"/>
      <c r="N31" s="32"/>
      <c r="O31" s="32"/>
      <c r="P31" s="32"/>
      <c r="Q31" s="32"/>
      <c r="R31" s="32"/>
      <c r="S31" s="32"/>
      <c r="T31" s="33" t="s">
        <v>145</v>
      </c>
      <c r="U31" s="32"/>
      <c r="V31" s="32"/>
      <c r="W31" s="32"/>
      <c r="X31" s="158" t="s">
        <v>146</v>
      </c>
      <c r="Y31" s="159"/>
      <c r="Z31" s="159"/>
      <c r="AA31" s="159"/>
      <c r="AB31" s="159"/>
      <c r="AC31" s="32"/>
      <c r="AD31" s="32"/>
      <c r="AE31" s="32"/>
      <c r="AF31" s="32"/>
      <c r="AG31" s="32"/>
      <c r="AH31" s="32"/>
      <c r="AI31" s="32"/>
      <c r="AJ31" s="32"/>
      <c r="AK31" s="160">
        <f>ROUNDUP(SUM($AK$23:$AK$29),2)</f>
        <v>0</v>
      </c>
      <c r="AL31" s="159"/>
      <c r="AM31" s="159"/>
      <c r="AN31" s="159"/>
      <c r="AO31" s="161"/>
      <c r="AP31" s="30"/>
      <c r="AQ31" s="34"/>
      <c r="BE31" s="148"/>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48"/>
    </row>
    <row r="33" spans="2:43" s="6" customFormat="1" ht="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7" spans="2:44" s="6" customFormat="1" ht="7.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0"/>
    </row>
    <row r="38" spans="2:44" s="6" customFormat="1" ht="37.5" customHeight="1">
      <c r="B38" s="21"/>
      <c r="C38" s="144" t="s">
        <v>147</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40"/>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0"/>
    </row>
    <row r="40" spans="2:44" s="41" customFormat="1" ht="27" customHeight="1">
      <c r="B40" s="42"/>
      <c r="C40" s="15" t="s">
        <v>116</v>
      </c>
      <c r="D40" s="15"/>
      <c r="E40" s="15"/>
      <c r="F40" s="15"/>
      <c r="G40" s="15"/>
      <c r="H40" s="15"/>
      <c r="I40" s="15"/>
      <c r="J40" s="15"/>
      <c r="K40" s="15"/>
      <c r="L40" s="150" t="str">
        <f>$K$6</f>
        <v>2015/22/DPS/V1 - Výstavba sportovišť v areálu SOU elektrotechnického, Plzeň - venkovní hřiště</v>
      </c>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
      <c r="AQ40" s="15"/>
      <c r="AR40" s="43"/>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0"/>
    </row>
    <row r="42" spans="2:44" s="6" customFormat="1" ht="15.75" customHeight="1">
      <c r="B42" s="21"/>
      <c r="C42" s="16" t="s">
        <v>120</v>
      </c>
      <c r="D42" s="22"/>
      <c r="E42" s="22"/>
      <c r="F42" s="22"/>
      <c r="G42" s="22"/>
      <c r="H42" s="22"/>
      <c r="I42" s="22"/>
      <c r="J42" s="22"/>
      <c r="K42" s="22"/>
      <c r="L42" s="44" t="str">
        <f>IF($K$8="","",$K$8)</f>
        <v>Areál SOU elektrotechnického Plzeň</v>
      </c>
      <c r="M42" s="22"/>
      <c r="N42" s="22"/>
      <c r="O42" s="22"/>
      <c r="P42" s="22"/>
      <c r="Q42" s="22"/>
      <c r="R42" s="22"/>
      <c r="S42" s="22"/>
      <c r="T42" s="22"/>
      <c r="U42" s="22"/>
      <c r="V42" s="22"/>
      <c r="W42" s="22"/>
      <c r="X42" s="22"/>
      <c r="Y42" s="22"/>
      <c r="Z42" s="22"/>
      <c r="AA42" s="22"/>
      <c r="AB42" s="22"/>
      <c r="AC42" s="22"/>
      <c r="AD42" s="22"/>
      <c r="AE42" s="22"/>
      <c r="AF42" s="22"/>
      <c r="AG42" s="22"/>
      <c r="AH42" s="22"/>
      <c r="AI42" s="16" t="s">
        <v>122</v>
      </c>
      <c r="AJ42" s="22"/>
      <c r="AK42" s="22"/>
      <c r="AL42" s="22"/>
      <c r="AM42" s="45" t="str">
        <f>IF($AN$8="","",$AN$8)</f>
        <v>30.10.2015</v>
      </c>
      <c r="AN42" s="22"/>
      <c r="AO42" s="22"/>
      <c r="AP42" s="22"/>
      <c r="AQ42" s="22"/>
      <c r="AR42" s="40"/>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0"/>
    </row>
    <row r="44" spans="2:56" s="6" customFormat="1" ht="18.75" customHeight="1">
      <c r="B44" s="21"/>
      <c r="C44" s="16" t="s">
        <v>126</v>
      </c>
      <c r="D44" s="22"/>
      <c r="E44" s="22"/>
      <c r="F44" s="22"/>
      <c r="G44" s="22"/>
      <c r="H44" s="22"/>
      <c r="I44" s="22"/>
      <c r="J44" s="22"/>
      <c r="K44" s="22"/>
      <c r="L44" s="17" t="str">
        <f>IF($E$11="","",$E$11)</f>
        <v>SOU elektrotechnické Plzeň</v>
      </c>
      <c r="M44" s="22"/>
      <c r="N44" s="22"/>
      <c r="O44" s="22"/>
      <c r="P44" s="22"/>
      <c r="Q44" s="22"/>
      <c r="R44" s="22"/>
      <c r="S44" s="22"/>
      <c r="T44" s="22"/>
      <c r="U44" s="22"/>
      <c r="V44" s="22"/>
      <c r="W44" s="22"/>
      <c r="X44" s="22"/>
      <c r="Y44" s="22"/>
      <c r="Z44" s="22"/>
      <c r="AA44" s="22"/>
      <c r="AB44" s="22"/>
      <c r="AC44" s="22"/>
      <c r="AD44" s="22"/>
      <c r="AE44" s="22"/>
      <c r="AF44" s="22"/>
      <c r="AG44" s="22"/>
      <c r="AH44" s="22"/>
      <c r="AI44" s="16" t="s">
        <v>132</v>
      </c>
      <c r="AJ44" s="22"/>
      <c r="AK44" s="22"/>
      <c r="AL44" s="22"/>
      <c r="AM44" s="163" t="str">
        <f>IF($E$17="","",$E$17)</f>
        <v>Šumavaplan s.r.o.</v>
      </c>
      <c r="AN44" s="162"/>
      <c r="AO44" s="162"/>
      <c r="AP44" s="162"/>
      <c r="AQ44" s="22"/>
      <c r="AR44" s="40"/>
      <c r="AS44" s="164" t="s">
        <v>148</v>
      </c>
      <c r="AT44" s="165"/>
      <c r="AU44" s="46"/>
      <c r="AV44" s="46"/>
      <c r="AW44" s="46"/>
      <c r="AX44" s="46"/>
      <c r="AY44" s="46"/>
      <c r="AZ44" s="46"/>
      <c r="BA44" s="46"/>
      <c r="BB44" s="46"/>
      <c r="BC44" s="46"/>
      <c r="BD44" s="47"/>
    </row>
    <row r="45" spans="2:56" s="6" customFormat="1" ht="15.75" customHeight="1">
      <c r="B45" s="21"/>
      <c r="C45" s="16" t="s">
        <v>130</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0"/>
      <c r="AS45" s="166"/>
      <c r="AT45" s="148"/>
      <c r="BD45" s="48"/>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0"/>
      <c r="AS46" s="167"/>
      <c r="AT46" s="162"/>
      <c r="AU46" s="22"/>
      <c r="AV46" s="22"/>
      <c r="AW46" s="22"/>
      <c r="AX46" s="22"/>
      <c r="AY46" s="22"/>
      <c r="AZ46" s="22"/>
      <c r="BA46" s="22"/>
      <c r="BB46" s="22"/>
      <c r="BC46" s="22"/>
      <c r="BD46" s="50"/>
    </row>
    <row r="47" spans="2:57" s="6" customFormat="1" ht="30" customHeight="1">
      <c r="B47" s="21"/>
      <c r="C47" s="168" t="s">
        <v>149</v>
      </c>
      <c r="D47" s="159"/>
      <c r="E47" s="159"/>
      <c r="F47" s="159"/>
      <c r="G47" s="159"/>
      <c r="H47" s="32"/>
      <c r="I47" s="169" t="s">
        <v>150</v>
      </c>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70" t="s">
        <v>151</v>
      </c>
      <c r="AH47" s="159"/>
      <c r="AI47" s="159"/>
      <c r="AJ47" s="159"/>
      <c r="AK47" s="159"/>
      <c r="AL47" s="159"/>
      <c r="AM47" s="159"/>
      <c r="AN47" s="169" t="s">
        <v>152</v>
      </c>
      <c r="AO47" s="159"/>
      <c r="AP47" s="159"/>
      <c r="AQ47" s="51" t="s">
        <v>153</v>
      </c>
      <c r="AR47" s="40"/>
      <c r="AS47" s="52" t="s">
        <v>154</v>
      </c>
      <c r="AT47" s="53" t="s">
        <v>155</v>
      </c>
      <c r="AU47" s="53" t="s">
        <v>156</v>
      </c>
      <c r="AV47" s="53" t="s">
        <v>157</v>
      </c>
      <c r="AW47" s="53" t="s">
        <v>158</v>
      </c>
      <c r="AX47" s="53" t="s">
        <v>159</v>
      </c>
      <c r="AY47" s="53" t="s">
        <v>160</v>
      </c>
      <c r="AZ47" s="53" t="s">
        <v>161</v>
      </c>
      <c r="BA47" s="53" t="s">
        <v>162</v>
      </c>
      <c r="BB47" s="53" t="s">
        <v>163</v>
      </c>
      <c r="BC47" s="53" t="s">
        <v>164</v>
      </c>
      <c r="BD47" s="54" t="s">
        <v>165</v>
      </c>
      <c r="BE47" s="55"/>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0"/>
      <c r="AS48" s="56"/>
      <c r="AT48" s="57"/>
      <c r="AU48" s="57"/>
      <c r="AV48" s="57"/>
      <c r="AW48" s="57"/>
      <c r="AX48" s="57"/>
      <c r="AY48" s="57"/>
      <c r="AZ48" s="57"/>
      <c r="BA48" s="57"/>
      <c r="BB48" s="57"/>
      <c r="BC48" s="57"/>
      <c r="BD48" s="58"/>
    </row>
    <row r="49" spans="2:76" s="41" customFormat="1" ht="33" customHeight="1">
      <c r="B49" s="42"/>
      <c r="C49" s="59" t="s">
        <v>166</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175">
        <f>ROUNDUP($AG$50,2)</f>
        <v>0</v>
      </c>
      <c r="AH49" s="176"/>
      <c r="AI49" s="176"/>
      <c r="AJ49" s="176"/>
      <c r="AK49" s="176"/>
      <c r="AL49" s="176"/>
      <c r="AM49" s="176"/>
      <c r="AN49" s="175">
        <f>ROUNDUP(SUM($AG$49,$AT$49),2)</f>
        <v>0</v>
      </c>
      <c r="AO49" s="176"/>
      <c r="AP49" s="176"/>
      <c r="AQ49" s="60"/>
      <c r="AR49" s="43"/>
      <c r="AS49" s="61">
        <f>ROUNDUP($AS$50,2)</f>
        <v>0</v>
      </c>
      <c r="AT49" s="62">
        <f>ROUNDUP(SUM($AV$49:$AW$49),1)</f>
        <v>0</v>
      </c>
      <c r="AU49" s="63">
        <f>ROUNDUP($AU$50,5)</f>
        <v>0</v>
      </c>
      <c r="AV49" s="62">
        <f>ROUNDUP($AZ$49*$L$25,2)</f>
        <v>0</v>
      </c>
      <c r="AW49" s="62">
        <f>ROUNDUP($BA$49*$L$26,2)</f>
        <v>0</v>
      </c>
      <c r="AX49" s="62">
        <f>ROUNDUP($BB$49*$L$25,2)</f>
        <v>0</v>
      </c>
      <c r="AY49" s="62">
        <f>ROUNDUP($BC$49*$L$26,2)</f>
        <v>0</v>
      </c>
      <c r="AZ49" s="62">
        <f>ROUNDUP($AZ$50,2)</f>
        <v>0</v>
      </c>
      <c r="BA49" s="62">
        <f>ROUNDUP($BA$50,2)</f>
        <v>0</v>
      </c>
      <c r="BB49" s="62">
        <f>ROUNDUP($BB$50,2)</f>
        <v>0</v>
      </c>
      <c r="BC49" s="62">
        <f>ROUNDUP($BC$50,2)</f>
        <v>0</v>
      </c>
      <c r="BD49" s="64">
        <f>ROUNDUP($BD$50,2)</f>
        <v>0</v>
      </c>
      <c r="BS49" s="41" t="s">
        <v>167</v>
      </c>
      <c r="BT49" s="41" t="s">
        <v>168</v>
      </c>
      <c r="BU49" s="65" t="s">
        <v>169</v>
      </c>
      <c r="BV49" s="41" t="s">
        <v>170</v>
      </c>
      <c r="BW49" s="41" t="s">
        <v>106</v>
      </c>
      <c r="BX49" s="41" t="s">
        <v>171</v>
      </c>
    </row>
    <row r="50" spans="1:91" s="66" customFormat="1" ht="28.5" customHeight="1">
      <c r="A50" s="207" t="s">
        <v>897</v>
      </c>
      <c r="B50" s="67"/>
      <c r="C50" s="68"/>
      <c r="D50" s="173" t="s">
        <v>172</v>
      </c>
      <c r="E50" s="174"/>
      <c r="F50" s="174"/>
      <c r="G50" s="174"/>
      <c r="H50" s="174"/>
      <c r="I50" s="68"/>
      <c r="J50" s="173" t="s">
        <v>173</v>
      </c>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1">
        <f>'SO 01 - Venkovní hřiště'!$M$25</f>
        <v>0</v>
      </c>
      <c r="AH50" s="172"/>
      <c r="AI50" s="172"/>
      <c r="AJ50" s="172"/>
      <c r="AK50" s="172"/>
      <c r="AL50" s="172"/>
      <c r="AM50" s="172"/>
      <c r="AN50" s="171">
        <f>ROUNDUP(SUM($AG$50,$AT$50),2)</f>
        <v>0</v>
      </c>
      <c r="AO50" s="172"/>
      <c r="AP50" s="172"/>
      <c r="AQ50" s="69" t="s">
        <v>174</v>
      </c>
      <c r="AR50" s="70"/>
      <c r="AS50" s="71">
        <v>0</v>
      </c>
      <c r="AT50" s="72">
        <f>ROUNDUP(SUM($AV$50:$AW$50),1)</f>
        <v>0</v>
      </c>
      <c r="AU50" s="73">
        <f>'SO 01 - Venkovní hřiště'!$W$85</f>
        <v>0</v>
      </c>
      <c r="AV50" s="72">
        <f>'SO 01 - Venkovní hřiště'!$M$27</f>
        <v>0</v>
      </c>
      <c r="AW50" s="72">
        <f>'SO 01 - Venkovní hřiště'!$M$28</f>
        <v>0</v>
      </c>
      <c r="AX50" s="72">
        <f>'SO 01 - Venkovní hřiště'!$M$29</f>
        <v>0</v>
      </c>
      <c r="AY50" s="72">
        <f>'SO 01 - Venkovní hřiště'!$M$30</f>
        <v>0</v>
      </c>
      <c r="AZ50" s="72">
        <f>'SO 01 - Venkovní hřiště'!$H$27</f>
        <v>0</v>
      </c>
      <c r="BA50" s="72">
        <f>'SO 01 - Venkovní hřiště'!$H$28</f>
        <v>0</v>
      </c>
      <c r="BB50" s="72">
        <f>'SO 01 - Venkovní hřiště'!$H$29</f>
        <v>0</v>
      </c>
      <c r="BC50" s="72">
        <f>'SO 01 - Venkovní hřiště'!$H$30</f>
        <v>0</v>
      </c>
      <c r="BD50" s="74">
        <f>'SO 01 - Venkovní hřiště'!$H$31</f>
        <v>0</v>
      </c>
      <c r="BT50" s="66" t="s">
        <v>119</v>
      </c>
      <c r="BV50" s="66" t="s">
        <v>170</v>
      </c>
      <c r="BW50" s="66" t="s">
        <v>175</v>
      </c>
      <c r="BX50" s="66" t="s">
        <v>106</v>
      </c>
      <c r="CM50" s="66" t="s">
        <v>176</v>
      </c>
    </row>
    <row r="51" spans="2:44" s="6" customFormat="1" ht="30.75" customHeight="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40"/>
    </row>
    <row r="52" spans="2:44" s="6" customFormat="1" ht="7.5" customHeight="1">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40"/>
    </row>
  </sheetData>
  <sheetProtection password="CC35" sheet="1" objects="1" scenarios="1" formatColumns="0" formatRows="0" sort="0" autoFilter="0"/>
  <mergeCells count="39">
    <mergeCell ref="AG49:AM49"/>
    <mergeCell ref="AN49:AP49"/>
    <mergeCell ref="AR2:BE2"/>
    <mergeCell ref="AN50:AP50"/>
    <mergeCell ref="AG50:AM50"/>
    <mergeCell ref="D50:H50"/>
    <mergeCell ref="J50:AF50"/>
    <mergeCell ref="AM44:AP44"/>
    <mergeCell ref="AS44:AT46"/>
    <mergeCell ref="C47:G47"/>
    <mergeCell ref="I47:AF47"/>
    <mergeCell ref="AG47:AM47"/>
    <mergeCell ref="AN47:AP47"/>
    <mergeCell ref="X31:AB31"/>
    <mergeCell ref="AK31:AO31"/>
    <mergeCell ref="C38:AQ38"/>
    <mergeCell ref="L40:AO40"/>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SO 01 - Venkovní hřiště'!C2" tooltip="SO 01 - Venkovní hřiště"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467"/>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12"/>
      <c r="B1" s="209"/>
      <c r="C1" s="209"/>
      <c r="D1" s="210" t="s">
        <v>103</v>
      </c>
      <c r="E1" s="209"/>
      <c r="F1" s="211" t="s">
        <v>898</v>
      </c>
      <c r="G1" s="211"/>
      <c r="H1" s="213" t="s">
        <v>899</v>
      </c>
      <c r="I1" s="213"/>
      <c r="J1" s="213"/>
      <c r="K1" s="213"/>
      <c r="L1" s="211" t="s">
        <v>900</v>
      </c>
      <c r="M1" s="211"/>
      <c r="N1" s="209"/>
      <c r="O1" s="210" t="s">
        <v>177</v>
      </c>
      <c r="P1" s="209"/>
      <c r="Q1" s="209"/>
      <c r="R1" s="209"/>
      <c r="S1" s="211" t="s">
        <v>901</v>
      </c>
      <c r="T1" s="211"/>
      <c r="U1" s="212"/>
      <c r="V1" s="212"/>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42" t="s">
        <v>107</v>
      </c>
      <c r="D2" s="143"/>
      <c r="E2" s="143"/>
      <c r="F2" s="143"/>
      <c r="G2" s="143"/>
      <c r="H2" s="143"/>
      <c r="I2" s="143"/>
      <c r="J2" s="143"/>
      <c r="K2" s="143"/>
      <c r="L2" s="143"/>
      <c r="M2" s="143"/>
      <c r="N2" s="143"/>
      <c r="O2" s="143"/>
      <c r="P2" s="143"/>
      <c r="Q2" s="143"/>
      <c r="R2" s="143"/>
      <c r="S2" s="177"/>
      <c r="T2" s="143"/>
      <c r="U2" s="143"/>
      <c r="V2" s="143"/>
      <c r="W2" s="143"/>
      <c r="X2" s="143"/>
      <c r="Y2" s="143"/>
      <c r="Z2" s="143"/>
      <c r="AA2" s="143"/>
      <c r="AB2" s="143"/>
      <c r="AC2" s="143"/>
      <c r="AT2" s="2" t="s">
        <v>175</v>
      </c>
    </row>
    <row r="3" spans="2:46" s="2" customFormat="1" ht="7.5" customHeight="1">
      <c r="B3" s="7"/>
      <c r="C3" s="8"/>
      <c r="D3" s="8"/>
      <c r="E3" s="8"/>
      <c r="F3" s="8"/>
      <c r="G3" s="8"/>
      <c r="H3" s="8"/>
      <c r="I3" s="8"/>
      <c r="J3" s="8"/>
      <c r="K3" s="8"/>
      <c r="L3" s="8"/>
      <c r="M3" s="8"/>
      <c r="N3" s="8"/>
      <c r="O3" s="8"/>
      <c r="P3" s="8"/>
      <c r="Q3" s="8"/>
      <c r="R3" s="9"/>
      <c r="AT3" s="2" t="s">
        <v>176</v>
      </c>
    </row>
    <row r="4" spans="2:46" s="2" customFormat="1" ht="37.5" customHeight="1">
      <c r="B4" s="10"/>
      <c r="C4" s="144" t="s">
        <v>178</v>
      </c>
      <c r="D4" s="145"/>
      <c r="E4" s="145"/>
      <c r="F4" s="145"/>
      <c r="G4" s="145"/>
      <c r="H4" s="145"/>
      <c r="I4" s="145"/>
      <c r="J4" s="145"/>
      <c r="K4" s="145"/>
      <c r="L4" s="145"/>
      <c r="M4" s="145"/>
      <c r="N4" s="145"/>
      <c r="O4" s="145"/>
      <c r="P4" s="145"/>
      <c r="Q4" s="145"/>
      <c r="R4" s="146"/>
      <c r="T4" s="13" t="s">
        <v>112</v>
      </c>
      <c r="AT4" s="2" t="s">
        <v>105</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116</v>
      </c>
      <c r="E6" s="11"/>
      <c r="F6" s="178" t="str">
        <f>'Rekapitulace stavby'!$K$6</f>
        <v>2015/22/DPS/V1 - Výstavba sportovišť v areálu SOU elektrotechnického, Plzeň - venkovní hřiště</v>
      </c>
      <c r="G6" s="145"/>
      <c r="H6" s="145"/>
      <c r="I6" s="145"/>
      <c r="J6" s="145"/>
      <c r="K6" s="145"/>
      <c r="L6" s="145"/>
      <c r="M6" s="145"/>
      <c r="N6" s="145"/>
      <c r="O6" s="145"/>
      <c r="P6" s="145"/>
      <c r="Q6" s="145"/>
      <c r="R6" s="12"/>
    </row>
    <row r="7" spans="2:18" s="6" customFormat="1" ht="18.75" customHeight="1">
      <c r="B7" s="21"/>
      <c r="C7" s="22"/>
      <c r="D7" s="15" t="s">
        <v>179</v>
      </c>
      <c r="E7" s="22"/>
      <c r="F7" s="150" t="s">
        <v>180</v>
      </c>
      <c r="G7" s="162"/>
      <c r="H7" s="162"/>
      <c r="I7" s="162"/>
      <c r="J7" s="162"/>
      <c r="K7" s="162"/>
      <c r="L7" s="162"/>
      <c r="M7" s="162"/>
      <c r="N7" s="162"/>
      <c r="O7" s="162"/>
      <c r="P7" s="162"/>
      <c r="Q7" s="162"/>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181</v>
      </c>
      <c r="E9" s="22"/>
      <c r="F9" s="17"/>
      <c r="G9" s="22"/>
      <c r="H9" s="22"/>
      <c r="I9" s="22"/>
      <c r="J9" s="22"/>
      <c r="K9" s="22"/>
      <c r="L9" s="22"/>
      <c r="M9" s="22"/>
      <c r="N9" s="22"/>
      <c r="O9" s="22"/>
      <c r="P9" s="22"/>
      <c r="Q9" s="22"/>
      <c r="R9" s="25"/>
    </row>
    <row r="10" spans="2:18" s="6" customFormat="1" ht="15" customHeight="1">
      <c r="B10" s="21"/>
      <c r="C10" s="22"/>
      <c r="D10" s="16" t="s">
        <v>120</v>
      </c>
      <c r="E10" s="22"/>
      <c r="F10" s="17" t="s">
        <v>121</v>
      </c>
      <c r="G10" s="22"/>
      <c r="H10" s="22"/>
      <c r="I10" s="22"/>
      <c r="J10" s="22"/>
      <c r="K10" s="22"/>
      <c r="L10" s="22"/>
      <c r="M10" s="16" t="s">
        <v>122</v>
      </c>
      <c r="N10" s="22"/>
      <c r="O10" s="179" t="str">
        <f>'Rekapitulace stavby'!$AN$8</f>
        <v>30.10.2015</v>
      </c>
      <c r="P10" s="162"/>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126</v>
      </c>
      <c r="E12" s="22"/>
      <c r="F12" s="22"/>
      <c r="G12" s="22"/>
      <c r="H12" s="22"/>
      <c r="I12" s="22"/>
      <c r="J12" s="22"/>
      <c r="K12" s="22"/>
      <c r="L12" s="22"/>
      <c r="M12" s="16" t="s">
        <v>127</v>
      </c>
      <c r="N12" s="22"/>
      <c r="O12" s="163"/>
      <c r="P12" s="162"/>
      <c r="Q12" s="22"/>
      <c r="R12" s="25"/>
    </row>
    <row r="13" spans="2:18" s="6" customFormat="1" ht="18.75" customHeight="1">
      <c r="B13" s="21"/>
      <c r="C13" s="22"/>
      <c r="D13" s="22"/>
      <c r="E13" s="17" t="s">
        <v>128</v>
      </c>
      <c r="F13" s="22"/>
      <c r="G13" s="22"/>
      <c r="H13" s="22"/>
      <c r="I13" s="22"/>
      <c r="J13" s="22"/>
      <c r="K13" s="22"/>
      <c r="L13" s="22"/>
      <c r="M13" s="16" t="s">
        <v>129</v>
      </c>
      <c r="N13" s="22"/>
      <c r="O13" s="163"/>
      <c r="P13" s="162"/>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130</v>
      </c>
      <c r="E15" s="22"/>
      <c r="F15" s="22"/>
      <c r="G15" s="22"/>
      <c r="H15" s="22"/>
      <c r="I15" s="22"/>
      <c r="J15" s="22"/>
      <c r="K15" s="22"/>
      <c r="L15" s="22"/>
      <c r="M15" s="16" t="s">
        <v>127</v>
      </c>
      <c r="N15" s="22"/>
      <c r="O15" s="163" t="str">
        <f>IF('Rekapitulace stavby'!$AN$13="","",'Rekapitulace stavby'!$AN$13)</f>
        <v>Vyplň údaj</v>
      </c>
      <c r="P15" s="162"/>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129</v>
      </c>
      <c r="N16" s="22"/>
      <c r="O16" s="163" t="str">
        <f>IF('Rekapitulace stavby'!$AN$14="","",'Rekapitulace stavby'!$AN$14)</f>
        <v>Vyplň údaj</v>
      </c>
      <c r="P16" s="162"/>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132</v>
      </c>
      <c r="E18" s="22"/>
      <c r="F18" s="22"/>
      <c r="G18" s="22"/>
      <c r="H18" s="22"/>
      <c r="I18" s="22"/>
      <c r="J18" s="22"/>
      <c r="K18" s="22"/>
      <c r="L18" s="22"/>
      <c r="M18" s="16" t="s">
        <v>127</v>
      </c>
      <c r="N18" s="22"/>
      <c r="O18" s="163"/>
      <c r="P18" s="162"/>
      <c r="Q18" s="22"/>
      <c r="R18" s="25"/>
    </row>
    <row r="19" spans="2:18" s="6" customFormat="1" ht="18.75" customHeight="1">
      <c r="B19" s="21"/>
      <c r="C19" s="22"/>
      <c r="D19" s="22"/>
      <c r="E19" s="17" t="s">
        <v>133</v>
      </c>
      <c r="F19" s="22"/>
      <c r="G19" s="22"/>
      <c r="H19" s="22"/>
      <c r="I19" s="22"/>
      <c r="J19" s="22"/>
      <c r="K19" s="22"/>
      <c r="L19" s="22"/>
      <c r="M19" s="16" t="s">
        <v>129</v>
      </c>
      <c r="N19" s="22"/>
      <c r="O19" s="163"/>
      <c r="P19" s="162"/>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135</v>
      </c>
      <c r="E21" s="22"/>
      <c r="F21" s="22"/>
      <c r="G21" s="22"/>
      <c r="H21" s="22"/>
      <c r="I21" s="22"/>
      <c r="J21" s="22"/>
      <c r="K21" s="22"/>
      <c r="L21" s="22"/>
      <c r="M21" s="22"/>
      <c r="N21" s="22"/>
      <c r="O21" s="22"/>
      <c r="P21" s="22"/>
      <c r="Q21" s="22"/>
      <c r="R21" s="25"/>
    </row>
    <row r="22" spans="2:18" s="75" customFormat="1" ht="15.75" customHeight="1">
      <c r="B22" s="76"/>
      <c r="C22" s="77"/>
      <c r="D22" s="77"/>
      <c r="E22" s="152"/>
      <c r="F22" s="180"/>
      <c r="G22" s="180"/>
      <c r="H22" s="180"/>
      <c r="I22" s="180"/>
      <c r="J22" s="180"/>
      <c r="K22" s="180"/>
      <c r="L22" s="180"/>
      <c r="M22" s="180"/>
      <c r="N22" s="180"/>
      <c r="O22" s="180"/>
      <c r="P22" s="180"/>
      <c r="Q22" s="77"/>
      <c r="R22" s="78"/>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7"/>
      <c r="E24" s="57"/>
      <c r="F24" s="57"/>
      <c r="G24" s="57"/>
      <c r="H24" s="57"/>
      <c r="I24" s="57"/>
      <c r="J24" s="57"/>
      <c r="K24" s="57"/>
      <c r="L24" s="57"/>
      <c r="M24" s="57"/>
      <c r="N24" s="57"/>
      <c r="O24" s="57"/>
      <c r="P24" s="57"/>
      <c r="Q24" s="22"/>
      <c r="R24" s="25"/>
    </row>
    <row r="25" spans="2:18" s="6" customFormat="1" ht="26.25" customHeight="1">
      <c r="B25" s="21"/>
      <c r="C25" s="22"/>
      <c r="D25" s="79" t="s">
        <v>136</v>
      </c>
      <c r="E25" s="22"/>
      <c r="F25" s="22"/>
      <c r="G25" s="22"/>
      <c r="H25" s="22"/>
      <c r="I25" s="22"/>
      <c r="J25" s="22"/>
      <c r="K25" s="22"/>
      <c r="L25" s="22"/>
      <c r="M25" s="175">
        <f>ROUNDUP($N$85,2)</f>
        <v>0</v>
      </c>
      <c r="N25" s="162"/>
      <c r="O25" s="162"/>
      <c r="P25" s="162"/>
      <c r="Q25" s="22"/>
      <c r="R25" s="25"/>
    </row>
    <row r="26" spans="2:18" s="6" customFormat="1" ht="7.5" customHeight="1">
      <c r="B26" s="21"/>
      <c r="C26" s="22"/>
      <c r="D26" s="57"/>
      <c r="E26" s="57"/>
      <c r="F26" s="57"/>
      <c r="G26" s="57"/>
      <c r="H26" s="57"/>
      <c r="I26" s="57"/>
      <c r="J26" s="57"/>
      <c r="K26" s="57"/>
      <c r="L26" s="57"/>
      <c r="M26" s="57"/>
      <c r="N26" s="57"/>
      <c r="O26" s="57"/>
      <c r="P26" s="57"/>
      <c r="Q26" s="22"/>
      <c r="R26" s="25"/>
    </row>
    <row r="27" spans="2:18" s="6" customFormat="1" ht="15" customHeight="1">
      <c r="B27" s="21"/>
      <c r="C27" s="22"/>
      <c r="D27" s="80" t="s">
        <v>137</v>
      </c>
      <c r="E27" s="80" t="s">
        <v>138</v>
      </c>
      <c r="F27" s="81">
        <v>0.21</v>
      </c>
      <c r="G27" s="82" t="s">
        <v>139</v>
      </c>
      <c r="H27" s="181">
        <f>SUM($BE$85:$BE$466)</f>
        <v>0</v>
      </c>
      <c r="I27" s="162"/>
      <c r="J27" s="162"/>
      <c r="K27" s="22"/>
      <c r="L27" s="22"/>
      <c r="M27" s="181">
        <f>SUM($BE$85:$BE$466)*$F$27</f>
        <v>0</v>
      </c>
      <c r="N27" s="162"/>
      <c r="O27" s="162"/>
      <c r="P27" s="162"/>
      <c r="Q27" s="22"/>
      <c r="R27" s="25"/>
    </row>
    <row r="28" spans="2:18" s="6" customFormat="1" ht="15" customHeight="1">
      <c r="B28" s="21"/>
      <c r="C28" s="22"/>
      <c r="D28" s="22"/>
      <c r="E28" s="80" t="s">
        <v>140</v>
      </c>
      <c r="F28" s="81">
        <v>0.15</v>
      </c>
      <c r="G28" s="82" t="s">
        <v>139</v>
      </c>
      <c r="H28" s="181">
        <f>SUM($BF$85:$BF$466)</f>
        <v>0</v>
      </c>
      <c r="I28" s="162"/>
      <c r="J28" s="162"/>
      <c r="K28" s="22"/>
      <c r="L28" s="22"/>
      <c r="M28" s="181">
        <f>SUM($BF$85:$BF$466)*$F$28</f>
        <v>0</v>
      </c>
      <c r="N28" s="162"/>
      <c r="O28" s="162"/>
      <c r="P28" s="162"/>
      <c r="Q28" s="22"/>
      <c r="R28" s="25"/>
    </row>
    <row r="29" spans="2:18" s="6" customFormat="1" ht="15" customHeight="1" hidden="1">
      <c r="B29" s="21"/>
      <c r="C29" s="22"/>
      <c r="D29" s="22"/>
      <c r="E29" s="80" t="s">
        <v>141</v>
      </c>
      <c r="F29" s="81">
        <v>0.21</v>
      </c>
      <c r="G29" s="82" t="s">
        <v>139</v>
      </c>
      <c r="H29" s="181">
        <f>SUM($BG$85:$BG$466)</f>
        <v>0</v>
      </c>
      <c r="I29" s="162"/>
      <c r="J29" s="162"/>
      <c r="K29" s="22"/>
      <c r="L29" s="22"/>
      <c r="M29" s="181">
        <v>0</v>
      </c>
      <c r="N29" s="162"/>
      <c r="O29" s="162"/>
      <c r="P29" s="162"/>
      <c r="Q29" s="22"/>
      <c r="R29" s="25"/>
    </row>
    <row r="30" spans="2:18" s="6" customFormat="1" ht="15" customHeight="1" hidden="1">
      <c r="B30" s="21"/>
      <c r="C30" s="22"/>
      <c r="D30" s="22"/>
      <c r="E30" s="80" t="s">
        <v>142</v>
      </c>
      <c r="F30" s="81">
        <v>0.15</v>
      </c>
      <c r="G30" s="82" t="s">
        <v>139</v>
      </c>
      <c r="H30" s="181">
        <f>SUM($BH$85:$BH$466)</f>
        <v>0</v>
      </c>
      <c r="I30" s="162"/>
      <c r="J30" s="162"/>
      <c r="K30" s="22"/>
      <c r="L30" s="22"/>
      <c r="M30" s="181">
        <v>0</v>
      </c>
      <c r="N30" s="162"/>
      <c r="O30" s="162"/>
      <c r="P30" s="162"/>
      <c r="Q30" s="22"/>
      <c r="R30" s="25"/>
    </row>
    <row r="31" spans="2:18" s="6" customFormat="1" ht="15" customHeight="1" hidden="1">
      <c r="B31" s="21"/>
      <c r="C31" s="22"/>
      <c r="D31" s="22"/>
      <c r="E31" s="80" t="s">
        <v>143</v>
      </c>
      <c r="F31" s="81">
        <v>0</v>
      </c>
      <c r="G31" s="82" t="s">
        <v>139</v>
      </c>
      <c r="H31" s="181">
        <f>SUM($BI$85:$BI$466)</f>
        <v>0</v>
      </c>
      <c r="I31" s="162"/>
      <c r="J31" s="162"/>
      <c r="K31" s="22"/>
      <c r="L31" s="22"/>
      <c r="M31" s="181">
        <v>0</v>
      </c>
      <c r="N31" s="162"/>
      <c r="O31" s="162"/>
      <c r="P31" s="162"/>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0"/>
      <c r="D33" s="31" t="s">
        <v>144</v>
      </c>
      <c r="E33" s="32"/>
      <c r="F33" s="32"/>
      <c r="G33" s="83" t="s">
        <v>145</v>
      </c>
      <c r="H33" s="33" t="s">
        <v>146</v>
      </c>
      <c r="I33" s="32"/>
      <c r="J33" s="32"/>
      <c r="K33" s="32"/>
      <c r="L33" s="160">
        <f>ROUNDUP(SUM($M$25:$M$31),2)</f>
        <v>0</v>
      </c>
      <c r="M33" s="159"/>
      <c r="N33" s="159"/>
      <c r="O33" s="159"/>
      <c r="P33" s="161"/>
      <c r="Q33" s="30"/>
      <c r="R33" s="34"/>
    </row>
    <row r="34" spans="2:18" s="6" customFormat="1" ht="15" customHeight="1">
      <c r="B34" s="35"/>
      <c r="C34" s="36"/>
      <c r="D34" s="36"/>
      <c r="E34" s="36"/>
      <c r="F34" s="36"/>
      <c r="G34" s="36"/>
      <c r="H34" s="36"/>
      <c r="I34" s="36"/>
      <c r="J34" s="36"/>
      <c r="K34" s="36"/>
      <c r="L34" s="36"/>
      <c r="M34" s="36"/>
      <c r="N34" s="36"/>
      <c r="O34" s="36"/>
      <c r="P34" s="36"/>
      <c r="Q34" s="36"/>
      <c r="R34" s="37"/>
    </row>
    <row r="38" spans="2:18" s="6" customFormat="1" ht="7.5" customHeight="1">
      <c r="B38" s="84"/>
      <c r="C38" s="85"/>
      <c r="D38" s="85"/>
      <c r="E38" s="85"/>
      <c r="F38" s="85"/>
      <c r="G38" s="85"/>
      <c r="H38" s="85"/>
      <c r="I38" s="85"/>
      <c r="J38" s="85"/>
      <c r="K38" s="85"/>
      <c r="L38" s="85"/>
      <c r="M38" s="85"/>
      <c r="N38" s="85"/>
      <c r="O38" s="85"/>
      <c r="P38" s="85"/>
      <c r="Q38" s="85"/>
      <c r="R38" s="86"/>
    </row>
    <row r="39" spans="2:21" s="6" customFormat="1" ht="37.5" customHeight="1">
      <c r="B39" s="21"/>
      <c r="C39" s="144" t="s">
        <v>182</v>
      </c>
      <c r="D39" s="162"/>
      <c r="E39" s="162"/>
      <c r="F39" s="162"/>
      <c r="G39" s="162"/>
      <c r="H39" s="162"/>
      <c r="I39" s="162"/>
      <c r="J39" s="162"/>
      <c r="K39" s="162"/>
      <c r="L39" s="162"/>
      <c r="M39" s="162"/>
      <c r="N39" s="162"/>
      <c r="O39" s="162"/>
      <c r="P39" s="162"/>
      <c r="Q39" s="162"/>
      <c r="R39" s="182"/>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116</v>
      </c>
      <c r="D41" s="22"/>
      <c r="E41" s="22"/>
      <c r="F41" s="178" t="str">
        <f>$F$6</f>
        <v>2015/22/DPS/V1 - Výstavba sportovišť v areálu SOU elektrotechnického, Plzeň - venkovní hřiště</v>
      </c>
      <c r="G41" s="162"/>
      <c r="H41" s="162"/>
      <c r="I41" s="162"/>
      <c r="J41" s="162"/>
      <c r="K41" s="162"/>
      <c r="L41" s="162"/>
      <c r="M41" s="162"/>
      <c r="N41" s="162"/>
      <c r="O41" s="162"/>
      <c r="P41" s="162"/>
      <c r="Q41" s="162"/>
      <c r="R41" s="25"/>
      <c r="T41" s="22"/>
      <c r="U41" s="22"/>
    </row>
    <row r="42" spans="2:21" s="6" customFormat="1" ht="15" customHeight="1">
      <c r="B42" s="21"/>
      <c r="C42" s="15" t="s">
        <v>179</v>
      </c>
      <c r="D42" s="22"/>
      <c r="E42" s="22"/>
      <c r="F42" s="150" t="str">
        <f>$F$7</f>
        <v>SO 01 - Venkovní hřiště</v>
      </c>
      <c r="G42" s="162"/>
      <c r="H42" s="162"/>
      <c r="I42" s="162"/>
      <c r="J42" s="162"/>
      <c r="K42" s="162"/>
      <c r="L42" s="162"/>
      <c r="M42" s="162"/>
      <c r="N42" s="162"/>
      <c r="O42" s="162"/>
      <c r="P42" s="162"/>
      <c r="Q42" s="162"/>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120</v>
      </c>
      <c r="D44" s="22"/>
      <c r="E44" s="22"/>
      <c r="F44" s="17" t="str">
        <f>$F$10</f>
        <v>Areál SOU elektrotechnického Plzeň</v>
      </c>
      <c r="G44" s="22"/>
      <c r="H44" s="22"/>
      <c r="I44" s="22"/>
      <c r="J44" s="22"/>
      <c r="K44" s="16" t="s">
        <v>122</v>
      </c>
      <c r="L44" s="22"/>
      <c r="M44" s="179" t="str">
        <f>IF($O$10="","",$O$10)</f>
        <v>30.10.2015</v>
      </c>
      <c r="N44" s="162"/>
      <c r="O44" s="162"/>
      <c r="P44" s="162"/>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126</v>
      </c>
      <c r="D46" s="22"/>
      <c r="E46" s="22"/>
      <c r="F46" s="17" t="str">
        <f>$E$13</f>
        <v>SOU elektrotechnické Plzeň</v>
      </c>
      <c r="G46" s="22"/>
      <c r="H46" s="22"/>
      <c r="I46" s="22"/>
      <c r="J46" s="22"/>
      <c r="K46" s="16" t="s">
        <v>132</v>
      </c>
      <c r="L46" s="22"/>
      <c r="M46" s="163" t="str">
        <f>$E$19</f>
        <v>Šumavaplan s.r.o.</v>
      </c>
      <c r="N46" s="162"/>
      <c r="O46" s="162"/>
      <c r="P46" s="162"/>
      <c r="Q46" s="162"/>
      <c r="R46" s="25"/>
      <c r="T46" s="22"/>
      <c r="U46" s="22"/>
    </row>
    <row r="47" spans="2:21" s="6" customFormat="1" ht="15" customHeight="1">
      <c r="B47" s="21"/>
      <c r="C47" s="16" t="s">
        <v>130</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3" t="s">
        <v>183</v>
      </c>
      <c r="D49" s="184"/>
      <c r="E49" s="184"/>
      <c r="F49" s="184"/>
      <c r="G49" s="184"/>
      <c r="H49" s="30"/>
      <c r="I49" s="30"/>
      <c r="J49" s="30"/>
      <c r="K49" s="30"/>
      <c r="L49" s="30"/>
      <c r="M49" s="30"/>
      <c r="N49" s="183" t="s">
        <v>184</v>
      </c>
      <c r="O49" s="184"/>
      <c r="P49" s="184"/>
      <c r="Q49" s="184"/>
      <c r="R49" s="34"/>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59" t="s">
        <v>185</v>
      </c>
      <c r="D51" s="22"/>
      <c r="E51" s="22"/>
      <c r="F51" s="22"/>
      <c r="G51" s="22"/>
      <c r="H51" s="22"/>
      <c r="I51" s="22"/>
      <c r="J51" s="22"/>
      <c r="K51" s="22"/>
      <c r="L51" s="22"/>
      <c r="M51" s="22"/>
      <c r="N51" s="175">
        <f>ROUNDUP($N$85,2)</f>
        <v>0</v>
      </c>
      <c r="O51" s="162"/>
      <c r="P51" s="162"/>
      <c r="Q51" s="162"/>
      <c r="R51" s="25"/>
      <c r="T51" s="22"/>
      <c r="U51" s="22"/>
      <c r="AU51" s="6" t="s">
        <v>186</v>
      </c>
    </row>
    <row r="52" spans="2:21" s="65" customFormat="1" ht="25.5" customHeight="1">
      <c r="B52" s="87"/>
      <c r="C52" s="88"/>
      <c r="D52" s="88" t="s">
        <v>187</v>
      </c>
      <c r="E52" s="88"/>
      <c r="F52" s="88"/>
      <c r="G52" s="88"/>
      <c r="H52" s="88"/>
      <c r="I52" s="88"/>
      <c r="J52" s="88"/>
      <c r="K52" s="88"/>
      <c r="L52" s="88"/>
      <c r="M52" s="88"/>
      <c r="N52" s="185">
        <f>ROUNDUP($N$86,2)</f>
        <v>0</v>
      </c>
      <c r="O52" s="186"/>
      <c r="P52" s="186"/>
      <c r="Q52" s="186"/>
      <c r="R52" s="89"/>
      <c r="T52" s="88"/>
      <c r="U52" s="88"/>
    </row>
    <row r="53" spans="2:21" s="90" customFormat="1" ht="21" customHeight="1">
      <c r="B53" s="91"/>
      <c r="C53" s="92"/>
      <c r="D53" s="92" t="s">
        <v>188</v>
      </c>
      <c r="E53" s="92"/>
      <c r="F53" s="92"/>
      <c r="G53" s="92"/>
      <c r="H53" s="92"/>
      <c r="I53" s="92"/>
      <c r="J53" s="92"/>
      <c r="K53" s="92"/>
      <c r="L53" s="92"/>
      <c r="M53" s="92"/>
      <c r="N53" s="187">
        <f>ROUNDUP($N$87,2)</f>
        <v>0</v>
      </c>
      <c r="O53" s="188"/>
      <c r="P53" s="188"/>
      <c r="Q53" s="188"/>
      <c r="R53" s="93"/>
      <c r="T53" s="92"/>
      <c r="U53" s="92"/>
    </row>
    <row r="54" spans="2:21" s="90" customFormat="1" ht="21" customHeight="1">
      <c r="B54" s="91"/>
      <c r="C54" s="92"/>
      <c r="D54" s="92" t="s">
        <v>189</v>
      </c>
      <c r="E54" s="92"/>
      <c r="F54" s="92"/>
      <c r="G54" s="92"/>
      <c r="H54" s="92"/>
      <c r="I54" s="92"/>
      <c r="J54" s="92"/>
      <c r="K54" s="92"/>
      <c r="L54" s="92"/>
      <c r="M54" s="92"/>
      <c r="N54" s="187">
        <f>ROUNDUP($N$134,2)</f>
        <v>0</v>
      </c>
      <c r="O54" s="188"/>
      <c r="P54" s="188"/>
      <c r="Q54" s="188"/>
      <c r="R54" s="93"/>
      <c r="T54" s="92"/>
      <c r="U54" s="92"/>
    </row>
    <row r="55" spans="2:21" s="90" customFormat="1" ht="21" customHeight="1">
      <c r="B55" s="91"/>
      <c r="C55" s="92"/>
      <c r="D55" s="92" t="s">
        <v>190</v>
      </c>
      <c r="E55" s="92"/>
      <c r="F55" s="92"/>
      <c r="G55" s="92"/>
      <c r="H55" s="92"/>
      <c r="I55" s="92"/>
      <c r="J55" s="92"/>
      <c r="K55" s="92"/>
      <c r="L55" s="92"/>
      <c r="M55" s="92"/>
      <c r="N55" s="187">
        <f>ROUNDUP($N$206,2)</f>
        <v>0</v>
      </c>
      <c r="O55" s="188"/>
      <c r="P55" s="188"/>
      <c r="Q55" s="188"/>
      <c r="R55" s="93"/>
      <c r="T55" s="92"/>
      <c r="U55" s="92"/>
    </row>
    <row r="56" spans="2:21" s="90" customFormat="1" ht="21" customHeight="1">
      <c r="B56" s="91"/>
      <c r="C56" s="92"/>
      <c r="D56" s="92" t="s">
        <v>191</v>
      </c>
      <c r="E56" s="92"/>
      <c r="F56" s="92"/>
      <c r="G56" s="92"/>
      <c r="H56" s="92"/>
      <c r="I56" s="92"/>
      <c r="J56" s="92"/>
      <c r="K56" s="92"/>
      <c r="L56" s="92"/>
      <c r="M56" s="92"/>
      <c r="N56" s="187">
        <f>ROUNDUP($N$229,2)</f>
        <v>0</v>
      </c>
      <c r="O56" s="188"/>
      <c r="P56" s="188"/>
      <c r="Q56" s="188"/>
      <c r="R56" s="93"/>
      <c r="T56" s="92"/>
      <c r="U56" s="92"/>
    </row>
    <row r="57" spans="2:21" s="90" customFormat="1" ht="21" customHeight="1">
      <c r="B57" s="91"/>
      <c r="C57" s="92"/>
      <c r="D57" s="92" t="s">
        <v>192</v>
      </c>
      <c r="E57" s="92"/>
      <c r="F57" s="92"/>
      <c r="G57" s="92"/>
      <c r="H57" s="92"/>
      <c r="I57" s="92"/>
      <c r="J57" s="92"/>
      <c r="K57" s="92"/>
      <c r="L57" s="92"/>
      <c r="M57" s="92"/>
      <c r="N57" s="187">
        <f>ROUNDUP($N$321,2)</f>
        <v>0</v>
      </c>
      <c r="O57" s="188"/>
      <c r="P57" s="188"/>
      <c r="Q57" s="188"/>
      <c r="R57" s="93"/>
      <c r="T57" s="92"/>
      <c r="U57" s="92"/>
    </row>
    <row r="58" spans="2:21" s="90" customFormat="1" ht="21" customHeight="1">
      <c r="B58" s="91"/>
      <c r="C58" s="92"/>
      <c r="D58" s="92" t="s">
        <v>193</v>
      </c>
      <c r="E58" s="92"/>
      <c r="F58" s="92"/>
      <c r="G58" s="92"/>
      <c r="H58" s="92"/>
      <c r="I58" s="92"/>
      <c r="J58" s="92"/>
      <c r="K58" s="92"/>
      <c r="L58" s="92"/>
      <c r="M58" s="92"/>
      <c r="N58" s="187">
        <f>ROUNDUP($N$332,2)</f>
        <v>0</v>
      </c>
      <c r="O58" s="188"/>
      <c r="P58" s="188"/>
      <c r="Q58" s="188"/>
      <c r="R58" s="93"/>
      <c r="T58" s="92"/>
      <c r="U58" s="92"/>
    </row>
    <row r="59" spans="2:21" s="90" customFormat="1" ht="21" customHeight="1">
      <c r="B59" s="91"/>
      <c r="C59" s="92"/>
      <c r="D59" s="92" t="s">
        <v>194</v>
      </c>
      <c r="E59" s="92"/>
      <c r="F59" s="92"/>
      <c r="G59" s="92"/>
      <c r="H59" s="92"/>
      <c r="I59" s="92"/>
      <c r="J59" s="92"/>
      <c r="K59" s="92"/>
      <c r="L59" s="92"/>
      <c r="M59" s="92"/>
      <c r="N59" s="187">
        <f>ROUNDUP($N$336,2)</f>
        <v>0</v>
      </c>
      <c r="O59" s="188"/>
      <c r="P59" s="188"/>
      <c r="Q59" s="188"/>
      <c r="R59" s="93"/>
      <c r="T59" s="92"/>
      <c r="U59" s="92"/>
    </row>
    <row r="60" spans="2:21" s="90" customFormat="1" ht="21" customHeight="1">
      <c r="B60" s="91"/>
      <c r="C60" s="92"/>
      <c r="D60" s="92" t="s">
        <v>195</v>
      </c>
      <c r="E60" s="92"/>
      <c r="F60" s="92"/>
      <c r="G60" s="92"/>
      <c r="H60" s="92"/>
      <c r="I60" s="92"/>
      <c r="J60" s="92"/>
      <c r="K60" s="92"/>
      <c r="L60" s="92"/>
      <c r="M60" s="92"/>
      <c r="N60" s="187">
        <f>ROUNDUP($N$358,2)</f>
        <v>0</v>
      </c>
      <c r="O60" s="188"/>
      <c r="P60" s="188"/>
      <c r="Q60" s="188"/>
      <c r="R60" s="93"/>
      <c r="T60" s="92"/>
      <c r="U60" s="92"/>
    </row>
    <row r="61" spans="2:21" s="65" customFormat="1" ht="25.5" customHeight="1">
      <c r="B61" s="87"/>
      <c r="C61" s="88"/>
      <c r="D61" s="88" t="s">
        <v>196</v>
      </c>
      <c r="E61" s="88"/>
      <c r="F61" s="88"/>
      <c r="G61" s="88"/>
      <c r="H61" s="88"/>
      <c r="I61" s="88"/>
      <c r="J61" s="88"/>
      <c r="K61" s="88"/>
      <c r="L61" s="88"/>
      <c r="M61" s="88"/>
      <c r="N61" s="185">
        <f>ROUNDUP($N$361,2)</f>
        <v>0</v>
      </c>
      <c r="O61" s="186"/>
      <c r="P61" s="186"/>
      <c r="Q61" s="186"/>
      <c r="R61" s="89"/>
      <c r="T61" s="88"/>
      <c r="U61" s="88"/>
    </row>
    <row r="62" spans="2:21" s="90" customFormat="1" ht="21" customHeight="1">
      <c r="B62" s="91"/>
      <c r="C62" s="92"/>
      <c r="D62" s="92" t="s">
        <v>197</v>
      </c>
      <c r="E62" s="92"/>
      <c r="F62" s="92"/>
      <c r="G62" s="92"/>
      <c r="H62" s="92"/>
      <c r="I62" s="92"/>
      <c r="J62" s="92"/>
      <c r="K62" s="92"/>
      <c r="L62" s="92"/>
      <c r="M62" s="92"/>
      <c r="N62" s="187">
        <f>ROUNDUP($N$362,2)</f>
        <v>0</v>
      </c>
      <c r="O62" s="188"/>
      <c r="P62" s="188"/>
      <c r="Q62" s="188"/>
      <c r="R62" s="93"/>
      <c r="T62" s="92"/>
      <c r="U62" s="92"/>
    </row>
    <row r="63" spans="2:21" s="90" customFormat="1" ht="21" customHeight="1">
      <c r="B63" s="91"/>
      <c r="C63" s="92"/>
      <c r="D63" s="92" t="s">
        <v>198</v>
      </c>
      <c r="E63" s="92"/>
      <c r="F63" s="92"/>
      <c r="G63" s="92"/>
      <c r="H63" s="92"/>
      <c r="I63" s="92"/>
      <c r="J63" s="92"/>
      <c r="K63" s="92"/>
      <c r="L63" s="92"/>
      <c r="M63" s="92"/>
      <c r="N63" s="187">
        <f>ROUNDUP($N$395,2)</f>
        <v>0</v>
      </c>
      <c r="O63" s="188"/>
      <c r="P63" s="188"/>
      <c r="Q63" s="188"/>
      <c r="R63" s="93"/>
      <c r="T63" s="92"/>
      <c r="U63" s="92"/>
    </row>
    <row r="64" spans="2:21" s="65" customFormat="1" ht="25.5" customHeight="1">
      <c r="B64" s="87"/>
      <c r="C64" s="88"/>
      <c r="D64" s="88" t="s">
        <v>199</v>
      </c>
      <c r="E64" s="88"/>
      <c r="F64" s="88"/>
      <c r="G64" s="88"/>
      <c r="H64" s="88"/>
      <c r="I64" s="88"/>
      <c r="J64" s="88"/>
      <c r="K64" s="88"/>
      <c r="L64" s="88"/>
      <c r="M64" s="88"/>
      <c r="N64" s="185">
        <f>ROUNDUP($N$399,2)</f>
        <v>0</v>
      </c>
      <c r="O64" s="186"/>
      <c r="P64" s="186"/>
      <c r="Q64" s="186"/>
      <c r="R64" s="89"/>
      <c r="T64" s="88"/>
      <c r="U64" s="88"/>
    </row>
    <row r="65" spans="2:21" s="90" customFormat="1" ht="21" customHeight="1">
      <c r="B65" s="91"/>
      <c r="C65" s="92"/>
      <c r="D65" s="92" t="s">
        <v>200</v>
      </c>
      <c r="E65" s="92"/>
      <c r="F65" s="92"/>
      <c r="G65" s="92"/>
      <c r="H65" s="92"/>
      <c r="I65" s="92"/>
      <c r="J65" s="92"/>
      <c r="K65" s="92"/>
      <c r="L65" s="92"/>
      <c r="M65" s="92"/>
      <c r="N65" s="187">
        <f>ROUNDUP($N$400,2)</f>
        <v>0</v>
      </c>
      <c r="O65" s="188"/>
      <c r="P65" s="188"/>
      <c r="Q65" s="188"/>
      <c r="R65" s="93"/>
      <c r="T65" s="92"/>
      <c r="U65" s="92"/>
    </row>
    <row r="66" spans="2:21" s="65" customFormat="1" ht="25.5" customHeight="1">
      <c r="B66" s="87"/>
      <c r="C66" s="88"/>
      <c r="D66" s="88" t="s">
        <v>201</v>
      </c>
      <c r="E66" s="88"/>
      <c r="F66" s="88"/>
      <c r="G66" s="88"/>
      <c r="H66" s="88"/>
      <c r="I66" s="88"/>
      <c r="J66" s="88"/>
      <c r="K66" s="88"/>
      <c r="L66" s="88"/>
      <c r="M66" s="88"/>
      <c r="N66" s="185">
        <f>ROUNDUP($N$459,2)</f>
        <v>0</v>
      </c>
      <c r="O66" s="186"/>
      <c r="P66" s="186"/>
      <c r="Q66" s="186"/>
      <c r="R66" s="89"/>
      <c r="T66" s="88"/>
      <c r="U66" s="88"/>
    </row>
    <row r="67" spans="2:21" s="90" customFormat="1" ht="21" customHeight="1">
      <c r="B67" s="91"/>
      <c r="C67" s="92"/>
      <c r="D67" s="92" t="s">
        <v>202</v>
      </c>
      <c r="E67" s="92"/>
      <c r="F67" s="92"/>
      <c r="G67" s="92"/>
      <c r="H67" s="92"/>
      <c r="I67" s="92"/>
      <c r="J67" s="92"/>
      <c r="K67" s="92"/>
      <c r="L67" s="92"/>
      <c r="M67" s="92"/>
      <c r="N67" s="187">
        <f>ROUNDUP($N$460,2)</f>
        <v>0</v>
      </c>
      <c r="O67" s="188"/>
      <c r="P67" s="188"/>
      <c r="Q67" s="188"/>
      <c r="R67" s="93"/>
      <c r="T67" s="92"/>
      <c r="U67" s="92"/>
    </row>
    <row r="68" spans="2:21" s="6" customFormat="1" ht="22.5" customHeight="1">
      <c r="B68" s="21"/>
      <c r="C68" s="22"/>
      <c r="D68" s="22"/>
      <c r="E68" s="22"/>
      <c r="F68" s="22"/>
      <c r="G68" s="22"/>
      <c r="H68" s="22"/>
      <c r="I68" s="22"/>
      <c r="J68" s="22"/>
      <c r="K68" s="22"/>
      <c r="L68" s="22"/>
      <c r="M68" s="22"/>
      <c r="N68" s="22"/>
      <c r="O68" s="22"/>
      <c r="P68" s="22"/>
      <c r="Q68" s="22"/>
      <c r="R68" s="25"/>
      <c r="T68" s="22"/>
      <c r="U68" s="22"/>
    </row>
    <row r="69" spans="2:21" s="6" customFormat="1" ht="7.5" customHeight="1">
      <c r="B69" s="35"/>
      <c r="C69" s="36"/>
      <c r="D69" s="36"/>
      <c r="E69" s="36"/>
      <c r="F69" s="36"/>
      <c r="G69" s="36"/>
      <c r="H69" s="36"/>
      <c r="I69" s="36"/>
      <c r="J69" s="36"/>
      <c r="K69" s="36"/>
      <c r="L69" s="36"/>
      <c r="M69" s="36"/>
      <c r="N69" s="36"/>
      <c r="O69" s="36"/>
      <c r="P69" s="36"/>
      <c r="Q69" s="36"/>
      <c r="R69" s="37"/>
      <c r="T69" s="22"/>
      <c r="U69" s="22"/>
    </row>
    <row r="73" spans="2:19" s="6" customFormat="1" ht="7.5" customHeight="1">
      <c r="B73" s="38"/>
      <c r="C73" s="39"/>
      <c r="D73" s="39"/>
      <c r="E73" s="39"/>
      <c r="F73" s="39"/>
      <c r="G73" s="39"/>
      <c r="H73" s="39"/>
      <c r="I73" s="39"/>
      <c r="J73" s="39"/>
      <c r="K73" s="39"/>
      <c r="L73" s="39"/>
      <c r="M73" s="39"/>
      <c r="N73" s="39"/>
      <c r="O73" s="39"/>
      <c r="P73" s="39"/>
      <c r="Q73" s="39"/>
      <c r="R73" s="39"/>
      <c r="S73" s="40"/>
    </row>
    <row r="74" spans="2:19" s="6" customFormat="1" ht="37.5" customHeight="1">
      <c r="B74" s="21"/>
      <c r="C74" s="144" t="s">
        <v>203</v>
      </c>
      <c r="D74" s="162"/>
      <c r="E74" s="162"/>
      <c r="F74" s="162"/>
      <c r="G74" s="162"/>
      <c r="H74" s="162"/>
      <c r="I74" s="162"/>
      <c r="J74" s="162"/>
      <c r="K74" s="162"/>
      <c r="L74" s="162"/>
      <c r="M74" s="162"/>
      <c r="N74" s="162"/>
      <c r="O74" s="162"/>
      <c r="P74" s="162"/>
      <c r="Q74" s="162"/>
      <c r="R74" s="162"/>
      <c r="S74" s="40"/>
    </row>
    <row r="75" spans="2:19" s="6" customFormat="1" ht="7.5" customHeight="1">
      <c r="B75" s="21"/>
      <c r="C75" s="22"/>
      <c r="D75" s="22"/>
      <c r="E75" s="22"/>
      <c r="F75" s="22"/>
      <c r="G75" s="22"/>
      <c r="H75" s="22"/>
      <c r="I75" s="22"/>
      <c r="J75" s="22"/>
      <c r="K75" s="22"/>
      <c r="L75" s="22"/>
      <c r="M75" s="22"/>
      <c r="N75" s="22"/>
      <c r="O75" s="22"/>
      <c r="P75" s="22"/>
      <c r="Q75" s="22"/>
      <c r="R75" s="22"/>
      <c r="S75" s="40"/>
    </row>
    <row r="76" spans="2:19" s="6" customFormat="1" ht="15" customHeight="1">
      <c r="B76" s="21"/>
      <c r="C76" s="16" t="s">
        <v>116</v>
      </c>
      <c r="D76" s="22"/>
      <c r="E76" s="22"/>
      <c r="F76" s="178" t="str">
        <f>$F$6</f>
        <v>2015/22/DPS/V1 - Výstavba sportovišť v areálu SOU elektrotechnického, Plzeň - venkovní hřiště</v>
      </c>
      <c r="G76" s="162"/>
      <c r="H76" s="162"/>
      <c r="I76" s="162"/>
      <c r="J76" s="162"/>
      <c r="K76" s="162"/>
      <c r="L76" s="162"/>
      <c r="M76" s="162"/>
      <c r="N76" s="162"/>
      <c r="O76" s="162"/>
      <c r="P76" s="162"/>
      <c r="Q76" s="162"/>
      <c r="R76" s="22"/>
      <c r="S76" s="40"/>
    </row>
    <row r="77" spans="2:19" s="6" customFormat="1" ht="15" customHeight="1">
      <c r="B77" s="21"/>
      <c r="C77" s="15" t="s">
        <v>179</v>
      </c>
      <c r="D77" s="22"/>
      <c r="E77" s="22"/>
      <c r="F77" s="150" t="str">
        <f>$F$7</f>
        <v>SO 01 - Venkovní hřiště</v>
      </c>
      <c r="G77" s="162"/>
      <c r="H77" s="162"/>
      <c r="I77" s="162"/>
      <c r="J77" s="162"/>
      <c r="K77" s="162"/>
      <c r="L77" s="162"/>
      <c r="M77" s="162"/>
      <c r="N77" s="162"/>
      <c r="O77" s="162"/>
      <c r="P77" s="162"/>
      <c r="Q77" s="162"/>
      <c r="R77" s="22"/>
      <c r="S77" s="40"/>
    </row>
    <row r="78" spans="2:19" s="6" customFormat="1" ht="7.5" customHeight="1">
      <c r="B78" s="21"/>
      <c r="C78" s="22"/>
      <c r="D78" s="22"/>
      <c r="E78" s="22"/>
      <c r="F78" s="22"/>
      <c r="G78" s="22"/>
      <c r="H78" s="22"/>
      <c r="I78" s="22"/>
      <c r="J78" s="22"/>
      <c r="K78" s="22"/>
      <c r="L78" s="22"/>
      <c r="M78" s="22"/>
      <c r="N78" s="22"/>
      <c r="O78" s="22"/>
      <c r="P78" s="22"/>
      <c r="Q78" s="22"/>
      <c r="R78" s="22"/>
      <c r="S78" s="40"/>
    </row>
    <row r="79" spans="2:19" s="6" customFormat="1" ht="18.75" customHeight="1">
      <c r="B79" s="21"/>
      <c r="C79" s="16" t="s">
        <v>120</v>
      </c>
      <c r="D79" s="22"/>
      <c r="E79" s="22"/>
      <c r="F79" s="17" t="str">
        <f>$F$10</f>
        <v>Areál SOU elektrotechnického Plzeň</v>
      </c>
      <c r="G79" s="22"/>
      <c r="H79" s="22"/>
      <c r="I79" s="22"/>
      <c r="J79" s="22"/>
      <c r="K79" s="16" t="s">
        <v>122</v>
      </c>
      <c r="L79" s="22"/>
      <c r="M79" s="179" t="str">
        <f>IF($O$10="","",$O$10)</f>
        <v>30.10.2015</v>
      </c>
      <c r="N79" s="162"/>
      <c r="O79" s="162"/>
      <c r="P79" s="162"/>
      <c r="Q79" s="22"/>
      <c r="R79" s="22"/>
      <c r="S79" s="40"/>
    </row>
    <row r="80" spans="2:19" s="6" customFormat="1" ht="7.5" customHeight="1">
      <c r="B80" s="21"/>
      <c r="C80" s="22"/>
      <c r="D80" s="22"/>
      <c r="E80" s="22"/>
      <c r="F80" s="22"/>
      <c r="G80" s="22"/>
      <c r="H80" s="22"/>
      <c r="I80" s="22"/>
      <c r="J80" s="22"/>
      <c r="K80" s="22"/>
      <c r="L80" s="22"/>
      <c r="M80" s="22"/>
      <c r="N80" s="22"/>
      <c r="O80" s="22"/>
      <c r="P80" s="22"/>
      <c r="Q80" s="22"/>
      <c r="R80" s="22"/>
      <c r="S80" s="40"/>
    </row>
    <row r="81" spans="2:19" s="6" customFormat="1" ht="15.75" customHeight="1">
      <c r="B81" s="21"/>
      <c r="C81" s="16" t="s">
        <v>126</v>
      </c>
      <c r="D81" s="22"/>
      <c r="E81" s="22"/>
      <c r="F81" s="17" t="str">
        <f>$E$13</f>
        <v>SOU elektrotechnické Plzeň</v>
      </c>
      <c r="G81" s="22"/>
      <c r="H81" s="22"/>
      <c r="I81" s="22"/>
      <c r="J81" s="22"/>
      <c r="K81" s="16" t="s">
        <v>132</v>
      </c>
      <c r="L81" s="22"/>
      <c r="M81" s="163" t="str">
        <f>$E$19</f>
        <v>Šumavaplan s.r.o.</v>
      </c>
      <c r="N81" s="162"/>
      <c r="O81" s="162"/>
      <c r="P81" s="162"/>
      <c r="Q81" s="162"/>
      <c r="R81" s="22"/>
      <c r="S81" s="40"/>
    </row>
    <row r="82" spans="2:19" s="6" customFormat="1" ht="15" customHeight="1">
      <c r="B82" s="21"/>
      <c r="C82" s="16" t="s">
        <v>130</v>
      </c>
      <c r="D82" s="22"/>
      <c r="E82" s="22"/>
      <c r="F82" s="17" t="str">
        <f>IF($E$16="","",$E$16)</f>
        <v>Vyplň údaj</v>
      </c>
      <c r="G82" s="22"/>
      <c r="H82" s="22"/>
      <c r="I82" s="22"/>
      <c r="J82" s="22"/>
      <c r="K82" s="22"/>
      <c r="L82" s="22"/>
      <c r="M82" s="22"/>
      <c r="N82" s="22"/>
      <c r="O82" s="22"/>
      <c r="P82" s="22"/>
      <c r="Q82" s="22"/>
      <c r="R82" s="22"/>
      <c r="S82" s="40"/>
    </row>
    <row r="83" spans="2:19" s="6" customFormat="1" ht="11.25" customHeight="1">
      <c r="B83" s="21"/>
      <c r="C83" s="22"/>
      <c r="D83" s="22"/>
      <c r="E83" s="22"/>
      <c r="F83" s="22"/>
      <c r="G83" s="22"/>
      <c r="H83" s="22"/>
      <c r="I83" s="22"/>
      <c r="J83" s="22"/>
      <c r="K83" s="22"/>
      <c r="L83" s="22"/>
      <c r="M83" s="22"/>
      <c r="N83" s="22"/>
      <c r="O83" s="22"/>
      <c r="P83" s="22"/>
      <c r="Q83" s="22"/>
      <c r="R83" s="22"/>
      <c r="S83" s="40"/>
    </row>
    <row r="84" spans="2:27" s="94" customFormat="1" ht="30" customHeight="1">
      <c r="B84" s="95"/>
      <c r="C84" s="96" t="s">
        <v>204</v>
      </c>
      <c r="D84" s="97" t="s">
        <v>153</v>
      </c>
      <c r="E84" s="97" t="s">
        <v>149</v>
      </c>
      <c r="F84" s="189" t="s">
        <v>205</v>
      </c>
      <c r="G84" s="190"/>
      <c r="H84" s="190"/>
      <c r="I84" s="190"/>
      <c r="J84" s="97" t="s">
        <v>206</v>
      </c>
      <c r="K84" s="97" t="s">
        <v>207</v>
      </c>
      <c r="L84" s="189" t="s">
        <v>208</v>
      </c>
      <c r="M84" s="190"/>
      <c r="N84" s="189" t="s">
        <v>209</v>
      </c>
      <c r="O84" s="190"/>
      <c r="P84" s="190"/>
      <c r="Q84" s="190"/>
      <c r="R84" s="98" t="s">
        <v>210</v>
      </c>
      <c r="S84" s="99"/>
      <c r="T84" s="52" t="s">
        <v>211</v>
      </c>
      <c r="U84" s="53" t="s">
        <v>137</v>
      </c>
      <c r="V84" s="53" t="s">
        <v>212</v>
      </c>
      <c r="W84" s="53" t="s">
        <v>213</v>
      </c>
      <c r="X84" s="53" t="s">
        <v>214</v>
      </c>
      <c r="Y84" s="53" t="s">
        <v>215</v>
      </c>
      <c r="Z84" s="53" t="s">
        <v>216</v>
      </c>
      <c r="AA84" s="54" t="s">
        <v>217</v>
      </c>
    </row>
    <row r="85" spans="2:63" s="6" customFormat="1" ht="30" customHeight="1">
      <c r="B85" s="21"/>
      <c r="C85" s="59" t="s">
        <v>185</v>
      </c>
      <c r="D85" s="22"/>
      <c r="E85" s="22"/>
      <c r="F85" s="22"/>
      <c r="G85" s="22"/>
      <c r="H85" s="22"/>
      <c r="I85" s="22"/>
      <c r="J85" s="22"/>
      <c r="K85" s="22"/>
      <c r="L85" s="22"/>
      <c r="M85" s="22"/>
      <c r="N85" s="202">
        <f>$BK$85</f>
        <v>0</v>
      </c>
      <c r="O85" s="162"/>
      <c r="P85" s="162"/>
      <c r="Q85" s="162"/>
      <c r="R85" s="22"/>
      <c r="S85" s="40"/>
      <c r="T85" s="56"/>
      <c r="U85" s="57"/>
      <c r="V85" s="57"/>
      <c r="W85" s="100">
        <f>$W$86+$W$361+$W$399+$W$459</f>
        <v>0</v>
      </c>
      <c r="X85" s="57"/>
      <c r="Y85" s="100">
        <f>$Y$86+$Y$361+$Y$399+$Y$459</f>
        <v>6318.01579863</v>
      </c>
      <c r="Z85" s="57"/>
      <c r="AA85" s="101">
        <f>$AA$86+$AA$361+$AA$399+$AA$459</f>
        <v>414.068</v>
      </c>
      <c r="AT85" s="6" t="s">
        <v>167</v>
      </c>
      <c r="AU85" s="6" t="s">
        <v>186</v>
      </c>
      <c r="BK85" s="102">
        <f>$BK$86+$BK$361+$BK$399+$BK$459</f>
        <v>0</v>
      </c>
    </row>
    <row r="86" spans="2:63" s="103" customFormat="1" ht="37.5" customHeight="1">
      <c r="B86" s="104"/>
      <c r="C86" s="105"/>
      <c r="D86" s="106" t="s">
        <v>187</v>
      </c>
      <c r="E86" s="105"/>
      <c r="F86" s="105"/>
      <c r="G86" s="105"/>
      <c r="H86" s="105"/>
      <c r="I86" s="105"/>
      <c r="J86" s="105"/>
      <c r="K86" s="105"/>
      <c r="L86" s="105"/>
      <c r="M86" s="105"/>
      <c r="N86" s="203">
        <f>$BK$86</f>
        <v>0</v>
      </c>
      <c r="O86" s="204"/>
      <c r="P86" s="204"/>
      <c r="Q86" s="204"/>
      <c r="R86" s="105"/>
      <c r="S86" s="107"/>
      <c r="T86" s="108"/>
      <c r="U86" s="105"/>
      <c r="V86" s="105"/>
      <c r="W86" s="109">
        <f>$W$87+$W$134+$W$206+$W$229+$W$321+$W$332+$W$336+$W$358</f>
        <v>0</v>
      </c>
      <c r="X86" s="105"/>
      <c r="Y86" s="109">
        <f>$Y$87+$Y$134+$Y$206+$Y$229+$Y$321+$Y$332+$Y$336+$Y$358</f>
        <v>6317.65879863</v>
      </c>
      <c r="Z86" s="105"/>
      <c r="AA86" s="110">
        <f>$AA$87+$AA$134+$AA$206+$AA$229+$AA$321+$AA$332+$AA$336+$AA$358</f>
        <v>414.068</v>
      </c>
      <c r="AR86" s="111" t="s">
        <v>119</v>
      </c>
      <c r="AT86" s="111" t="s">
        <v>167</v>
      </c>
      <c r="AU86" s="111" t="s">
        <v>168</v>
      </c>
      <c r="AY86" s="111" t="s">
        <v>218</v>
      </c>
      <c r="BK86" s="112">
        <f>$BK$87+$BK$134+$BK$206+$BK$229+$BK$321+$BK$332+$BK$336+$BK$358</f>
        <v>0</v>
      </c>
    </row>
    <row r="87" spans="2:63" s="103" customFormat="1" ht="21" customHeight="1">
      <c r="B87" s="104"/>
      <c r="C87" s="105"/>
      <c r="D87" s="113" t="s">
        <v>188</v>
      </c>
      <c r="E87" s="105"/>
      <c r="F87" s="105"/>
      <c r="G87" s="105"/>
      <c r="H87" s="105"/>
      <c r="I87" s="105"/>
      <c r="J87" s="105"/>
      <c r="K87" s="105"/>
      <c r="L87" s="105"/>
      <c r="M87" s="105"/>
      <c r="N87" s="205">
        <f>$BK$87</f>
        <v>0</v>
      </c>
      <c r="O87" s="204"/>
      <c r="P87" s="204"/>
      <c r="Q87" s="204"/>
      <c r="R87" s="105"/>
      <c r="S87" s="107"/>
      <c r="T87" s="108"/>
      <c r="U87" s="105"/>
      <c r="V87" s="105"/>
      <c r="W87" s="109">
        <f>SUM($W$88:$W$133)</f>
        <v>0</v>
      </c>
      <c r="X87" s="105"/>
      <c r="Y87" s="109">
        <f>SUM($Y$88:$Y$133)</f>
        <v>0.50438232</v>
      </c>
      <c r="Z87" s="105"/>
      <c r="AA87" s="110">
        <f>SUM($AA$88:$AA$133)</f>
        <v>0</v>
      </c>
      <c r="AR87" s="111" t="s">
        <v>119</v>
      </c>
      <c r="AT87" s="111" t="s">
        <v>167</v>
      </c>
      <c r="AU87" s="111" t="s">
        <v>119</v>
      </c>
      <c r="AY87" s="111" t="s">
        <v>218</v>
      </c>
      <c r="BK87" s="112">
        <f>SUM($BK$88:$BK$133)</f>
        <v>0</v>
      </c>
    </row>
    <row r="88" spans="2:65" s="6" customFormat="1" ht="15.75" customHeight="1">
      <c r="B88" s="21"/>
      <c r="C88" s="114" t="s">
        <v>219</v>
      </c>
      <c r="D88" s="114" t="s">
        <v>220</v>
      </c>
      <c r="E88" s="115" t="s">
        <v>221</v>
      </c>
      <c r="F88" s="191" t="s">
        <v>222</v>
      </c>
      <c r="G88" s="192"/>
      <c r="H88" s="192"/>
      <c r="I88" s="192"/>
      <c r="J88" s="117" t="s">
        <v>223</v>
      </c>
      <c r="K88" s="118">
        <v>3242.363</v>
      </c>
      <c r="L88" s="193"/>
      <c r="M88" s="192"/>
      <c r="N88" s="194">
        <f>ROUND($L$88*$K$88,2)</f>
        <v>0</v>
      </c>
      <c r="O88" s="192"/>
      <c r="P88" s="192"/>
      <c r="Q88" s="192"/>
      <c r="R88" s="116"/>
      <c r="S88" s="40"/>
      <c r="T88" s="119"/>
      <c r="U88" s="120" t="s">
        <v>138</v>
      </c>
      <c r="V88" s="22"/>
      <c r="W88" s="22"/>
      <c r="X88" s="121">
        <v>0</v>
      </c>
      <c r="Y88" s="121">
        <f>$X$88*$K$88</f>
        <v>0</v>
      </c>
      <c r="Z88" s="121">
        <v>0</v>
      </c>
      <c r="AA88" s="122">
        <f>$Z$88*$K$88</f>
        <v>0</v>
      </c>
      <c r="AR88" s="75" t="s">
        <v>224</v>
      </c>
      <c r="AT88" s="75" t="s">
        <v>220</v>
      </c>
      <c r="AU88" s="75" t="s">
        <v>176</v>
      </c>
      <c r="AY88" s="6" t="s">
        <v>218</v>
      </c>
      <c r="BE88" s="123">
        <f>IF($U$88="základní",$N$88,0)</f>
        <v>0</v>
      </c>
      <c r="BF88" s="123">
        <f>IF($U$88="snížená",$N$88,0)</f>
        <v>0</v>
      </c>
      <c r="BG88" s="123">
        <f>IF($U$88="zákl. přenesená",$N$88,0)</f>
        <v>0</v>
      </c>
      <c r="BH88" s="123">
        <f>IF($U$88="sníž. přenesená",$N$88,0)</f>
        <v>0</v>
      </c>
      <c r="BI88" s="123">
        <f>IF($U$88="nulová",$N$88,0)</f>
        <v>0</v>
      </c>
      <c r="BJ88" s="75" t="s">
        <v>119</v>
      </c>
      <c r="BK88" s="123">
        <f>ROUND($L$88*$K$88,2)</f>
        <v>0</v>
      </c>
      <c r="BL88" s="75" t="s">
        <v>224</v>
      </c>
      <c r="BM88" s="75" t="s">
        <v>225</v>
      </c>
    </row>
    <row r="89" spans="2:51" s="6" customFormat="1" ht="15.75" customHeight="1">
      <c r="B89" s="124"/>
      <c r="C89" s="125"/>
      <c r="D89" s="125"/>
      <c r="E89" s="126"/>
      <c r="F89" s="195" t="s">
        <v>226</v>
      </c>
      <c r="G89" s="196"/>
      <c r="H89" s="196"/>
      <c r="I89" s="196"/>
      <c r="J89" s="125"/>
      <c r="K89" s="127">
        <v>3242.363</v>
      </c>
      <c r="L89" s="125"/>
      <c r="M89" s="125"/>
      <c r="N89" s="125"/>
      <c r="O89" s="125"/>
      <c r="P89" s="125"/>
      <c r="Q89" s="125"/>
      <c r="R89" s="125"/>
      <c r="S89" s="128"/>
      <c r="T89" s="129"/>
      <c r="U89" s="125"/>
      <c r="V89" s="125"/>
      <c r="W89" s="125"/>
      <c r="X89" s="125"/>
      <c r="Y89" s="125"/>
      <c r="Z89" s="125"/>
      <c r="AA89" s="130"/>
      <c r="AT89" s="131" t="s">
        <v>227</v>
      </c>
      <c r="AU89" s="131" t="s">
        <v>176</v>
      </c>
      <c r="AV89" s="132" t="s">
        <v>176</v>
      </c>
      <c r="AW89" s="132" t="s">
        <v>186</v>
      </c>
      <c r="AX89" s="132" t="s">
        <v>168</v>
      </c>
      <c r="AY89" s="131" t="s">
        <v>218</v>
      </c>
    </row>
    <row r="90" spans="2:65" s="6" customFormat="1" ht="27" customHeight="1">
      <c r="B90" s="21"/>
      <c r="C90" s="114" t="s">
        <v>119</v>
      </c>
      <c r="D90" s="114" t="s">
        <v>220</v>
      </c>
      <c r="E90" s="115" t="s">
        <v>228</v>
      </c>
      <c r="F90" s="191" t="s">
        <v>229</v>
      </c>
      <c r="G90" s="192"/>
      <c r="H90" s="192"/>
      <c r="I90" s="192"/>
      <c r="J90" s="117" t="s">
        <v>230</v>
      </c>
      <c r="K90" s="118">
        <v>361.088</v>
      </c>
      <c r="L90" s="193"/>
      <c r="M90" s="192"/>
      <c r="N90" s="194">
        <f>ROUND($L$90*$K$90,2)</f>
        <v>0</v>
      </c>
      <c r="O90" s="192"/>
      <c r="P90" s="192"/>
      <c r="Q90" s="192"/>
      <c r="R90" s="116" t="s">
        <v>231</v>
      </c>
      <c r="S90" s="40"/>
      <c r="T90" s="119"/>
      <c r="U90" s="120" t="s">
        <v>138</v>
      </c>
      <c r="V90" s="22"/>
      <c r="W90" s="22"/>
      <c r="X90" s="121">
        <v>0</v>
      </c>
      <c r="Y90" s="121">
        <f>$X$90*$K$90</f>
        <v>0</v>
      </c>
      <c r="Z90" s="121">
        <v>0</v>
      </c>
      <c r="AA90" s="122">
        <f>$Z$90*$K$90</f>
        <v>0</v>
      </c>
      <c r="AR90" s="75" t="s">
        <v>224</v>
      </c>
      <c r="AT90" s="75" t="s">
        <v>220</v>
      </c>
      <c r="AU90" s="75" t="s">
        <v>176</v>
      </c>
      <c r="AY90" s="6" t="s">
        <v>218</v>
      </c>
      <c r="BE90" s="123">
        <f>IF($U$90="základní",$N$90,0)</f>
        <v>0</v>
      </c>
      <c r="BF90" s="123">
        <f>IF($U$90="snížená",$N$90,0)</f>
        <v>0</v>
      </c>
      <c r="BG90" s="123">
        <f>IF($U$90="zákl. přenesená",$N$90,0)</f>
        <v>0</v>
      </c>
      <c r="BH90" s="123">
        <f>IF($U$90="sníž. přenesená",$N$90,0)</f>
        <v>0</v>
      </c>
      <c r="BI90" s="123">
        <f>IF($U$90="nulová",$N$90,0)</f>
        <v>0</v>
      </c>
      <c r="BJ90" s="75" t="s">
        <v>119</v>
      </c>
      <c r="BK90" s="123">
        <f>ROUND($L$90*$K$90,2)</f>
        <v>0</v>
      </c>
      <c r="BL90" s="75" t="s">
        <v>224</v>
      </c>
      <c r="BM90" s="75" t="s">
        <v>232</v>
      </c>
    </row>
    <row r="91" spans="2:47" s="6" customFormat="1" ht="27" customHeight="1">
      <c r="B91" s="21"/>
      <c r="C91" s="22"/>
      <c r="D91" s="22"/>
      <c r="E91" s="22"/>
      <c r="F91" s="197" t="s">
        <v>233</v>
      </c>
      <c r="G91" s="162"/>
      <c r="H91" s="162"/>
      <c r="I91" s="162"/>
      <c r="J91" s="162"/>
      <c r="K91" s="162"/>
      <c r="L91" s="162"/>
      <c r="M91" s="162"/>
      <c r="N91" s="162"/>
      <c r="O91" s="162"/>
      <c r="P91" s="162"/>
      <c r="Q91" s="162"/>
      <c r="R91" s="162"/>
      <c r="S91" s="40"/>
      <c r="T91" s="49"/>
      <c r="U91" s="22"/>
      <c r="V91" s="22"/>
      <c r="W91" s="22"/>
      <c r="X91" s="22"/>
      <c r="Y91" s="22"/>
      <c r="Z91" s="22"/>
      <c r="AA91" s="50"/>
      <c r="AT91" s="6" t="s">
        <v>234</v>
      </c>
      <c r="AU91" s="6" t="s">
        <v>176</v>
      </c>
    </row>
    <row r="92" spans="2:51" s="6" customFormat="1" ht="27" customHeight="1">
      <c r="B92" s="124"/>
      <c r="C92" s="125"/>
      <c r="D92" s="125"/>
      <c r="E92" s="133"/>
      <c r="F92" s="195" t="s">
        <v>235</v>
      </c>
      <c r="G92" s="196"/>
      <c r="H92" s="196"/>
      <c r="I92" s="196"/>
      <c r="J92" s="125"/>
      <c r="K92" s="127">
        <v>361.088</v>
      </c>
      <c r="L92" s="125"/>
      <c r="M92" s="125"/>
      <c r="N92" s="125"/>
      <c r="O92" s="125"/>
      <c r="P92" s="125"/>
      <c r="Q92" s="125"/>
      <c r="R92" s="125"/>
      <c r="S92" s="128"/>
      <c r="T92" s="129"/>
      <c r="U92" s="125"/>
      <c r="V92" s="125"/>
      <c r="W92" s="125"/>
      <c r="X92" s="125"/>
      <c r="Y92" s="125"/>
      <c r="Z92" s="125"/>
      <c r="AA92" s="130"/>
      <c r="AT92" s="131" t="s">
        <v>227</v>
      </c>
      <c r="AU92" s="131" t="s">
        <v>176</v>
      </c>
      <c r="AV92" s="132" t="s">
        <v>176</v>
      </c>
      <c r="AW92" s="132" t="s">
        <v>186</v>
      </c>
      <c r="AX92" s="132" t="s">
        <v>168</v>
      </c>
      <c r="AY92" s="131" t="s">
        <v>218</v>
      </c>
    </row>
    <row r="93" spans="2:65" s="6" customFormat="1" ht="27" customHeight="1">
      <c r="B93" s="21"/>
      <c r="C93" s="114" t="s">
        <v>236</v>
      </c>
      <c r="D93" s="114" t="s">
        <v>220</v>
      </c>
      <c r="E93" s="115" t="s">
        <v>237</v>
      </c>
      <c r="F93" s="191" t="s">
        <v>238</v>
      </c>
      <c r="G93" s="192"/>
      <c r="H93" s="192"/>
      <c r="I93" s="192"/>
      <c r="J93" s="117" t="s">
        <v>230</v>
      </c>
      <c r="K93" s="118">
        <v>1288</v>
      </c>
      <c r="L93" s="193"/>
      <c r="M93" s="192"/>
      <c r="N93" s="194">
        <f>ROUND($L$93*$K$93,2)</f>
        <v>0</v>
      </c>
      <c r="O93" s="192"/>
      <c r="P93" s="192"/>
      <c r="Q93" s="192"/>
      <c r="R93" s="116" t="s">
        <v>231</v>
      </c>
      <c r="S93" s="40"/>
      <c r="T93" s="119"/>
      <c r="U93" s="120" t="s">
        <v>138</v>
      </c>
      <c r="V93" s="22"/>
      <c r="W93" s="22"/>
      <c r="X93" s="121">
        <v>0</v>
      </c>
      <c r="Y93" s="121">
        <f>$X$93*$K$93</f>
        <v>0</v>
      </c>
      <c r="Z93" s="121">
        <v>0</v>
      </c>
      <c r="AA93" s="122">
        <f>$Z$93*$K$93</f>
        <v>0</v>
      </c>
      <c r="AR93" s="75" t="s">
        <v>224</v>
      </c>
      <c r="AT93" s="75" t="s">
        <v>220</v>
      </c>
      <c r="AU93" s="75" t="s">
        <v>176</v>
      </c>
      <c r="AY93" s="6" t="s">
        <v>218</v>
      </c>
      <c r="BE93" s="123">
        <f>IF($U$93="základní",$N$93,0)</f>
        <v>0</v>
      </c>
      <c r="BF93" s="123">
        <f>IF($U$93="snížená",$N$93,0)</f>
        <v>0</v>
      </c>
      <c r="BG93" s="123">
        <f>IF($U$93="zákl. přenesená",$N$93,0)</f>
        <v>0</v>
      </c>
      <c r="BH93" s="123">
        <f>IF($U$93="sníž. přenesená",$N$93,0)</f>
        <v>0</v>
      </c>
      <c r="BI93" s="123">
        <f>IF($U$93="nulová",$N$93,0)</f>
        <v>0</v>
      </c>
      <c r="BJ93" s="75" t="s">
        <v>119</v>
      </c>
      <c r="BK93" s="123">
        <f>ROUND($L$93*$K$93,2)</f>
        <v>0</v>
      </c>
      <c r="BL93" s="75" t="s">
        <v>224</v>
      </c>
      <c r="BM93" s="75" t="s">
        <v>239</v>
      </c>
    </row>
    <row r="94" spans="2:47" s="6" customFormat="1" ht="27" customHeight="1">
      <c r="B94" s="21"/>
      <c r="C94" s="22"/>
      <c r="D94" s="22"/>
      <c r="E94" s="22"/>
      <c r="F94" s="197" t="s">
        <v>240</v>
      </c>
      <c r="G94" s="162"/>
      <c r="H94" s="162"/>
      <c r="I94" s="162"/>
      <c r="J94" s="162"/>
      <c r="K94" s="162"/>
      <c r="L94" s="162"/>
      <c r="M94" s="162"/>
      <c r="N94" s="162"/>
      <c r="O94" s="162"/>
      <c r="P94" s="162"/>
      <c r="Q94" s="162"/>
      <c r="R94" s="162"/>
      <c r="S94" s="40"/>
      <c r="T94" s="49"/>
      <c r="U94" s="22"/>
      <c r="V94" s="22"/>
      <c r="W94" s="22"/>
      <c r="X94" s="22"/>
      <c r="Y94" s="22"/>
      <c r="Z94" s="22"/>
      <c r="AA94" s="50"/>
      <c r="AT94" s="6" t="s">
        <v>234</v>
      </c>
      <c r="AU94" s="6" t="s">
        <v>176</v>
      </c>
    </row>
    <row r="95" spans="2:51" s="6" customFormat="1" ht="15.75" customHeight="1">
      <c r="B95" s="124"/>
      <c r="C95" s="125"/>
      <c r="D95" s="125"/>
      <c r="E95" s="133"/>
      <c r="F95" s="195" t="s">
        <v>241</v>
      </c>
      <c r="G95" s="196"/>
      <c r="H95" s="196"/>
      <c r="I95" s="196"/>
      <c r="J95" s="125"/>
      <c r="K95" s="127">
        <v>1288</v>
      </c>
      <c r="L95" s="125"/>
      <c r="M95" s="125"/>
      <c r="N95" s="125"/>
      <c r="O95" s="125"/>
      <c r="P95" s="125"/>
      <c r="Q95" s="125"/>
      <c r="R95" s="125"/>
      <c r="S95" s="128"/>
      <c r="T95" s="129"/>
      <c r="U95" s="125"/>
      <c r="V95" s="125"/>
      <c r="W95" s="125"/>
      <c r="X95" s="125"/>
      <c r="Y95" s="125"/>
      <c r="Z95" s="125"/>
      <c r="AA95" s="130"/>
      <c r="AT95" s="131" t="s">
        <v>227</v>
      </c>
      <c r="AU95" s="131" t="s">
        <v>176</v>
      </c>
      <c r="AV95" s="132" t="s">
        <v>176</v>
      </c>
      <c r="AW95" s="132" t="s">
        <v>186</v>
      </c>
      <c r="AX95" s="132" t="s">
        <v>168</v>
      </c>
      <c r="AY95" s="131" t="s">
        <v>218</v>
      </c>
    </row>
    <row r="96" spans="2:65" s="6" customFormat="1" ht="27" customHeight="1">
      <c r="B96" s="21"/>
      <c r="C96" s="114" t="s">
        <v>224</v>
      </c>
      <c r="D96" s="114" t="s">
        <v>220</v>
      </c>
      <c r="E96" s="115" t="s">
        <v>242</v>
      </c>
      <c r="F96" s="191" t="s">
        <v>243</v>
      </c>
      <c r="G96" s="192"/>
      <c r="H96" s="192"/>
      <c r="I96" s="192"/>
      <c r="J96" s="117" t="s">
        <v>230</v>
      </c>
      <c r="K96" s="118">
        <v>1288</v>
      </c>
      <c r="L96" s="193"/>
      <c r="M96" s="192"/>
      <c r="N96" s="194">
        <f>ROUND($L$96*$K$96,2)</f>
        <v>0</v>
      </c>
      <c r="O96" s="192"/>
      <c r="P96" s="192"/>
      <c r="Q96" s="192"/>
      <c r="R96" s="116" t="s">
        <v>231</v>
      </c>
      <c r="S96" s="40"/>
      <c r="T96" s="119"/>
      <c r="U96" s="120" t="s">
        <v>138</v>
      </c>
      <c r="V96" s="22"/>
      <c r="W96" s="22"/>
      <c r="X96" s="121">
        <v>0</v>
      </c>
      <c r="Y96" s="121">
        <f>$X$96*$K$96</f>
        <v>0</v>
      </c>
      <c r="Z96" s="121">
        <v>0</v>
      </c>
      <c r="AA96" s="122">
        <f>$Z$96*$K$96</f>
        <v>0</v>
      </c>
      <c r="AR96" s="75" t="s">
        <v>224</v>
      </c>
      <c r="AT96" s="75" t="s">
        <v>220</v>
      </c>
      <c r="AU96" s="75" t="s">
        <v>176</v>
      </c>
      <c r="AY96" s="6" t="s">
        <v>218</v>
      </c>
      <c r="BE96" s="123">
        <f>IF($U$96="základní",$N$96,0)</f>
        <v>0</v>
      </c>
      <c r="BF96" s="123">
        <f>IF($U$96="snížená",$N$96,0)</f>
        <v>0</v>
      </c>
      <c r="BG96" s="123">
        <f>IF($U$96="zákl. přenesená",$N$96,0)</f>
        <v>0</v>
      </c>
      <c r="BH96" s="123">
        <f>IF($U$96="sníž. přenesená",$N$96,0)</f>
        <v>0</v>
      </c>
      <c r="BI96" s="123">
        <f>IF($U$96="nulová",$N$96,0)</f>
        <v>0</v>
      </c>
      <c r="BJ96" s="75" t="s">
        <v>119</v>
      </c>
      <c r="BK96" s="123">
        <f>ROUND($L$96*$K$96,2)</f>
        <v>0</v>
      </c>
      <c r="BL96" s="75" t="s">
        <v>224</v>
      </c>
      <c r="BM96" s="75" t="s">
        <v>244</v>
      </c>
    </row>
    <row r="97" spans="2:47" s="6" customFormat="1" ht="27" customHeight="1">
      <c r="B97" s="21"/>
      <c r="C97" s="22"/>
      <c r="D97" s="22"/>
      <c r="E97" s="22"/>
      <c r="F97" s="197" t="s">
        <v>245</v>
      </c>
      <c r="G97" s="162"/>
      <c r="H97" s="162"/>
      <c r="I97" s="162"/>
      <c r="J97" s="162"/>
      <c r="K97" s="162"/>
      <c r="L97" s="162"/>
      <c r="M97" s="162"/>
      <c r="N97" s="162"/>
      <c r="O97" s="162"/>
      <c r="P97" s="162"/>
      <c r="Q97" s="162"/>
      <c r="R97" s="162"/>
      <c r="S97" s="40"/>
      <c r="T97" s="49"/>
      <c r="U97" s="22"/>
      <c r="V97" s="22"/>
      <c r="W97" s="22"/>
      <c r="X97" s="22"/>
      <c r="Y97" s="22"/>
      <c r="Z97" s="22"/>
      <c r="AA97" s="50"/>
      <c r="AT97" s="6" t="s">
        <v>234</v>
      </c>
      <c r="AU97" s="6" t="s">
        <v>176</v>
      </c>
    </row>
    <row r="98" spans="2:65" s="6" customFormat="1" ht="27" customHeight="1">
      <c r="B98" s="21"/>
      <c r="C98" s="114" t="s">
        <v>246</v>
      </c>
      <c r="D98" s="114" t="s">
        <v>220</v>
      </c>
      <c r="E98" s="115" t="s">
        <v>247</v>
      </c>
      <c r="F98" s="191" t="s">
        <v>248</v>
      </c>
      <c r="G98" s="192"/>
      <c r="H98" s="192"/>
      <c r="I98" s="192"/>
      <c r="J98" s="117" t="s">
        <v>230</v>
      </c>
      <c r="K98" s="118">
        <v>568.898</v>
      </c>
      <c r="L98" s="193"/>
      <c r="M98" s="192"/>
      <c r="N98" s="194">
        <f>ROUND($L$98*$K$98,2)</f>
        <v>0</v>
      </c>
      <c r="O98" s="192"/>
      <c r="P98" s="192"/>
      <c r="Q98" s="192"/>
      <c r="R98" s="116" t="s">
        <v>231</v>
      </c>
      <c r="S98" s="40"/>
      <c r="T98" s="119"/>
      <c r="U98" s="120" t="s">
        <v>138</v>
      </c>
      <c r="V98" s="22"/>
      <c r="W98" s="22"/>
      <c r="X98" s="121">
        <v>0</v>
      </c>
      <c r="Y98" s="121">
        <f>$X$98*$K$98</f>
        <v>0</v>
      </c>
      <c r="Z98" s="121">
        <v>0</v>
      </c>
      <c r="AA98" s="122">
        <f>$Z$98*$K$98</f>
        <v>0</v>
      </c>
      <c r="AR98" s="75" t="s">
        <v>224</v>
      </c>
      <c r="AT98" s="75" t="s">
        <v>220</v>
      </c>
      <c r="AU98" s="75" t="s">
        <v>176</v>
      </c>
      <c r="AY98" s="6" t="s">
        <v>218</v>
      </c>
      <c r="BE98" s="123">
        <f>IF($U$98="základní",$N$98,0)</f>
        <v>0</v>
      </c>
      <c r="BF98" s="123">
        <f>IF($U$98="snížená",$N$98,0)</f>
        <v>0</v>
      </c>
      <c r="BG98" s="123">
        <f>IF($U$98="zákl. přenesená",$N$98,0)</f>
        <v>0</v>
      </c>
      <c r="BH98" s="123">
        <f>IF($U$98="sníž. přenesená",$N$98,0)</f>
        <v>0</v>
      </c>
      <c r="BI98" s="123">
        <f>IF($U$98="nulová",$N$98,0)</f>
        <v>0</v>
      </c>
      <c r="BJ98" s="75" t="s">
        <v>119</v>
      </c>
      <c r="BK98" s="123">
        <f>ROUND($L$98*$K$98,2)</f>
        <v>0</v>
      </c>
      <c r="BL98" s="75" t="s">
        <v>224</v>
      </c>
      <c r="BM98" s="75" t="s">
        <v>249</v>
      </c>
    </row>
    <row r="99" spans="2:47" s="6" customFormat="1" ht="16.5" customHeight="1">
      <c r="B99" s="21"/>
      <c r="C99" s="22"/>
      <c r="D99" s="22"/>
      <c r="E99" s="22"/>
      <c r="F99" s="197" t="s">
        <v>250</v>
      </c>
      <c r="G99" s="162"/>
      <c r="H99" s="162"/>
      <c r="I99" s="162"/>
      <c r="J99" s="162"/>
      <c r="K99" s="162"/>
      <c r="L99" s="162"/>
      <c r="M99" s="162"/>
      <c r="N99" s="162"/>
      <c r="O99" s="162"/>
      <c r="P99" s="162"/>
      <c r="Q99" s="162"/>
      <c r="R99" s="162"/>
      <c r="S99" s="40"/>
      <c r="T99" s="49"/>
      <c r="U99" s="22"/>
      <c r="V99" s="22"/>
      <c r="W99" s="22"/>
      <c r="X99" s="22"/>
      <c r="Y99" s="22"/>
      <c r="Z99" s="22"/>
      <c r="AA99" s="50"/>
      <c r="AT99" s="6" t="s">
        <v>234</v>
      </c>
      <c r="AU99" s="6" t="s">
        <v>176</v>
      </c>
    </row>
    <row r="100" spans="2:51" s="6" customFormat="1" ht="15.75" customHeight="1">
      <c r="B100" s="124"/>
      <c r="C100" s="125"/>
      <c r="D100" s="125"/>
      <c r="E100" s="133"/>
      <c r="F100" s="195" t="s">
        <v>251</v>
      </c>
      <c r="G100" s="196"/>
      <c r="H100" s="196"/>
      <c r="I100" s="196"/>
      <c r="J100" s="125"/>
      <c r="K100" s="127">
        <v>24.616</v>
      </c>
      <c r="L100" s="125"/>
      <c r="M100" s="125"/>
      <c r="N100" s="125"/>
      <c r="O100" s="125"/>
      <c r="P100" s="125"/>
      <c r="Q100" s="125"/>
      <c r="R100" s="125"/>
      <c r="S100" s="128"/>
      <c r="T100" s="129"/>
      <c r="U100" s="125"/>
      <c r="V100" s="125"/>
      <c r="W100" s="125"/>
      <c r="X100" s="125"/>
      <c r="Y100" s="125"/>
      <c r="Z100" s="125"/>
      <c r="AA100" s="130"/>
      <c r="AT100" s="131" t="s">
        <v>227</v>
      </c>
      <c r="AU100" s="131" t="s">
        <v>176</v>
      </c>
      <c r="AV100" s="132" t="s">
        <v>176</v>
      </c>
      <c r="AW100" s="132" t="s">
        <v>186</v>
      </c>
      <c r="AX100" s="132" t="s">
        <v>168</v>
      </c>
      <c r="AY100" s="131" t="s">
        <v>218</v>
      </c>
    </row>
    <row r="101" spans="2:51" s="6" customFormat="1" ht="51" customHeight="1">
      <c r="B101" s="124"/>
      <c r="C101" s="125"/>
      <c r="D101" s="125"/>
      <c r="E101" s="133"/>
      <c r="F101" s="195" t="s">
        <v>252</v>
      </c>
      <c r="G101" s="196"/>
      <c r="H101" s="196"/>
      <c r="I101" s="196"/>
      <c r="J101" s="125"/>
      <c r="K101" s="127">
        <v>96.943</v>
      </c>
      <c r="L101" s="125"/>
      <c r="M101" s="125"/>
      <c r="N101" s="125"/>
      <c r="O101" s="125"/>
      <c r="P101" s="125"/>
      <c r="Q101" s="125"/>
      <c r="R101" s="125"/>
      <c r="S101" s="128"/>
      <c r="T101" s="129"/>
      <c r="U101" s="125"/>
      <c r="V101" s="125"/>
      <c r="W101" s="125"/>
      <c r="X101" s="125"/>
      <c r="Y101" s="125"/>
      <c r="Z101" s="125"/>
      <c r="AA101" s="130"/>
      <c r="AT101" s="131" t="s">
        <v>227</v>
      </c>
      <c r="AU101" s="131" t="s">
        <v>176</v>
      </c>
      <c r="AV101" s="132" t="s">
        <v>176</v>
      </c>
      <c r="AW101" s="132" t="s">
        <v>186</v>
      </c>
      <c r="AX101" s="132" t="s">
        <v>168</v>
      </c>
      <c r="AY101" s="131" t="s">
        <v>218</v>
      </c>
    </row>
    <row r="102" spans="2:51" s="6" customFormat="1" ht="27" customHeight="1">
      <c r="B102" s="124"/>
      <c r="C102" s="125"/>
      <c r="D102" s="125"/>
      <c r="E102" s="133"/>
      <c r="F102" s="195" t="s">
        <v>253</v>
      </c>
      <c r="G102" s="196"/>
      <c r="H102" s="196"/>
      <c r="I102" s="196"/>
      <c r="J102" s="125"/>
      <c r="K102" s="127">
        <v>22.329</v>
      </c>
      <c r="L102" s="125"/>
      <c r="M102" s="125"/>
      <c r="N102" s="125"/>
      <c r="O102" s="125"/>
      <c r="P102" s="125"/>
      <c r="Q102" s="125"/>
      <c r="R102" s="125"/>
      <c r="S102" s="128"/>
      <c r="T102" s="129"/>
      <c r="U102" s="125"/>
      <c r="V102" s="125"/>
      <c r="W102" s="125"/>
      <c r="X102" s="125"/>
      <c r="Y102" s="125"/>
      <c r="Z102" s="125"/>
      <c r="AA102" s="130"/>
      <c r="AT102" s="131" t="s">
        <v>227</v>
      </c>
      <c r="AU102" s="131" t="s">
        <v>176</v>
      </c>
      <c r="AV102" s="132" t="s">
        <v>176</v>
      </c>
      <c r="AW102" s="132" t="s">
        <v>186</v>
      </c>
      <c r="AX102" s="132" t="s">
        <v>168</v>
      </c>
      <c r="AY102" s="131" t="s">
        <v>218</v>
      </c>
    </row>
    <row r="103" spans="2:51" s="6" customFormat="1" ht="39" customHeight="1">
      <c r="B103" s="124"/>
      <c r="C103" s="125"/>
      <c r="D103" s="125"/>
      <c r="E103" s="133"/>
      <c r="F103" s="195" t="s">
        <v>254</v>
      </c>
      <c r="G103" s="196"/>
      <c r="H103" s="196"/>
      <c r="I103" s="196"/>
      <c r="J103" s="125"/>
      <c r="K103" s="127">
        <v>261.984</v>
      </c>
      <c r="L103" s="125"/>
      <c r="M103" s="125"/>
      <c r="N103" s="125"/>
      <c r="O103" s="125"/>
      <c r="P103" s="125"/>
      <c r="Q103" s="125"/>
      <c r="R103" s="125"/>
      <c r="S103" s="128"/>
      <c r="T103" s="129"/>
      <c r="U103" s="125"/>
      <c r="V103" s="125"/>
      <c r="W103" s="125"/>
      <c r="X103" s="125"/>
      <c r="Y103" s="125"/>
      <c r="Z103" s="125"/>
      <c r="AA103" s="130"/>
      <c r="AT103" s="131" t="s">
        <v>227</v>
      </c>
      <c r="AU103" s="131" t="s">
        <v>176</v>
      </c>
      <c r="AV103" s="132" t="s">
        <v>176</v>
      </c>
      <c r="AW103" s="132" t="s">
        <v>186</v>
      </c>
      <c r="AX103" s="132" t="s">
        <v>168</v>
      </c>
      <c r="AY103" s="131" t="s">
        <v>218</v>
      </c>
    </row>
    <row r="104" spans="2:51" s="6" customFormat="1" ht="27" customHeight="1">
      <c r="B104" s="124"/>
      <c r="C104" s="125"/>
      <c r="D104" s="125"/>
      <c r="E104" s="133"/>
      <c r="F104" s="195" t="s">
        <v>255</v>
      </c>
      <c r="G104" s="196"/>
      <c r="H104" s="196"/>
      <c r="I104" s="196"/>
      <c r="J104" s="125"/>
      <c r="K104" s="127">
        <v>163.026</v>
      </c>
      <c r="L104" s="125"/>
      <c r="M104" s="125"/>
      <c r="N104" s="125"/>
      <c r="O104" s="125"/>
      <c r="P104" s="125"/>
      <c r="Q104" s="125"/>
      <c r="R104" s="125"/>
      <c r="S104" s="128"/>
      <c r="T104" s="129"/>
      <c r="U104" s="125"/>
      <c r="V104" s="125"/>
      <c r="W104" s="125"/>
      <c r="X104" s="125"/>
      <c r="Y104" s="125"/>
      <c r="Z104" s="125"/>
      <c r="AA104" s="130"/>
      <c r="AT104" s="131" t="s">
        <v>227</v>
      </c>
      <c r="AU104" s="131" t="s">
        <v>176</v>
      </c>
      <c r="AV104" s="132" t="s">
        <v>176</v>
      </c>
      <c r="AW104" s="132" t="s">
        <v>186</v>
      </c>
      <c r="AX104" s="132" t="s">
        <v>168</v>
      </c>
      <c r="AY104" s="131" t="s">
        <v>218</v>
      </c>
    </row>
    <row r="105" spans="2:65" s="6" customFormat="1" ht="27" customHeight="1">
      <c r="B105" s="21"/>
      <c r="C105" s="114" t="s">
        <v>256</v>
      </c>
      <c r="D105" s="114" t="s">
        <v>220</v>
      </c>
      <c r="E105" s="115" t="s">
        <v>257</v>
      </c>
      <c r="F105" s="191" t="s">
        <v>258</v>
      </c>
      <c r="G105" s="192"/>
      <c r="H105" s="192"/>
      <c r="I105" s="192"/>
      <c r="J105" s="117" t="s">
        <v>230</v>
      </c>
      <c r="K105" s="118">
        <v>568.898</v>
      </c>
      <c r="L105" s="193"/>
      <c r="M105" s="192"/>
      <c r="N105" s="194">
        <f>ROUND($L$105*$K$105,2)</f>
        <v>0</v>
      </c>
      <c r="O105" s="192"/>
      <c r="P105" s="192"/>
      <c r="Q105" s="192"/>
      <c r="R105" s="116" t="s">
        <v>231</v>
      </c>
      <c r="S105" s="40"/>
      <c r="T105" s="119"/>
      <c r="U105" s="120" t="s">
        <v>138</v>
      </c>
      <c r="V105" s="22"/>
      <c r="W105" s="22"/>
      <c r="X105" s="121">
        <v>0</v>
      </c>
      <c r="Y105" s="121">
        <f>$X$105*$K$105</f>
        <v>0</v>
      </c>
      <c r="Z105" s="121">
        <v>0</v>
      </c>
      <c r="AA105" s="122">
        <f>$Z$105*$K$105</f>
        <v>0</v>
      </c>
      <c r="AR105" s="75" t="s">
        <v>224</v>
      </c>
      <c r="AT105" s="75" t="s">
        <v>220</v>
      </c>
      <c r="AU105" s="75" t="s">
        <v>176</v>
      </c>
      <c r="AY105" s="6" t="s">
        <v>218</v>
      </c>
      <c r="BE105" s="123">
        <f>IF($U$105="základní",$N$105,0)</f>
        <v>0</v>
      </c>
      <c r="BF105" s="123">
        <f>IF($U$105="snížená",$N$105,0)</f>
        <v>0</v>
      </c>
      <c r="BG105" s="123">
        <f>IF($U$105="zákl. přenesená",$N$105,0)</f>
        <v>0</v>
      </c>
      <c r="BH105" s="123">
        <f>IF($U$105="sníž. přenesená",$N$105,0)</f>
        <v>0</v>
      </c>
      <c r="BI105" s="123">
        <f>IF($U$105="nulová",$N$105,0)</f>
        <v>0</v>
      </c>
      <c r="BJ105" s="75" t="s">
        <v>119</v>
      </c>
      <c r="BK105" s="123">
        <f>ROUND($L$105*$K$105,2)</f>
        <v>0</v>
      </c>
      <c r="BL105" s="75" t="s">
        <v>224</v>
      </c>
      <c r="BM105" s="75" t="s">
        <v>259</v>
      </c>
    </row>
    <row r="106" spans="2:47" s="6" customFormat="1" ht="27" customHeight="1">
      <c r="B106" s="21"/>
      <c r="C106" s="22"/>
      <c r="D106" s="22"/>
      <c r="E106" s="22"/>
      <c r="F106" s="197" t="s">
        <v>260</v>
      </c>
      <c r="G106" s="162"/>
      <c r="H106" s="162"/>
      <c r="I106" s="162"/>
      <c r="J106" s="162"/>
      <c r="K106" s="162"/>
      <c r="L106" s="162"/>
      <c r="M106" s="162"/>
      <c r="N106" s="162"/>
      <c r="O106" s="162"/>
      <c r="P106" s="162"/>
      <c r="Q106" s="162"/>
      <c r="R106" s="162"/>
      <c r="S106" s="40"/>
      <c r="T106" s="49"/>
      <c r="U106" s="22"/>
      <c r="V106" s="22"/>
      <c r="W106" s="22"/>
      <c r="X106" s="22"/>
      <c r="Y106" s="22"/>
      <c r="Z106" s="22"/>
      <c r="AA106" s="50"/>
      <c r="AT106" s="6" t="s">
        <v>234</v>
      </c>
      <c r="AU106" s="6" t="s">
        <v>176</v>
      </c>
    </row>
    <row r="107" spans="2:65" s="6" customFormat="1" ht="27" customHeight="1">
      <c r="B107" s="21"/>
      <c r="C107" s="114" t="s">
        <v>261</v>
      </c>
      <c r="D107" s="114" t="s">
        <v>220</v>
      </c>
      <c r="E107" s="115" t="s">
        <v>262</v>
      </c>
      <c r="F107" s="191" t="s">
        <v>263</v>
      </c>
      <c r="G107" s="192"/>
      <c r="H107" s="192"/>
      <c r="I107" s="192"/>
      <c r="J107" s="117" t="s">
        <v>230</v>
      </c>
      <c r="K107" s="118">
        <v>51.551</v>
      </c>
      <c r="L107" s="193"/>
      <c r="M107" s="192"/>
      <c r="N107" s="194">
        <f>ROUND($L$107*$K$107,2)</f>
        <v>0</v>
      </c>
      <c r="O107" s="192"/>
      <c r="P107" s="192"/>
      <c r="Q107" s="192"/>
      <c r="R107" s="116" t="s">
        <v>231</v>
      </c>
      <c r="S107" s="40"/>
      <c r="T107" s="119"/>
      <c r="U107" s="120" t="s">
        <v>138</v>
      </c>
      <c r="V107" s="22"/>
      <c r="W107" s="22"/>
      <c r="X107" s="121">
        <v>0</v>
      </c>
      <c r="Y107" s="121">
        <f>$X$107*$K$107</f>
        <v>0</v>
      </c>
      <c r="Z107" s="121">
        <v>0</v>
      </c>
      <c r="AA107" s="122">
        <f>$Z$107*$K$107</f>
        <v>0</v>
      </c>
      <c r="AR107" s="75" t="s">
        <v>224</v>
      </c>
      <c r="AT107" s="75" t="s">
        <v>220</v>
      </c>
      <c r="AU107" s="75" t="s">
        <v>176</v>
      </c>
      <c r="AY107" s="6" t="s">
        <v>218</v>
      </c>
      <c r="BE107" s="123">
        <f>IF($U$107="základní",$N$107,0)</f>
        <v>0</v>
      </c>
      <c r="BF107" s="123">
        <f>IF($U$107="snížená",$N$107,0)</f>
        <v>0</v>
      </c>
      <c r="BG107" s="123">
        <f>IF($U$107="zákl. přenesená",$N$107,0)</f>
        <v>0</v>
      </c>
      <c r="BH107" s="123">
        <f>IF($U$107="sníž. přenesená",$N$107,0)</f>
        <v>0</v>
      </c>
      <c r="BI107" s="123">
        <f>IF($U$107="nulová",$N$107,0)</f>
        <v>0</v>
      </c>
      <c r="BJ107" s="75" t="s">
        <v>119</v>
      </c>
      <c r="BK107" s="123">
        <f>ROUND($L$107*$K$107,2)</f>
        <v>0</v>
      </c>
      <c r="BL107" s="75" t="s">
        <v>224</v>
      </c>
      <c r="BM107" s="75" t="s">
        <v>264</v>
      </c>
    </row>
    <row r="108" spans="2:47" s="6" customFormat="1" ht="16.5" customHeight="1">
      <c r="B108" s="21"/>
      <c r="C108" s="22"/>
      <c r="D108" s="22"/>
      <c r="E108" s="22"/>
      <c r="F108" s="197" t="s">
        <v>265</v>
      </c>
      <c r="G108" s="162"/>
      <c r="H108" s="162"/>
      <c r="I108" s="162"/>
      <c r="J108" s="162"/>
      <c r="K108" s="162"/>
      <c r="L108" s="162"/>
      <c r="M108" s="162"/>
      <c r="N108" s="162"/>
      <c r="O108" s="162"/>
      <c r="P108" s="162"/>
      <c r="Q108" s="162"/>
      <c r="R108" s="162"/>
      <c r="S108" s="40"/>
      <c r="T108" s="49"/>
      <c r="U108" s="22"/>
      <c r="V108" s="22"/>
      <c r="W108" s="22"/>
      <c r="X108" s="22"/>
      <c r="Y108" s="22"/>
      <c r="Z108" s="22"/>
      <c r="AA108" s="50"/>
      <c r="AT108" s="6" t="s">
        <v>234</v>
      </c>
      <c r="AU108" s="6" t="s">
        <v>176</v>
      </c>
    </row>
    <row r="109" spans="2:51" s="6" customFormat="1" ht="15.75" customHeight="1">
      <c r="B109" s="124"/>
      <c r="C109" s="125"/>
      <c r="D109" s="125"/>
      <c r="E109" s="133"/>
      <c r="F109" s="195" t="s">
        <v>266</v>
      </c>
      <c r="G109" s="196"/>
      <c r="H109" s="196"/>
      <c r="I109" s="196"/>
      <c r="J109" s="125"/>
      <c r="K109" s="127">
        <v>1.701</v>
      </c>
      <c r="L109" s="125"/>
      <c r="M109" s="125"/>
      <c r="N109" s="125"/>
      <c r="O109" s="125"/>
      <c r="P109" s="125"/>
      <c r="Q109" s="125"/>
      <c r="R109" s="125"/>
      <c r="S109" s="128"/>
      <c r="T109" s="129"/>
      <c r="U109" s="125"/>
      <c r="V109" s="125"/>
      <c r="W109" s="125"/>
      <c r="X109" s="125"/>
      <c r="Y109" s="125"/>
      <c r="Z109" s="125"/>
      <c r="AA109" s="130"/>
      <c r="AT109" s="131" t="s">
        <v>227</v>
      </c>
      <c r="AU109" s="131" t="s">
        <v>176</v>
      </c>
      <c r="AV109" s="132" t="s">
        <v>176</v>
      </c>
      <c r="AW109" s="132" t="s">
        <v>186</v>
      </c>
      <c r="AX109" s="132" t="s">
        <v>168</v>
      </c>
      <c r="AY109" s="131" t="s">
        <v>218</v>
      </c>
    </row>
    <row r="110" spans="2:51" s="6" customFormat="1" ht="15.75" customHeight="1">
      <c r="B110" s="124"/>
      <c r="C110" s="125"/>
      <c r="D110" s="125"/>
      <c r="E110" s="133"/>
      <c r="F110" s="195" t="s">
        <v>267</v>
      </c>
      <c r="G110" s="196"/>
      <c r="H110" s="196"/>
      <c r="I110" s="196"/>
      <c r="J110" s="125"/>
      <c r="K110" s="127">
        <v>9.1</v>
      </c>
      <c r="L110" s="125"/>
      <c r="M110" s="125"/>
      <c r="N110" s="125"/>
      <c r="O110" s="125"/>
      <c r="P110" s="125"/>
      <c r="Q110" s="125"/>
      <c r="R110" s="125"/>
      <c r="S110" s="128"/>
      <c r="T110" s="129"/>
      <c r="U110" s="125"/>
      <c r="V110" s="125"/>
      <c r="W110" s="125"/>
      <c r="X110" s="125"/>
      <c r="Y110" s="125"/>
      <c r="Z110" s="125"/>
      <c r="AA110" s="130"/>
      <c r="AT110" s="131" t="s">
        <v>227</v>
      </c>
      <c r="AU110" s="131" t="s">
        <v>176</v>
      </c>
      <c r="AV110" s="132" t="s">
        <v>176</v>
      </c>
      <c r="AW110" s="132" t="s">
        <v>186</v>
      </c>
      <c r="AX110" s="132" t="s">
        <v>168</v>
      </c>
      <c r="AY110" s="131" t="s">
        <v>218</v>
      </c>
    </row>
    <row r="111" spans="2:51" s="6" customFormat="1" ht="15.75" customHeight="1">
      <c r="B111" s="124"/>
      <c r="C111" s="125"/>
      <c r="D111" s="125"/>
      <c r="E111" s="133"/>
      <c r="F111" s="195" t="s">
        <v>268</v>
      </c>
      <c r="G111" s="196"/>
      <c r="H111" s="196"/>
      <c r="I111" s="196"/>
      <c r="J111" s="125"/>
      <c r="K111" s="127">
        <v>36</v>
      </c>
      <c r="L111" s="125"/>
      <c r="M111" s="125"/>
      <c r="N111" s="125"/>
      <c r="O111" s="125"/>
      <c r="P111" s="125"/>
      <c r="Q111" s="125"/>
      <c r="R111" s="125"/>
      <c r="S111" s="128"/>
      <c r="T111" s="129"/>
      <c r="U111" s="125"/>
      <c r="V111" s="125"/>
      <c r="W111" s="125"/>
      <c r="X111" s="125"/>
      <c r="Y111" s="125"/>
      <c r="Z111" s="125"/>
      <c r="AA111" s="130"/>
      <c r="AT111" s="131" t="s">
        <v>227</v>
      </c>
      <c r="AU111" s="131" t="s">
        <v>176</v>
      </c>
      <c r="AV111" s="132" t="s">
        <v>176</v>
      </c>
      <c r="AW111" s="132" t="s">
        <v>186</v>
      </c>
      <c r="AX111" s="132" t="s">
        <v>168</v>
      </c>
      <c r="AY111" s="131" t="s">
        <v>218</v>
      </c>
    </row>
    <row r="112" spans="2:51" s="6" customFormat="1" ht="15.75" customHeight="1">
      <c r="B112" s="124"/>
      <c r="C112" s="125"/>
      <c r="D112" s="125"/>
      <c r="E112" s="133"/>
      <c r="F112" s="195" t="s">
        <v>269</v>
      </c>
      <c r="G112" s="196"/>
      <c r="H112" s="196"/>
      <c r="I112" s="196"/>
      <c r="J112" s="125"/>
      <c r="K112" s="127">
        <v>4.75</v>
      </c>
      <c r="L112" s="125"/>
      <c r="M112" s="125"/>
      <c r="N112" s="125"/>
      <c r="O112" s="125"/>
      <c r="P112" s="125"/>
      <c r="Q112" s="125"/>
      <c r="R112" s="125"/>
      <c r="S112" s="128"/>
      <c r="T112" s="129"/>
      <c r="U112" s="125"/>
      <c r="V112" s="125"/>
      <c r="W112" s="125"/>
      <c r="X112" s="125"/>
      <c r="Y112" s="125"/>
      <c r="Z112" s="125"/>
      <c r="AA112" s="130"/>
      <c r="AT112" s="131" t="s">
        <v>227</v>
      </c>
      <c r="AU112" s="131" t="s">
        <v>176</v>
      </c>
      <c r="AV112" s="132" t="s">
        <v>176</v>
      </c>
      <c r="AW112" s="132" t="s">
        <v>186</v>
      </c>
      <c r="AX112" s="132" t="s">
        <v>168</v>
      </c>
      <c r="AY112" s="131" t="s">
        <v>218</v>
      </c>
    </row>
    <row r="113" spans="2:65" s="6" customFormat="1" ht="27" customHeight="1">
      <c r="B113" s="21"/>
      <c r="C113" s="114" t="s">
        <v>270</v>
      </c>
      <c r="D113" s="114" t="s">
        <v>220</v>
      </c>
      <c r="E113" s="115" t="s">
        <v>271</v>
      </c>
      <c r="F113" s="191" t="s">
        <v>272</v>
      </c>
      <c r="G113" s="192"/>
      <c r="H113" s="192"/>
      <c r="I113" s="192"/>
      <c r="J113" s="117" t="s">
        <v>230</v>
      </c>
      <c r="K113" s="118">
        <v>51.551</v>
      </c>
      <c r="L113" s="193"/>
      <c r="M113" s="192"/>
      <c r="N113" s="194">
        <f>ROUND($L$113*$K$113,2)</f>
        <v>0</v>
      </c>
      <c r="O113" s="192"/>
      <c r="P113" s="192"/>
      <c r="Q113" s="192"/>
      <c r="R113" s="116" t="s">
        <v>231</v>
      </c>
      <c r="S113" s="40"/>
      <c r="T113" s="119"/>
      <c r="U113" s="120" t="s">
        <v>138</v>
      </c>
      <c r="V113" s="22"/>
      <c r="W113" s="22"/>
      <c r="X113" s="121">
        <v>0</v>
      </c>
      <c r="Y113" s="121">
        <f>$X$113*$K$113</f>
        <v>0</v>
      </c>
      <c r="Z113" s="121">
        <v>0</v>
      </c>
      <c r="AA113" s="122">
        <f>$Z$113*$K$113</f>
        <v>0</v>
      </c>
      <c r="AR113" s="75" t="s">
        <v>224</v>
      </c>
      <c r="AT113" s="75" t="s">
        <v>220</v>
      </c>
      <c r="AU113" s="75" t="s">
        <v>176</v>
      </c>
      <c r="AY113" s="6" t="s">
        <v>218</v>
      </c>
      <c r="BE113" s="123">
        <f>IF($U$113="základní",$N$113,0)</f>
        <v>0</v>
      </c>
      <c r="BF113" s="123">
        <f>IF($U$113="snížená",$N$113,0)</f>
        <v>0</v>
      </c>
      <c r="BG113" s="123">
        <f>IF($U$113="zákl. přenesená",$N$113,0)</f>
        <v>0</v>
      </c>
      <c r="BH113" s="123">
        <f>IF($U$113="sníž. přenesená",$N$113,0)</f>
        <v>0</v>
      </c>
      <c r="BI113" s="123">
        <f>IF($U$113="nulová",$N$113,0)</f>
        <v>0</v>
      </c>
      <c r="BJ113" s="75" t="s">
        <v>119</v>
      </c>
      <c r="BK113" s="123">
        <f>ROUND($L$113*$K$113,2)</f>
        <v>0</v>
      </c>
      <c r="BL113" s="75" t="s">
        <v>224</v>
      </c>
      <c r="BM113" s="75" t="s">
        <v>273</v>
      </c>
    </row>
    <row r="114" spans="2:47" s="6" customFormat="1" ht="16.5" customHeight="1">
      <c r="B114" s="21"/>
      <c r="C114" s="22"/>
      <c r="D114" s="22"/>
      <c r="E114" s="22"/>
      <c r="F114" s="197" t="s">
        <v>274</v>
      </c>
      <c r="G114" s="162"/>
      <c r="H114" s="162"/>
      <c r="I114" s="162"/>
      <c r="J114" s="162"/>
      <c r="K114" s="162"/>
      <c r="L114" s="162"/>
      <c r="M114" s="162"/>
      <c r="N114" s="162"/>
      <c r="O114" s="162"/>
      <c r="P114" s="162"/>
      <c r="Q114" s="162"/>
      <c r="R114" s="162"/>
      <c r="S114" s="40"/>
      <c r="T114" s="49"/>
      <c r="U114" s="22"/>
      <c r="V114" s="22"/>
      <c r="W114" s="22"/>
      <c r="X114" s="22"/>
      <c r="Y114" s="22"/>
      <c r="Z114" s="22"/>
      <c r="AA114" s="50"/>
      <c r="AT114" s="6" t="s">
        <v>234</v>
      </c>
      <c r="AU114" s="6" t="s">
        <v>176</v>
      </c>
    </row>
    <row r="115" spans="2:65" s="6" customFormat="1" ht="27" customHeight="1">
      <c r="B115" s="21"/>
      <c r="C115" s="114" t="s">
        <v>275</v>
      </c>
      <c r="D115" s="114" t="s">
        <v>220</v>
      </c>
      <c r="E115" s="115" t="s">
        <v>276</v>
      </c>
      <c r="F115" s="191" t="s">
        <v>277</v>
      </c>
      <c r="G115" s="192"/>
      <c r="H115" s="192"/>
      <c r="I115" s="192"/>
      <c r="J115" s="117" t="s">
        <v>278</v>
      </c>
      <c r="K115" s="118">
        <v>530.098</v>
      </c>
      <c r="L115" s="193"/>
      <c r="M115" s="192"/>
      <c r="N115" s="194">
        <f>ROUND($L$115*$K$115,2)</f>
        <v>0</v>
      </c>
      <c r="O115" s="192"/>
      <c r="P115" s="192"/>
      <c r="Q115" s="192"/>
      <c r="R115" s="116" t="s">
        <v>231</v>
      </c>
      <c r="S115" s="40"/>
      <c r="T115" s="119"/>
      <c r="U115" s="120" t="s">
        <v>138</v>
      </c>
      <c r="V115" s="22"/>
      <c r="W115" s="22"/>
      <c r="X115" s="121">
        <v>0.00084</v>
      </c>
      <c r="Y115" s="121">
        <f>$X$115*$K$115</f>
        <v>0.44528232</v>
      </c>
      <c r="Z115" s="121">
        <v>0</v>
      </c>
      <c r="AA115" s="122">
        <f>$Z$115*$K$115</f>
        <v>0</v>
      </c>
      <c r="AR115" s="75" t="s">
        <v>224</v>
      </c>
      <c r="AT115" s="75" t="s">
        <v>220</v>
      </c>
      <c r="AU115" s="75" t="s">
        <v>176</v>
      </c>
      <c r="AY115" s="6" t="s">
        <v>218</v>
      </c>
      <c r="BE115" s="123">
        <f>IF($U$115="základní",$N$115,0)</f>
        <v>0</v>
      </c>
      <c r="BF115" s="123">
        <f>IF($U$115="snížená",$N$115,0)</f>
        <v>0</v>
      </c>
      <c r="BG115" s="123">
        <f>IF($U$115="zákl. přenesená",$N$115,0)</f>
        <v>0</v>
      </c>
      <c r="BH115" s="123">
        <f>IF($U$115="sníž. přenesená",$N$115,0)</f>
        <v>0</v>
      </c>
      <c r="BI115" s="123">
        <f>IF($U$115="nulová",$N$115,0)</f>
        <v>0</v>
      </c>
      <c r="BJ115" s="75" t="s">
        <v>119</v>
      </c>
      <c r="BK115" s="123">
        <f>ROUND($L$115*$K$115,2)</f>
        <v>0</v>
      </c>
      <c r="BL115" s="75" t="s">
        <v>224</v>
      </c>
      <c r="BM115" s="75" t="s">
        <v>279</v>
      </c>
    </row>
    <row r="116" spans="2:47" s="6" customFormat="1" ht="16.5" customHeight="1">
      <c r="B116" s="21"/>
      <c r="C116" s="22"/>
      <c r="D116" s="22"/>
      <c r="E116" s="22"/>
      <c r="F116" s="197" t="s">
        <v>280</v>
      </c>
      <c r="G116" s="162"/>
      <c r="H116" s="162"/>
      <c r="I116" s="162"/>
      <c r="J116" s="162"/>
      <c r="K116" s="162"/>
      <c r="L116" s="162"/>
      <c r="M116" s="162"/>
      <c r="N116" s="162"/>
      <c r="O116" s="162"/>
      <c r="P116" s="162"/>
      <c r="Q116" s="162"/>
      <c r="R116" s="162"/>
      <c r="S116" s="40"/>
      <c r="T116" s="49"/>
      <c r="U116" s="22"/>
      <c r="V116" s="22"/>
      <c r="W116" s="22"/>
      <c r="X116" s="22"/>
      <c r="Y116" s="22"/>
      <c r="Z116" s="22"/>
      <c r="AA116" s="50"/>
      <c r="AT116" s="6" t="s">
        <v>234</v>
      </c>
      <c r="AU116" s="6" t="s">
        <v>176</v>
      </c>
    </row>
    <row r="117" spans="2:51" s="6" customFormat="1" ht="51" customHeight="1">
      <c r="B117" s="124"/>
      <c r="C117" s="125"/>
      <c r="D117" s="125"/>
      <c r="E117" s="133"/>
      <c r="F117" s="195" t="s">
        <v>281</v>
      </c>
      <c r="G117" s="196"/>
      <c r="H117" s="196"/>
      <c r="I117" s="196"/>
      <c r="J117" s="125"/>
      <c r="K117" s="127">
        <v>430.858</v>
      </c>
      <c r="L117" s="125"/>
      <c r="M117" s="125"/>
      <c r="N117" s="125"/>
      <c r="O117" s="125"/>
      <c r="P117" s="125"/>
      <c r="Q117" s="125"/>
      <c r="R117" s="125"/>
      <c r="S117" s="128"/>
      <c r="T117" s="129"/>
      <c r="U117" s="125"/>
      <c r="V117" s="125"/>
      <c r="W117" s="125"/>
      <c r="X117" s="125"/>
      <c r="Y117" s="125"/>
      <c r="Z117" s="125"/>
      <c r="AA117" s="130"/>
      <c r="AT117" s="131" t="s">
        <v>227</v>
      </c>
      <c r="AU117" s="131" t="s">
        <v>176</v>
      </c>
      <c r="AV117" s="132" t="s">
        <v>176</v>
      </c>
      <c r="AW117" s="132" t="s">
        <v>186</v>
      </c>
      <c r="AX117" s="132" t="s">
        <v>168</v>
      </c>
      <c r="AY117" s="131" t="s">
        <v>218</v>
      </c>
    </row>
    <row r="118" spans="2:51" s="6" customFormat="1" ht="15.75" customHeight="1">
      <c r="B118" s="124"/>
      <c r="C118" s="125"/>
      <c r="D118" s="125"/>
      <c r="E118" s="133"/>
      <c r="F118" s="195" t="s">
        <v>282</v>
      </c>
      <c r="G118" s="196"/>
      <c r="H118" s="196"/>
      <c r="I118" s="196"/>
      <c r="J118" s="125"/>
      <c r="K118" s="127">
        <v>99.24</v>
      </c>
      <c r="L118" s="125"/>
      <c r="M118" s="125"/>
      <c r="N118" s="125"/>
      <c r="O118" s="125"/>
      <c r="P118" s="125"/>
      <c r="Q118" s="125"/>
      <c r="R118" s="125"/>
      <c r="S118" s="128"/>
      <c r="T118" s="129"/>
      <c r="U118" s="125"/>
      <c r="V118" s="125"/>
      <c r="W118" s="125"/>
      <c r="X118" s="125"/>
      <c r="Y118" s="125"/>
      <c r="Z118" s="125"/>
      <c r="AA118" s="130"/>
      <c r="AT118" s="131" t="s">
        <v>227</v>
      </c>
      <c r="AU118" s="131" t="s">
        <v>176</v>
      </c>
      <c r="AV118" s="132" t="s">
        <v>176</v>
      </c>
      <c r="AW118" s="132" t="s">
        <v>186</v>
      </c>
      <c r="AX118" s="132" t="s">
        <v>168</v>
      </c>
      <c r="AY118" s="131" t="s">
        <v>218</v>
      </c>
    </row>
    <row r="119" spans="2:65" s="6" customFormat="1" ht="27" customHeight="1">
      <c r="B119" s="21"/>
      <c r="C119" s="114" t="s">
        <v>283</v>
      </c>
      <c r="D119" s="114" t="s">
        <v>220</v>
      </c>
      <c r="E119" s="115" t="s">
        <v>284</v>
      </c>
      <c r="F119" s="191" t="s">
        <v>285</v>
      </c>
      <c r="G119" s="192"/>
      <c r="H119" s="192"/>
      <c r="I119" s="192"/>
      <c r="J119" s="117" t="s">
        <v>278</v>
      </c>
      <c r="K119" s="118">
        <v>530.098</v>
      </c>
      <c r="L119" s="193"/>
      <c r="M119" s="192"/>
      <c r="N119" s="194">
        <f>ROUND($L$119*$K$119,2)</f>
        <v>0</v>
      </c>
      <c r="O119" s="192"/>
      <c r="P119" s="192"/>
      <c r="Q119" s="192"/>
      <c r="R119" s="116" t="s">
        <v>231</v>
      </c>
      <c r="S119" s="40"/>
      <c r="T119" s="119"/>
      <c r="U119" s="120" t="s">
        <v>138</v>
      </c>
      <c r="V119" s="22"/>
      <c r="W119" s="22"/>
      <c r="X119" s="121">
        <v>0</v>
      </c>
      <c r="Y119" s="121">
        <f>$X$119*$K$119</f>
        <v>0</v>
      </c>
      <c r="Z119" s="121">
        <v>0</v>
      </c>
      <c r="AA119" s="122">
        <f>$Z$119*$K$119</f>
        <v>0</v>
      </c>
      <c r="AR119" s="75" t="s">
        <v>224</v>
      </c>
      <c r="AT119" s="75" t="s">
        <v>220</v>
      </c>
      <c r="AU119" s="75" t="s">
        <v>176</v>
      </c>
      <c r="AY119" s="6" t="s">
        <v>218</v>
      </c>
      <c r="BE119" s="123">
        <f>IF($U$119="základní",$N$119,0)</f>
        <v>0</v>
      </c>
      <c r="BF119" s="123">
        <f>IF($U$119="snížená",$N$119,0)</f>
        <v>0</v>
      </c>
      <c r="BG119" s="123">
        <f>IF($U$119="zákl. přenesená",$N$119,0)</f>
        <v>0</v>
      </c>
      <c r="BH119" s="123">
        <f>IF($U$119="sníž. přenesená",$N$119,0)</f>
        <v>0</v>
      </c>
      <c r="BI119" s="123">
        <f>IF($U$119="nulová",$N$119,0)</f>
        <v>0</v>
      </c>
      <c r="BJ119" s="75" t="s">
        <v>119</v>
      </c>
      <c r="BK119" s="123">
        <f>ROUND($L$119*$K$119,2)</f>
        <v>0</v>
      </c>
      <c r="BL119" s="75" t="s">
        <v>224</v>
      </c>
      <c r="BM119" s="75" t="s">
        <v>286</v>
      </c>
    </row>
    <row r="120" spans="2:47" s="6" customFormat="1" ht="16.5" customHeight="1">
      <c r="B120" s="21"/>
      <c r="C120" s="22"/>
      <c r="D120" s="22"/>
      <c r="E120" s="22"/>
      <c r="F120" s="197" t="s">
        <v>287</v>
      </c>
      <c r="G120" s="162"/>
      <c r="H120" s="162"/>
      <c r="I120" s="162"/>
      <c r="J120" s="162"/>
      <c r="K120" s="162"/>
      <c r="L120" s="162"/>
      <c r="M120" s="162"/>
      <c r="N120" s="162"/>
      <c r="O120" s="162"/>
      <c r="P120" s="162"/>
      <c r="Q120" s="162"/>
      <c r="R120" s="162"/>
      <c r="S120" s="40"/>
      <c r="T120" s="49"/>
      <c r="U120" s="22"/>
      <c r="V120" s="22"/>
      <c r="W120" s="22"/>
      <c r="X120" s="22"/>
      <c r="Y120" s="22"/>
      <c r="Z120" s="22"/>
      <c r="AA120" s="50"/>
      <c r="AT120" s="6" t="s">
        <v>234</v>
      </c>
      <c r="AU120" s="6" t="s">
        <v>176</v>
      </c>
    </row>
    <row r="121" spans="2:65" s="6" customFormat="1" ht="27" customHeight="1">
      <c r="B121" s="21"/>
      <c r="C121" s="114" t="s">
        <v>288</v>
      </c>
      <c r="D121" s="114" t="s">
        <v>220</v>
      </c>
      <c r="E121" s="115" t="s">
        <v>289</v>
      </c>
      <c r="F121" s="191" t="s">
        <v>290</v>
      </c>
      <c r="G121" s="192"/>
      <c r="H121" s="192"/>
      <c r="I121" s="192"/>
      <c r="J121" s="117" t="s">
        <v>230</v>
      </c>
      <c r="K121" s="118">
        <v>1908.449</v>
      </c>
      <c r="L121" s="193"/>
      <c r="M121" s="192"/>
      <c r="N121" s="194">
        <f>ROUND($L$121*$K$121,2)</f>
        <v>0</v>
      </c>
      <c r="O121" s="192"/>
      <c r="P121" s="192"/>
      <c r="Q121" s="192"/>
      <c r="R121" s="116" t="s">
        <v>231</v>
      </c>
      <c r="S121" s="40"/>
      <c r="T121" s="119"/>
      <c r="U121" s="120" t="s">
        <v>138</v>
      </c>
      <c r="V121" s="22"/>
      <c r="W121" s="22"/>
      <c r="X121" s="121">
        <v>0</v>
      </c>
      <c r="Y121" s="121">
        <f>$X$121*$K$121</f>
        <v>0</v>
      </c>
      <c r="Z121" s="121">
        <v>0</v>
      </c>
      <c r="AA121" s="122">
        <f>$Z$121*$K$121</f>
        <v>0</v>
      </c>
      <c r="AR121" s="75" t="s">
        <v>224</v>
      </c>
      <c r="AT121" s="75" t="s">
        <v>220</v>
      </c>
      <c r="AU121" s="75" t="s">
        <v>176</v>
      </c>
      <c r="AY121" s="6" t="s">
        <v>218</v>
      </c>
      <c r="BE121" s="123">
        <f>IF($U$121="základní",$N$121,0)</f>
        <v>0</v>
      </c>
      <c r="BF121" s="123">
        <f>IF($U$121="snížená",$N$121,0)</f>
        <v>0</v>
      </c>
      <c r="BG121" s="123">
        <f>IF($U$121="zákl. přenesená",$N$121,0)</f>
        <v>0</v>
      </c>
      <c r="BH121" s="123">
        <f>IF($U$121="sníž. přenesená",$N$121,0)</f>
        <v>0</v>
      </c>
      <c r="BI121" s="123">
        <f>IF($U$121="nulová",$N$121,0)</f>
        <v>0</v>
      </c>
      <c r="BJ121" s="75" t="s">
        <v>119</v>
      </c>
      <c r="BK121" s="123">
        <f>ROUND($L$121*$K$121,2)</f>
        <v>0</v>
      </c>
      <c r="BL121" s="75" t="s">
        <v>224</v>
      </c>
      <c r="BM121" s="75" t="s">
        <v>291</v>
      </c>
    </row>
    <row r="122" spans="2:47" s="6" customFormat="1" ht="27" customHeight="1">
      <c r="B122" s="21"/>
      <c r="C122" s="22"/>
      <c r="D122" s="22"/>
      <c r="E122" s="22"/>
      <c r="F122" s="197" t="s">
        <v>292</v>
      </c>
      <c r="G122" s="162"/>
      <c r="H122" s="162"/>
      <c r="I122" s="162"/>
      <c r="J122" s="162"/>
      <c r="K122" s="162"/>
      <c r="L122" s="162"/>
      <c r="M122" s="162"/>
      <c r="N122" s="162"/>
      <c r="O122" s="162"/>
      <c r="P122" s="162"/>
      <c r="Q122" s="162"/>
      <c r="R122" s="162"/>
      <c r="S122" s="40"/>
      <c r="T122" s="49"/>
      <c r="U122" s="22"/>
      <c r="V122" s="22"/>
      <c r="W122" s="22"/>
      <c r="X122" s="22"/>
      <c r="Y122" s="22"/>
      <c r="Z122" s="22"/>
      <c r="AA122" s="50"/>
      <c r="AT122" s="6" t="s">
        <v>234</v>
      </c>
      <c r="AU122" s="6" t="s">
        <v>176</v>
      </c>
    </row>
    <row r="123" spans="2:51" s="6" customFormat="1" ht="15.75" customHeight="1">
      <c r="B123" s="124"/>
      <c r="C123" s="125"/>
      <c r="D123" s="125"/>
      <c r="E123" s="133"/>
      <c r="F123" s="195" t="s">
        <v>293</v>
      </c>
      <c r="G123" s="196"/>
      <c r="H123" s="196"/>
      <c r="I123" s="196"/>
      <c r="J123" s="125"/>
      <c r="K123" s="127">
        <v>1908.449</v>
      </c>
      <c r="L123" s="125"/>
      <c r="M123" s="125"/>
      <c r="N123" s="125"/>
      <c r="O123" s="125"/>
      <c r="P123" s="125"/>
      <c r="Q123" s="125"/>
      <c r="R123" s="125"/>
      <c r="S123" s="128"/>
      <c r="T123" s="129"/>
      <c r="U123" s="125"/>
      <c r="V123" s="125"/>
      <c r="W123" s="125"/>
      <c r="X123" s="125"/>
      <c r="Y123" s="125"/>
      <c r="Z123" s="125"/>
      <c r="AA123" s="130"/>
      <c r="AT123" s="131" t="s">
        <v>227</v>
      </c>
      <c r="AU123" s="131" t="s">
        <v>176</v>
      </c>
      <c r="AV123" s="132" t="s">
        <v>176</v>
      </c>
      <c r="AW123" s="132" t="s">
        <v>186</v>
      </c>
      <c r="AX123" s="132" t="s">
        <v>168</v>
      </c>
      <c r="AY123" s="131" t="s">
        <v>218</v>
      </c>
    </row>
    <row r="124" spans="2:65" s="6" customFormat="1" ht="39" customHeight="1">
      <c r="B124" s="21"/>
      <c r="C124" s="114" t="s">
        <v>124</v>
      </c>
      <c r="D124" s="114" t="s">
        <v>220</v>
      </c>
      <c r="E124" s="115" t="s">
        <v>294</v>
      </c>
      <c r="F124" s="191" t="s">
        <v>295</v>
      </c>
      <c r="G124" s="192"/>
      <c r="H124" s="192"/>
      <c r="I124" s="192"/>
      <c r="J124" s="117" t="s">
        <v>230</v>
      </c>
      <c r="K124" s="118">
        <v>11450.694</v>
      </c>
      <c r="L124" s="193"/>
      <c r="M124" s="192"/>
      <c r="N124" s="194">
        <f>ROUND($L$124*$K$124,2)</f>
        <v>0</v>
      </c>
      <c r="O124" s="192"/>
      <c r="P124" s="192"/>
      <c r="Q124" s="192"/>
      <c r="R124" s="116" t="s">
        <v>231</v>
      </c>
      <c r="S124" s="40"/>
      <c r="T124" s="119"/>
      <c r="U124" s="120" t="s">
        <v>138</v>
      </c>
      <c r="V124" s="22"/>
      <c r="W124" s="22"/>
      <c r="X124" s="121">
        <v>0</v>
      </c>
      <c r="Y124" s="121">
        <f>$X$124*$K$124</f>
        <v>0</v>
      </c>
      <c r="Z124" s="121">
        <v>0</v>
      </c>
      <c r="AA124" s="122">
        <f>$Z$124*$K$124</f>
        <v>0</v>
      </c>
      <c r="AR124" s="75" t="s">
        <v>224</v>
      </c>
      <c r="AT124" s="75" t="s">
        <v>220</v>
      </c>
      <c r="AU124" s="75" t="s">
        <v>176</v>
      </c>
      <c r="AY124" s="6" t="s">
        <v>218</v>
      </c>
      <c r="BE124" s="123">
        <f>IF($U$124="základní",$N$124,0)</f>
        <v>0</v>
      </c>
      <c r="BF124" s="123">
        <f>IF($U$124="snížená",$N$124,0)</f>
        <v>0</v>
      </c>
      <c r="BG124" s="123">
        <f>IF($U$124="zákl. přenesená",$N$124,0)</f>
        <v>0</v>
      </c>
      <c r="BH124" s="123">
        <f>IF($U$124="sníž. přenesená",$N$124,0)</f>
        <v>0</v>
      </c>
      <c r="BI124" s="123">
        <f>IF($U$124="nulová",$N$124,0)</f>
        <v>0</v>
      </c>
      <c r="BJ124" s="75" t="s">
        <v>119</v>
      </c>
      <c r="BK124" s="123">
        <f>ROUND($L$124*$K$124,2)</f>
        <v>0</v>
      </c>
      <c r="BL124" s="75" t="s">
        <v>224</v>
      </c>
      <c r="BM124" s="75" t="s">
        <v>296</v>
      </c>
    </row>
    <row r="125" spans="2:47" s="6" customFormat="1" ht="27" customHeight="1">
      <c r="B125" s="21"/>
      <c r="C125" s="22"/>
      <c r="D125" s="22"/>
      <c r="E125" s="22"/>
      <c r="F125" s="197" t="s">
        <v>297</v>
      </c>
      <c r="G125" s="162"/>
      <c r="H125" s="162"/>
      <c r="I125" s="162"/>
      <c r="J125" s="162"/>
      <c r="K125" s="162"/>
      <c r="L125" s="162"/>
      <c r="M125" s="162"/>
      <c r="N125" s="162"/>
      <c r="O125" s="162"/>
      <c r="P125" s="162"/>
      <c r="Q125" s="162"/>
      <c r="R125" s="162"/>
      <c r="S125" s="40"/>
      <c r="T125" s="49"/>
      <c r="U125" s="22"/>
      <c r="V125" s="22"/>
      <c r="W125" s="22"/>
      <c r="X125" s="22"/>
      <c r="Y125" s="22"/>
      <c r="Z125" s="22"/>
      <c r="AA125" s="50"/>
      <c r="AT125" s="6" t="s">
        <v>234</v>
      </c>
      <c r="AU125" s="6" t="s">
        <v>176</v>
      </c>
    </row>
    <row r="126" spans="2:51" s="6" customFormat="1" ht="15.75" customHeight="1">
      <c r="B126" s="124"/>
      <c r="C126" s="125"/>
      <c r="D126" s="125"/>
      <c r="E126" s="133"/>
      <c r="F126" s="195" t="s">
        <v>298</v>
      </c>
      <c r="G126" s="196"/>
      <c r="H126" s="196"/>
      <c r="I126" s="196"/>
      <c r="J126" s="125"/>
      <c r="K126" s="127">
        <v>11450.694</v>
      </c>
      <c r="L126" s="125"/>
      <c r="M126" s="125"/>
      <c r="N126" s="125"/>
      <c r="O126" s="125"/>
      <c r="P126" s="125"/>
      <c r="Q126" s="125"/>
      <c r="R126" s="125"/>
      <c r="S126" s="128"/>
      <c r="T126" s="129"/>
      <c r="U126" s="125"/>
      <c r="V126" s="125"/>
      <c r="W126" s="125"/>
      <c r="X126" s="125"/>
      <c r="Y126" s="125"/>
      <c r="Z126" s="125"/>
      <c r="AA126" s="130"/>
      <c r="AT126" s="131" t="s">
        <v>227</v>
      </c>
      <c r="AU126" s="131" t="s">
        <v>176</v>
      </c>
      <c r="AV126" s="132" t="s">
        <v>176</v>
      </c>
      <c r="AW126" s="132" t="s">
        <v>186</v>
      </c>
      <c r="AX126" s="132" t="s">
        <v>168</v>
      </c>
      <c r="AY126" s="131" t="s">
        <v>218</v>
      </c>
    </row>
    <row r="127" spans="2:65" s="6" customFormat="1" ht="27" customHeight="1">
      <c r="B127" s="21"/>
      <c r="C127" s="114" t="s">
        <v>299</v>
      </c>
      <c r="D127" s="114" t="s">
        <v>220</v>
      </c>
      <c r="E127" s="115" t="s">
        <v>300</v>
      </c>
      <c r="F127" s="191" t="s">
        <v>301</v>
      </c>
      <c r="G127" s="192"/>
      <c r="H127" s="192"/>
      <c r="I127" s="192"/>
      <c r="J127" s="117" t="s">
        <v>278</v>
      </c>
      <c r="K127" s="118">
        <v>1970</v>
      </c>
      <c r="L127" s="193"/>
      <c r="M127" s="192"/>
      <c r="N127" s="194">
        <f>ROUND($L$127*$K$127,2)</f>
        <v>0</v>
      </c>
      <c r="O127" s="192"/>
      <c r="P127" s="192"/>
      <c r="Q127" s="192"/>
      <c r="R127" s="116" t="s">
        <v>231</v>
      </c>
      <c r="S127" s="40"/>
      <c r="T127" s="119"/>
      <c r="U127" s="120" t="s">
        <v>138</v>
      </c>
      <c r="V127" s="22"/>
      <c r="W127" s="22"/>
      <c r="X127" s="121">
        <v>0</v>
      </c>
      <c r="Y127" s="121">
        <f>$X$127*$K$127</f>
        <v>0</v>
      </c>
      <c r="Z127" s="121">
        <v>0</v>
      </c>
      <c r="AA127" s="122">
        <f>$Z$127*$K$127</f>
        <v>0</v>
      </c>
      <c r="AR127" s="75" t="s">
        <v>224</v>
      </c>
      <c r="AT127" s="75" t="s">
        <v>220</v>
      </c>
      <c r="AU127" s="75" t="s">
        <v>176</v>
      </c>
      <c r="AY127" s="6" t="s">
        <v>218</v>
      </c>
      <c r="BE127" s="123">
        <f>IF($U$127="základní",$N$127,0)</f>
        <v>0</v>
      </c>
      <c r="BF127" s="123">
        <f>IF($U$127="snížená",$N$127,0)</f>
        <v>0</v>
      </c>
      <c r="BG127" s="123">
        <f>IF($U$127="zákl. přenesená",$N$127,0)</f>
        <v>0</v>
      </c>
      <c r="BH127" s="123">
        <f>IF($U$127="sníž. přenesená",$N$127,0)</f>
        <v>0</v>
      </c>
      <c r="BI127" s="123">
        <f>IF($U$127="nulová",$N$127,0)</f>
        <v>0</v>
      </c>
      <c r="BJ127" s="75" t="s">
        <v>119</v>
      </c>
      <c r="BK127" s="123">
        <f>ROUND($L$127*$K$127,2)</f>
        <v>0</v>
      </c>
      <c r="BL127" s="75" t="s">
        <v>224</v>
      </c>
      <c r="BM127" s="75" t="s">
        <v>302</v>
      </c>
    </row>
    <row r="128" spans="2:47" s="6" customFormat="1" ht="16.5" customHeight="1">
      <c r="B128" s="21"/>
      <c r="C128" s="22"/>
      <c r="D128" s="22"/>
      <c r="E128" s="22"/>
      <c r="F128" s="197" t="s">
        <v>301</v>
      </c>
      <c r="G128" s="162"/>
      <c r="H128" s="162"/>
      <c r="I128" s="162"/>
      <c r="J128" s="162"/>
      <c r="K128" s="162"/>
      <c r="L128" s="162"/>
      <c r="M128" s="162"/>
      <c r="N128" s="162"/>
      <c r="O128" s="162"/>
      <c r="P128" s="162"/>
      <c r="Q128" s="162"/>
      <c r="R128" s="162"/>
      <c r="S128" s="40"/>
      <c r="T128" s="49"/>
      <c r="U128" s="22"/>
      <c r="V128" s="22"/>
      <c r="W128" s="22"/>
      <c r="X128" s="22"/>
      <c r="Y128" s="22"/>
      <c r="Z128" s="22"/>
      <c r="AA128" s="50"/>
      <c r="AT128" s="6" t="s">
        <v>234</v>
      </c>
      <c r="AU128" s="6" t="s">
        <v>176</v>
      </c>
    </row>
    <row r="129" spans="2:65" s="6" customFormat="1" ht="15.75" customHeight="1">
      <c r="B129" s="21"/>
      <c r="C129" s="134" t="s">
        <v>303</v>
      </c>
      <c r="D129" s="134" t="s">
        <v>304</v>
      </c>
      <c r="E129" s="135" t="s">
        <v>305</v>
      </c>
      <c r="F129" s="198" t="s">
        <v>306</v>
      </c>
      <c r="G129" s="199"/>
      <c r="H129" s="199"/>
      <c r="I129" s="199"/>
      <c r="J129" s="136" t="s">
        <v>307</v>
      </c>
      <c r="K129" s="137">
        <v>59.1</v>
      </c>
      <c r="L129" s="200"/>
      <c r="M129" s="199"/>
      <c r="N129" s="201">
        <f>ROUND($L$129*$K$129,2)</f>
        <v>0</v>
      </c>
      <c r="O129" s="192"/>
      <c r="P129" s="192"/>
      <c r="Q129" s="192"/>
      <c r="R129" s="116"/>
      <c r="S129" s="40"/>
      <c r="T129" s="119"/>
      <c r="U129" s="120" t="s">
        <v>138</v>
      </c>
      <c r="V129" s="22"/>
      <c r="W129" s="22"/>
      <c r="X129" s="121">
        <v>0.001</v>
      </c>
      <c r="Y129" s="121">
        <f>$X$129*$K$129</f>
        <v>0.0591</v>
      </c>
      <c r="Z129" s="121">
        <v>0</v>
      </c>
      <c r="AA129" s="122">
        <f>$Z$129*$K$129</f>
        <v>0</v>
      </c>
      <c r="AR129" s="75" t="s">
        <v>270</v>
      </c>
      <c r="AT129" s="75" t="s">
        <v>304</v>
      </c>
      <c r="AU129" s="75" t="s">
        <v>176</v>
      </c>
      <c r="AY129" s="6" t="s">
        <v>218</v>
      </c>
      <c r="BE129" s="123">
        <f>IF($U$129="základní",$N$129,0)</f>
        <v>0</v>
      </c>
      <c r="BF129" s="123">
        <f>IF($U$129="snížená",$N$129,0)</f>
        <v>0</v>
      </c>
      <c r="BG129" s="123">
        <f>IF($U$129="zákl. přenesená",$N$129,0)</f>
        <v>0</v>
      </c>
      <c r="BH129" s="123">
        <f>IF($U$129="sníž. přenesená",$N$129,0)</f>
        <v>0</v>
      </c>
      <c r="BI129" s="123">
        <f>IF($U$129="nulová",$N$129,0)</f>
        <v>0</v>
      </c>
      <c r="BJ129" s="75" t="s">
        <v>119</v>
      </c>
      <c r="BK129" s="123">
        <f>ROUND($L$129*$K$129,2)</f>
        <v>0</v>
      </c>
      <c r="BL129" s="75" t="s">
        <v>224</v>
      </c>
      <c r="BM129" s="75" t="s">
        <v>308</v>
      </c>
    </row>
    <row r="130" spans="2:47" s="6" customFormat="1" ht="16.5" customHeight="1">
      <c r="B130" s="21"/>
      <c r="C130" s="22"/>
      <c r="D130" s="22"/>
      <c r="E130" s="22"/>
      <c r="F130" s="197" t="s">
        <v>306</v>
      </c>
      <c r="G130" s="162"/>
      <c r="H130" s="162"/>
      <c r="I130" s="162"/>
      <c r="J130" s="162"/>
      <c r="K130" s="162"/>
      <c r="L130" s="162"/>
      <c r="M130" s="162"/>
      <c r="N130" s="162"/>
      <c r="O130" s="162"/>
      <c r="P130" s="162"/>
      <c r="Q130" s="162"/>
      <c r="R130" s="162"/>
      <c r="S130" s="40"/>
      <c r="T130" s="49"/>
      <c r="U130" s="22"/>
      <c r="V130" s="22"/>
      <c r="W130" s="22"/>
      <c r="X130" s="22"/>
      <c r="Y130" s="22"/>
      <c r="Z130" s="22"/>
      <c r="AA130" s="50"/>
      <c r="AT130" s="6" t="s">
        <v>234</v>
      </c>
      <c r="AU130" s="6" t="s">
        <v>176</v>
      </c>
    </row>
    <row r="131" spans="2:51" s="6" customFormat="1" ht="15.75" customHeight="1">
      <c r="B131" s="124"/>
      <c r="C131" s="125"/>
      <c r="D131" s="125"/>
      <c r="E131" s="133"/>
      <c r="F131" s="195" t="s">
        <v>309</v>
      </c>
      <c r="G131" s="196"/>
      <c r="H131" s="196"/>
      <c r="I131" s="196"/>
      <c r="J131" s="125"/>
      <c r="K131" s="127">
        <v>59.1</v>
      </c>
      <c r="L131" s="125"/>
      <c r="M131" s="125"/>
      <c r="N131" s="125"/>
      <c r="O131" s="125"/>
      <c r="P131" s="125"/>
      <c r="Q131" s="125"/>
      <c r="R131" s="125"/>
      <c r="S131" s="128"/>
      <c r="T131" s="129"/>
      <c r="U131" s="125"/>
      <c r="V131" s="125"/>
      <c r="W131" s="125"/>
      <c r="X131" s="125"/>
      <c r="Y131" s="125"/>
      <c r="Z131" s="125"/>
      <c r="AA131" s="130"/>
      <c r="AT131" s="131" t="s">
        <v>227</v>
      </c>
      <c r="AU131" s="131" t="s">
        <v>176</v>
      </c>
      <c r="AV131" s="132" t="s">
        <v>176</v>
      </c>
      <c r="AW131" s="132" t="s">
        <v>186</v>
      </c>
      <c r="AX131" s="132" t="s">
        <v>168</v>
      </c>
      <c r="AY131" s="131" t="s">
        <v>218</v>
      </c>
    </row>
    <row r="132" spans="2:65" s="6" customFormat="1" ht="27" customHeight="1">
      <c r="B132" s="21"/>
      <c r="C132" s="114" t="s">
        <v>110</v>
      </c>
      <c r="D132" s="114" t="s">
        <v>220</v>
      </c>
      <c r="E132" s="115" t="s">
        <v>310</v>
      </c>
      <c r="F132" s="191" t="s">
        <v>311</v>
      </c>
      <c r="G132" s="192"/>
      <c r="H132" s="192"/>
      <c r="I132" s="192"/>
      <c r="J132" s="117" t="s">
        <v>278</v>
      </c>
      <c r="K132" s="118">
        <v>1970</v>
      </c>
      <c r="L132" s="193"/>
      <c r="M132" s="192"/>
      <c r="N132" s="194">
        <f>ROUND($L$132*$K$132,2)</f>
        <v>0</v>
      </c>
      <c r="O132" s="192"/>
      <c r="P132" s="192"/>
      <c r="Q132" s="192"/>
      <c r="R132" s="116" t="s">
        <v>231</v>
      </c>
      <c r="S132" s="40"/>
      <c r="T132" s="119"/>
      <c r="U132" s="120" t="s">
        <v>138</v>
      </c>
      <c r="V132" s="22"/>
      <c r="W132" s="22"/>
      <c r="X132" s="121">
        <v>0</v>
      </c>
      <c r="Y132" s="121">
        <f>$X$132*$K$132</f>
        <v>0</v>
      </c>
      <c r="Z132" s="121">
        <v>0</v>
      </c>
      <c r="AA132" s="122">
        <f>$Z$132*$K$132</f>
        <v>0</v>
      </c>
      <c r="AR132" s="75" t="s">
        <v>224</v>
      </c>
      <c r="AT132" s="75" t="s">
        <v>220</v>
      </c>
      <c r="AU132" s="75" t="s">
        <v>176</v>
      </c>
      <c r="AY132" s="6" t="s">
        <v>218</v>
      </c>
      <c r="BE132" s="123">
        <f>IF($U$132="základní",$N$132,0)</f>
        <v>0</v>
      </c>
      <c r="BF132" s="123">
        <f>IF($U$132="snížená",$N$132,0)</f>
        <v>0</v>
      </c>
      <c r="BG132" s="123">
        <f>IF($U$132="zákl. přenesená",$N$132,0)</f>
        <v>0</v>
      </c>
      <c r="BH132" s="123">
        <f>IF($U$132="sníž. přenesená",$N$132,0)</f>
        <v>0</v>
      </c>
      <c r="BI132" s="123">
        <f>IF($U$132="nulová",$N$132,0)</f>
        <v>0</v>
      </c>
      <c r="BJ132" s="75" t="s">
        <v>119</v>
      </c>
      <c r="BK132" s="123">
        <f>ROUND($L$132*$K$132,2)</f>
        <v>0</v>
      </c>
      <c r="BL132" s="75" t="s">
        <v>224</v>
      </c>
      <c r="BM132" s="75" t="s">
        <v>312</v>
      </c>
    </row>
    <row r="133" spans="2:47" s="6" customFormat="1" ht="16.5" customHeight="1">
      <c r="B133" s="21"/>
      <c r="C133" s="22"/>
      <c r="D133" s="22"/>
      <c r="E133" s="22"/>
      <c r="F133" s="197" t="s">
        <v>313</v>
      </c>
      <c r="G133" s="162"/>
      <c r="H133" s="162"/>
      <c r="I133" s="162"/>
      <c r="J133" s="162"/>
      <c r="K133" s="162"/>
      <c r="L133" s="162"/>
      <c r="M133" s="162"/>
      <c r="N133" s="162"/>
      <c r="O133" s="162"/>
      <c r="P133" s="162"/>
      <c r="Q133" s="162"/>
      <c r="R133" s="162"/>
      <c r="S133" s="40"/>
      <c r="T133" s="49"/>
      <c r="U133" s="22"/>
      <c r="V133" s="22"/>
      <c r="W133" s="22"/>
      <c r="X133" s="22"/>
      <c r="Y133" s="22"/>
      <c r="Z133" s="22"/>
      <c r="AA133" s="50"/>
      <c r="AT133" s="6" t="s">
        <v>234</v>
      </c>
      <c r="AU133" s="6" t="s">
        <v>176</v>
      </c>
    </row>
    <row r="134" spans="2:63" s="103" customFormat="1" ht="30.75" customHeight="1">
      <c r="B134" s="104"/>
      <c r="C134" s="105"/>
      <c r="D134" s="113" t="s">
        <v>189</v>
      </c>
      <c r="E134" s="105"/>
      <c r="F134" s="105"/>
      <c r="G134" s="105"/>
      <c r="H134" s="105"/>
      <c r="I134" s="105"/>
      <c r="J134" s="105"/>
      <c r="K134" s="105"/>
      <c r="L134" s="105"/>
      <c r="M134" s="105"/>
      <c r="N134" s="205">
        <f>$BK$134</f>
        <v>0</v>
      </c>
      <c r="O134" s="204"/>
      <c r="P134" s="204"/>
      <c r="Q134" s="204"/>
      <c r="R134" s="105"/>
      <c r="S134" s="107"/>
      <c r="T134" s="108"/>
      <c r="U134" s="105"/>
      <c r="V134" s="105"/>
      <c r="W134" s="109">
        <f>SUM($W$135:$W$205)</f>
        <v>0</v>
      </c>
      <c r="X134" s="105"/>
      <c r="Y134" s="109">
        <f>SUM($Y$135:$Y$205)</f>
        <v>1493.18021599</v>
      </c>
      <c r="Z134" s="105"/>
      <c r="AA134" s="110">
        <f>SUM($AA$135:$AA$205)</f>
        <v>0</v>
      </c>
      <c r="AR134" s="111" t="s">
        <v>119</v>
      </c>
      <c r="AT134" s="111" t="s">
        <v>167</v>
      </c>
      <c r="AU134" s="111" t="s">
        <v>119</v>
      </c>
      <c r="AY134" s="111" t="s">
        <v>218</v>
      </c>
      <c r="BK134" s="112">
        <f>SUM($BK$135:$BK$205)</f>
        <v>0</v>
      </c>
    </row>
    <row r="135" spans="2:65" s="6" customFormat="1" ht="27" customHeight="1">
      <c r="B135" s="21"/>
      <c r="C135" s="114" t="s">
        <v>314</v>
      </c>
      <c r="D135" s="114" t="s">
        <v>220</v>
      </c>
      <c r="E135" s="115" t="s">
        <v>315</v>
      </c>
      <c r="F135" s="191" t="s">
        <v>316</v>
      </c>
      <c r="G135" s="192"/>
      <c r="H135" s="192"/>
      <c r="I135" s="192"/>
      <c r="J135" s="117" t="s">
        <v>317</v>
      </c>
      <c r="K135" s="118">
        <v>3</v>
      </c>
      <c r="L135" s="193"/>
      <c r="M135" s="192"/>
      <c r="N135" s="194">
        <f>ROUND($L$135*$K$135,2)</f>
        <v>0</v>
      </c>
      <c r="O135" s="192"/>
      <c r="P135" s="192"/>
      <c r="Q135" s="192"/>
      <c r="R135" s="116"/>
      <c r="S135" s="40"/>
      <c r="T135" s="119"/>
      <c r="U135" s="120" t="s">
        <v>138</v>
      </c>
      <c r="V135" s="22"/>
      <c r="W135" s="22"/>
      <c r="X135" s="121">
        <v>0</v>
      </c>
      <c r="Y135" s="121">
        <f>$X$135*$K$135</f>
        <v>0</v>
      </c>
      <c r="Z135" s="121">
        <v>0</v>
      </c>
      <c r="AA135" s="122">
        <f>$Z$135*$K$135</f>
        <v>0</v>
      </c>
      <c r="AR135" s="75" t="s">
        <v>224</v>
      </c>
      <c r="AT135" s="75" t="s">
        <v>220</v>
      </c>
      <c r="AU135" s="75" t="s">
        <v>176</v>
      </c>
      <c r="AY135" s="6" t="s">
        <v>218</v>
      </c>
      <c r="BE135" s="123">
        <f>IF($U$135="základní",$N$135,0)</f>
        <v>0</v>
      </c>
      <c r="BF135" s="123">
        <f>IF($U$135="snížená",$N$135,0)</f>
        <v>0</v>
      </c>
      <c r="BG135" s="123">
        <f>IF($U$135="zákl. přenesená",$N$135,0)</f>
        <v>0</v>
      </c>
      <c r="BH135" s="123">
        <f>IF($U$135="sníž. přenesená",$N$135,0)</f>
        <v>0</v>
      </c>
      <c r="BI135" s="123">
        <f>IF($U$135="nulová",$N$135,0)</f>
        <v>0</v>
      </c>
      <c r="BJ135" s="75" t="s">
        <v>119</v>
      </c>
      <c r="BK135" s="123">
        <f>ROUND($L$135*$K$135,2)</f>
        <v>0</v>
      </c>
      <c r="BL135" s="75" t="s">
        <v>224</v>
      </c>
      <c r="BM135" s="75" t="s">
        <v>318</v>
      </c>
    </row>
    <row r="136" spans="2:65" s="6" customFormat="1" ht="39" customHeight="1">
      <c r="B136" s="21"/>
      <c r="C136" s="117" t="s">
        <v>319</v>
      </c>
      <c r="D136" s="117" t="s">
        <v>220</v>
      </c>
      <c r="E136" s="115" t="s">
        <v>320</v>
      </c>
      <c r="F136" s="191" t="s">
        <v>321</v>
      </c>
      <c r="G136" s="192"/>
      <c r="H136" s="192"/>
      <c r="I136" s="192"/>
      <c r="J136" s="117" t="s">
        <v>317</v>
      </c>
      <c r="K136" s="118">
        <v>236</v>
      </c>
      <c r="L136" s="193"/>
      <c r="M136" s="192"/>
      <c r="N136" s="194">
        <f>ROUND($L$136*$K$136,2)</f>
        <v>0</v>
      </c>
      <c r="O136" s="192"/>
      <c r="P136" s="192"/>
      <c r="Q136" s="192"/>
      <c r="R136" s="116"/>
      <c r="S136" s="40"/>
      <c r="T136" s="119"/>
      <c r="U136" s="120" t="s">
        <v>138</v>
      </c>
      <c r="V136" s="22"/>
      <c r="W136" s="22"/>
      <c r="X136" s="121">
        <v>0</v>
      </c>
      <c r="Y136" s="121">
        <f>$X$136*$K$136</f>
        <v>0</v>
      </c>
      <c r="Z136" s="121">
        <v>0</v>
      </c>
      <c r="AA136" s="122">
        <f>$Z$136*$K$136</f>
        <v>0</v>
      </c>
      <c r="AR136" s="75" t="s">
        <v>224</v>
      </c>
      <c r="AT136" s="75" t="s">
        <v>220</v>
      </c>
      <c r="AU136" s="75" t="s">
        <v>176</v>
      </c>
      <c r="AY136" s="75" t="s">
        <v>218</v>
      </c>
      <c r="BE136" s="123">
        <f>IF($U$136="základní",$N$136,0)</f>
        <v>0</v>
      </c>
      <c r="BF136" s="123">
        <f>IF($U$136="snížená",$N$136,0)</f>
        <v>0</v>
      </c>
      <c r="BG136" s="123">
        <f>IF($U$136="zákl. přenesená",$N$136,0)</f>
        <v>0</v>
      </c>
      <c r="BH136" s="123">
        <f>IF($U$136="sníž. přenesená",$N$136,0)</f>
        <v>0</v>
      </c>
      <c r="BI136" s="123">
        <f>IF($U$136="nulová",$N$136,0)</f>
        <v>0</v>
      </c>
      <c r="BJ136" s="75" t="s">
        <v>119</v>
      </c>
      <c r="BK136" s="123">
        <f>ROUND($L$136*$K$136,2)</f>
        <v>0</v>
      </c>
      <c r="BL136" s="75" t="s">
        <v>224</v>
      </c>
      <c r="BM136" s="75" t="s">
        <v>322</v>
      </c>
    </row>
    <row r="137" spans="2:51" s="6" customFormat="1" ht="15.75" customHeight="1">
      <c r="B137" s="124"/>
      <c r="C137" s="125"/>
      <c r="D137" s="125"/>
      <c r="E137" s="126"/>
      <c r="F137" s="195" t="s">
        <v>323</v>
      </c>
      <c r="G137" s="196"/>
      <c r="H137" s="196"/>
      <c r="I137" s="196"/>
      <c r="J137" s="125"/>
      <c r="K137" s="127">
        <v>219</v>
      </c>
      <c r="L137" s="125"/>
      <c r="M137" s="125"/>
      <c r="N137" s="125"/>
      <c r="O137" s="125"/>
      <c r="P137" s="125"/>
      <c r="Q137" s="125"/>
      <c r="R137" s="125"/>
      <c r="S137" s="128"/>
      <c r="T137" s="129"/>
      <c r="U137" s="125"/>
      <c r="V137" s="125"/>
      <c r="W137" s="125"/>
      <c r="X137" s="125"/>
      <c r="Y137" s="125"/>
      <c r="Z137" s="125"/>
      <c r="AA137" s="130"/>
      <c r="AT137" s="131" t="s">
        <v>227</v>
      </c>
      <c r="AU137" s="131" t="s">
        <v>176</v>
      </c>
      <c r="AV137" s="132" t="s">
        <v>176</v>
      </c>
      <c r="AW137" s="132" t="s">
        <v>186</v>
      </c>
      <c r="AX137" s="132" t="s">
        <v>168</v>
      </c>
      <c r="AY137" s="131" t="s">
        <v>218</v>
      </c>
    </row>
    <row r="138" spans="2:51" s="6" customFormat="1" ht="15.75" customHeight="1">
      <c r="B138" s="124"/>
      <c r="C138" s="125"/>
      <c r="D138" s="125"/>
      <c r="E138" s="133"/>
      <c r="F138" s="195" t="s">
        <v>324</v>
      </c>
      <c r="G138" s="196"/>
      <c r="H138" s="196"/>
      <c r="I138" s="196"/>
      <c r="J138" s="125"/>
      <c r="K138" s="127">
        <v>17</v>
      </c>
      <c r="L138" s="125"/>
      <c r="M138" s="125"/>
      <c r="N138" s="125"/>
      <c r="O138" s="125"/>
      <c r="P138" s="125"/>
      <c r="Q138" s="125"/>
      <c r="R138" s="125"/>
      <c r="S138" s="128"/>
      <c r="T138" s="129"/>
      <c r="U138" s="125"/>
      <c r="V138" s="125"/>
      <c r="W138" s="125"/>
      <c r="X138" s="125"/>
      <c r="Y138" s="125"/>
      <c r="Z138" s="125"/>
      <c r="AA138" s="130"/>
      <c r="AT138" s="131" t="s">
        <v>227</v>
      </c>
      <c r="AU138" s="131" t="s">
        <v>176</v>
      </c>
      <c r="AV138" s="132" t="s">
        <v>176</v>
      </c>
      <c r="AW138" s="132" t="s">
        <v>186</v>
      </c>
      <c r="AX138" s="132" t="s">
        <v>168</v>
      </c>
      <c r="AY138" s="131" t="s">
        <v>218</v>
      </c>
    </row>
    <row r="139" spans="2:65" s="6" customFormat="1" ht="27" customHeight="1">
      <c r="B139" s="21"/>
      <c r="C139" s="114" t="s">
        <v>325</v>
      </c>
      <c r="D139" s="114" t="s">
        <v>220</v>
      </c>
      <c r="E139" s="115" t="s">
        <v>326</v>
      </c>
      <c r="F139" s="191" t="s">
        <v>327</v>
      </c>
      <c r="G139" s="192"/>
      <c r="H139" s="192"/>
      <c r="I139" s="192"/>
      <c r="J139" s="117" t="s">
        <v>317</v>
      </c>
      <c r="K139" s="118">
        <v>48</v>
      </c>
      <c r="L139" s="193"/>
      <c r="M139" s="192"/>
      <c r="N139" s="194">
        <f>ROUND($L$139*$K$139,2)</f>
        <v>0</v>
      </c>
      <c r="O139" s="192"/>
      <c r="P139" s="192"/>
      <c r="Q139" s="192"/>
      <c r="R139" s="116"/>
      <c r="S139" s="40"/>
      <c r="T139" s="119"/>
      <c r="U139" s="120" t="s">
        <v>138</v>
      </c>
      <c r="V139" s="22"/>
      <c r="W139" s="22"/>
      <c r="X139" s="121">
        <v>0</v>
      </c>
      <c r="Y139" s="121">
        <f>$X$139*$K$139</f>
        <v>0</v>
      </c>
      <c r="Z139" s="121">
        <v>0</v>
      </c>
      <c r="AA139" s="122">
        <f>$Z$139*$K$139</f>
        <v>0</v>
      </c>
      <c r="AR139" s="75" t="s">
        <v>224</v>
      </c>
      <c r="AT139" s="75" t="s">
        <v>220</v>
      </c>
      <c r="AU139" s="75" t="s">
        <v>176</v>
      </c>
      <c r="AY139" s="6" t="s">
        <v>218</v>
      </c>
      <c r="BE139" s="123">
        <f>IF($U$139="základní",$N$139,0)</f>
        <v>0</v>
      </c>
      <c r="BF139" s="123">
        <f>IF($U$139="snížená",$N$139,0)</f>
        <v>0</v>
      </c>
      <c r="BG139" s="123">
        <f>IF($U$139="zákl. přenesená",$N$139,0)</f>
        <v>0</v>
      </c>
      <c r="BH139" s="123">
        <f>IF($U$139="sníž. přenesená",$N$139,0)</f>
        <v>0</v>
      </c>
      <c r="BI139" s="123">
        <f>IF($U$139="nulová",$N$139,0)</f>
        <v>0</v>
      </c>
      <c r="BJ139" s="75" t="s">
        <v>119</v>
      </c>
      <c r="BK139" s="123">
        <f>ROUND($L$139*$K$139,2)</f>
        <v>0</v>
      </c>
      <c r="BL139" s="75" t="s">
        <v>224</v>
      </c>
      <c r="BM139" s="75" t="s">
        <v>328</v>
      </c>
    </row>
    <row r="140" spans="2:51" s="6" customFormat="1" ht="15.75" customHeight="1">
      <c r="B140" s="124"/>
      <c r="C140" s="125"/>
      <c r="D140" s="125"/>
      <c r="E140" s="126"/>
      <c r="F140" s="195" t="s">
        <v>329</v>
      </c>
      <c r="G140" s="196"/>
      <c r="H140" s="196"/>
      <c r="I140" s="196"/>
      <c r="J140" s="125"/>
      <c r="K140" s="127">
        <v>48</v>
      </c>
      <c r="L140" s="125"/>
      <c r="M140" s="125"/>
      <c r="N140" s="125"/>
      <c r="O140" s="125"/>
      <c r="P140" s="125"/>
      <c r="Q140" s="125"/>
      <c r="R140" s="125"/>
      <c r="S140" s="128"/>
      <c r="T140" s="129"/>
      <c r="U140" s="125"/>
      <c r="V140" s="125"/>
      <c r="W140" s="125"/>
      <c r="X140" s="125"/>
      <c r="Y140" s="125"/>
      <c r="Z140" s="125"/>
      <c r="AA140" s="130"/>
      <c r="AT140" s="131" t="s">
        <v>227</v>
      </c>
      <c r="AU140" s="131" t="s">
        <v>176</v>
      </c>
      <c r="AV140" s="132" t="s">
        <v>176</v>
      </c>
      <c r="AW140" s="132" t="s">
        <v>186</v>
      </c>
      <c r="AX140" s="132" t="s">
        <v>168</v>
      </c>
      <c r="AY140" s="131" t="s">
        <v>218</v>
      </c>
    </row>
    <row r="141" spans="2:65" s="6" customFormat="1" ht="27" customHeight="1">
      <c r="B141" s="21"/>
      <c r="C141" s="114" t="s">
        <v>330</v>
      </c>
      <c r="D141" s="114" t="s">
        <v>220</v>
      </c>
      <c r="E141" s="115" t="s">
        <v>331</v>
      </c>
      <c r="F141" s="191" t="s">
        <v>332</v>
      </c>
      <c r="G141" s="192"/>
      <c r="H141" s="192"/>
      <c r="I141" s="192"/>
      <c r="J141" s="117" t="s">
        <v>333</v>
      </c>
      <c r="K141" s="118">
        <v>190.3</v>
      </c>
      <c r="L141" s="193"/>
      <c r="M141" s="192"/>
      <c r="N141" s="194">
        <f>ROUND($L$141*$K$141,2)</f>
        <v>0</v>
      </c>
      <c r="O141" s="192"/>
      <c r="P141" s="192"/>
      <c r="Q141" s="192"/>
      <c r="R141" s="116"/>
      <c r="S141" s="40"/>
      <c r="T141" s="119"/>
      <c r="U141" s="120" t="s">
        <v>138</v>
      </c>
      <c r="V141" s="22"/>
      <c r="W141" s="22"/>
      <c r="X141" s="121">
        <v>0</v>
      </c>
      <c r="Y141" s="121">
        <f>$X$141*$K$141</f>
        <v>0</v>
      </c>
      <c r="Z141" s="121">
        <v>0</v>
      </c>
      <c r="AA141" s="122">
        <f>$Z$141*$K$141</f>
        <v>0</v>
      </c>
      <c r="AR141" s="75" t="s">
        <v>224</v>
      </c>
      <c r="AT141" s="75" t="s">
        <v>220</v>
      </c>
      <c r="AU141" s="75" t="s">
        <v>176</v>
      </c>
      <c r="AY141" s="6" t="s">
        <v>218</v>
      </c>
      <c r="BE141" s="123">
        <f>IF($U$141="základní",$N$141,0)</f>
        <v>0</v>
      </c>
      <c r="BF141" s="123">
        <f>IF($U$141="snížená",$N$141,0)</f>
        <v>0</v>
      </c>
      <c r="BG141" s="123">
        <f>IF($U$141="zákl. přenesená",$N$141,0)</f>
        <v>0</v>
      </c>
      <c r="BH141" s="123">
        <f>IF($U$141="sníž. přenesená",$N$141,0)</f>
        <v>0</v>
      </c>
      <c r="BI141" s="123">
        <f>IF($U$141="nulová",$N$141,0)</f>
        <v>0</v>
      </c>
      <c r="BJ141" s="75" t="s">
        <v>119</v>
      </c>
      <c r="BK141" s="123">
        <f>ROUND($L$141*$K$141,2)</f>
        <v>0</v>
      </c>
      <c r="BL141" s="75" t="s">
        <v>224</v>
      </c>
      <c r="BM141" s="75" t="s">
        <v>334</v>
      </c>
    </row>
    <row r="142" spans="2:51" s="6" customFormat="1" ht="15.75" customHeight="1">
      <c r="B142" s="124"/>
      <c r="C142" s="125"/>
      <c r="D142" s="125"/>
      <c r="E142" s="126"/>
      <c r="F142" s="195" t="s">
        <v>335</v>
      </c>
      <c r="G142" s="196"/>
      <c r="H142" s="196"/>
      <c r="I142" s="196"/>
      <c r="J142" s="125"/>
      <c r="K142" s="127">
        <v>190.3</v>
      </c>
      <c r="L142" s="125"/>
      <c r="M142" s="125"/>
      <c r="N142" s="125"/>
      <c r="O142" s="125"/>
      <c r="P142" s="125"/>
      <c r="Q142" s="125"/>
      <c r="R142" s="125"/>
      <c r="S142" s="128"/>
      <c r="T142" s="129"/>
      <c r="U142" s="125"/>
      <c r="V142" s="125"/>
      <c r="W142" s="125"/>
      <c r="X142" s="125"/>
      <c r="Y142" s="125"/>
      <c r="Z142" s="125"/>
      <c r="AA142" s="130"/>
      <c r="AT142" s="131" t="s">
        <v>227</v>
      </c>
      <c r="AU142" s="131" t="s">
        <v>176</v>
      </c>
      <c r="AV142" s="132" t="s">
        <v>176</v>
      </c>
      <c r="AW142" s="132" t="s">
        <v>186</v>
      </c>
      <c r="AX142" s="132" t="s">
        <v>168</v>
      </c>
      <c r="AY142" s="131" t="s">
        <v>218</v>
      </c>
    </row>
    <row r="143" spans="2:65" s="6" customFormat="1" ht="27" customHeight="1">
      <c r="B143" s="21"/>
      <c r="C143" s="114" t="s">
        <v>336</v>
      </c>
      <c r="D143" s="114" t="s">
        <v>220</v>
      </c>
      <c r="E143" s="115" t="s">
        <v>337</v>
      </c>
      <c r="F143" s="191" t="s">
        <v>338</v>
      </c>
      <c r="G143" s="192"/>
      <c r="H143" s="192"/>
      <c r="I143" s="192"/>
      <c r="J143" s="117" t="s">
        <v>230</v>
      </c>
      <c r="K143" s="118">
        <v>461.01</v>
      </c>
      <c r="L143" s="193"/>
      <c r="M143" s="192"/>
      <c r="N143" s="194">
        <f>ROUND($L$143*$K$143,2)</f>
        <v>0</v>
      </c>
      <c r="O143" s="192"/>
      <c r="P143" s="192"/>
      <c r="Q143" s="192"/>
      <c r="R143" s="116" t="s">
        <v>231</v>
      </c>
      <c r="S143" s="40"/>
      <c r="T143" s="119"/>
      <c r="U143" s="120" t="s">
        <v>138</v>
      </c>
      <c r="V143" s="22"/>
      <c r="W143" s="22"/>
      <c r="X143" s="121">
        <v>1.63</v>
      </c>
      <c r="Y143" s="121">
        <f>$X$143*$K$143</f>
        <v>751.4463</v>
      </c>
      <c r="Z143" s="121">
        <v>0</v>
      </c>
      <c r="AA143" s="122">
        <f>$Z$143*$K$143</f>
        <v>0</v>
      </c>
      <c r="AR143" s="75" t="s">
        <v>224</v>
      </c>
      <c r="AT143" s="75" t="s">
        <v>220</v>
      </c>
      <c r="AU143" s="75" t="s">
        <v>176</v>
      </c>
      <c r="AY143" s="6" t="s">
        <v>218</v>
      </c>
      <c r="BE143" s="123">
        <f>IF($U$143="základní",$N$143,0)</f>
        <v>0</v>
      </c>
      <c r="BF143" s="123">
        <f>IF($U$143="snížená",$N$143,0)</f>
        <v>0</v>
      </c>
      <c r="BG143" s="123">
        <f>IF($U$143="zákl. přenesená",$N$143,0)</f>
        <v>0</v>
      </c>
      <c r="BH143" s="123">
        <f>IF($U$143="sníž. přenesená",$N$143,0)</f>
        <v>0</v>
      </c>
      <c r="BI143" s="123">
        <f>IF($U$143="nulová",$N$143,0)</f>
        <v>0</v>
      </c>
      <c r="BJ143" s="75" t="s">
        <v>119</v>
      </c>
      <c r="BK143" s="123">
        <f>ROUND($L$143*$K$143,2)</f>
        <v>0</v>
      </c>
      <c r="BL143" s="75" t="s">
        <v>224</v>
      </c>
      <c r="BM143" s="75" t="s">
        <v>339</v>
      </c>
    </row>
    <row r="144" spans="2:47" s="6" customFormat="1" ht="16.5" customHeight="1">
      <c r="B144" s="21"/>
      <c r="C144" s="22"/>
      <c r="D144" s="22"/>
      <c r="E144" s="22"/>
      <c r="F144" s="197" t="s">
        <v>340</v>
      </c>
      <c r="G144" s="162"/>
      <c r="H144" s="162"/>
      <c r="I144" s="162"/>
      <c r="J144" s="162"/>
      <c r="K144" s="162"/>
      <c r="L144" s="162"/>
      <c r="M144" s="162"/>
      <c r="N144" s="162"/>
      <c r="O144" s="162"/>
      <c r="P144" s="162"/>
      <c r="Q144" s="162"/>
      <c r="R144" s="162"/>
      <c r="S144" s="40"/>
      <c r="T144" s="49"/>
      <c r="U144" s="22"/>
      <c r="V144" s="22"/>
      <c r="W144" s="22"/>
      <c r="X144" s="22"/>
      <c r="Y144" s="22"/>
      <c r="Z144" s="22"/>
      <c r="AA144" s="50"/>
      <c r="AT144" s="6" t="s">
        <v>234</v>
      </c>
      <c r="AU144" s="6" t="s">
        <v>176</v>
      </c>
    </row>
    <row r="145" spans="2:51" s="6" customFormat="1" ht="39" customHeight="1">
      <c r="B145" s="124"/>
      <c r="C145" s="125"/>
      <c r="D145" s="125"/>
      <c r="E145" s="133"/>
      <c r="F145" s="195" t="s">
        <v>254</v>
      </c>
      <c r="G145" s="196"/>
      <c r="H145" s="196"/>
      <c r="I145" s="196"/>
      <c r="J145" s="125"/>
      <c r="K145" s="127">
        <v>261.984</v>
      </c>
      <c r="L145" s="125"/>
      <c r="M145" s="125"/>
      <c r="N145" s="125"/>
      <c r="O145" s="125"/>
      <c r="P145" s="125"/>
      <c r="Q145" s="125"/>
      <c r="R145" s="125"/>
      <c r="S145" s="128"/>
      <c r="T145" s="129"/>
      <c r="U145" s="125"/>
      <c r="V145" s="125"/>
      <c r="W145" s="125"/>
      <c r="X145" s="125"/>
      <c r="Y145" s="125"/>
      <c r="Z145" s="125"/>
      <c r="AA145" s="130"/>
      <c r="AT145" s="131" t="s">
        <v>227</v>
      </c>
      <c r="AU145" s="131" t="s">
        <v>176</v>
      </c>
      <c r="AV145" s="132" t="s">
        <v>176</v>
      </c>
      <c r="AW145" s="132" t="s">
        <v>186</v>
      </c>
      <c r="AX145" s="132" t="s">
        <v>168</v>
      </c>
      <c r="AY145" s="131" t="s">
        <v>218</v>
      </c>
    </row>
    <row r="146" spans="2:51" s="6" customFormat="1" ht="27" customHeight="1">
      <c r="B146" s="124"/>
      <c r="C146" s="125"/>
      <c r="D146" s="125"/>
      <c r="E146" s="133"/>
      <c r="F146" s="195" t="s">
        <v>255</v>
      </c>
      <c r="G146" s="196"/>
      <c r="H146" s="196"/>
      <c r="I146" s="196"/>
      <c r="J146" s="125"/>
      <c r="K146" s="127">
        <v>163.026</v>
      </c>
      <c r="L146" s="125"/>
      <c r="M146" s="125"/>
      <c r="N146" s="125"/>
      <c r="O146" s="125"/>
      <c r="P146" s="125"/>
      <c r="Q146" s="125"/>
      <c r="R146" s="125"/>
      <c r="S146" s="128"/>
      <c r="T146" s="129"/>
      <c r="U146" s="125"/>
      <c r="V146" s="125"/>
      <c r="W146" s="125"/>
      <c r="X146" s="125"/>
      <c r="Y146" s="125"/>
      <c r="Z146" s="125"/>
      <c r="AA146" s="130"/>
      <c r="AT146" s="131" t="s">
        <v>227</v>
      </c>
      <c r="AU146" s="131" t="s">
        <v>176</v>
      </c>
      <c r="AV146" s="132" t="s">
        <v>176</v>
      </c>
      <c r="AW146" s="132" t="s">
        <v>186</v>
      </c>
      <c r="AX146" s="132" t="s">
        <v>168</v>
      </c>
      <c r="AY146" s="131" t="s">
        <v>218</v>
      </c>
    </row>
    <row r="147" spans="2:51" s="6" customFormat="1" ht="15.75" customHeight="1">
      <c r="B147" s="124"/>
      <c r="C147" s="125"/>
      <c r="D147" s="125"/>
      <c r="E147" s="133"/>
      <c r="F147" s="195" t="s">
        <v>268</v>
      </c>
      <c r="G147" s="196"/>
      <c r="H147" s="196"/>
      <c r="I147" s="196"/>
      <c r="J147" s="125"/>
      <c r="K147" s="127">
        <v>36</v>
      </c>
      <c r="L147" s="125"/>
      <c r="M147" s="125"/>
      <c r="N147" s="125"/>
      <c r="O147" s="125"/>
      <c r="P147" s="125"/>
      <c r="Q147" s="125"/>
      <c r="R147" s="125"/>
      <c r="S147" s="128"/>
      <c r="T147" s="129"/>
      <c r="U147" s="125"/>
      <c r="V147" s="125"/>
      <c r="W147" s="125"/>
      <c r="X147" s="125"/>
      <c r="Y147" s="125"/>
      <c r="Z147" s="125"/>
      <c r="AA147" s="130"/>
      <c r="AT147" s="131" t="s">
        <v>227</v>
      </c>
      <c r="AU147" s="131" t="s">
        <v>176</v>
      </c>
      <c r="AV147" s="132" t="s">
        <v>176</v>
      </c>
      <c r="AW147" s="132" t="s">
        <v>186</v>
      </c>
      <c r="AX147" s="132" t="s">
        <v>168</v>
      </c>
      <c r="AY147" s="131" t="s">
        <v>218</v>
      </c>
    </row>
    <row r="148" spans="2:65" s="6" customFormat="1" ht="27" customHeight="1">
      <c r="B148" s="21"/>
      <c r="C148" s="114" t="s">
        <v>341</v>
      </c>
      <c r="D148" s="114" t="s">
        <v>220</v>
      </c>
      <c r="E148" s="115" t="s">
        <v>342</v>
      </c>
      <c r="F148" s="191" t="s">
        <v>343</v>
      </c>
      <c r="G148" s="192"/>
      <c r="H148" s="192"/>
      <c r="I148" s="192"/>
      <c r="J148" s="117" t="s">
        <v>333</v>
      </c>
      <c r="K148" s="118">
        <v>545.8</v>
      </c>
      <c r="L148" s="193"/>
      <c r="M148" s="192"/>
      <c r="N148" s="194">
        <f>ROUND($L$148*$K$148,2)</f>
        <v>0</v>
      </c>
      <c r="O148" s="192"/>
      <c r="P148" s="192"/>
      <c r="Q148" s="192"/>
      <c r="R148" s="116" t="s">
        <v>231</v>
      </c>
      <c r="S148" s="40"/>
      <c r="T148" s="119"/>
      <c r="U148" s="120" t="s">
        <v>138</v>
      </c>
      <c r="V148" s="22"/>
      <c r="W148" s="22"/>
      <c r="X148" s="121">
        <v>0.00049</v>
      </c>
      <c r="Y148" s="121">
        <f>$X$148*$K$148</f>
        <v>0.26744199999999996</v>
      </c>
      <c r="Z148" s="121">
        <v>0</v>
      </c>
      <c r="AA148" s="122">
        <f>$Z$148*$K$148</f>
        <v>0</v>
      </c>
      <c r="AR148" s="75" t="s">
        <v>224</v>
      </c>
      <c r="AT148" s="75" t="s">
        <v>220</v>
      </c>
      <c r="AU148" s="75" t="s">
        <v>176</v>
      </c>
      <c r="AY148" s="6" t="s">
        <v>218</v>
      </c>
      <c r="BE148" s="123">
        <f>IF($U$148="základní",$N$148,0)</f>
        <v>0</v>
      </c>
      <c r="BF148" s="123">
        <f>IF($U$148="snížená",$N$148,0)</f>
        <v>0</v>
      </c>
      <c r="BG148" s="123">
        <f>IF($U$148="zákl. přenesená",$N$148,0)</f>
        <v>0</v>
      </c>
      <c r="BH148" s="123">
        <f>IF($U$148="sníž. přenesená",$N$148,0)</f>
        <v>0</v>
      </c>
      <c r="BI148" s="123">
        <f>IF($U$148="nulová",$N$148,0)</f>
        <v>0</v>
      </c>
      <c r="BJ148" s="75" t="s">
        <v>119</v>
      </c>
      <c r="BK148" s="123">
        <f>ROUND($L$148*$K$148,2)</f>
        <v>0</v>
      </c>
      <c r="BL148" s="75" t="s">
        <v>224</v>
      </c>
      <c r="BM148" s="75" t="s">
        <v>344</v>
      </c>
    </row>
    <row r="149" spans="2:47" s="6" customFormat="1" ht="16.5" customHeight="1">
      <c r="B149" s="21"/>
      <c r="C149" s="22"/>
      <c r="D149" s="22"/>
      <c r="E149" s="22"/>
      <c r="F149" s="197" t="s">
        <v>345</v>
      </c>
      <c r="G149" s="162"/>
      <c r="H149" s="162"/>
      <c r="I149" s="162"/>
      <c r="J149" s="162"/>
      <c r="K149" s="162"/>
      <c r="L149" s="162"/>
      <c r="M149" s="162"/>
      <c r="N149" s="162"/>
      <c r="O149" s="162"/>
      <c r="P149" s="162"/>
      <c r="Q149" s="162"/>
      <c r="R149" s="162"/>
      <c r="S149" s="40"/>
      <c r="T149" s="49"/>
      <c r="U149" s="22"/>
      <c r="V149" s="22"/>
      <c r="W149" s="22"/>
      <c r="X149" s="22"/>
      <c r="Y149" s="22"/>
      <c r="Z149" s="22"/>
      <c r="AA149" s="50"/>
      <c r="AT149" s="6" t="s">
        <v>234</v>
      </c>
      <c r="AU149" s="6" t="s">
        <v>176</v>
      </c>
    </row>
    <row r="150" spans="2:51" s="6" customFormat="1" ht="15.75" customHeight="1">
      <c r="B150" s="124"/>
      <c r="C150" s="125"/>
      <c r="D150" s="125"/>
      <c r="E150" s="133"/>
      <c r="F150" s="195" t="s">
        <v>346</v>
      </c>
      <c r="G150" s="196"/>
      <c r="H150" s="196"/>
      <c r="I150" s="196"/>
      <c r="J150" s="125"/>
      <c r="K150" s="127">
        <v>545.8</v>
      </c>
      <c r="L150" s="125"/>
      <c r="M150" s="125"/>
      <c r="N150" s="125"/>
      <c r="O150" s="125"/>
      <c r="P150" s="125"/>
      <c r="Q150" s="125"/>
      <c r="R150" s="125"/>
      <c r="S150" s="128"/>
      <c r="T150" s="129"/>
      <c r="U150" s="125"/>
      <c r="V150" s="125"/>
      <c r="W150" s="125"/>
      <c r="X150" s="125"/>
      <c r="Y150" s="125"/>
      <c r="Z150" s="125"/>
      <c r="AA150" s="130"/>
      <c r="AT150" s="131" t="s">
        <v>227</v>
      </c>
      <c r="AU150" s="131" t="s">
        <v>176</v>
      </c>
      <c r="AV150" s="132" t="s">
        <v>176</v>
      </c>
      <c r="AW150" s="132" t="s">
        <v>186</v>
      </c>
      <c r="AX150" s="132" t="s">
        <v>168</v>
      </c>
      <c r="AY150" s="131" t="s">
        <v>218</v>
      </c>
    </row>
    <row r="151" spans="2:65" s="6" customFormat="1" ht="27" customHeight="1">
      <c r="B151" s="21"/>
      <c r="C151" s="114" t="s">
        <v>347</v>
      </c>
      <c r="D151" s="114" t="s">
        <v>220</v>
      </c>
      <c r="E151" s="115" t="s">
        <v>348</v>
      </c>
      <c r="F151" s="191" t="s">
        <v>349</v>
      </c>
      <c r="G151" s="192"/>
      <c r="H151" s="192"/>
      <c r="I151" s="192"/>
      <c r="J151" s="117" t="s">
        <v>333</v>
      </c>
      <c r="K151" s="118">
        <v>301.9</v>
      </c>
      <c r="L151" s="193"/>
      <c r="M151" s="192"/>
      <c r="N151" s="194">
        <f>ROUND($L$151*$K$151,2)</f>
        <v>0</v>
      </c>
      <c r="O151" s="192"/>
      <c r="P151" s="192"/>
      <c r="Q151" s="192"/>
      <c r="R151" s="116" t="s">
        <v>231</v>
      </c>
      <c r="S151" s="40"/>
      <c r="T151" s="119"/>
      <c r="U151" s="120" t="s">
        <v>138</v>
      </c>
      <c r="V151" s="22"/>
      <c r="W151" s="22"/>
      <c r="X151" s="121">
        <v>0.00116</v>
      </c>
      <c r="Y151" s="121">
        <f>$X$151*$K$151</f>
        <v>0.35020399999999996</v>
      </c>
      <c r="Z151" s="121">
        <v>0</v>
      </c>
      <c r="AA151" s="122">
        <f>$Z$151*$K$151</f>
        <v>0</v>
      </c>
      <c r="AR151" s="75" t="s">
        <v>224</v>
      </c>
      <c r="AT151" s="75" t="s">
        <v>220</v>
      </c>
      <c r="AU151" s="75" t="s">
        <v>176</v>
      </c>
      <c r="AY151" s="6" t="s">
        <v>218</v>
      </c>
      <c r="BE151" s="123">
        <f>IF($U$151="základní",$N$151,0)</f>
        <v>0</v>
      </c>
      <c r="BF151" s="123">
        <f>IF($U$151="snížená",$N$151,0)</f>
        <v>0</v>
      </c>
      <c r="BG151" s="123">
        <f>IF($U$151="zákl. přenesená",$N$151,0)</f>
        <v>0</v>
      </c>
      <c r="BH151" s="123">
        <f>IF($U$151="sníž. přenesená",$N$151,0)</f>
        <v>0</v>
      </c>
      <c r="BI151" s="123">
        <f>IF($U$151="nulová",$N$151,0)</f>
        <v>0</v>
      </c>
      <c r="BJ151" s="75" t="s">
        <v>119</v>
      </c>
      <c r="BK151" s="123">
        <f>ROUND($L$151*$K$151,2)</f>
        <v>0</v>
      </c>
      <c r="BL151" s="75" t="s">
        <v>224</v>
      </c>
      <c r="BM151" s="75" t="s">
        <v>350</v>
      </c>
    </row>
    <row r="152" spans="2:47" s="6" customFormat="1" ht="16.5" customHeight="1">
      <c r="B152" s="21"/>
      <c r="C152" s="22"/>
      <c r="D152" s="22"/>
      <c r="E152" s="22"/>
      <c r="F152" s="197" t="s">
        <v>351</v>
      </c>
      <c r="G152" s="162"/>
      <c r="H152" s="162"/>
      <c r="I152" s="162"/>
      <c r="J152" s="162"/>
      <c r="K152" s="162"/>
      <c r="L152" s="162"/>
      <c r="M152" s="162"/>
      <c r="N152" s="162"/>
      <c r="O152" s="162"/>
      <c r="P152" s="162"/>
      <c r="Q152" s="162"/>
      <c r="R152" s="162"/>
      <c r="S152" s="40"/>
      <c r="T152" s="49"/>
      <c r="U152" s="22"/>
      <c r="V152" s="22"/>
      <c r="W152" s="22"/>
      <c r="X152" s="22"/>
      <c r="Y152" s="22"/>
      <c r="Z152" s="22"/>
      <c r="AA152" s="50"/>
      <c r="AT152" s="6" t="s">
        <v>234</v>
      </c>
      <c r="AU152" s="6" t="s">
        <v>176</v>
      </c>
    </row>
    <row r="153" spans="2:51" s="6" customFormat="1" ht="15.75" customHeight="1">
      <c r="B153" s="124"/>
      <c r="C153" s="125"/>
      <c r="D153" s="125"/>
      <c r="E153" s="133"/>
      <c r="F153" s="195" t="s">
        <v>352</v>
      </c>
      <c r="G153" s="196"/>
      <c r="H153" s="196"/>
      <c r="I153" s="196"/>
      <c r="J153" s="125"/>
      <c r="K153" s="127">
        <v>301.9</v>
      </c>
      <c r="L153" s="125"/>
      <c r="M153" s="125"/>
      <c r="N153" s="125"/>
      <c r="O153" s="125"/>
      <c r="P153" s="125"/>
      <c r="Q153" s="125"/>
      <c r="R153" s="125"/>
      <c r="S153" s="128"/>
      <c r="T153" s="129"/>
      <c r="U153" s="125"/>
      <c r="V153" s="125"/>
      <c r="W153" s="125"/>
      <c r="X153" s="125"/>
      <c r="Y153" s="125"/>
      <c r="Z153" s="125"/>
      <c r="AA153" s="130"/>
      <c r="AT153" s="131" t="s">
        <v>227</v>
      </c>
      <c r="AU153" s="131" t="s">
        <v>176</v>
      </c>
      <c r="AV153" s="132" t="s">
        <v>176</v>
      </c>
      <c r="AW153" s="132" t="s">
        <v>186</v>
      </c>
      <c r="AX153" s="132" t="s">
        <v>168</v>
      </c>
      <c r="AY153" s="131" t="s">
        <v>218</v>
      </c>
    </row>
    <row r="154" spans="2:65" s="6" customFormat="1" ht="15.75" customHeight="1">
      <c r="B154" s="21"/>
      <c r="C154" s="114" t="s">
        <v>353</v>
      </c>
      <c r="D154" s="114" t="s">
        <v>220</v>
      </c>
      <c r="E154" s="115" t="s">
        <v>354</v>
      </c>
      <c r="F154" s="191" t="s">
        <v>355</v>
      </c>
      <c r="G154" s="192"/>
      <c r="H154" s="192"/>
      <c r="I154" s="192"/>
      <c r="J154" s="117" t="s">
        <v>278</v>
      </c>
      <c r="K154" s="118">
        <v>4447.2</v>
      </c>
      <c r="L154" s="193"/>
      <c r="M154" s="192"/>
      <c r="N154" s="194">
        <f>ROUND($L$154*$K$154,2)</f>
        <v>0</v>
      </c>
      <c r="O154" s="192"/>
      <c r="P154" s="192"/>
      <c r="Q154" s="192"/>
      <c r="R154" s="116" t="s">
        <v>231</v>
      </c>
      <c r="S154" s="40"/>
      <c r="T154" s="119"/>
      <c r="U154" s="120" t="s">
        <v>138</v>
      </c>
      <c r="V154" s="22"/>
      <c r="W154" s="22"/>
      <c r="X154" s="121">
        <v>0</v>
      </c>
      <c r="Y154" s="121">
        <f>$X$154*$K$154</f>
        <v>0</v>
      </c>
      <c r="Z154" s="121">
        <v>0</v>
      </c>
      <c r="AA154" s="122">
        <f>$Z$154*$K$154</f>
        <v>0</v>
      </c>
      <c r="AR154" s="75" t="s">
        <v>224</v>
      </c>
      <c r="AT154" s="75" t="s">
        <v>220</v>
      </c>
      <c r="AU154" s="75" t="s">
        <v>176</v>
      </c>
      <c r="AY154" s="6" t="s">
        <v>218</v>
      </c>
      <c r="BE154" s="123">
        <f>IF($U$154="základní",$N$154,0)</f>
        <v>0</v>
      </c>
      <c r="BF154" s="123">
        <f>IF($U$154="snížená",$N$154,0)</f>
        <v>0</v>
      </c>
      <c r="BG154" s="123">
        <f>IF($U$154="zákl. přenesená",$N$154,0)</f>
        <v>0</v>
      </c>
      <c r="BH154" s="123">
        <f>IF($U$154="sníž. přenesená",$N$154,0)</f>
        <v>0</v>
      </c>
      <c r="BI154" s="123">
        <f>IF($U$154="nulová",$N$154,0)</f>
        <v>0</v>
      </c>
      <c r="BJ154" s="75" t="s">
        <v>119</v>
      </c>
      <c r="BK154" s="123">
        <f>ROUND($L$154*$K$154,2)</f>
        <v>0</v>
      </c>
      <c r="BL154" s="75" t="s">
        <v>224</v>
      </c>
      <c r="BM154" s="75" t="s">
        <v>356</v>
      </c>
    </row>
    <row r="155" spans="2:47" s="6" customFormat="1" ht="16.5" customHeight="1">
      <c r="B155" s="21"/>
      <c r="C155" s="22"/>
      <c r="D155" s="22"/>
      <c r="E155" s="22"/>
      <c r="F155" s="197" t="s">
        <v>357</v>
      </c>
      <c r="G155" s="162"/>
      <c r="H155" s="162"/>
      <c r="I155" s="162"/>
      <c r="J155" s="162"/>
      <c r="K155" s="162"/>
      <c r="L155" s="162"/>
      <c r="M155" s="162"/>
      <c r="N155" s="162"/>
      <c r="O155" s="162"/>
      <c r="P155" s="162"/>
      <c r="Q155" s="162"/>
      <c r="R155" s="162"/>
      <c r="S155" s="40"/>
      <c r="T155" s="49"/>
      <c r="U155" s="22"/>
      <c r="V155" s="22"/>
      <c r="W155" s="22"/>
      <c r="X155" s="22"/>
      <c r="Y155" s="22"/>
      <c r="Z155" s="22"/>
      <c r="AA155" s="50"/>
      <c r="AT155" s="6" t="s">
        <v>234</v>
      </c>
      <c r="AU155" s="6" t="s">
        <v>176</v>
      </c>
    </row>
    <row r="156" spans="2:51" s="6" customFormat="1" ht="15.75" customHeight="1">
      <c r="B156" s="124"/>
      <c r="C156" s="125"/>
      <c r="D156" s="125"/>
      <c r="E156" s="133"/>
      <c r="F156" s="195" t="s">
        <v>358</v>
      </c>
      <c r="G156" s="196"/>
      <c r="H156" s="196"/>
      <c r="I156" s="196"/>
      <c r="J156" s="125"/>
      <c r="K156" s="127">
        <v>1039.2</v>
      </c>
      <c r="L156" s="125"/>
      <c r="M156" s="125"/>
      <c r="N156" s="125"/>
      <c r="O156" s="125"/>
      <c r="P156" s="125"/>
      <c r="Q156" s="125"/>
      <c r="R156" s="125"/>
      <c r="S156" s="128"/>
      <c r="T156" s="129"/>
      <c r="U156" s="125"/>
      <c r="V156" s="125"/>
      <c r="W156" s="125"/>
      <c r="X156" s="125"/>
      <c r="Y156" s="125"/>
      <c r="Z156" s="125"/>
      <c r="AA156" s="130"/>
      <c r="AT156" s="131" t="s">
        <v>227</v>
      </c>
      <c r="AU156" s="131" t="s">
        <v>176</v>
      </c>
      <c r="AV156" s="132" t="s">
        <v>176</v>
      </c>
      <c r="AW156" s="132" t="s">
        <v>186</v>
      </c>
      <c r="AX156" s="132" t="s">
        <v>168</v>
      </c>
      <c r="AY156" s="131" t="s">
        <v>218</v>
      </c>
    </row>
    <row r="157" spans="2:51" s="6" customFormat="1" ht="15.75" customHeight="1">
      <c r="B157" s="124"/>
      <c r="C157" s="125"/>
      <c r="D157" s="125"/>
      <c r="E157" s="133"/>
      <c r="F157" s="195" t="s">
        <v>359</v>
      </c>
      <c r="G157" s="196"/>
      <c r="H157" s="196"/>
      <c r="I157" s="196"/>
      <c r="J157" s="125"/>
      <c r="K157" s="127">
        <v>1380.24</v>
      </c>
      <c r="L157" s="125"/>
      <c r="M157" s="125"/>
      <c r="N157" s="125"/>
      <c r="O157" s="125"/>
      <c r="P157" s="125"/>
      <c r="Q157" s="125"/>
      <c r="R157" s="125"/>
      <c r="S157" s="128"/>
      <c r="T157" s="129"/>
      <c r="U157" s="125"/>
      <c r="V157" s="125"/>
      <c r="W157" s="125"/>
      <c r="X157" s="125"/>
      <c r="Y157" s="125"/>
      <c r="Z157" s="125"/>
      <c r="AA157" s="130"/>
      <c r="AT157" s="131" t="s">
        <v>227</v>
      </c>
      <c r="AU157" s="131" t="s">
        <v>176</v>
      </c>
      <c r="AV157" s="132" t="s">
        <v>176</v>
      </c>
      <c r="AW157" s="132" t="s">
        <v>186</v>
      </c>
      <c r="AX157" s="132" t="s">
        <v>168</v>
      </c>
      <c r="AY157" s="131" t="s">
        <v>218</v>
      </c>
    </row>
    <row r="158" spans="2:51" s="6" customFormat="1" ht="15.75" customHeight="1">
      <c r="B158" s="124"/>
      <c r="C158" s="125"/>
      <c r="D158" s="125"/>
      <c r="E158" s="133"/>
      <c r="F158" s="195" t="s">
        <v>360</v>
      </c>
      <c r="G158" s="196"/>
      <c r="H158" s="196"/>
      <c r="I158" s="196"/>
      <c r="J158" s="125"/>
      <c r="K158" s="127">
        <v>1346.88</v>
      </c>
      <c r="L158" s="125"/>
      <c r="M158" s="125"/>
      <c r="N158" s="125"/>
      <c r="O158" s="125"/>
      <c r="P158" s="125"/>
      <c r="Q158" s="125"/>
      <c r="R158" s="125"/>
      <c r="S158" s="128"/>
      <c r="T158" s="129"/>
      <c r="U158" s="125"/>
      <c r="V158" s="125"/>
      <c r="W158" s="125"/>
      <c r="X158" s="125"/>
      <c r="Y158" s="125"/>
      <c r="Z158" s="125"/>
      <c r="AA158" s="130"/>
      <c r="AT158" s="131" t="s">
        <v>227</v>
      </c>
      <c r="AU158" s="131" t="s">
        <v>176</v>
      </c>
      <c r="AV158" s="132" t="s">
        <v>176</v>
      </c>
      <c r="AW158" s="132" t="s">
        <v>186</v>
      </c>
      <c r="AX158" s="132" t="s">
        <v>168</v>
      </c>
      <c r="AY158" s="131" t="s">
        <v>218</v>
      </c>
    </row>
    <row r="159" spans="2:51" s="6" customFormat="1" ht="15.75" customHeight="1">
      <c r="B159" s="124"/>
      <c r="C159" s="125"/>
      <c r="D159" s="125"/>
      <c r="E159" s="133"/>
      <c r="F159" s="195" t="s">
        <v>361</v>
      </c>
      <c r="G159" s="196"/>
      <c r="H159" s="196"/>
      <c r="I159" s="196"/>
      <c r="J159" s="125"/>
      <c r="K159" s="127">
        <v>336</v>
      </c>
      <c r="L159" s="125"/>
      <c r="M159" s="125"/>
      <c r="N159" s="125"/>
      <c r="O159" s="125"/>
      <c r="P159" s="125"/>
      <c r="Q159" s="125"/>
      <c r="R159" s="125"/>
      <c r="S159" s="128"/>
      <c r="T159" s="129"/>
      <c r="U159" s="125"/>
      <c r="V159" s="125"/>
      <c r="W159" s="125"/>
      <c r="X159" s="125"/>
      <c r="Y159" s="125"/>
      <c r="Z159" s="125"/>
      <c r="AA159" s="130"/>
      <c r="AT159" s="131" t="s">
        <v>227</v>
      </c>
      <c r="AU159" s="131" t="s">
        <v>176</v>
      </c>
      <c r="AV159" s="132" t="s">
        <v>176</v>
      </c>
      <c r="AW159" s="132" t="s">
        <v>186</v>
      </c>
      <c r="AX159" s="132" t="s">
        <v>168</v>
      </c>
      <c r="AY159" s="131" t="s">
        <v>218</v>
      </c>
    </row>
    <row r="160" spans="2:51" s="6" customFormat="1" ht="15.75" customHeight="1">
      <c r="B160" s="124"/>
      <c r="C160" s="125"/>
      <c r="D160" s="125"/>
      <c r="E160" s="133"/>
      <c r="F160" s="195" t="s">
        <v>362</v>
      </c>
      <c r="G160" s="196"/>
      <c r="H160" s="196"/>
      <c r="I160" s="196"/>
      <c r="J160" s="125"/>
      <c r="K160" s="127">
        <v>10.96</v>
      </c>
      <c r="L160" s="125"/>
      <c r="M160" s="125"/>
      <c r="N160" s="125"/>
      <c r="O160" s="125"/>
      <c r="P160" s="125"/>
      <c r="Q160" s="125"/>
      <c r="R160" s="125"/>
      <c r="S160" s="128"/>
      <c r="T160" s="129"/>
      <c r="U160" s="125"/>
      <c r="V160" s="125"/>
      <c r="W160" s="125"/>
      <c r="X160" s="125"/>
      <c r="Y160" s="125"/>
      <c r="Z160" s="125"/>
      <c r="AA160" s="130"/>
      <c r="AT160" s="131" t="s">
        <v>227</v>
      </c>
      <c r="AU160" s="131" t="s">
        <v>176</v>
      </c>
      <c r="AV160" s="132" t="s">
        <v>176</v>
      </c>
      <c r="AW160" s="132" t="s">
        <v>186</v>
      </c>
      <c r="AX160" s="132" t="s">
        <v>168</v>
      </c>
      <c r="AY160" s="131" t="s">
        <v>218</v>
      </c>
    </row>
    <row r="161" spans="2:51" s="6" customFormat="1" ht="15.75" customHeight="1">
      <c r="B161" s="124"/>
      <c r="C161" s="125"/>
      <c r="D161" s="125"/>
      <c r="E161" s="133"/>
      <c r="F161" s="195" t="s">
        <v>363</v>
      </c>
      <c r="G161" s="196"/>
      <c r="H161" s="196"/>
      <c r="I161" s="196"/>
      <c r="J161" s="125"/>
      <c r="K161" s="127">
        <v>200.3</v>
      </c>
      <c r="L161" s="125"/>
      <c r="M161" s="125"/>
      <c r="N161" s="125"/>
      <c r="O161" s="125"/>
      <c r="P161" s="125"/>
      <c r="Q161" s="125"/>
      <c r="R161" s="125"/>
      <c r="S161" s="128"/>
      <c r="T161" s="129"/>
      <c r="U161" s="125"/>
      <c r="V161" s="125"/>
      <c r="W161" s="125"/>
      <c r="X161" s="125"/>
      <c r="Y161" s="125"/>
      <c r="Z161" s="125"/>
      <c r="AA161" s="130"/>
      <c r="AT161" s="131" t="s">
        <v>227</v>
      </c>
      <c r="AU161" s="131" t="s">
        <v>176</v>
      </c>
      <c r="AV161" s="132" t="s">
        <v>176</v>
      </c>
      <c r="AW161" s="132" t="s">
        <v>186</v>
      </c>
      <c r="AX161" s="132" t="s">
        <v>168</v>
      </c>
      <c r="AY161" s="131" t="s">
        <v>218</v>
      </c>
    </row>
    <row r="162" spans="2:51" s="6" customFormat="1" ht="15.75" customHeight="1">
      <c r="B162" s="124"/>
      <c r="C162" s="125"/>
      <c r="D162" s="125"/>
      <c r="E162" s="133"/>
      <c r="F162" s="195" t="s">
        <v>364</v>
      </c>
      <c r="G162" s="196"/>
      <c r="H162" s="196"/>
      <c r="I162" s="196"/>
      <c r="J162" s="125"/>
      <c r="K162" s="127">
        <v>39</v>
      </c>
      <c r="L162" s="125"/>
      <c r="M162" s="125"/>
      <c r="N162" s="125"/>
      <c r="O162" s="125"/>
      <c r="P162" s="125"/>
      <c r="Q162" s="125"/>
      <c r="R162" s="125"/>
      <c r="S162" s="128"/>
      <c r="T162" s="129"/>
      <c r="U162" s="125"/>
      <c r="V162" s="125"/>
      <c r="W162" s="125"/>
      <c r="X162" s="125"/>
      <c r="Y162" s="125"/>
      <c r="Z162" s="125"/>
      <c r="AA162" s="130"/>
      <c r="AT162" s="131" t="s">
        <v>227</v>
      </c>
      <c r="AU162" s="131" t="s">
        <v>176</v>
      </c>
      <c r="AV162" s="132" t="s">
        <v>176</v>
      </c>
      <c r="AW162" s="132" t="s">
        <v>186</v>
      </c>
      <c r="AX162" s="132" t="s">
        <v>168</v>
      </c>
      <c r="AY162" s="131" t="s">
        <v>218</v>
      </c>
    </row>
    <row r="163" spans="2:51" s="6" customFormat="1" ht="15.75" customHeight="1">
      <c r="B163" s="124"/>
      <c r="C163" s="125"/>
      <c r="D163" s="125"/>
      <c r="E163" s="133"/>
      <c r="F163" s="195" t="s">
        <v>365</v>
      </c>
      <c r="G163" s="196"/>
      <c r="H163" s="196"/>
      <c r="I163" s="196"/>
      <c r="J163" s="125"/>
      <c r="K163" s="127">
        <v>94.62</v>
      </c>
      <c r="L163" s="125"/>
      <c r="M163" s="125"/>
      <c r="N163" s="125"/>
      <c r="O163" s="125"/>
      <c r="P163" s="125"/>
      <c r="Q163" s="125"/>
      <c r="R163" s="125"/>
      <c r="S163" s="128"/>
      <c r="T163" s="129"/>
      <c r="U163" s="125"/>
      <c r="V163" s="125"/>
      <c r="W163" s="125"/>
      <c r="X163" s="125"/>
      <c r="Y163" s="125"/>
      <c r="Z163" s="125"/>
      <c r="AA163" s="130"/>
      <c r="AT163" s="131" t="s">
        <v>227</v>
      </c>
      <c r="AU163" s="131" t="s">
        <v>176</v>
      </c>
      <c r="AV163" s="132" t="s">
        <v>176</v>
      </c>
      <c r="AW163" s="132" t="s">
        <v>186</v>
      </c>
      <c r="AX163" s="132" t="s">
        <v>168</v>
      </c>
      <c r="AY163" s="131" t="s">
        <v>218</v>
      </c>
    </row>
    <row r="164" spans="2:65" s="6" customFormat="1" ht="15.75" customHeight="1">
      <c r="B164" s="21"/>
      <c r="C164" s="114" t="s">
        <v>366</v>
      </c>
      <c r="D164" s="114" t="s">
        <v>220</v>
      </c>
      <c r="E164" s="115" t="s">
        <v>367</v>
      </c>
      <c r="F164" s="191" t="s">
        <v>368</v>
      </c>
      <c r="G164" s="192"/>
      <c r="H164" s="192"/>
      <c r="I164" s="192"/>
      <c r="J164" s="117" t="s">
        <v>230</v>
      </c>
      <c r="K164" s="118">
        <v>207.036</v>
      </c>
      <c r="L164" s="193"/>
      <c r="M164" s="192"/>
      <c r="N164" s="194">
        <f>ROUND($L$164*$K$164,2)</f>
        <v>0</v>
      </c>
      <c r="O164" s="192"/>
      <c r="P164" s="192"/>
      <c r="Q164" s="192"/>
      <c r="R164" s="116" t="s">
        <v>231</v>
      </c>
      <c r="S164" s="40"/>
      <c r="T164" s="119"/>
      <c r="U164" s="120" t="s">
        <v>138</v>
      </c>
      <c r="V164" s="22"/>
      <c r="W164" s="22"/>
      <c r="X164" s="121">
        <v>2.45329</v>
      </c>
      <c r="Y164" s="121">
        <f>$X$164*$K$164</f>
        <v>507.91934844</v>
      </c>
      <c r="Z164" s="121">
        <v>0</v>
      </c>
      <c r="AA164" s="122">
        <f>$Z$164*$K$164</f>
        <v>0</v>
      </c>
      <c r="AR164" s="75" t="s">
        <v>224</v>
      </c>
      <c r="AT164" s="75" t="s">
        <v>220</v>
      </c>
      <c r="AU164" s="75" t="s">
        <v>176</v>
      </c>
      <c r="AY164" s="6" t="s">
        <v>218</v>
      </c>
      <c r="BE164" s="123">
        <f>IF($U$164="základní",$N$164,0)</f>
        <v>0</v>
      </c>
      <c r="BF164" s="123">
        <f>IF($U$164="snížená",$N$164,0)</f>
        <v>0</v>
      </c>
      <c r="BG164" s="123">
        <f>IF($U$164="zákl. přenesená",$N$164,0)</f>
        <v>0</v>
      </c>
      <c r="BH164" s="123">
        <f>IF($U$164="sníž. přenesená",$N$164,0)</f>
        <v>0</v>
      </c>
      <c r="BI164" s="123">
        <f>IF($U$164="nulová",$N$164,0)</f>
        <v>0</v>
      </c>
      <c r="BJ164" s="75" t="s">
        <v>119</v>
      </c>
      <c r="BK164" s="123">
        <f>ROUND($L$164*$K$164,2)</f>
        <v>0</v>
      </c>
      <c r="BL164" s="75" t="s">
        <v>224</v>
      </c>
      <c r="BM164" s="75" t="s">
        <v>369</v>
      </c>
    </row>
    <row r="165" spans="2:47" s="6" customFormat="1" ht="16.5" customHeight="1">
      <c r="B165" s="21"/>
      <c r="C165" s="22"/>
      <c r="D165" s="22"/>
      <c r="E165" s="22"/>
      <c r="F165" s="197" t="s">
        <v>370</v>
      </c>
      <c r="G165" s="162"/>
      <c r="H165" s="162"/>
      <c r="I165" s="162"/>
      <c r="J165" s="162"/>
      <c r="K165" s="162"/>
      <c r="L165" s="162"/>
      <c r="M165" s="162"/>
      <c r="N165" s="162"/>
      <c r="O165" s="162"/>
      <c r="P165" s="162"/>
      <c r="Q165" s="162"/>
      <c r="R165" s="162"/>
      <c r="S165" s="40"/>
      <c r="T165" s="49"/>
      <c r="U165" s="22"/>
      <c r="V165" s="22"/>
      <c r="W165" s="22"/>
      <c r="X165" s="22"/>
      <c r="Y165" s="22"/>
      <c r="Z165" s="22"/>
      <c r="AA165" s="50"/>
      <c r="AT165" s="6" t="s">
        <v>234</v>
      </c>
      <c r="AU165" s="6" t="s">
        <v>176</v>
      </c>
    </row>
    <row r="166" spans="2:51" s="6" customFormat="1" ht="15.75" customHeight="1">
      <c r="B166" s="124"/>
      <c r="C166" s="125"/>
      <c r="D166" s="125"/>
      <c r="E166" s="133"/>
      <c r="F166" s="195" t="s">
        <v>371</v>
      </c>
      <c r="G166" s="196"/>
      <c r="H166" s="196"/>
      <c r="I166" s="196"/>
      <c r="J166" s="125"/>
      <c r="K166" s="127">
        <v>207.036</v>
      </c>
      <c r="L166" s="125"/>
      <c r="M166" s="125"/>
      <c r="N166" s="125"/>
      <c r="O166" s="125"/>
      <c r="P166" s="125"/>
      <c r="Q166" s="125"/>
      <c r="R166" s="125"/>
      <c r="S166" s="128"/>
      <c r="T166" s="129"/>
      <c r="U166" s="125"/>
      <c r="V166" s="125"/>
      <c r="W166" s="125"/>
      <c r="X166" s="125"/>
      <c r="Y166" s="125"/>
      <c r="Z166" s="125"/>
      <c r="AA166" s="130"/>
      <c r="AT166" s="131" t="s">
        <v>227</v>
      </c>
      <c r="AU166" s="131" t="s">
        <v>176</v>
      </c>
      <c r="AV166" s="132" t="s">
        <v>176</v>
      </c>
      <c r="AW166" s="132" t="s">
        <v>186</v>
      </c>
      <c r="AX166" s="132" t="s">
        <v>168</v>
      </c>
      <c r="AY166" s="131" t="s">
        <v>218</v>
      </c>
    </row>
    <row r="167" spans="2:65" s="6" customFormat="1" ht="15.75" customHeight="1">
      <c r="B167" s="21"/>
      <c r="C167" s="114" t="s">
        <v>372</v>
      </c>
      <c r="D167" s="114" t="s">
        <v>220</v>
      </c>
      <c r="E167" s="115" t="s">
        <v>373</v>
      </c>
      <c r="F167" s="191" t="s">
        <v>374</v>
      </c>
      <c r="G167" s="192"/>
      <c r="H167" s="192"/>
      <c r="I167" s="192"/>
      <c r="J167" s="117" t="s">
        <v>278</v>
      </c>
      <c r="K167" s="118">
        <v>33.36</v>
      </c>
      <c r="L167" s="193"/>
      <c r="M167" s="192"/>
      <c r="N167" s="194">
        <f>ROUND($L$167*$K$167,2)</f>
        <v>0</v>
      </c>
      <c r="O167" s="192"/>
      <c r="P167" s="192"/>
      <c r="Q167" s="192"/>
      <c r="R167" s="116" t="s">
        <v>231</v>
      </c>
      <c r="S167" s="40"/>
      <c r="T167" s="119"/>
      <c r="U167" s="120" t="s">
        <v>138</v>
      </c>
      <c r="V167" s="22"/>
      <c r="W167" s="22"/>
      <c r="X167" s="121">
        <v>0.00103</v>
      </c>
      <c r="Y167" s="121">
        <f>$X$167*$K$167</f>
        <v>0.034360800000000004</v>
      </c>
      <c r="Z167" s="121">
        <v>0</v>
      </c>
      <c r="AA167" s="122">
        <f>$Z$167*$K$167</f>
        <v>0</v>
      </c>
      <c r="AR167" s="75" t="s">
        <v>224</v>
      </c>
      <c r="AT167" s="75" t="s">
        <v>220</v>
      </c>
      <c r="AU167" s="75" t="s">
        <v>176</v>
      </c>
      <c r="AY167" s="6" t="s">
        <v>218</v>
      </c>
      <c r="BE167" s="123">
        <f>IF($U$167="základní",$N$167,0)</f>
        <v>0</v>
      </c>
      <c r="BF167" s="123">
        <f>IF($U$167="snížená",$N$167,0)</f>
        <v>0</v>
      </c>
      <c r="BG167" s="123">
        <f>IF($U$167="zákl. přenesená",$N$167,0)</f>
        <v>0</v>
      </c>
      <c r="BH167" s="123">
        <f>IF($U$167="sníž. přenesená",$N$167,0)</f>
        <v>0</v>
      </c>
      <c r="BI167" s="123">
        <f>IF($U$167="nulová",$N$167,0)</f>
        <v>0</v>
      </c>
      <c r="BJ167" s="75" t="s">
        <v>119</v>
      </c>
      <c r="BK167" s="123">
        <f>ROUND($L$167*$K$167,2)</f>
        <v>0</v>
      </c>
      <c r="BL167" s="75" t="s">
        <v>224</v>
      </c>
      <c r="BM167" s="75" t="s">
        <v>375</v>
      </c>
    </row>
    <row r="168" spans="2:47" s="6" customFormat="1" ht="27" customHeight="1">
      <c r="B168" s="21"/>
      <c r="C168" s="22"/>
      <c r="D168" s="22"/>
      <c r="E168" s="22"/>
      <c r="F168" s="197" t="s">
        <v>376</v>
      </c>
      <c r="G168" s="162"/>
      <c r="H168" s="162"/>
      <c r="I168" s="162"/>
      <c r="J168" s="162"/>
      <c r="K168" s="162"/>
      <c r="L168" s="162"/>
      <c r="M168" s="162"/>
      <c r="N168" s="162"/>
      <c r="O168" s="162"/>
      <c r="P168" s="162"/>
      <c r="Q168" s="162"/>
      <c r="R168" s="162"/>
      <c r="S168" s="40"/>
      <c r="T168" s="49"/>
      <c r="U168" s="22"/>
      <c r="V168" s="22"/>
      <c r="W168" s="22"/>
      <c r="X168" s="22"/>
      <c r="Y168" s="22"/>
      <c r="Z168" s="22"/>
      <c r="AA168" s="50"/>
      <c r="AT168" s="6" t="s">
        <v>234</v>
      </c>
      <c r="AU168" s="6" t="s">
        <v>176</v>
      </c>
    </row>
    <row r="169" spans="2:51" s="6" customFormat="1" ht="15.75" customHeight="1">
      <c r="B169" s="124"/>
      <c r="C169" s="125"/>
      <c r="D169" s="125"/>
      <c r="E169" s="133"/>
      <c r="F169" s="195" t="s">
        <v>377</v>
      </c>
      <c r="G169" s="196"/>
      <c r="H169" s="196"/>
      <c r="I169" s="196"/>
      <c r="J169" s="125"/>
      <c r="K169" s="127">
        <v>33.36</v>
      </c>
      <c r="L169" s="125"/>
      <c r="M169" s="125"/>
      <c r="N169" s="125"/>
      <c r="O169" s="125"/>
      <c r="P169" s="125"/>
      <c r="Q169" s="125"/>
      <c r="R169" s="125"/>
      <c r="S169" s="128"/>
      <c r="T169" s="129"/>
      <c r="U169" s="125"/>
      <c r="V169" s="125"/>
      <c r="W169" s="125"/>
      <c r="X169" s="125"/>
      <c r="Y169" s="125"/>
      <c r="Z169" s="125"/>
      <c r="AA169" s="130"/>
      <c r="AT169" s="131" t="s">
        <v>227</v>
      </c>
      <c r="AU169" s="131" t="s">
        <v>176</v>
      </c>
      <c r="AV169" s="132" t="s">
        <v>176</v>
      </c>
      <c r="AW169" s="132" t="s">
        <v>186</v>
      </c>
      <c r="AX169" s="132" t="s">
        <v>168</v>
      </c>
      <c r="AY169" s="131" t="s">
        <v>218</v>
      </c>
    </row>
    <row r="170" spans="2:65" s="6" customFormat="1" ht="15.75" customHeight="1">
      <c r="B170" s="21"/>
      <c r="C170" s="114" t="s">
        <v>378</v>
      </c>
      <c r="D170" s="114" t="s">
        <v>220</v>
      </c>
      <c r="E170" s="115" t="s">
        <v>379</v>
      </c>
      <c r="F170" s="191" t="s">
        <v>380</v>
      </c>
      <c r="G170" s="192"/>
      <c r="H170" s="192"/>
      <c r="I170" s="192"/>
      <c r="J170" s="117" t="s">
        <v>278</v>
      </c>
      <c r="K170" s="118">
        <v>33.36</v>
      </c>
      <c r="L170" s="193"/>
      <c r="M170" s="192"/>
      <c r="N170" s="194">
        <f>ROUND($L$170*$K$170,2)</f>
        <v>0</v>
      </c>
      <c r="O170" s="192"/>
      <c r="P170" s="192"/>
      <c r="Q170" s="192"/>
      <c r="R170" s="116" t="s">
        <v>231</v>
      </c>
      <c r="S170" s="40"/>
      <c r="T170" s="119"/>
      <c r="U170" s="120" t="s">
        <v>138</v>
      </c>
      <c r="V170" s="22"/>
      <c r="W170" s="22"/>
      <c r="X170" s="121">
        <v>0</v>
      </c>
      <c r="Y170" s="121">
        <f>$X$170*$K$170</f>
        <v>0</v>
      </c>
      <c r="Z170" s="121">
        <v>0</v>
      </c>
      <c r="AA170" s="122">
        <f>$Z$170*$K$170</f>
        <v>0</v>
      </c>
      <c r="AR170" s="75" t="s">
        <v>224</v>
      </c>
      <c r="AT170" s="75" t="s">
        <v>220</v>
      </c>
      <c r="AU170" s="75" t="s">
        <v>176</v>
      </c>
      <c r="AY170" s="6" t="s">
        <v>218</v>
      </c>
      <c r="BE170" s="123">
        <f>IF($U$170="základní",$N$170,0)</f>
        <v>0</v>
      </c>
      <c r="BF170" s="123">
        <f>IF($U$170="snížená",$N$170,0)</f>
        <v>0</v>
      </c>
      <c r="BG170" s="123">
        <f>IF($U$170="zákl. přenesená",$N$170,0)</f>
        <v>0</v>
      </c>
      <c r="BH170" s="123">
        <f>IF($U$170="sníž. přenesená",$N$170,0)</f>
        <v>0</v>
      </c>
      <c r="BI170" s="123">
        <f>IF($U$170="nulová",$N$170,0)</f>
        <v>0</v>
      </c>
      <c r="BJ170" s="75" t="s">
        <v>119</v>
      </c>
      <c r="BK170" s="123">
        <f>ROUND($L$170*$K$170,2)</f>
        <v>0</v>
      </c>
      <c r="BL170" s="75" t="s">
        <v>224</v>
      </c>
      <c r="BM170" s="75" t="s">
        <v>381</v>
      </c>
    </row>
    <row r="171" spans="2:47" s="6" customFormat="1" ht="27" customHeight="1">
      <c r="B171" s="21"/>
      <c r="C171" s="22"/>
      <c r="D171" s="22"/>
      <c r="E171" s="22"/>
      <c r="F171" s="197" t="s">
        <v>382</v>
      </c>
      <c r="G171" s="162"/>
      <c r="H171" s="162"/>
      <c r="I171" s="162"/>
      <c r="J171" s="162"/>
      <c r="K171" s="162"/>
      <c r="L171" s="162"/>
      <c r="M171" s="162"/>
      <c r="N171" s="162"/>
      <c r="O171" s="162"/>
      <c r="P171" s="162"/>
      <c r="Q171" s="162"/>
      <c r="R171" s="162"/>
      <c r="S171" s="40"/>
      <c r="T171" s="49"/>
      <c r="U171" s="22"/>
      <c r="V171" s="22"/>
      <c r="W171" s="22"/>
      <c r="X171" s="22"/>
      <c r="Y171" s="22"/>
      <c r="Z171" s="22"/>
      <c r="AA171" s="50"/>
      <c r="AT171" s="6" t="s">
        <v>234</v>
      </c>
      <c r="AU171" s="6" t="s">
        <v>176</v>
      </c>
    </row>
    <row r="172" spans="2:65" s="6" customFormat="1" ht="27" customHeight="1">
      <c r="B172" s="21"/>
      <c r="C172" s="114" t="s">
        <v>383</v>
      </c>
      <c r="D172" s="114" t="s">
        <v>220</v>
      </c>
      <c r="E172" s="115" t="s">
        <v>384</v>
      </c>
      <c r="F172" s="191" t="s">
        <v>385</v>
      </c>
      <c r="G172" s="192"/>
      <c r="H172" s="192"/>
      <c r="I172" s="192"/>
      <c r="J172" s="117" t="s">
        <v>223</v>
      </c>
      <c r="K172" s="118">
        <v>19.323</v>
      </c>
      <c r="L172" s="193"/>
      <c r="M172" s="192"/>
      <c r="N172" s="194">
        <f>ROUND($L$172*$K$172,2)</f>
        <v>0</v>
      </c>
      <c r="O172" s="192"/>
      <c r="P172" s="192"/>
      <c r="Q172" s="192"/>
      <c r="R172" s="116" t="s">
        <v>231</v>
      </c>
      <c r="S172" s="40"/>
      <c r="T172" s="119"/>
      <c r="U172" s="120" t="s">
        <v>138</v>
      </c>
      <c r="V172" s="22"/>
      <c r="W172" s="22"/>
      <c r="X172" s="121">
        <v>1.05306</v>
      </c>
      <c r="Y172" s="121">
        <f>$X$172*$K$172</f>
        <v>20.348278380000004</v>
      </c>
      <c r="Z172" s="121">
        <v>0</v>
      </c>
      <c r="AA172" s="122">
        <f>$Z$172*$K$172</f>
        <v>0</v>
      </c>
      <c r="AR172" s="75" t="s">
        <v>224</v>
      </c>
      <c r="AT172" s="75" t="s">
        <v>220</v>
      </c>
      <c r="AU172" s="75" t="s">
        <v>176</v>
      </c>
      <c r="AY172" s="6" t="s">
        <v>218</v>
      </c>
      <c r="BE172" s="123">
        <f>IF($U$172="základní",$N$172,0)</f>
        <v>0</v>
      </c>
      <c r="BF172" s="123">
        <f>IF($U$172="snížená",$N$172,0)</f>
        <v>0</v>
      </c>
      <c r="BG172" s="123">
        <f>IF($U$172="zákl. přenesená",$N$172,0)</f>
        <v>0</v>
      </c>
      <c r="BH172" s="123">
        <f>IF($U$172="sníž. přenesená",$N$172,0)</f>
        <v>0</v>
      </c>
      <c r="BI172" s="123">
        <f>IF($U$172="nulová",$N$172,0)</f>
        <v>0</v>
      </c>
      <c r="BJ172" s="75" t="s">
        <v>119</v>
      </c>
      <c r="BK172" s="123">
        <f>ROUND($L$172*$K$172,2)</f>
        <v>0</v>
      </c>
      <c r="BL172" s="75" t="s">
        <v>224</v>
      </c>
      <c r="BM172" s="75" t="s">
        <v>386</v>
      </c>
    </row>
    <row r="173" spans="2:47" s="6" customFormat="1" ht="16.5" customHeight="1">
      <c r="B173" s="21"/>
      <c r="C173" s="22"/>
      <c r="D173" s="22"/>
      <c r="E173" s="22"/>
      <c r="F173" s="197" t="s">
        <v>387</v>
      </c>
      <c r="G173" s="162"/>
      <c r="H173" s="162"/>
      <c r="I173" s="162"/>
      <c r="J173" s="162"/>
      <c r="K173" s="162"/>
      <c r="L173" s="162"/>
      <c r="M173" s="162"/>
      <c r="N173" s="162"/>
      <c r="O173" s="162"/>
      <c r="P173" s="162"/>
      <c r="Q173" s="162"/>
      <c r="R173" s="162"/>
      <c r="S173" s="40"/>
      <c r="T173" s="49"/>
      <c r="U173" s="22"/>
      <c r="V173" s="22"/>
      <c r="W173" s="22"/>
      <c r="X173" s="22"/>
      <c r="Y173" s="22"/>
      <c r="Z173" s="22"/>
      <c r="AA173" s="50"/>
      <c r="AT173" s="6" t="s">
        <v>234</v>
      </c>
      <c r="AU173" s="6" t="s">
        <v>176</v>
      </c>
    </row>
    <row r="174" spans="2:51" s="6" customFormat="1" ht="15.75" customHeight="1">
      <c r="B174" s="124"/>
      <c r="C174" s="125"/>
      <c r="D174" s="125"/>
      <c r="E174" s="133"/>
      <c r="F174" s="195" t="s">
        <v>388</v>
      </c>
      <c r="G174" s="196"/>
      <c r="H174" s="196"/>
      <c r="I174" s="196"/>
      <c r="J174" s="125"/>
      <c r="K174" s="127">
        <v>19.323</v>
      </c>
      <c r="L174" s="125"/>
      <c r="M174" s="125"/>
      <c r="N174" s="125"/>
      <c r="O174" s="125"/>
      <c r="P174" s="125"/>
      <c r="Q174" s="125"/>
      <c r="R174" s="125"/>
      <c r="S174" s="128"/>
      <c r="T174" s="129"/>
      <c r="U174" s="125"/>
      <c r="V174" s="125"/>
      <c r="W174" s="125"/>
      <c r="X174" s="125"/>
      <c r="Y174" s="125"/>
      <c r="Z174" s="125"/>
      <c r="AA174" s="130"/>
      <c r="AT174" s="131" t="s">
        <v>227</v>
      </c>
      <c r="AU174" s="131" t="s">
        <v>176</v>
      </c>
      <c r="AV174" s="132" t="s">
        <v>176</v>
      </c>
      <c r="AW174" s="132" t="s">
        <v>186</v>
      </c>
      <c r="AX174" s="132" t="s">
        <v>168</v>
      </c>
      <c r="AY174" s="131" t="s">
        <v>218</v>
      </c>
    </row>
    <row r="175" spans="2:65" s="6" customFormat="1" ht="15.75" customHeight="1">
      <c r="B175" s="21"/>
      <c r="C175" s="114" t="s">
        <v>389</v>
      </c>
      <c r="D175" s="114" t="s">
        <v>220</v>
      </c>
      <c r="E175" s="115" t="s">
        <v>390</v>
      </c>
      <c r="F175" s="191" t="s">
        <v>391</v>
      </c>
      <c r="G175" s="192"/>
      <c r="H175" s="192"/>
      <c r="I175" s="192"/>
      <c r="J175" s="117" t="s">
        <v>230</v>
      </c>
      <c r="K175" s="118">
        <v>60.696</v>
      </c>
      <c r="L175" s="193"/>
      <c r="M175" s="192"/>
      <c r="N175" s="194">
        <f>ROUND($L$175*$K$175,2)</f>
        <v>0</v>
      </c>
      <c r="O175" s="192"/>
      <c r="P175" s="192"/>
      <c r="Q175" s="192"/>
      <c r="R175" s="116" t="s">
        <v>231</v>
      </c>
      <c r="S175" s="40"/>
      <c r="T175" s="119"/>
      <c r="U175" s="120" t="s">
        <v>138</v>
      </c>
      <c r="V175" s="22"/>
      <c r="W175" s="22"/>
      <c r="X175" s="121">
        <v>2.45329</v>
      </c>
      <c r="Y175" s="121">
        <f>$X$175*$K$175</f>
        <v>148.90488983999998</v>
      </c>
      <c r="Z175" s="121">
        <v>0</v>
      </c>
      <c r="AA175" s="122">
        <f>$Z$175*$K$175</f>
        <v>0</v>
      </c>
      <c r="AR175" s="75" t="s">
        <v>224</v>
      </c>
      <c r="AT175" s="75" t="s">
        <v>220</v>
      </c>
      <c r="AU175" s="75" t="s">
        <v>176</v>
      </c>
      <c r="AY175" s="6" t="s">
        <v>218</v>
      </c>
      <c r="BE175" s="123">
        <f>IF($U$175="základní",$N$175,0)</f>
        <v>0</v>
      </c>
      <c r="BF175" s="123">
        <f>IF($U$175="snížená",$N$175,0)</f>
        <v>0</v>
      </c>
      <c r="BG175" s="123">
        <f>IF($U$175="zákl. přenesená",$N$175,0)</f>
        <v>0</v>
      </c>
      <c r="BH175" s="123">
        <f>IF($U$175="sníž. přenesená",$N$175,0)</f>
        <v>0</v>
      </c>
      <c r="BI175" s="123">
        <f>IF($U$175="nulová",$N$175,0)</f>
        <v>0</v>
      </c>
      <c r="BJ175" s="75" t="s">
        <v>119</v>
      </c>
      <c r="BK175" s="123">
        <f>ROUND($L$175*$K$175,2)</f>
        <v>0</v>
      </c>
      <c r="BL175" s="75" t="s">
        <v>224</v>
      </c>
      <c r="BM175" s="75" t="s">
        <v>392</v>
      </c>
    </row>
    <row r="176" spans="2:47" s="6" customFormat="1" ht="16.5" customHeight="1">
      <c r="B176" s="21"/>
      <c r="C176" s="22"/>
      <c r="D176" s="22"/>
      <c r="E176" s="22"/>
      <c r="F176" s="197" t="s">
        <v>393</v>
      </c>
      <c r="G176" s="162"/>
      <c r="H176" s="162"/>
      <c r="I176" s="162"/>
      <c r="J176" s="162"/>
      <c r="K176" s="162"/>
      <c r="L176" s="162"/>
      <c r="M176" s="162"/>
      <c r="N176" s="162"/>
      <c r="O176" s="162"/>
      <c r="P176" s="162"/>
      <c r="Q176" s="162"/>
      <c r="R176" s="162"/>
      <c r="S176" s="40"/>
      <c r="T176" s="49"/>
      <c r="U176" s="22"/>
      <c r="V176" s="22"/>
      <c r="W176" s="22"/>
      <c r="X176" s="22"/>
      <c r="Y176" s="22"/>
      <c r="Z176" s="22"/>
      <c r="AA176" s="50"/>
      <c r="AT176" s="6" t="s">
        <v>234</v>
      </c>
      <c r="AU176" s="6" t="s">
        <v>176</v>
      </c>
    </row>
    <row r="177" spans="2:51" s="6" customFormat="1" ht="15.75" customHeight="1">
      <c r="B177" s="124"/>
      <c r="C177" s="125"/>
      <c r="D177" s="125"/>
      <c r="E177" s="133"/>
      <c r="F177" s="195" t="s">
        <v>394</v>
      </c>
      <c r="G177" s="196"/>
      <c r="H177" s="196"/>
      <c r="I177" s="196"/>
      <c r="J177" s="125"/>
      <c r="K177" s="127">
        <v>60.696</v>
      </c>
      <c r="L177" s="125"/>
      <c r="M177" s="125"/>
      <c r="N177" s="125"/>
      <c r="O177" s="125"/>
      <c r="P177" s="125"/>
      <c r="Q177" s="125"/>
      <c r="R177" s="125"/>
      <c r="S177" s="128"/>
      <c r="T177" s="129"/>
      <c r="U177" s="125"/>
      <c r="V177" s="125"/>
      <c r="W177" s="125"/>
      <c r="X177" s="125"/>
      <c r="Y177" s="125"/>
      <c r="Z177" s="125"/>
      <c r="AA177" s="130"/>
      <c r="AT177" s="131" t="s">
        <v>227</v>
      </c>
      <c r="AU177" s="131" t="s">
        <v>176</v>
      </c>
      <c r="AV177" s="132" t="s">
        <v>176</v>
      </c>
      <c r="AW177" s="132" t="s">
        <v>186</v>
      </c>
      <c r="AX177" s="132" t="s">
        <v>168</v>
      </c>
      <c r="AY177" s="131" t="s">
        <v>218</v>
      </c>
    </row>
    <row r="178" spans="2:65" s="6" customFormat="1" ht="15.75" customHeight="1">
      <c r="B178" s="21"/>
      <c r="C178" s="114" t="s">
        <v>109</v>
      </c>
      <c r="D178" s="114" t="s">
        <v>220</v>
      </c>
      <c r="E178" s="115" t="s">
        <v>395</v>
      </c>
      <c r="F178" s="191" t="s">
        <v>396</v>
      </c>
      <c r="G178" s="192"/>
      <c r="H178" s="192"/>
      <c r="I178" s="192"/>
      <c r="J178" s="117" t="s">
        <v>278</v>
      </c>
      <c r="K178" s="118">
        <v>404.64</v>
      </c>
      <c r="L178" s="193"/>
      <c r="M178" s="192"/>
      <c r="N178" s="194">
        <f>ROUND($L$178*$K$178,2)</f>
        <v>0</v>
      </c>
      <c r="O178" s="192"/>
      <c r="P178" s="192"/>
      <c r="Q178" s="192"/>
      <c r="R178" s="116" t="s">
        <v>231</v>
      </c>
      <c r="S178" s="40"/>
      <c r="T178" s="119"/>
      <c r="U178" s="120" t="s">
        <v>138</v>
      </c>
      <c r="V178" s="22"/>
      <c r="W178" s="22"/>
      <c r="X178" s="121">
        <v>0.00103</v>
      </c>
      <c r="Y178" s="121">
        <f>$X$178*$K$178</f>
        <v>0.4167792</v>
      </c>
      <c r="Z178" s="121">
        <v>0</v>
      </c>
      <c r="AA178" s="122">
        <f>$Z$178*$K$178</f>
        <v>0</v>
      </c>
      <c r="AR178" s="75" t="s">
        <v>224</v>
      </c>
      <c r="AT178" s="75" t="s">
        <v>220</v>
      </c>
      <c r="AU178" s="75" t="s">
        <v>176</v>
      </c>
      <c r="AY178" s="6" t="s">
        <v>218</v>
      </c>
      <c r="BE178" s="123">
        <f>IF($U$178="základní",$N$178,0)</f>
        <v>0</v>
      </c>
      <c r="BF178" s="123">
        <f>IF($U$178="snížená",$N$178,0)</f>
        <v>0</v>
      </c>
      <c r="BG178" s="123">
        <f>IF($U$178="zákl. přenesená",$N$178,0)</f>
        <v>0</v>
      </c>
      <c r="BH178" s="123">
        <f>IF($U$178="sníž. přenesená",$N$178,0)</f>
        <v>0</v>
      </c>
      <c r="BI178" s="123">
        <f>IF($U$178="nulová",$N$178,0)</f>
        <v>0</v>
      </c>
      <c r="BJ178" s="75" t="s">
        <v>119</v>
      </c>
      <c r="BK178" s="123">
        <f>ROUND($L$178*$K$178,2)</f>
        <v>0</v>
      </c>
      <c r="BL178" s="75" t="s">
        <v>224</v>
      </c>
      <c r="BM178" s="75" t="s">
        <v>397</v>
      </c>
    </row>
    <row r="179" spans="2:47" s="6" customFormat="1" ht="27" customHeight="1">
      <c r="B179" s="21"/>
      <c r="C179" s="22"/>
      <c r="D179" s="22"/>
      <c r="E179" s="22"/>
      <c r="F179" s="197" t="s">
        <v>398</v>
      </c>
      <c r="G179" s="162"/>
      <c r="H179" s="162"/>
      <c r="I179" s="162"/>
      <c r="J179" s="162"/>
      <c r="K179" s="162"/>
      <c r="L179" s="162"/>
      <c r="M179" s="162"/>
      <c r="N179" s="162"/>
      <c r="O179" s="162"/>
      <c r="P179" s="162"/>
      <c r="Q179" s="162"/>
      <c r="R179" s="162"/>
      <c r="S179" s="40"/>
      <c r="T179" s="49"/>
      <c r="U179" s="22"/>
      <c r="V179" s="22"/>
      <c r="W179" s="22"/>
      <c r="X179" s="22"/>
      <c r="Y179" s="22"/>
      <c r="Z179" s="22"/>
      <c r="AA179" s="50"/>
      <c r="AT179" s="6" t="s">
        <v>234</v>
      </c>
      <c r="AU179" s="6" t="s">
        <v>176</v>
      </c>
    </row>
    <row r="180" spans="2:51" s="6" customFormat="1" ht="15.75" customHeight="1">
      <c r="B180" s="124"/>
      <c r="C180" s="125"/>
      <c r="D180" s="125"/>
      <c r="E180" s="133"/>
      <c r="F180" s="195" t="s">
        <v>399</v>
      </c>
      <c r="G180" s="196"/>
      <c r="H180" s="196"/>
      <c r="I180" s="196"/>
      <c r="J180" s="125"/>
      <c r="K180" s="127">
        <v>404.64</v>
      </c>
      <c r="L180" s="125"/>
      <c r="M180" s="125"/>
      <c r="N180" s="125"/>
      <c r="O180" s="125"/>
      <c r="P180" s="125"/>
      <c r="Q180" s="125"/>
      <c r="R180" s="125"/>
      <c r="S180" s="128"/>
      <c r="T180" s="129"/>
      <c r="U180" s="125"/>
      <c r="V180" s="125"/>
      <c r="W180" s="125"/>
      <c r="X180" s="125"/>
      <c r="Y180" s="125"/>
      <c r="Z180" s="125"/>
      <c r="AA180" s="130"/>
      <c r="AT180" s="131" t="s">
        <v>227</v>
      </c>
      <c r="AU180" s="131" t="s">
        <v>176</v>
      </c>
      <c r="AV180" s="132" t="s">
        <v>176</v>
      </c>
      <c r="AW180" s="132" t="s">
        <v>186</v>
      </c>
      <c r="AX180" s="132" t="s">
        <v>168</v>
      </c>
      <c r="AY180" s="131" t="s">
        <v>218</v>
      </c>
    </row>
    <row r="181" spans="2:65" s="6" customFormat="1" ht="15.75" customHeight="1">
      <c r="B181" s="21"/>
      <c r="C181" s="114" t="s">
        <v>400</v>
      </c>
      <c r="D181" s="114" t="s">
        <v>220</v>
      </c>
      <c r="E181" s="115" t="s">
        <v>401</v>
      </c>
      <c r="F181" s="191" t="s">
        <v>402</v>
      </c>
      <c r="G181" s="192"/>
      <c r="H181" s="192"/>
      <c r="I181" s="192"/>
      <c r="J181" s="117" t="s">
        <v>278</v>
      </c>
      <c r="K181" s="118">
        <v>404.64</v>
      </c>
      <c r="L181" s="193"/>
      <c r="M181" s="192"/>
      <c r="N181" s="194">
        <f>ROUND($L$181*$K$181,2)</f>
        <v>0</v>
      </c>
      <c r="O181" s="192"/>
      <c r="P181" s="192"/>
      <c r="Q181" s="192"/>
      <c r="R181" s="116" t="s">
        <v>231</v>
      </c>
      <c r="S181" s="40"/>
      <c r="T181" s="119"/>
      <c r="U181" s="120" t="s">
        <v>138</v>
      </c>
      <c r="V181" s="22"/>
      <c r="W181" s="22"/>
      <c r="X181" s="121">
        <v>0</v>
      </c>
      <c r="Y181" s="121">
        <f>$X$181*$K$181</f>
        <v>0</v>
      </c>
      <c r="Z181" s="121">
        <v>0</v>
      </c>
      <c r="AA181" s="122">
        <f>$Z$181*$K$181</f>
        <v>0</v>
      </c>
      <c r="AR181" s="75" t="s">
        <v>224</v>
      </c>
      <c r="AT181" s="75" t="s">
        <v>220</v>
      </c>
      <c r="AU181" s="75" t="s">
        <v>176</v>
      </c>
      <c r="AY181" s="6" t="s">
        <v>218</v>
      </c>
      <c r="BE181" s="123">
        <f>IF($U$181="základní",$N$181,0)</f>
        <v>0</v>
      </c>
      <c r="BF181" s="123">
        <f>IF($U$181="snížená",$N$181,0)</f>
        <v>0</v>
      </c>
      <c r="BG181" s="123">
        <f>IF($U$181="zákl. přenesená",$N$181,0)</f>
        <v>0</v>
      </c>
      <c r="BH181" s="123">
        <f>IF($U$181="sníž. přenesená",$N$181,0)</f>
        <v>0</v>
      </c>
      <c r="BI181" s="123">
        <f>IF($U$181="nulová",$N$181,0)</f>
        <v>0</v>
      </c>
      <c r="BJ181" s="75" t="s">
        <v>119</v>
      </c>
      <c r="BK181" s="123">
        <f>ROUND($L$181*$K$181,2)</f>
        <v>0</v>
      </c>
      <c r="BL181" s="75" t="s">
        <v>224</v>
      </c>
      <c r="BM181" s="75" t="s">
        <v>403</v>
      </c>
    </row>
    <row r="182" spans="2:47" s="6" customFormat="1" ht="27" customHeight="1">
      <c r="B182" s="21"/>
      <c r="C182" s="22"/>
      <c r="D182" s="22"/>
      <c r="E182" s="22"/>
      <c r="F182" s="197" t="s">
        <v>404</v>
      </c>
      <c r="G182" s="162"/>
      <c r="H182" s="162"/>
      <c r="I182" s="162"/>
      <c r="J182" s="162"/>
      <c r="K182" s="162"/>
      <c r="L182" s="162"/>
      <c r="M182" s="162"/>
      <c r="N182" s="162"/>
      <c r="O182" s="162"/>
      <c r="P182" s="162"/>
      <c r="Q182" s="162"/>
      <c r="R182" s="162"/>
      <c r="S182" s="40"/>
      <c r="T182" s="49"/>
      <c r="U182" s="22"/>
      <c r="V182" s="22"/>
      <c r="W182" s="22"/>
      <c r="X182" s="22"/>
      <c r="Y182" s="22"/>
      <c r="Z182" s="22"/>
      <c r="AA182" s="50"/>
      <c r="AT182" s="6" t="s">
        <v>234</v>
      </c>
      <c r="AU182" s="6" t="s">
        <v>176</v>
      </c>
    </row>
    <row r="183" spans="2:65" s="6" customFormat="1" ht="27" customHeight="1">
      <c r="B183" s="21"/>
      <c r="C183" s="114" t="s">
        <v>405</v>
      </c>
      <c r="D183" s="114" t="s">
        <v>220</v>
      </c>
      <c r="E183" s="115" t="s">
        <v>406</v>
      </c>
      <c r="F183" s="191" t="s">
        <v>407</v>
      </c>
      <c r="G183" s="192"/>
      <c r="H183" s="192"/>
      <c r="I183" s="192"/>
      <c r="J183" s="117" t="s">
        <v>223</v>
      </c>
      <c r="K183" s="118">
        <v>2.428</v>
      </c>
      <c r="L183" s="193"/>
      <c r="M183" s="192"/>
      <c r="N183" s="194">
        <f>ROUND($L$183*$K$183,2)</f>
        <v>0</v>
      </c>
      <c r="O183" s="192"/>
      <c r="P183" s="192"/>
      <c r="Q183" s="192"/>
      <c r="R183" s="116" t="s">
        <v>231</v>
      </c>
      <c r="S183" s="40"/>
      <c r="T183" s="119"/>
      <c r="U183" s="120" t="s">
        <v>138</v>
      </c>
      <c r="V183" s="22"/>
      <c r="W183" s="22"/>
      <c r="X183" s="121">
        <v>1.06017</v>
      </c>
      <c r="Y183" s="121">
        <f>$X$183*$K$183</f>
        <v>2.57409276</v>
      </c>
      <c r="Z183" s="121">
        <v>0</v>
      </c>
      <c r="AA183" s="122">
        <f>$Z$183*$K$183</f>
        <v>0</v>
      </c>
      <c r="AR183" s="75" t="s">
        <v>224</v>
      </c>
      <c r="AT183" s="75" t="s">
        <v>220</v>
      </c>
      <c r="AU183" s="75" t="s">
        <v>176</v>
      </c>
      <c r="AY183" s="6" t="s">
        <v>218</v>
      </c>
      <c r="BE183" s="123">
        <f>IF($U$183="základní",$N$183,0)</f>
        <v>0</v>
      </c>
      <c r="BF183" s="123">
        <f>IF($U$183="snížená",$N$183,0)</f>
        <v>0</v>
      </c>
      <c r="BG183" s="123">
        <f>IF($U$183="zákl. přenesená",$N$183,0)</f>
        <v>0</v>
      </c>
      <c r="BH183" s="123">
        <f>IF($U$183="sníž. přenesená",$N$183,0)</f>
        <v>0</v>
      </c>
      <c r="BI183" s="123">
        <f>IF($U$183="nulová",$N$183,0)</f>
        <v>0</v>
      </c>
      <c r="BJ183" s="75" t="s">
        <v>119</v>
      </c>
      <c r="BK183" s="123">
        <f>ROUND($L$183*$K$183,2)</f>
        <v>0</v>
      </c>
      <c r="BL183" s="75" t="s">
        <v>224</v>
      </c>
      <c r="BM183" s="75" t="s">
        <v>408</v>
      </c>
    </row>
    <row r="184" spans="2:47" s="6" customFormat="1" ht="16.5" customHeight="1">
      <c r="B184" s="21"/>
      <c r="C184" s="22"/>
      <c r="D184" s="22"/>
      <c r="E184" s="22"/>
      <c r="F184" s="197" t="s">
        <v>409</v>
      </c>
      <c r="G184" s="162"/>
      <c r="H184" s="162"/>
      <c r="I184" s="162"/>
      <c r="J184" s="162"/>
      <c r="K184" s="162"/>
      <c r="L184" s="162"/>
      <c r="M184" s="162"/>
      <c r="N184" s="162"/>
      <c r="O184" s="162"/>
      <c r="P184" s="162"/>
      <c r="Q184" s="162"/>
      <c r="R184" s="162"/>
      <c r="S184" s="40"/>
      <c r="T184" s="49"/>
      <c r="U184" s="22"/>
      <c r="V184" s="22"/>
      <c r="W184" s="22"/>
      <c r="X184" s="22"/>
      <c r="Y184" s="22"/>
      <c r="Z184" s="22"/>
      <c r="AA184" s="50"/>
      <c r="AT184" s="6" t="s">
        <v>234</v>
      </c>
      <c r="AU184" s="6" t="s">
        <v>176</v>
      </c>
    </row>
    <row r="185" spans="2:51" s="6" customFormat="1" ht="15.75" customHeight="1">
      <c r="B185" s="124"/>
      <c r="C185" s="125"/>
      <c r="D185" s="125"/>
      <c r="E185" s="133"/>
      <c r="F185" s="195" t="s">
        <v>410</v>
      </c>
      <c r="G185" s="196"/>
      <c r="H185" s="196"/>
      <c r="I185" s="196"/>
      <c r="J185" s="125"/>
      <c r="K185" s="127">
        <v>2.428</v>
      </c>
      <c r="L185" s="125"/>
      <c r="M185" s="125"/>
      <c r="N185" s="125"/>
      <c r="O185" s="125"/>
      <c r="P185" s="125"/>
      <c r="Q185" s="125"/>
      <c r="R185" s="125"/>
      <c r="S185" s="128"/>
      <c r="T185" s="129"/>
      <c r="U185" s="125"/>
      <c r="V185" s="125"/>
      <c r="W185" s="125"/>
      <c r="X185" s="125"/>
      <c r="Y185" s="125"/>
      <c r="Z185" s="125"/>
      <c r="AA185" s="130"/>
      <c r="AT185" s="131" t="s">
        <v>227</v>
      </c>
      <c r="AU185" s="131" t="s">
        <v>176</v>
      </c>
      <c r="AV185" s="132" t="s">
        <v>176</v>
      </c>
      <c r="AW185" s="132" t="s">
        <v>186</v>
      </c>
      <c r="AX185" s="132" t="s">
        <v>168</v>
      </c>
      <c r="AY185" s="131" t="s">
        <v>218</v>
      </c>
    </row>
    <row r="186" spans="2:65" s="6" customFormat="1" ht="27" customHeight="1">
      <c r="B186" s="21"/>
      <c r="C186" s="114" t="s">
        <v>411</v>
      </c>
      <c r="D186" s="114" t="s">
        <v>220</v>
      </c>
      <c r="E186" s="115" t="s">
        <v>412</v>
      </c>
      <c r="F186" s="191" t="s">
        <v>413</v>
      </c>
      <c r="G186" s="192"/>
      <c r="H186" s="192"/>
      <c r="I186" s="192"/>
      <c r="J186" s="117" t="s">
        <v>223</v>
      </c>
      <c r="K186" s="118">
        <v>3.642</v>
      </c>
      <c r="L186" s="193"/>
      <c r="M186" s="192"/>
      <c r="N186" s="194">
        <f>ROUND($L$186*$K$186,2)</f>
        <v>0</v>
      </c>
      <c r="O186" s="192"/>
      <c r="P186" s="192"/>
      <c r="Q186" s="192"/>
      <c r="R186" s="116" t="s">
        <v>231</v>
      </c>
      <c r="S186" s="40"/>
      <c r="T186" s="119"/>
      <c r="U186" s="120" t="s">
        <v>138</v>
      </c>
      <c r="V186" s="22"/>
      <c r="W186" s="22"/>
      <c r="X186" s="121">
        <v>1.05306</v>
      </c>
      <c r="Y186" s="121">
        <f>$X$186*$K$186</f>
        <v>3.8352445200000003</v>
      </c>
      <c r="Z186" s="121">
        <v>0</v>
      </c>
      <c r="AA186" s="122">
        <f>$Z$186*$K$186</f>
        <v>0</v>
      </c>
      <c r="AR186" s="75" t="s">
        <v>224</v>
      </c>
      <c r="AT186" s="75" t="s">
        <v>220</v>
      </c>
      <c r="AU186" s="75" t="s">
        <v>176</v>
      </c>
      <c r="AY186" s="6" t="s">
        <v>218</v>
      </c>
      <c r="BE186" s="123">
        <f>IF($U$186="základní",$N$186,0)</f>
        <v>0</v>
      </c>
      <c r="BF186" s="123">
        <f>IF($U$186="snížená",$N$186,0)</f>
        <v>0</v>
      </c>
      <c r="BG186" s="123">
        <f>IF($U$186="zákl. přenesená",$N$186,0)</f>
        <v>0</v>
      </c>
      <c r="BH186" s="123">
        <f>IF($U$186="sníž. přenesená",$N$186,0)</f>
        <v>0</v>
      </c>
      <c r="BI186" s="123">
        <f>IF($U$186="nulová",$N$186,0)</f>
        <v>0</v>
      </c>
      <c r="BJ186" s="75" t="s">
        <v>119</v>
      </c>
      <c r="BK186" s="123">
        <f>ROUND($L$186*$K$186,2)</f>
        <v>0</v>
      </c>
      <c r="BL186" s="75" t="s">
        <v>224</v>
      </c>
      <c r="BM186" s="75" t="s">
        <v>414</v>
      </c>
    </row>
    <row r="187" spans="2:47" s="6" customFormat="1" ht="16.5" customHeight="1">
      <c r="B187" s="21"/>
      <c r="C187" s="22"/>
      <c r="D187" s="22"/>
      <c r="E187" s="22"/>
      <c r="F187" s="197" t="s">
        <v>415</v>
      </c>
      <c r="G187" s="162"/>
      <c r="H187" s="162"/>
      <c r="I187" s="162"/>
      <c r="J187" s="162"/>
      <c r="K187" s="162"/>
      <c r="L187" s="162"/>
      <c r="M187" s="162"/>
      <c r="N187" s="162"/>
      <c r="O187" s="162"/>
      <c r="P187" s="162"/>
      <c r="Q187" s="162"/>
      <c r="R187" s="162"/>
      <c r="S187" s="40"/>
      <c r="T187" s="49"/>
      <c r="U187" s="22"/>
      <c r="V187" s="22"/>
      <c r="W187" s="22"/>
      <c r="X187" s="22"/>
      <c r="Y187" s="22"/>
      <c r="Z187" s="22"/>
      <c r="AA187" s="50"/>
      <c r="AT187" s="6" t="s">
        <v>234</v>
      </c>
      <c r="AU187" s="6" t="s">
        <v>176</v>
      </c>
    </row>
    <row r="188" spans="2:51" s="6" customFormat="1" ht="15.75" customHeight="1">
      <c r="B188" s="124"/>
      <c r="C188" s="125"/>
      <c r="D188" s="125"/>
      <c r="E188" s="133"/>
      <c r="F188" s="195" t="s">
        <v>416</v>
      </c>
      <c r="G188" s="196"/>
      <c r="H188" s="196"/>
      <c r="I188" s="196"/>
      <c r="J188" s="125"/>
      <c r="K188" s="127">
        <v>3.642</v>
      </c>
      <c r="L188" s="125"/>
      <c r="M188" s="125"/>
      <c r="N188" s="125"/>
      <c r="O188" s="125"/>
      <c r="P188" s="125"/>
      <c r="Q188" s="125"/>
      <c r="R188" s="125"/>
      <c r="S188" s="128"/>
      <c r="T188" s="129"/>
      <c r="U188" s="125"/>
      <c r="V188" s="125"/>
      <c r="W188" s="125"/>
      <c r="X188" s="125"/>
      <c r="Y188" s="125"/>
      <c r="Z188" s="125"/>
      <c r="AA188" s="130"/>
      <c r="AT188" s="131" t="s">
        <v>227</v>
      </c>
      <c r="AU188" s="131" t="s">
        <v>176</v>
      </c>
      <c r="AV188" s="132" t="s">
        <v>176</v>
      </c>
      <c r="AW188" s="132" t="s">
        <v>186</v>
      </c>
      <c r="AX188" s="132" t="s">
        <v>168</v>
      </c>
      <c r="AY188" s="131" t="s">
        <v>218</v>
      </c>
    </row>
    <row r="189" spans="2:65" s="6" customFormat="1" ht="15.75" customHeight="1">
      <c r="B189" s="21"/>
      <c r="C189" s="114" t="s">
        <v>417</v>
      </c>
      <c r="D189" s="114" t="s">
        <v>220</v>
      </c>
      <c r="E189" s="115" t="s">
        <v>418</v>
      </c>
      <c r="F189" s="191" t="s">
        <v>419</v>
      </c>
      <c r="G189" s="192"/>
      <c r="H189" s="192"/>
      <c r="I189" s="192"/>
      <c r="J189" s="117" t="s">
        <v>230</v>
      </c>
      <c r="K189" s="118">
        <v>13.861</v>
      </c>
      <c r="L189" s="193"/>
      <c r="M189" s="192"/>
      <c r="N189" s="194">
        <f>ROUND($L$189*$K$189,2)</f>
        <v>0</v>
      </c>
      <c r="O189" s="192"/>
      <c r="P189" s="192"/>
      <c r="Q189" s="192"/>
      <c r="R189" s="116" t="s">
        <v>231</v>
      </c>
      <c r="S189" s="40"/>
      <c r="T189" s="119"/>
      <c r="U189" s="120" t="s">
        <v>138</v>
      </c>
      <c r="V189" s="22"/>
      <c r="W189" s="22"/>
      <c r="X189" s="121">
        <v>2.45329</v>
      </c>
      <c r="Y189" s="121">
        <f>$X$189*$K$189</f>
        <v>34.00505269</v>
      </c>
      <c r="Z189" s="121">
        <v>0</v>
      </c>
      <c r="AA189" s="122">
        <f>$Z$189*$K$189</f>
        <v>0</v>
      </c>
      <c r="AR189" s="75" t="s">
        <v>224</v>
      </c>
      <c r="AT189" s="75" t="s">
        <v>220</v>
      </c>
      <c r="AU189" s="75" t="s">
        <v>176</v>
      </c>
      <c r="AY189" s="6" t="s">
        <v>218</v>
      </c>
      <c r="BE189" s="123">
        <f>IF($U$189="základní",$N$189,0)</f>
        <v>0</v>
      </c>
      <c r="BF189" s="123">
        <f>IF($U$189="snížená",$N$189,0)</f>
        <v>0</v>
      </c>
      <c r="BG189" s="123">
        <f>IF($U$189="zákl. přenesená",$N$189,0)</f>
        <v>0</v>
      </c>
      <c r="BH189" s="123">
        <f>IF($U$189="sníž. přenesená",$N$189,0)</f>
        <v>0</v>
      </c>
      <c r="BI189" s="123">
        <f>IF($U$189="nulová",$N$189,0)</f>
        <v>0</v>
      </c>
      <c r="BJ189" s="75" t="s">
        <v>119</v>
      </c>
      <c r="BK189" s="123">
        <f>ROUND($L$189*$K$189,2)</f>
        <v>0</v>
      </c>
      <c r="BL189" s="75" t="s">
        <v>224</v>
      </c>
      <c r="BM189" s="75" t="s">
        <v>420</v>
      </c>
    </row>
    <row r="190" spans="2:47" s="6" customFormat="1" ht="16.5" customHeight="1">
      <c r="B190" s="21"/>
      <c r="C190" s="22"/>
      <c r="D190" s="22"/>
      <c r="E190" s="22"/>
      <c r="F190" s="197" t="s">
        <v>421</v>
      </c>
      <c r="G190" s="162"/>
      <c r="H190" s="162"/>
      <c r="I190" s="162"/>
      <c r="J190" s="162"/>
      <c r="K190" s="162"/>
      <c r="L190" s="162"/>
      <c r="M190" s="162"/>
      <c r="N190" s="162"/>
      <c r="O190" s="162"/>
      <c r="P190" s="162"/>
      <c r="Q190" s="162"/>
      <c r="R190" s="162"/>
      <c r="S190" s="40"/>
      <c r="T190" s="49"/>
      <c r="U190" s="22"/>
      <c r="V190" s="22"/>
      <c r="W190" s="22"/>
      <c r="X190" s="22"/>
      <c r="Y190" s="22"/>
      <c r="Z190" s="22"/>
      <c r="AA190" s="50"/>
      <c r="AT190" s="6" t="s">
        <v>234</v>
      </c>
      <c r="AU190" s="6" t="s">
        <v>176</v>
      </c>
    </row>
    <row r="191" spans="2:51" s="6" customFormat="1" ht="15.75" customHeight="1">
      <c r="B191" s="124"/>
      <c r="C191" s="125"/>
      <c r="D191" s="125"/>
      <c r="E191" s="133"/>
      <c r="F191" s="195" t="s">
        <v>266</v>
      </c>
      <c r="G191" s="196"/>
      <c r="H191" s="196"/>
      <c r="I191" s="196"/>
      <c r="J191" s="125"/>
      <c r="K191" s="127">
        <v>1.701</v>
      </c>
      <c r="L191" s="125"/>
      <c r="M191" s="125"/>
      <c r="N191" s="125"/>
      <c r="O191" s="125"/>
      <c r="P191" s="125"/>
      <c r="Q191" s="125"/>
      <c r="R191" s="125"/>
      <c r="S191" s="128"/>
      <c r="T191" s="129"/>
      <c r="U191" s="125"/>
      <c r="V191" s="125"/>
      <c r="W191" s="125"/>
      <c r="X191" s="125"/>
      <c r="Y191" s="125"/>
      <c r="Z191" s="125"/>
      <c r="AA191" s="130"/>
      <c r="AT191" s="131" t="s">
        <v>227</v>
      </c>
      <c r="AU191" s="131" t="s">
        <v>176</v>
      </c>
      <c r="AV191" s="132" t="s">
        <v>176</v>
      </c>
      <c r="AW191" s="132" t="s">
        <v>186</v>
      </c>
      <c r="AX191" s="132" t="s">
        <v>168</v>
      </c>
      <c r="AY191" s="131" t="s">
        <v>218</v>
      </c>
    </row>
    <row r="192" spans="2:51" s="6" customFormat="1" ht="15.75" customHeight="1">
      <c r="B192" s="124"/>
      <c r="C192" s="125"/>
      <c r="D192" s="125"/>
      <c r="E192" s="133"/>
      <c r="F192" s="195" t="s">
        <v>422</v>
      </c>
      <c r="G192" s="196"/>
      <c r="H192" s="196"/>
      <c r="I192" s="196"/>
      <c r="J192" s="125"/>
      <c r="K192" s="127">
        <v>12.16</v>
      </c>
      <c r="L192" s="125"/>
      <c r="M192" s="125"/>
      <c r="N192" s="125"/>
      <c r="O192" s="125"/>
      <c r="P192" s="125"/>
      <c r="Q192" s="125"/>
      <c r="R192" s="125"/>
      <c r="S192" s="128"/>
      <c r="T192" s="129"/>
      <c r="U192" s="125"/>
      <c r="V192" s="125"/>
      <c r="W192" s="125"/>
      <c r="X192" s="125"/>
      <c r="Y192" s="125"/>
      <c r="Z192" s="125"/>
      <c r="AA192" s="130"/>
      <c r="AT192" s="131" t="s">
        <v>227</v>
      </c>
      <c r="AU192" s="131" t="s">
        <v>176</v>
      </c>
      <c r="AV192" s="132" t="s">
        <v>176</v>
      </c>
      <c r="AW192" s="132" t="s">
        <v>186</v>
      </c>
      <c r="AX192" s="132" t="s">
        <v>168</v>
      </c>
      <c r="AY192" s="131" t="s">
        <v>218</v>
      </c>
    </row>
    <row r="193" spans="2:65" s="6" customFormat="1" ht="15.75" customHeight="1">
      <c r="B193" s="21"/>
      <c r="C193" s="114" t="s">
        <v>423</v>
      </c>
      <c r="D193" s="114" t="s">
        <v>220</v>
      </c>
      <c r="E193" s="115" t="s">
        <v>424</v>
      </c>
      <c r="F193" s="191" t="s">
        <v>425</v>
      </c>
      <c r="G193" s="192"/>
      <c r="H193" s="192"/>
      <c r="I193" s="192"/>
      <c r="J193" s="117" t="s">
        <v>230</v>
      </c>
      <c r="K193" s="118">
        <v>9.1</v>
      </c>
      <c r="L193" s="193"/>
      <c r="M193" s="192"/>
      <c r="N193" s="194">
        <f>ROUND($L$193*$K$193,2)</f>
        <v>0</v>
      </c>
      <c r="O193" s="192"/>
      <c r="P193" s="192"/>
      <c r="Q193" s="192"/>
      <c r="R193" s="116" t="s">
        <v>231</v>
      </c>
      <c r="S193" s="40"/>
      <c r="T193" s="119"/>
      <c r="U193" s="120" t="s">
        <v>138</v>
      </c>
      <c r="V193" s="22"/>
      <c r="W193" s="22"/>
      <c r="X193" s="121">
        <v>2.45329</v>
      </c>
      <c r="Y193" s="121">
        <f>$X$193*$K$193</f>
        <v>22.324939</v>
      </c>
      <c r="Z193" s="121">
        <v>0</v>
      </c>
      <c r="AA193" s="122">
        <f>$Z$193*$K$193</f>
        <v>0</v>
      </c>
      <c r="AR193" s="75" t="s">
        <v>224</v>
      </c>
      <c r="AT193" s="75" t="s">
        <v>220</v>
      </c>
      <c r="AU193" s="75" t="s">
        <v>176</v>
      </c>
      <c r="AY193" s="6" t="s">
        <v>218</v>
      </c>
      <c r="BE193" s="123">
        <f>IF($U$193="základní",$N$193,0)</f>
        <v>0</v>
      </c>
      <c r="BF193" s="123">
        <f>IF($U$193="snížená",$N$193,0)</f>
        <v>0</v>
      </c>
      <c r="BG193" s="123">
        <f>IF($U$193="zákl. přenesená",$N$193,0)</f>
        <v>0</v>
      </c>
      <c r="BH193" s="123">
        <f>IF($U$193="sníž. přenesená",$N$193,0)</f>
        <v>0</v>
      </c>
      <c r="BI193" s="123">
        <f>IF($U$193="nulová",$N$193,0)</f>
        <v>0</v>
      </c>
      <c r="BJ193" s="75" t="s">
        <v>119</v>
      </c>
      <c r="BK193" s="123">
        <f>ROUND($L$193*$K$193,2)</f>
        <v>0</v>
      </c>
      <c r="BL193" s="75" t="s">
        <v>224</v>
      </c>
      <c r="BM193" s="75" t="s">
        <v>426</v>
      </c>
    </row>
    <row r="194" spans="2:47" s="6" customFormat="1" ht="16.5" customHeight="1">
      <c r="B194" s="21"/>
      <c r="C194" s="22"/>
      <c r="D194" s="22"/>
      <c r="E194" s="22"/>
      <c r="F194" s="197" t="s">
        <v>427</v>
      </c>
      <c r="G194" s="162"/>
      <c r="H194" s="162"/>
      <c r="I194" s="162"/>
      <c r="J194" s="162"/>
      <c r="K194" s="162"/>
      <c r="L194" s="162"/>
      <c r="M194" s="162"/>
      <c r="N194" s="162"/>
      <c r="O194" s="162"/>
      <c r="P194" s="162"/>
      <c r="Q194" s="162"/>
      <c r="R194" s="162"/>
      <c r="S194" s="40"/>
      <c r="T194" s="49"/>
      <c r="U194" s="22"/>
      <c r="V194" s="22"/>
      <c r="W194" s="22"/>
      <c r="X194" s="22"/>
      <c r="Y194" s="22"/>
      <c r="Z194" s="22"/>
      <c r="AA194" s="50"/>
      <c r="AT194" s="6" t="s">
        <v>234</v>
      </c>
      <c r="AU194" s="6" t="s">
        <v>176</v>
      </c>
    </row>
    <row r="195" spans="2:51" s="6" customFormat="1" ht="15.75" customHeight="1">
      <c r="B195" s="124"/>
      <c r="C195" s="125"/>
      <c r="D195" s="125"/>
      <c r="E195" s="133"/>
      <c r="F195" s="195" t="s">
        <v>267</v>
      </c>
      <c r="G195" s="196"/>
      <c r="H195" s="196"/>
      <c r="I195" s="196"/>
      <c r="J195" s="125"/>
      <c r="K195" s="127">
        <v>9.1</v>
      </c>
      <c r="L195" s="125"/>
      <c r="M195" s="125"/>
      <c r="N195" s="125"/>
      <c r="O195" s="125"/>
      <c r="P195" s="125"/>
      <c r="Q195" s="125"/>
      <c r="R195" s="125"/>
      <c r="S195" s="128"/>
      <c r="T195" s="129"/>
      <c r="U195" s="125"/>
      <c r="V195" s="125"/>
      <c r="W195" s="125"/>
      <c r="X195" s="125"/>
      <c r="Y195" s="125"/>
      <c r="Z195" s="125"/>
      <c r="AA195" s="130"/>
      <c r="AT195" s="131" t="s">
        <v>227</v>
      </c>
      <c r="AU195" s="131" t="s">
        <v>176</v>
      </c>
      <c r="AV195" s="132" t="s">
        <v>176</v>
      </c>
      <c r="AW195" s="132" t="s">
        <v>186</v>
      </c>
      <c r="AX195" s="132" t="s">
        <v>168</v>
      </c>
      <c r="AY195" s="131" t="s">
        <v>218</v>
      </c>
    </row>
    <row r="196" spans="2:65" s="6" customFormat="1" ht="15.75" customHeight="1">
      <c r="B196" s="21"/>
      <c r="C196" s="114" t="s">
        <v>428</v>
      </c>
      <c r="D196" s="114" t="s">
        <v>220</v>
      </c>
      <c r="E196" s="115" t="s">
        <v>429</v>
      </c>
      <c r="F196" s="191" t="s">
        <v>430</v>
      </c>
      <c r="G196" s="192"/>
      <c r="H196" s="192"/>
      <c r="I196" s="192"/>
      <c r="J196" s="117" t="s">
        <v>278</v>
      </c>
      <c r="K196" s="118">
        <v>173.12</v>
      </c>
      <c r="L196" s="193"/>
      <c r="M196" s="192"/>
      <c r="N196" s="194">
        <f>ROUND($L$196*$K$196,2)</f>
        <v>0</v>
      </c>
      <c r="O196" s="192"/>
      <c r="P196" s="192"/>
      <c r="Q196" s="192"/>
      <c r="R196" s="116" t="s">
        <v>231</v>
      </c>
      <c r="S196" s="40"/>
      <c r="T196" s="119"/>
      <c r="U196" s="120" t="s">
        <v>138</v>
      </c>
      <c r="V196" s="22"/>
      <c r="W196" s="22"/>
      <c r="X196" s="121">
        <v>0.00103</v>
      </c>
      <c r="Y196" s="121">
        <f>$X$196*$K$196</f>
        <v>0.17831360000000002</v>
      </c>
      <c r="Z196" s="121">
        <v>0</v>
      </c>
      <c r="AA196" s="122">
        <f>$Z$196*$K$196</f>
        <v>0</v>
      </c>
      <c r="AR196" s="75" t="s">
        <v>224</v>
      </c>
      <c r="AT196" s="75" t="s">
        <v>220</v>
      </c>
      <c r="AU196" s="75" t="s">
        <v>176</v>
      </c>
      <c r="AY196" s="6" t="s">
        <v>218</v>
      </c>
      <c r="BE196" s="123">
        <f>IF($U$196="základní",$N$196,0)</f>
        <v>0</v>
      </c>
      <c r="BF196" s="123">
        <f>IF($U$196="snížená",$N$196,0)</f>
        <v>0</v>
      </c>
      <c r="BG196" s="123">
        <f>IF($U$196="zákl. přenesená",$N$196,0)</f>
        <v>0</v>
      </c>
      <c r="BH196" s="123">
        <f>IF($U$196="sníž. přenesená",$N$196,0)</f>
        <v>0</v>
      </c>
      <c r="BI196" s="123">
        <f>IF($U$196="nulová",$N$196,0)</f>
        <v>0</v>
      </c>
      <c r="BJ196" s="75" t="s">
        <v>119</v>
      </c>
      <c r="BK196" s="123">
        <f>ROUND($L$196*$K$196,2)</f>
        <v>0</v>
      </c>
      <c r="BL196" s="75" t="s">
        <v>224</v>
      </c>
      <c r="BM196" s="75" t="s">
        <v>431</v>
      </c>
    </row>
    <row r="197" spans="2:47" s="6" customFormat="1" ht="27" customHeight="1">
      <c r="B197" s="21"/>
      <c r="C197" s="22"/>
      <c r="D197" s="22"/>
      <c r="E197" s="22"/>
      <c r="F197" s="197" t="s">
        <v>432</v>
      </c>
      <c r="G197" s="162"/>
      <c r="H197" s="162"/>
      <c r="I197" s="162"/>
      <c r="J197" s="162"/>
      <c r="K197" s="162"/>
      <c r="L197" s="162"/>
      <c r="M197" s="162"/>
      <c r="N197" s="162"/>
      <c r="O197" s="162"/>
      <c r="P197" s="162"/>
      <c r="Q197" s="162"/>
      <c r="R197" s="162"/>
      <c r="S197" s="40"/>
      <c r="T197" s="49"/>
      <c r="U197" s="22"/>
      <c r="V197" s="22"/>
      <c r="W197" s="22"/>
      <c r="X197" s="22"/>
      <c r="Y197" s="22"/>
      <c r="Z197" s="22"/>
      <c r="AA197" s="50"/>
      <c r="AT197" s="6" t="s">
        <v>234</v>
      </c>
      <c r="AU197" s="6" t="s">
        <v>176</v>
      </c>
    </row>
    <row r="198" spans="2:51" s="6" customFormat="1" ht="15.75" customHeight="1">
      <c r="B198" s="124"/>
      <c r="C198" s="125"/>
      <c r="D198" s="125"/>
      <c r="E198" s="133"/>
      <c r="F198" s="195" t="s">
        <v>433</v>
      </c>
      <c r="G198" s="196"/>
      <c r="H198" s="196"/>
      <c r="I198" s="196"/>
      <c r="J198" s="125"/>
      <c r="K198" s="127">
        <v>15.12</v>
      </c>
      <c r="L198" s="125"/>
      <c r="M198" s="125"/>
      <c r="N198" s="125"/>
      <c r="O198" s="125"/>
      <c r="P198" s="125"/>
      <c r="Q198" s="125"/>
      <c r="R198" s="125"/>
      <c r="S198" s="128"/>
      <c r="T198" s="129"/>
      <c r="U198" s="125"/>
      <c r="V198" s="125"/>
      <c r="W198" s="125"/>
      <c r="X198" s="125"/>
      <c r="Y198" s="125"/>
      <c r="Z198" s="125"/>
      <c r="AA198" s="130"/>
      <c r="AT198" s="131" t="s">
        <v>227</v>
      </c>
      <c r="AU198" s="131" t="s">
        <v>176</v>
      </c>
      <c r="AV198" s="132" t="s">
        <v>176</v>
      </c>
      <c r="AW198" s="132" t="s">
        <v>186</v>
      </c>
      <c r="AX198" s="132" t="s">
        <v>168</v>
      </c>
      <c r="AY198" s="131" t="s">
        <v>218</v>
      </c>
    </row>
    <row r="199" spans="2:51" s="6" customFormat="1" ht="15.75" customHeight="1">
      <c r="B199" s="124"/>
      <c r="C199" s="125"/>
      <c r="D199" s="125"/>
      <c r="E199" s="133"/>
      <c r="F199" s="195" t="s">
        <v>434</v>
      </c>
      <c r="G199" s="196"/>
      <c r="H199" s="196"/>
      <c r="I199" s="196"/>
      <c r="J199" s="125"/>
      <c r="K199" s="127">
        <v>36.4</v>
      </c>
      <c r="L199" s="125"/>
      <c r="M199" s="125"/>
      <c r="N199" s="125"/>
      <c r="O199" s="125"/>
      <c r="P199" s="125"/>
      <c r="Q199" s="125"/>
      <c r="R199" s="125"/>
      <c r="S199" s="128"/>
      <c r="T199" s="129"/>
      <c r="U199" s="125"/>
      <c r="V199" s="125"/>
      <c r="W199" s="125"/>
      <c r="X199" s="125"/>
      <c r="Y199" s="125"/>
      <c r="Z199" s="125"/>
      <c r="AA199" s="130"/>
      <c r="AT199" s="131" t="s">
        <v>227</v>
      </c>
      <c r="AU199" s="131" t="s">
        <v>176</v>
      </c>
      <c r="AV199" s="132" t="s">
        <v>176</v>
      </c>
      <c r="AW199" s="132" t="s">
        <v>186</v>
      </c>
      <c r="AX199" s="132" t="s">
        <v>168</v>
      </c>
      <c r="AY199" s="131" t="s">
        <v>218</v>
      </c>
    </row>
    <row r="200" spans="2:51" s="6" customFormat="1" ht="15.75" customHeight="1">
      <c r="B200" s="124"/>
      <c r="C200" s="125"/>
      <c r="D200" s="125"/>
      <c r="E200" s="133"/>
      <c r="F200" s="195" t="s">
        <v>435</v>
      </c>
      <c r="G200" s="196"/>
      <c r="H200" s="196"/>
      <c r="I200" s="196"/>
      <c r="J200" s="125"/>
      <c r="K200" s="127">
        <v>121.6</v>
      </c>
      <c r="L200" s="125"/>
      <c r="M200" s="125"/>
      <c r="N200" s="125"/>
      <c r="O200" s="125"/>
      <c r="P200" s="125"/>
      <c r="Q200" s="125"/>
      <c r="R200" s="125"/>
      <c r="S200" s="128"/>
      <c r="T200" s="129"/>
      <c r="U200" s="125"/>
      <c r="V200" s="125"/>
      <c r="W200" s="125"/>
      <c r="X200" s="125"/>
      <c r="Y200" s="125"/>
      <c r="Z200" s="125"/>
      <c r="AA200" s="130"/>
      <c r="AT200" s="131" t="s">
        <v>227</v>
      </c>
      <c r="AU200" s="131" t="s">
        <v>176</v>
      </c>
      <c r="AV200" s="132" t="s">
        <v>176</v>
      </c>
      <c r="AW200" s="132" t="s">
        <v>186</v>
      </c>
      <c r="AX200" s="132" t="s">
        <v>168</v>
      </c>
      <c r="AY200" s="131" t="s">
        <v>218</v>
      </c>
    </row>
    <row r="201" spans="2:65" s="6" customFormat="1" ht="15.75" customHeight="1">
      <c r="B201" s="21"/>
      <c r="C201" s="114" t="s">
        <v>436</v>
      </c>
      <c r="D201" s="114" t="s">
        <v>220</v>
      </c>
      <c r="E201" s="115" t="s">
        <v>437</v>
      </c>
      <c r="F201" s="191" t="s">
        <v>438</v>
      </c>
      <c r="G201" s="192"/>
      <c r="H201" s="192"/>
      <c r="I201" s="192"/>
      <c r="J201" s="117" t="s">
        <v>278</v>
      </c>
      <c r="K201" s="118">
        <v>173.12</v>
      </c>
      <c r="L201" s="193"/>
      <c r="M201" s="192"/>
      <c r="N201" s="194">
        <f>ROUND($L$201*$K$201,2)</f>
        <v>0</v>
      </c>
      <c r="O201" s="192"/>
      <c r="P201" s="192"/>
      <c r="Q201" s="192"/>
      <c r="R201" s="116" t="s">
        <v>231</v>
      </c>
      <c r="S201" s="40"/>
      <c r="T201" s="119"/>
      <c r="U201" s="120" t="s">
        <v>138</v>
      </c>
      <c r="V201" s="22"/>
      <c r="W201" s="22"/>
      <c r="X201" s="121">
        <v>0</v>
      </c>
      <c r="Y201" s="121">
        <f>$X$201*$K$201</f>
        <v>0</v>
      </c>
      <c r="Z201" s="121">
        <v>0</v>
      </c>
      <c r="AA201" s="122">
        <f>$Z$201*$K$201</f>
        <v>0</v>
      </c>
      <c r="AR201" s="75" t="s">
        <v>224</v>
      </c>
      <c r="AT201" s="75" t="s">
        <v>220</v>
      </c>
      <c r="AU201" s="75" t="s">
        <v>176</v>
      </c>
      <c r="AY201" s="6" t="s">
        <v>218</v>
      </c>
      <c r="BE201" s="123">
        <f>IF($U$201="základní",$N$201,0)</f>
        <v>0</v>
      </c>
      <c r="BF201" s="123">
        <f>IF($U$201="snížená",$N$201,0)</f>
        <v>0</v>
      </c>
      <c r="BG201" s="123">
        <f>IF($U$201="zákl. přenesená",$N$201,0)</f>
        <v>0</v>
      </c>
      <c r="BH201" s="123">
        <f>IF($U$201="sníž. přenesená",$N$201,0)</f>
        <v>0</v>
      </c>
      <c r="BI201" s="123">
        <f>IF($U$201="nulová",$N$201,0)</f>
        <v>0</v>
      </c>
      <c r="BJ201" s="75" t="s">
        <v>119</v>
      </c>
      <c r="BK201" s="123">
        <f>ROUND($L$201*$K$201,2)</f>
        <v>0</v>
      </c>
      <c r="BL201" s="75" t="s">
        <v>224</v>
      </c>
      <c r="BM201" s="75" t="s">
        <v>439</v>
      </c>
    </row>
    <row r="202" spans="2:47" s="6" customFormat="1" ht="27" customHeight="1">
      <c r="B202" s="21"/>
      <c r="C202" s="22"/>
      <c r="D202" s="22"/>
      <c r="E202" s="22"/>
      <c r="F202" s="197" t="s">
        <v>440</v>
      </c>
      <c r="G202" s="162"/>
      <c r="H202" s="162"/>
      <c r="I202" s="162"/>
      <c r="J202" s="162"/>
      <c r="K202" s="162"/>
      <c r="L202" s="162"/>
      <c r="M202" s="162"/>
      <c r="N202" s="162"/>
      <c r="O202" s="162"/>
      <c r="P202" s="162"/>
      <c r="Q202" s="162"/>
      <c r="R202" s="162"/>
      <c r="S202" s="40"/>
      <c r="T202" s="49"/>
      <c r="U202" s="22"/>
      <c r="V202" s="22"/>
      <c r="W202" s="22"/>
      <c r="X202" s="22"/>
      <c r="Y202" s="22"/>
      <c r="Z202" s="22"/>
      <c r="AA202" s="50"/>
      <c r="AT202" s="6" t="s">
        <v>234</v>
      </c>
      <c r="AU202" s="6" t="s">
        <v>176</v>
      </c>
    </row>
    <row r="203" spans="2:65" s="6" customFormat="1" ht="27" customHeight="1">
      <c r="B203" s="21"/>
      <c r="C203" s="114" t="s">
        <v>441</v>
      </c>
      <c r="D203" s="114" t="s">
        <v>220</v>
      </c>
      <c r="E203" s="115" t="s">
        <v>442</v>
      </c>
      <c r="F203" s="191" t="s">
        <v>443</v>
      </c>
      <c r="G203" s="192"/>
      <c r="H203" s="192"/>
      <c r="I203" s="192"/>
      <c r="J203" s="117" t="s">
        <v>223</v>
      </c>
      <c r="K203" s="118">
        <v>0.546</v>
      </c>
      <c r="L203" s="193"/>
      <c r="M203" s="192"/>
      <c r="N203" s="194">
        <f>ROUND($L$203*$K$203,2)</f>
        <v>0</v>
      </c>
      <c r="O203" s="192"/>
      <c r="P203" s="192"/>
      <c r="Q203" s="192"/>
      <c r="R203" s="116" t="s">
        <v>231</v>
      </c>
      <c r="S203" s="40"/>
      <c r="T203" s="119"/>
      <c r="U203" s="120" t="s">
        <v>138</v>
      </c>
      <c r="V203" s="22"/>
      <c r="W203" s="22"/>
      <c r="X203" s="121">
        <v>1.05306</v>
      </c>
      <c r="Y203" s="121">
        <f>$X$203*$K$203</f>
        <v>0.5749707600000001</v>
      </c>
      <c r="Z203" s="121">
        <v>0</v>
      </c>
      <c r="AA203" s="122">
        <f>$Z$203*$K$203</f>
        <v>0</v>
      </c>
      <c r="AR203" s="75" t="s">
        <v>224</v>
      </c>
      <c r="AT203" s="75" t="s">
        <v>220</v>
      </c>
      <c r="AU203" s="75" t="s">
        <v>176</v>
      </c>
      <c r="AY203" s="6" t="s">
        <v>218</v>
      </c>
      <c r="BE203" s="123">
        <f>IF($U$203="základní",$N$203,0)</f>
        <v>0</v>
      </c>
      <c r="BF203" s="123">
        <f>IF($U$203="snížená",$N$203,0)</f>
        <v>0</v>
      </c>
      <c r="BG203" s="123">
        <f>IF($U$203="zákl. přenesená",$N$203,0)</f>
        <v>0</v>
      </c>
      <c r="BH203" s="123">
        <f>IF($U$203="sníž. přenesená",$N$203,0)</f>
        <v>0</v>
      </c>
      <c r="BI203" s="123">
        <f>IF($U$203="nulová",$N$203,0)</f>
        <v>0</v>
      </c>
      <c r="BJ203" s="75" t="s">
        <v>119</v>
      </c>
      <c r="BK203" s="123">
        <f>ROUND($L$203*$K$203,2)</f>
        <v>0</v>
      </c>
      <c r="BL203" s="75" t="s">
        <v>224</v>
      </c>
      <c r="BM203" s="75" t="s">
        <v>444</v>
      </c>
    </row>
    <row r="204" spans="2:47" s="6" customFormat="1" ht="16.5" customHeight="1">
      <c r="B204" s="21"/>
      <c r="C204" s="22"/>
      <c r="D204" s="22"/>
      <c r="E204" s="22"/>
      <c r="F204" s="197" t="s">
        <v>445</v>
      </c>
      <c r="G204" s="162"/>
      <c r="H204" s="162"/>
      <c r="I204" s="162"/>
      <c r="J204" s="162"/>
      <c r="K204" s="162"/>
      <c r="L204" s="162"/>
      <c r="M204" s="162"/>
      <c r="N204" s="162"/>
      <c r="O204" s="162"/>
      <c r="P204" s="162"/>
      <c r="Q204" s="162"/>
      <c r="R204" s="162"/>
      <c r="S204" s="40"/>
      <c r="T204" s="49"/>
      <c r="U204" s="22"/>
      <c r="V204" s="22"/>
      <c r="W204" s="22"/>
      <c r="X204" s="22"/>
      <c r="Y204" s="22"/>
      <c r="Z204" s="22"/>
      <c r="AA204" s="50"/>
      <c r="AT204" s="6" t="s">
        <v>234</v>
      </c>
      <c r="AU204" s="6" t="s">
        <v>176</v>
      </c>
    </row>
    <row r="205" spans="2:51" s="6" customFormat="1" ht="15.75" customHeight="1">
      <c r="B205" s="124"/>
      <c r="C205" s="125"/>
      <c r="D205" s="125"/>
      <c r="E205" s="133"/>
      <c r="F205" s="195" t="s">
        <v>446</v>
      </c>
      <c r="G205" s="196"/>
      <c r="H205" s="196"/>
      <c r="I205" s="196"/>
      <c r="J205" s="125"/>
      <c r="K205" s="127">
        <v>0.546</v>
      </c>
      <c r="L205" s="125"/>
      <c r="M205" s="125"/>
      <c r="N205" s="125"/>
      <c r="O205" s="125"/>
      <c r="P205" s="125"/>
      <c r="Q205" s="125"/>
      <c r="R205" s="125"/>
      <c r="S205" s="128"/>
      <c r="T205" s="129"/>
      <c r="U205" s="125"/>
      <c r="V205" s="125"/>
      <c r="W205" s="125"/>
      <c r="X205" s="125"/>
      <c r="Y205" s="125"/>
      <c r="Z205" s="125"/>
      <c r="AA205" s="130"/>
      <c r="AT205" s="131" t="s">
        <v>227</v>
      </c>
      <c r="AU205" s="131" t="s">
        <v>176</v>
      </c>
      <c r="AV205" s="132" t="s">
        <v>176</v>
      </c>
      <c r="AW205" s="132" t="s">
        <v>186</v>
      </c>
      <c r="AX205" s="132" t="s">
        <v>168</v>
      </c>
      <c r="AY205" s="131" t="s">
        <v>218</v>
      </c>
    </row>
    <row r="206" spans="2:63" s="103" customFormat="1" ht="30.75" customHeight="1">
      <c r="B206" s="104"/>
      <c r="C206" s="105"/>
      <c r="D206" s="113" t="s">
        <v>190</v>
      </c>
      <c r="E206" s="105"/>
      <c r="F206" s="105"/>
      <c r="G206" s="105"/>
      <c r="H206" s="105"/>
      <c r="I206" s="105"/>
      <c r="J206" s="105"/>
      <c r="K206" s="105"/>
      <c r="L206" s="105"/>
      <c r="M206" s="105"/>
      <c r="N206" s="205">
        <f>$BK$206</f>
        <v>0</v>
      </c>
      <c r="O206" s="204"/>
      <c r="P206" s="204"/>
      <c r="Q206" s="204"/>
      <c r="R206" s="105"/>
      <c r="S206" s="107"/>
      <c r="T206" s="108"/>
      <c r="U206" s="105"/>
      <c r="V206" s="105"/>
      <c r="W206" s="109">
        <f>SUM($W$207:$W$228)</f>
        <v>0</v>
      </c>
      <c r="X206" s="105"/>
      <c r="Y206" s="109">
        <f>SUM($Y$207:$Y$228)</f>
        <v>350.43988912000003</v>
      </c>
      <c r="Z206" s="105"/>
      <c r="AA206" s="110">
        <f>SUM($AA$207:$AA$228)</f>
        <v>0</v>
      </c>
      <c r="AR206" s="111" t="s">
        <v>119</v>
      </c>
      <c r="AT206" s="111" t="s">
        <v>167</v>
      </c>
      <c r="AU206" s="111" t="s">
        <v>119</v>
      </c>
      <c r="AY206" s="111" t="s">
        <v>218</v>
      </c>
      <c r="BK206" s="112">
        <f>SUM($BK$207:$BK$228)</f>
        <v>0</v>
      </c>
    </row>
    <row r="207" spans="2:65" s="6" customFormat="1" ht="27" customHeight="1">
      <c r="B207" s="21"/>
      <c r="C207" s="114" t="s">
        <v>447</v>
      </c>
      <c r="D207" s="114" t="s">
        <v>220</v>
      </c>
      <c r="E207" s="115" t="s">
        <v>448</v>
      </c>
      <c r="F207" s="191" t="s">
        <v>449</v>
      </c>
      <c r="G207" s="192"/>
      <c r="H207" s="192"/>
      <c r="I207" s="192"/>
      <c r="J207" s="117" t="s">
        <v>317</v>
      </c>
      <c r="K207" s="118">
        <v>120</v>
      </c>
      <c r="L207" s="193"/>
      <c r="M207" s="192"/>
      <c r="N207" s="194">
        <f>ROUND($L$207*$K$207,2)</f>
        <v>0</v>
      </c>
      <c r="O207" s="192"/>
      <c r="P207" s="192"/>
      <c r="Q207" s="192"/>
      <c r="R207" s="116"/>
      <c r="S207" s="40"/>
      <c r="T207" s="119"/>
      <c r="U207" s="120" t="s">
        <v>140</v>
      </c>
      <c r="V207" s="22"/>
      <c r="W207" s="22"/>
      <c r="X207" s="121">
        <v>0</v>
      </c>
      <c r="Y207" s="121">
        <f>$X$207*$K$207</f>
        <v>0</v>
      </c>
      <c r="Z207" s="121">
        <v>0</v>
      </c>
      <c r="AA207" s="122">
        <f>$Z$207*$K$207</f>
        <v>0</v>
      </c>
      <c r="AR207" s="75" t="s">
        <v>224</v>
      </c>
      <c r="AT207" s="75" t="s">
        <v>220</v>
      </c>
      <c r="AU207" s="75" t="s">
        <v>176</v>
      </c>
      <c r="AY207" s="6" t="s">
        <v>218</v>
      </c>
      <c r="BE207" s="123">
        <f>IF($U$207="základní",$N$207,0)</f>
        <v>0</v>
      </c>
      <c r="BF207" s="123">
        <f>IF($U$207="snížená",$N$207,0)</f>
        <v>0</v>
      </c>
      <c r="BG207" s="123">
        <f>IF($U$207="zákl. přenesená",$N$207,0)</f>
        <v>0</v>
      </c>
      <c r="BH207" s="123">
        <f>IF($U$207="sníž. přenesená",$N$207,0)</f>
        <v>0</v>
      </c>
      <c r="BI207" s="123">
        <f>IF($U$207="nulová",$N$207,0)</f>
        <v>0</v>
      </c>
      <c r="BJ207" s="75" t="s">
        <v>176</v>
      </c>
      <c r="BK207" s="123">
        <f>ROUND($L$207*$K$207,2)</f>
        <v>0</v>
      </c>
      <c r="BL207" s="75" t="s">
        <v>224</v>
      </c>
      <c r="BM207" s="75" t="s">
        <v>450</v>
      </c>
    </row>
    <row r="208" spans="2:47" s="6" customFormat="1" ht="16.5" customHeight="1">
      <c r="B208" s="21"/>
      <c r="C208" s="22"/>
      <c r="D208" s="22"/>
      <c r="E208" s="22"/>
      <c r="F208" s="197" t="s">
        <v>451</v>
      </c>
      <c r="G208" s="162"/>
      <c r="H208" s="162"/>
      <c r="I208" s="162"/>
      <c r="J208" s="162"/>
      <c r="K208" s="162"/>
      <c r="L208" s="162"/>
      <c r="M208" s="162"/>
      <c r="N208" s="162"/>
      <c r="O208" s="162"/>
      <c r="P208" s="162"/>
      <c r="Q208" s="162"/>
      <c r="R208" s="162"/>
      <c r="S208" s="40"/>
      <c r="T208" s="49"/>
      <c r="U208" s="22"/>
      <c r="V208" s="22"/>
      <c r="W208" s="22"/>
      <c r="X208" s="22"/>
      <c r="Y208" s="22"/>
      <c r="Z208" s="22"/>
      <c r="AA208" s="50"/>
      <c r="AT208" s="6" t="s">
        <v>234</v>
      </c>
      <c r="AU208" s="6" t="s">
        <v>176</v>
      </c>
    </row>
    <row r="209" spans="2:51" s="6" customFormat="1" ht="15.75" customHeight="1">
      <c r="B209" s="124"/>
      <c r="C209" s="125"/>
      <c r="D209" s="125"/>
      <c r="E209" s="133"/>
      <c r="F209" s="195" t="s">
        <v>452</v>
      </c>
      <c r="G209" s="196"/>
      <c r="H209" s="196"/>
      <c r="I209" s="196"/>
      <c r="J209" s="125"/>
      <c r="K209" s="127">
        <v>120</v>
      </c>
      <c r="L209" s="125"/>
      <c r="M209" s="125"/>
      <c r="N209" s="125"/>
      <c r="O209" s="125"/>
      <c r="P209" s="125"/>
      <c r="Q209" s="125"/>
      <c r="R209" s="125"/>
      <c r="S209" s="128"/>
      <c r="T209" s="129"/>
      <c r="U209" s="125"/>
      <c r="V209" s="125"/>
      <c r="W209" s="125"/>
      <c r="X209" s="125"/>
      <c r="Y209" s="125"/>
      <c r="Z209" s="125"/>
      <c r="AA209" s="130"/>
      <c r="AT209" s="131" t="s">
        <v>227</v>
      </c>
      <c r="AU209" s="131" t="s">
        <v>176</v>
      </c>
      <c r="AV209" s="132" t="s">
        <v>176</v>
      </c>
      <c r="AW209" s="132" t="s">
        <v>186</v>
      </c>
      <c r="AX209" s="132" t="s">
        <v>168</v>
      </c>
      <c r="AY209" s="131" t="s">
        <v>218</v>
      </c>
    </row>
    <row r="210" spans="2:65" s="6" customFormat="1" ht="27" customHeight="1">
      <c r="B210" s="21"/>
      <c r="C210" s="114" t="s">
        <v>453</v>
      </c>
      <c r="D210" s="114" t="s">
        <v>220</v>
      </c>
      <c r="E210" s="115" t="s">
        <v>454</v>
      </c>
      <c r="F210" s="191" t="s">
        <v>455</v>
      </c>
      <c r="G210" s="192"/>
      <c r="H210" s="192"/>
      <c r="I210" s="192"/>
      <c r="J210" s="117" t="s">
        <v>333</v>
      </c>
      <c r="K210" s="118">
        <v>24</v>
      </c>
      <c r="L210" s="193"/>
      <c r="M210" s="192"/>
      <c r="N210" s="194">
        <f>ROUND($L$210*$K$210,2)</f>
        <v>0</v>
      </c>
      <c r="O210" s="192"/>
      <c r="P210" s="192"/>
      <c r="Q210" s="192"/>
      <c r="R210" s="116"/>
      <c r="S210" s="40"/>
      <c r="T210" s="119"/>
      <c r="U210" s="120" t="s">
        <v>140</v>
      </c>
      <c r="V210" s="22"/>
      <c r="W210" s="22"/>
      <c r="X210" s="121">
        <v>0</v>
      </c>
      <c r="Y210" s="121">
        <f>$X$210*$K$210</f>
        <v>0</v>
      </c>
      <c r="Z210" s="121">
        <v>0</v>
      </c>
      <c r="AA210" s="122">
        <f>$Z$210*$K$210</f>
        <v>0</v>
      </c>
      <c r="AR210" s="75" t="s">
        <v>224</v>
      </c>
      <c r="AT210" s="75" t="s">
        <v>220</v>
      </c>
      <c r="AU210" s="75" t="s">
        <v>176</v>
      </c>
      <c r="AY210" s="6" t="s">
        <v>218</v>
      </c>
      <c r="BE210" s="123">
        <f>IF($U$210="základní",$N$210,0)</f>
        <v>0</v>
      </c>
      <c r="BF210" s="123">
        <f>IF($U$210="snížená",$N$210,0)</f>
        <v>0</v>
      </c>
      <c r="BG210" s="123">
        <f>IF($U$210="zákl. přenesená",$N$210,0)</f>
        <v>0</v>
      </c>
      <c r="BH210" s="123">
        <f>IF($U$210="sníž. přenesená",$N$210,0)</f>
        <v>0</v>
      </c>
      <c r="BI210" s="123">
        <f>IF($U$210="nulová",$N$210,0)</f>
        <v>0</v>
      </c>
      <c r="BJ210" s="75" t="s">
        <v>176</v>
      </c>
      <c r="BK210" s="123">
        <f>ROUND($L$210*$K$210,2)</f>
        <v>0</v>
      </c>
      <c r="BL210" s="75" t="s">
        <v>224</v>
      </c>
      <c r="BM210" s="75" t="s">
        <v>456</v>
      </c>
    </row>
    <row r="211" spans="2:47" s="6" customFormat="1" ht="16.5" customHeight="1">
      <c r="B211" s="21"/>
      <c r="C211" s="22"/>
      <c r="D211" s="22"/>
      <c r="E211" s="22"/>
      <c r="F211" s="197" t="s">
        <v>451</v>
      </c>
      <c r="G211" s="162"/>
      <c r="H211" s="162"/>
      <c r="I211" s="162"/>
      <c r="J211" s="162"/>
      <c r="K211" s="162"/>
      <c r="L211" s="162"/>
      <c r="M211" s="162"/>
      <c r="N211" s="162"/>
      <c r="O211" s="162"/>
      <c r="P211" s="162"/>
      <c r="Q211" s="162"/>
      <c r="R211" s="162"/>
      <c r="S211" s="40"/>
      <c r="T211" s="49"/>
      <c r="U211" s="22"/>
      <c r="V211" s="22"/>
      <c r="W211" s="22"/>
      <c r="X211" s="22"/>
      <c r="Y211" s="22"/>
      <c r="Z211" s="22"/>
      <c r="AA211" s="50"/>
      <c r="AT211" s="6" t="s">
        <v>234</v>
      </c>
      <c r="AU211" s="6" t="s">
        <v>176</v>
      </c>
    </row>
    <row r="212" spans="2:51" s="6" customFormat="1" ht="15.75" customHeight="1">
      <c r="B212" s="124"/>
      <c r="C212" s="125"/>
      <c r="D212" s="125"/>
      <c r="E212" s="133"/>
      <c r="F212" s="195" t="s">
        <v>457</v>
      </c>
      <c r="G212" s="196"/>
      <c r="H212" s="196"/>
      <c r="I212" s="196"/>
      <c r="J212" s="125"/>
      <c r="K212" s="127">
        <v>24</v>
      </c>
      <c r="L212" s="125"/>
      <c r="M212" s="125"/>
      <c r="N212" s="125"/>
      <c r="O212" s="125"/>
      <c r="P212" s="125"/>
      <c r="Q212" s="125"/>
      <c r="R212" s="125"/>
      <c r="S212" s="128"/>
      <c r="T212" s="129"/>
      <c r="U212" s="125"/>
      <c r="V212" s="125"/>
      <c r="W212" s="125"/>
      <c r="X212" s="125"/>
      <c r="Y212" s="125"/>
      <c r="Z212" s="125"/>
      <c r="AA212" s="130"/>
      <c r="AT212" s="131" t="s">
        <v>227</v>
      </c>
      <c r="AU212" s="131" t="s">
        <v>176</v>
      </c>
      <c r="AV212" s="132" t="s">
        <v>176</v>
      </c>
      <c r="AW212" s="132" t="s">
        <v>186</v>
      </c>
      <c r="AX212" s="132" t="s">
        <v>168</v>
      </c>
      <c r="AY212" s="131" t="s">
        <v>218</v>
      </c>
    </row>
    <row r="213" spans="2:65" s="6" customFormat="1" ht="27" customHeight="1">
      <c r="B213" s="21"/>
      <c r="C213" s="114" t="s">
        <v>458</v>
      </c>
      <c r="D213" s="114" t="s">
        <v>220</v>
      </c>
      <c r="E213" s="115" t="s">
        <v>459</v>
      </c>
      <c r="F213" s="191" t="s">
        <v>460</v>
      </c>
      <c r="G213" s="192"/>
      <c r="H213" s="192"/>
      <c r="I213" s="192"/>
      <c r="J213" s="117" t="s">
        <v>230</v>
      </c>
      <c r="K213" s="118">
        <v>136.401</v>
      </c>
      <c r="L213" s="193"/>
      <c r="M213" s="192"/>
      <c r="N213" s="194">
        <f>ROUND($L$213*$K$213,2)</f>
        <v>0</v>
      </c>
      <c r="O213" s="192"/>
      <c r="P213" s="192"/>
      <c r="Q213" s="192"/>
      <c r="R213" s="116" t="s">
        <v>231</v>
      </c>
      <c r="S213" s="40"/>
      <c r="T213" s="119"/>
      <c r="U213" s="120" t="s">
        <v>138</v>
      </c>
      <c r="V213" s="22"/>
      <c r="W213" s="22"/>
      <c r="X213" s="121">
        <v>2.45832</v>
      </c>
      <c r="Y213" s="121">
        <f>$X$213*$K$213</f>
        <v>335.31730632000006</v>
      </c>
      <c r="Z213" s="121">
        <v>0</v>
      </c>
      <c r="AA213" s="122">
        <f>$Z$213*$K$213</f>
        <v>0</v>
      </c>
      <c r="AR213" s="75" t="s">
        <v>224</v>
      </c>
      <c r="AT213" s="75" t="s">
        <v>220</v>
      </c>
      <c r="AU213" s="75" t="s">
        <v>176</v>
      </c>
      <c r="AY213" s="6" t="s">
        <v>218</v>
      </c>
      <c r="BE213" s="123">
        <f>IF($U$213="základní",$N$213,0)</f>
        <v>0</v>
      </c>
      <c r="BF213" s="123">
        <f>IF($U$213="snížená",$N$213,0)</f>
        <v>0</v>
      </c>
      <c r="BG213" s="123">
        <f>IF($U$213="zákl. přenesená",$N$213,0)</f>
        <v>0</v>
      </c>
      <c r="BH213" s="123">
        <f>IF($U$213="sníž. přenesená",$N$213,0)</f>
        <v>0</v>
      </c>
      <c r="BI213" s="123">
        <f>IF($U$213="nulová",$N$213,0)</f>
        <v>0</v>
      </c>
      <c r="BJ213" s="75" t="s">
        <v>119</v>
      </c>
      <c r="BK213" s="123">
        <f>ROUND($L$213*$K$213,2)</f>
        <v>0</v>
      </c>
      <c r="BL213" s="75" t="s">
        <v>224</v>
      </c>
      <c r="BM213" s="75" t="s">
        <v>461</v>
      </c>
    </row>
    <row r="214" spans="2:47" s="6" customFormat="1" ht="16.5" customHeight="1">
      <c r="B214" s="21"/>
      <c r="C214" s="22"/>
      <c r="D214" s="22"/>
      <c r="E214" s="22"/>
      <c r="F214" s="197" t="s">
        <v>462</v>
      </c>
      <c r="G214" s="162"/>
      <c r="H214" s="162"/>
      <c r="I214" s="162"/>
      <c r="J214" s="162"/>
      <c r="K214" s="162"/>
      <c r="L214" s="162"/>
      <c r="M214" s="162"/>
      <c r="N214" s="162"/>
      <c r="O214" s="162"/>
      <c r="P214" s="162"/>
      <c r="Q214" s="162"/>
      <c r="R214" s="162"/>
      <c r="S214" s="40"/>
      <c r="T214" s="49"/>
      <c r="U214" s="22"/>
      <c r="V214" s="22"/>
      <c r="W214" s="22"/>
      <c r="X214" s="22"/>
      <c r="Y214" s="22"/>
      <c r="Z214" s="22"/>
      <c r="AA214" s="50"/>
      <c r="AT214" s="6" t="s">
        <v>234</v>
      </c>
      <c r="AU214" s="6" t="s">
        <v>176</v>
      </c>
    </row>
    <row r="215" spans="2:51" s="6" customFormat="1" ht="51" customHeight="1">
      <c r="B215" s="124"/>
      <c r="C215" s="125"/>
      <c r="D215" s="125"/>
      <c r="E215" s="133"/>
      <c r="F215" s="195" t="s">
        <v>463</v>
      </c>
      <c r="G215" s="196"/>
      <c r="H215" s="196"/>
      <c r="I215" s="196"/>
      <c r="J215" s="125"/>
      <c r="K215" s="127">
        <v>106.881</v>
      </c>
      <c r="L215" s="125"/>
      <c r="M215" s="125"/>
      <c r="N215" s="125"/>
      <c r="O215" s="125"/>
      <c r="P215" s="125"/>
      <c r="Q215" s="125"/>
      <c r="R215" s="125"/>
      <c r="S215" s="128"/>
      <c r="T215" s="129"/>
      <c r="U215" s="125"/>
      <c r="V215" s="125"/>
      <c r="W215" s="125"/>
      <c r="X215" s="125"/>
      <c r="Y215" s="125"/>
      <c r="Z215" s="125"/>
      <c r="AA215" s="130"/>
      <c r="AT215" s="131" t="s">
        <v>227</v>
      </c>
      <c r="AU215" s="131" t="s">
        <v>176</v>
      </c>
      <c r="AV215" s="132" t="s">
        <v>176</v>
      </c>
      <c r="AW215" s="132" t="s">
        <v>186</v>
      </c>
      <c r="AX215" s="132" t="s">
        <v>168</v>
      </c>
      <c r="AY215" s="131" t="s">
        <v>218</v>
      </c>
    </row>
    <row r="216" spans="2:51" s="6" customFormat="1" ht="15.75" customHeight="1">
      <c r="B216" s="124"/>
      <c r="C216" s="125"/>
      <c r="D216" s="125"/>
      <c r="E216" s="133"/>
      <c r="F216" s="195" t="s">
        <v>464</v>
      </c>
      <c r="G216" s="196"/>
      <c r="H216" s="196"/>
      <c r="I216" s="196"/>
      <c r="J216" s="125"/>
      <c r="K216" s="127">
        <v>29.52</v>
      </c>
      <c r="L216" s="125"/>
      <c r="M216" s="125"/>
      <c r="N216" s="125"/>
      <c r="O216" s="125"/>
      <c r="P216" s="125"/>
      <c r="Q216" s="125"/>
      <c r="R216" s="125"/>
      <c r="S216" s="128"/>
      <c r="T216" s="129"/>
      <c r="U216" s="125"/>
      <c r="V216" s="125"/>
      <c r="W216" s="125"/>
      <c r="X216" s="125"/>
      <c r="Y216" s="125"/>
      <c r="Z216" s="125"/>
      <c r="AA216" s="130"/>
      <c r="AT216" s="131" t="s">
        <v>227</v>
      </c>
      <c r="AU216" s="131" t="s">
        <v>176</v>
      </c>
      <c r="AV216" s="132" t="s">
        <v>176</v>
      </c>
      <c r="AW216" s="132" t="s">
        <v>186</v>
      </c>
      <c r="AX216" s="132" t="s">
        <v>168</v>
      </c>
      <c r="AY216" s="131" t="s">
        <v>218</v>
      </c>
    </row>
    <row r="217" spans="2:65" s="6" customFormat="1" ht="27" customHeight="1">
      <c r="B217" s="21"/>
      <c r="C217" s="114" t="s">
        <v>465</v>
      </c>
      <c r="D217" s="114" t="s">
        <v>220</v>
      </c>
      <c r="E217" s="115" t="s">
        <v>466</v>
      </c>
      <c r="F217" s="191" t="s">
        <v>467</v>
      </c>
      <c r="G217" s="192"/>
      <c r="H217" s="192"/>
      <c r="I217" s="192"/>
      <c r="J217" s="117" t="s">
        <v>278</v>
      </c>
      <c r="K217" s="118">
        <v>909.34</v>
      </c>
      <c r="L217" s="193"/>
      <c r="M217" s="192"/>
      <c r="N217" s="194">
        <f>ROUND($L$217*$K$217,2)</f>
        <v>0</v>
      </c>
      <c r="O217" s="192"/>
      <c r="P217" s="192"/>
      <c r="Q217" s="192"/>
      <c r="R217" s="116" t="s">
        <v>231</v>
      </c>
      <c r="S217" s="40"/>
      <c r="T217" s="119"/>
      <c r="U217" s="120" t="s">
        <v>138</v>
      </c>
      <c r="V217" s="22"/>
      <c r="W217" s="22"/>
      <c r="X217" s="121">
        <v>0.00086</v>
      </c>
      <c r="Y217" s="121">
        <f>$X$217*$K$217</f>
        <v>0.7820324</v>
      </c>
      <c r="Z217" s="121">
        <v>0</v>
      </c>
      <c r="AA217" s="122">
        <f>$Z$217*$K$217</f>
        <v>0</v>
      </c>
      <c r="AR217" s="75" t="s">
        <v>224</v>
      </c>
      <c r="AT217" s="75" t="s">
        <v>220</v>
      </c>
      <c r="AU217" s="75" t="s">
        <v>176</v>
      </c>
      <c r="AY217" s="6" t="s">
        <v>218</v>
      </c>
      <c r="BE217" s="123">
        <f>IF($U$217="základní",$N$217,0)</f>
        <v>0</v>
      </c>
      <c r="BF217" s="123">
        <f>IF($U$217="snížená",$N$217,0)</f>
        <v>0</v>
      </c>
      <c r="BG217" s="123">
        <f>IF($U$217="zákl. přenesená",$N$217,0)</f>
        <v>0</v>
      </c>
      <c r="BH217" s="123">
        <f>IF($U$217="sníž. přenesená",$N$217,0)</f>
        <v>0</v>
      </c>
      <c r="BI217" s="123">
        <f>IF($U$217="nulová",$N$217,0)</f>
        <v>0</v>
      </c>
      <c r="BJ217" s="75" t="s">
        <v>119</v>
      </c>
      <c r="BK217" s="123">
        <f>ROUND($L$217*$K$217,2)</f>
        <v>0</v>
      </c>
      <c r="BL217" s="75" t="s">
        <v>224</v>
      </c>
      <c r="BM217" s="75" t="s">
        <v>468</v>
      </c>
    </row>
    <row r="218" spans="2:47" s="6" customFormat="1" ht="27" customHeight="1">
      <c r="B218" s="21"/>
      <c r="C218" s="22"/>
      <c r="D218" s="22"/>
      <c r="E218" s="22"/>
      <c r="F218" s="197" t="s">
        <v>469</v>
      </c>
      <c r="G218" s="162"/>
      <c r="H218" s="162"/>
      <c r="I218" s="162"/>
      <c r="J218" s="162"/>
      <c r="K218" s="162"/>
      <c r="L218" s="162"/>
      <c r="M218" s="162"/>
      <c r="N218" s="162"/>
      <c r="O218" s="162"/>
      <c r="P218" s="162"/>
      <c r="Q218" s="162"/>
      <c r="R218" s="162"/>
      <c r="S218" s="40"/>
      <c r="T218" s="49"/>
      <c r="U218" s="22"/>
      <c r="V218" s="22"/>
      <c r="W218" s="22"/>
      <c r="X218" s="22"/>
      <c r="Y218" s="22"/>
      <c r="Z218" s="22"/>
      <c r="AA218" s="50"/>
      <c r="AT218" s="6" t="s">
        <v>234</v>
      </c>
      <c r="AU218" s="6" t="s">
        <v>176</v>
      </c>
    </row>
    <row r="219" spans="2:51" s="6" customFormat="1" ht="51" customHeight="1">
      <c r="B219" s="124"/>
      <c r="C219" s="125"/>
      <c r="D219" s="125"/>
      <c r="E219" s="133"/>
      <c r="F219" s="195" t="s">
        <v>470</v>
      </c>
      <c r="G219" s="196"/>
      <c r="H219" s="196"/>
      <c r="I219" s="196"/>
      <c r="J219" s="125"/>
      <c r="K219" s="127">
        <v>712.54</v>
      </c>
      <c r="L219" s="125"/>
      <c r="M219" s="125"/>
      <c r="N219" s="125"/>
      <c r="O219" s="125"/>
      <c r="P219" s="125"/>
      <c r="Q219" s="125"/>
      <c r="R219" s="125"/>
      <c r="S219" s="128"/>
      <c r="T219" s="129"/>
      <c r="U219" s="125"/>
      <c r="V219" s="125"/>
      <c r="W219" s="125"/>
      <c r="X219" s="125"/>
      <c r="Y219" s="125"/>
      <c r="Z219" s="125"/>
      <c r="AA219" s="130"/>
      <c r="AT219" s="131" t="s">
        <v>227</v>
      </c>
      <c r="AU219" s="131" t="s">
        <v>176</v>
      </c>
      <c r="AV219" s="132" t="s">
        <v>176</v>
      </c>
      <c r="AW219" s="132" t="s">
        <v>186</v>
      </c>
      <c r="AX219" s="132" t="s">
        <v>168</v>
      </c>
      <c r="AY219" s="131" t="s">
        <v>218</v>
      </c>
    </row>
    <row r="220" spans="2:51" s="6" customFormat="1" ht="15.75" customHeight="1">
      <c r="B220" s="124"/>
      <c r="C220" s="125"/>
      <c r="D220" s="125"/>
      <c r="E220" s="133"/>
      <c r="F220" s="195" t="s">
        <v>471</v>
      </c>
      <c r="G220" s="196"/>
      <c r="H220" s="196"/>
      <c r="I220" s="196"/>
      <c r="J220" s="125"/>
      <c r="K220" s="127">
        <v>196.8</v>
      </c>
      <c r="L220" s="125"/>
      <c r="M220" s="125"/>
      <c r="N220" s="125"/>
      <c r="O220" s="125"/>
      <c r="P220" s="125"/>
      <c r="Q220" s="125"/>
      <c r="R220" s="125"/>
      <c r="S220" s="128"/>
      <c r="T220" s="129"/>
      <c r="U220" s="125"/>
      <c r="V220" s="125"/>
      <c r="W220" s="125"/>
      <c r="X220" s="125"/>
      <c r="Y220" s="125"/>
      <c r="Z220" s="125"/>
      <c r="AA220" s="130"/>
      <c r="AT220" s="131" t="s">
        <v>227</v>
      </c>
      <c r="AU220" s="131" t="s">
        <v>176</v>
      </c>
      <c r="AV220" s="132" t="s">
        <v>176</v>
      </c>
      <c r="AW220" s="132" t="s">
        <v>186</v>
      </c>
      <c r="AX220" s="132" t="s">
        <v>168</v>
      </c>
      <c r="AY220" s="131" t="s">
        <v>218</v>
      </c>
    </row>
    <row r="221" spans="2:65" s="6" customFormat="1" ht="27" customHeight="1">
      <c r="B221" s="21"/>
      <c r="C221" s="114" t="s">
        <v>472</v>
      </c>
      <c r="D221" s="114" t="s">
        <v>220</v>
      </c>
      <c r="E221" s="115" t="s">
        <v>473</v>
      </c>
      <c r="F221" s="191" t="s">
        <v>474</v>
      </c>
      <c r="G221" s="192"/>
      <c r="H221" s="192"/>
      <c r="I221" s="192"/>
      <c r="J221" s="117" t="s">
        <v>278</v>
      </c>
      <c r="K221" s="118">
        <v>909.34</v>
      </c>
      <c r="L221" s="193"/>
      <c r="M221" s="192"/>
      <c r="N221" s="194">
        <f>ROUND($L$221*$K$221,2)</f>
        <v>0</v>
      </c>
      <c r="O221" s="192"/>
      <c r="P221" s="192"/>
      <c r="Q221" s="192"/>
      <c r="R221" s="116" t="s">
        <v>231</v>
      </c>
      <c r="S221" s="40"/>
      <c r="T221" s="119"/>
      <c r="U221" s="120" t="s">
        <v>138</v>
      </c>
      <c r="V221" s="22"/>
      <c r="W221" s="22"/>
      <c r="X221" s="121">
        <v>0</v>
      </c>
      <c r="Y221" s="121">
        <f>$X$221*$K$221</f>
        <v>0</v>
      </c>
      <c r="Z221" s="121">
        <v>0</v>
      </c>
      <c r="AA221" s="122">
        <f>$Z$221*$K$221</f>
        <v>0</v>
      </c>
      <c r="AR221" s="75" t="s">
        <v>224</v>
      </c>
      <c r="AT221" s="75" t="s">
        <v>220</v>
      </c>
      <c r="AU221" s="75" t="s">
        <v>176</v>
      </c>
      <c r="AY221" s="6" t="s">
        <v>218</v>
      </c>
      <c r="BE221" s="123">
        <f>IF($U$221="základní",$N$221,0)</f>
        <v>0</v>
      </c>
      <c r="BF221" s="123">
        <f>IF($U$221="snížená",$N$221,0)</f>
        <v>0</v>
      </c>
      <c r="BG221" s="123">
        <f>IF($U$221="zákl. přenesená",$N$221,0)</f>
        <v>0</v>
      </c>
      <c r="BH221" s="123">
        <f>IF($U$221="sníž. přenesená",$N$221,0)</f>
        <v>0</v>
      </c>
      <c r="BI221" s="123">
        <f>IF($U$221="nulová",$N$221,0)</f>
        <v>0</v>
      </c>
      <c r="BJ221" s="75" t="s">
        <v>119</v>
      </c>
      <c r="BK221" s="123">
        <f>ROUND($L$221*$K$221,2)</f>
        <v>0</v>
      </c>
      <c r="BL221" s="75" t="s">
        <v>224</v>
      </c>
      <c r="BM221" s="75" t="s">
        <v>475</v>
      </c>
    </row>
    <row r="222" spans="2:47" s="6" customFormat="1" ht="27" customHeight="1">
      <c r="B222" s="21"/>
      <c r="C222" s="22"/>
      <c r="D222" s="22"/>
      <c r="E222" s="22"/>
      <c r="F222" s="197" t="s">
        <v>476</v>
      </c>
      <c r="G222" s="162"/>
      <c r="H222" s="162"/>
      <c r="I222" s="162"/>
      <c r="J222" s="162"/>
      <c r="K222" s="162"/>
      <c r="L222" s="162"/>
      <c r="M222" s="162"/>
      <c r="N222" s="162"/>
      <c r="O222" s="162"/>
      <c r="P222" s="162"/>
      <c r="Q222" s="162"/>
      <c r="R222" s="162"/>
      <c r="S222" s="40"/>
      <c r="T222" s="49"/>
      <c r="U222" s="22"/>
      <c r="V222" s="22"/>
      <c r="W222" s="22"/>
      <c r="X222" s="22"/>
      <c r="Y222" s="22"/>
      <c r="Z222" s="22"/>
      <c r="AA222" s="50"/>
      <c r="AT222" s="6" t="s">
        <v>234</v>
      </c>
      <c r="AU222" s="6" t="s">
        <v>176</v>
      </c>
    </row>
    <row r="223" spans="2:65" s="6" customFormat="1" ht="15.75" customHeight="1">
      <c r="B223" s="21"/>
      <c r="C223" s="114" t="s">
        <v>477</v>
      </c>
      <c r="D223" s="114" t="s">
        <v>220</v>
      </c>
      <c r="E223" s="115" t="s">
        <v>478</v>
      </c>
      <c r="F223" s="191" t="s">
        <v>479</v>
      </c>
      <c r="G223" s="192"/>
      <c r="H223" s="192"/>
      <c r="I223" s="192"/>
      <c r="J223" s="117" t="s">
        <v>223</v>
      </c>
      <c r="K223" s="118">
        <v>5.456</v>
      </c>
      <c r="L223" s="193"/>
      <c r="M223" s="192"/>
      <c r="N223" s="194">
        <f>ROUND($L$223*$K$223,2)</f>
        <v>0</v>
      </c>
      <c r="O223" s="192"/>
      <c r="P223" s="192"/>
      <c r="Q223" s="192"/>
      <c r="R223" s="116" t="s">
        <v>231</v>
      </c>
      <c r="S223" s="40"/>
      <c r="T223" s="119"/>
      <c r="U223" s="120" t="s">
        <v>138</v>
      </c>
      <c r="V223" s="22"/>
      <c r="W223" s="22"/>
      <c r="X223" s="121">
        <v>1.04881</v>
      </c>
      <c r="Y223" s="121">
        <f>$X$223*$K$223</f>
        <v>5.72230736</v>
      </c>
      <c r="Z223" s="121">
        <v>0</v>
      </c>
      <c r="AA223" s="122">
        <f>$Z$223*$K$223</f>
        <v>0</v>
      </c>
      <c r="AR223" s="75" t="s">
        <v>224</v>
      </c>
      <c r="AT223" s="75" t="s">
        <v>220</v>
      </c>
      <c r="AU223" s="75" t="s">
        <v>176</v>
      </c>
      <c r="AY223" s="6" t="s">
        <v>218</v>
      </c>
      <c r="BE223" s="123">
        <f>IF($U$223="základní",$N$223,0)</f>
        <v>0</v>
      </c>
      <c r="BF223" s="123">
        <f>IF($U$223="snížená",$N$223,0)</f>
        <v>0</v>
      </c>
      <c r="BG223" s="123">
        <f>IF($U$223="zákl. přenesená",$N$223,0)</f>
        <v>0</v>
      </c>
      <c r="BH223" s="123">
        <f>IF($U$223="sníž. přenesená",$N$223,0)</f>
        <v>0</v>
      </c>
      <c r="BI223" s="123">
        <f>IF($U$223="nulová",$N$223,0)</f>
        <v>0</v>
      </c>
      <c r="BJ223" s="75" t="s">
        <v>119</v>
      </c>
      <c r="BK223" s="123">
        <f>ROUND($L$223*$K$223,2)</f>
        <v>0</v>
      </c>
      <c r="BL223" s="75" t="s">
        <v>224</v>
      </c>
      <c r="BM223" s="75" t="s">
        <v>480</v>
      </c>
    </row>
    <row r="224" spans="2:47" s="6" customFormat="1" ht="16.5" customHeight="1">
      <c r="B224" s="21"/>
      <c r="C224" s="22"/>
      <c r="D224" s="22"/>
      <c r="E224" s="22"/>
      <c r="F224" s="197" t="s">
        <v>481</v>
      </c>
      <c r="G224" s="162"/>
      <c r="H224" s="162"/>
      <c r="I224" s="162"/>
      <c r="J224" s="162"/>
      <c r="K224" s="162"/>
      <c r="L224" s="162"/>
      <c r="M224" s="162"/>
      <c r="N224" s="162"/>
      <c r="O224" s="162"/>
      <c r="P224" s="162"/>
      <c r="Q224" s="162"/>
      <c r="R224" s="162"/>
      <c r="S224" s="40"/>
      <c r="T224" s="49"/>
      <c r="U224" s="22"/>
      <c r="V224" s="22"/>
      <c r="W224" s="22"/>
      <c r="X224" s="22"/>
      <c r="Y224" s="22"/>
      <c r="Z224" s="22"/>
      <c r="AA224" s="50"/>
      <c r="AT224" s="6" t="s">
        <v>234</v>
      </c>
      <c r="AU224" s="6" t="s">
        <v>176</v>
      </c>
    </row>
    <row r="225" spans="2:51" s="6" customFormat="1" ht="15.75" customHeight="1">
      <c r="B225" s="124"/>
      <c r="C225" s="125"/>
      <c r="D225" s="125"/>
      <c r="E225" s="133"/>
      <c r="F225" s="195" t="s">
        <v>482</v>
      </c>
      <c r="G225" s="196"/>
      <c r="H225" s="196"/>
      <c r="I225" s="196"/>
      <c r="J225" s="125"/>
      <c r="K225" s="127">
        <v>5.456</v>
      </c>
      <c r="L225" s="125"/>
      <c r="M225" s="125"/>
      <c r="N225" s="125"/>
      <c r="O225" s="125"/>
      <c r="P225" s="125"/>
      <c r="Q225" s="125"/>
      <c r="R225" s="125"/>
      <c r="S225" s="128"/>
      <c r="T225" s="129"/>
      <c r="U225" s="125"/>
      <c r="V225" s="125"/>
      <c r="W225" s="125"/>
      <c r="X225" s="125"/>
      <c r="Y225" s="125"/>
      <c r="Z225" s="125"/>
      <c r="AA225" s="130"/>
      <c r="AT225" s="131" t="s">
        <v>227</v>
      </c>
      <c r="AU225" s="131" t="s">
        <v>176</v>
      </c>
      <c r="AV225" s="132" t="s">
        <v>176</v>
      </c>
      <c r="AW225" s="132" t="s">
        <v>186</v>
      </c>
      <c r="AX225" s="132" t="s">
        <v>168</v>
      </c>
      <c r="AY225" s="131" t="s">
        <v>218</v>
      </c>
    </row>
    <row r="226" spans="2:65" s="6" customFormat="1" ht="15.75" customHeight="1">
      <c r="B226" s="21"/>
      <c r="C226" s="114" t="s">
        <v>483</v>
      </c>
      <c r="D226" s="114" t="s">
        <v>220</v>
      </c>
      <c r="E226" s="115" t="s">
        <v>484</v>
      </c>
      <c r="F226" s="191" t="s">
        <v>485</v>
      </c>
      <c r="G226" s="192"/>
      <c r="H226" s="192"/>
      <c r="I226" s="192"/>
      <c r="J226" s="117" t="s">
        <v>223</v>
      </c>
      <c r="K226" s="118">
        <v>8.184</v>
      </c>
      <c r="L226" s="193"/>
      <c r="M226" s="192"/>
      <c r="N226" s="194">
        <f>ROUND($L$226*$K$226,2)</f>
        <v>0</v>
      </c>
      <c r="O226" s="192"/>
      <c r="P226" s="192"/>
      <c r="Q226" s="192"/>
      <c r="R226" s="116" t="s">
        <v>231</v>
      </c>
      <c r="S226" s="40"/>
      <c r="T226" s="119"/>
      <c r="U226" s="120" t="s">
        <v>138</v>
      </c>
      <c r="V226" s="22"/>
      <c r="W226" s="22"/>
      <c r="X226" s="121">
        <v>1.05306</v>
      </c>
      <c r="Y226" s="121">
        <f>$X$226*$K$226</f>
        <v>8.61824304</v>
      </c>
      <c r="Z226" s="121">
        <v>0</v>
      </c>
      <c r="AA226" s="122">
        <f>$Z$226*$K$226</f>
        <v>0</v>
      </c>
      <c r="AR226" s="75" t="s">
        <v>224</v>
      </c>
      <c r="AT226" s="75" t="s">
        <v>220</v>
      </c>
      <c r="AU226" s="75" t="s">
        <v>176</v>
      </c>
      <c r="AY226" s="6" t="s">
        <v>218</v>
      </c>
      <c r="BE226" s="123">
        <f>IF($U$226="základní",$N$226,0)</f>
        <v>0</v>
      </c>
      <c r="BF226" s="123">
        <f>IF($U$226="snížená",$N$226,0)</f>
        <v>0</v>
      </c>
      <c r="BG226" s="123">
        <f>IF($U$226="zákl. přenesená",$N$226,0)</f>
        <v>0</v>
      </c>
      <c r="BH226" s="123">
        <f>IF($U$226="sníž. přenesená",$N$226,0)</f>
        <v>0</v>
      </c>
      <c r="BI226" s="123">
        <f>IF($U$226="nulová",$N$226,0)</f>
        <v>0</v>
      </c>
      <c r="BJ226" s="75" t="s">
        <v>119</v>
      </c>
      <c r="BK226" s="123">
        <f>ROUND($L$226*$K$226,2)</f>
        <v>0</v>
      </c>
      <c r="BL226" s="75" t="s">
        <v>224</v>
      </c>
      <c r="BM226" s="75" t="s">
        <v>486</v>
      </c>
    </row>
    <row r="227" spans="2:47" s="6" customFormat="1" ht="16.5" customHeight="1">
      <c r="B227" s="21"/>
      <c r="C227" s="22"/>
      <c r="D227" s="22"/>
      <c r="E227" s="22"/>
      <c r="F227" s="197" t="s">
        <v>487</v>
      </c>
      <c r="G227" s="162"/>
      <c r="H227" s="162"/>
      <c r="I227" s="162"/>
      <c r="J227" s="162"/>
      <c r="K227" s="162"/>
      <c r="L227" s="162"/>
      <c r="M227" s="162"/>
      <c r="N227" s="162"/>
      <c r="O227" s="162"/>
      <c r="P227" s="162"/>
      <c r="Q227" s="162"/>
      <c r="R227" s="162"/>
      <c r="S227" s="40"/>
      <c r="T227" s="49"/>
      <c r="U227" s="22"/>
      <c r="V227" s="22"/>
      <c r="W227" s="22"/>
      <c r="X227" s="22"/>
      <c r="Y227" s="22"/>
      <c r="Z227" s="22"/>
      <c r="AA227" s="50"/>
      <c r="AT227" s="6" t="s">
        <v>234</v>
      </c>
      <c r="AU227" s="6" t="s">
        <v>176</v>
      </c>
    </row>
    <row r="228" spans="2:51" s="6" customFormat="1" ht="15.75" customHeight="1">
      <c r="B228" s="124"/>
      <c r="C228" s="125"/>
      <c r="D228" s="125"/>
      <c r="E228" s="133"/>
      <c r="F228" s="195" t="s">
        <v>488</v>
      </c>
      <c r="G228" s="196"/>
      <c r="H228" s="196"/>
      <c r="I228" s="196"/>
      <c r="J228" s="125"/>
      <c r="K228" s="127">
        <v>8.184</v>
      </c>
      <c r="L228" s="125"/>
      <c r="M228" s="125"/>
      <c r="N228" s="125"/>
      <c r="O228" s="125"/>
      <c r="P228" s="125"/>
      <c r="Q228" s="125"/>
      <c r="R228" s="125"/>
      <c r="S228" s="128"/>
      <c r="T228" s="129"/>
      <c r="U228" s="125"/>
      <c r="V228" s="125"/>
      <c r="W228" s="125"/>
      <c r="X228" s="125"/>
      <c r="Y228" s="125"/>
      <c r="Z228" s="125"/>
      <c r="AA228" s="130"/>
      <c r="AT228" s="131" t="s">
        <v>227</v>
      </c>
      <c r="AU228" s="131" t="s">
        <v>176</v>
      </c>
      <c r="AV228" s="132" t="s">
        <v>176</v>
      </c>
      <c r="AW228" s="132" t="s">
        <v>186</v>
      </c>
      <c r="AX228" s="132" t="s">
        <v>168</v>
      </c>
      <c r="AY228" s="131" t="s">
        <v>218</v>
      </c>
    </row>
    <row r="229" spans="2:63" s="103" customFormat="1" ht="30.75" customHeight="1">
      <c r="B229" s="104"/>
      <c r="C229" s="105"/>
      <c r="D229" s="113" t="s">
        <v>191</v>
      </c>
      <c r="E229" s="105"/>
      <c r="F229" s="105"/>
      <c r="G229" s="105"/>
      <c r="H229" s="105"/>
      <c r="I229" s="105"/>
      <c r="J229" s="105"/>
      <c r="K229" s="105"/>
      <c r="L229" s="105"/>
      <c r="M229" s="105"/>
      <c r="N229" s="205">
        <f>$BK$229</f>
        <v>0</v>
      </c>
      <c r="O229" s="204"/>
      <c r="P229" s="204"/>
      <c r="Q229" s="204"/>
      <c r="R229" s="105"/>
      <c r="S229" s="107"/>
      <c r="T229" s="108"/>
      <c r="U229" s="105"/>
      <c r="V229" s="105"/>
      <c r="W229" s="109">
        <f>SUM($W$230:$W$320)</f>
        <v>0</v>
      </c>
      <c r="X229" s="105"/>
      <c r="Y229" s="109">
        <f>SUM($Y$230:$Y$320)</f>
        <v>4418.4979912</v>
      </c>
      <c r="Z229" s="105"/>
      <c r="AA229" s="110">
        <f>SUM($AA$230:$AA$320)</f>
        <v>0</v>
      </c>
      <c r="AR229" s="111" t="s">
        <v>119</v>
      </c>
      <c r="AT229" s="111" t="s">
        <v>167</v>
      </c>
      <c r="AU229" s="111" t="s">
        <v>119</v>
      </c>
      <c r="AY229" s="111" t="s">
        <v>218</v>
      </c>
      <c r="BK229" s="112">
        <f>SUM($BK$230:$BK$320)</f>
        <v>0</v>
      </c>
    </row>
    <row r="230" spans="2:65" s="6" customFormat="1" ht="39" customHeight="1">
      <c r="B230" s="21"/>
      <c r="C230" s="114" t="s">
        <v>489</v>
      </c>
      <c r="D230" s="114" t="s">
        <v>220</v>
      </c>
      <c r="E230" s="115" t="s">
        <v>490</v>
      </c>
      <c r="F230" s="191" t="s">
        <v>491</v>
      </c>
      <c r="G230" s="192"/>
      <c r="H230" s="192"/>
      <c r="I230" s="192"/>
      <c r="J230" s="117" t="s">
        <v>278</v>
      </c>
      <c r="K230" s="118">
        <v>1039.2</v>
      </c>
      <c r="L230" s="193"/>
      <c r="M230" s="192"/>
      <c r="N230" s="194">
        <f>ROUND($L$230*$K$230,2)</f>
        <v>0</v>
      </c>
      <c r="O230" s="192"/>
      <c r="P230" s="192"/>
      <c r="Q230" s="192"/>
      <c r="R230" s="116"/>
      <c r="S230" s="40"/>
      <c r="T230" s="119"/>
      <c r="U230" s="120" t="s">
        <v>138</v>
      </c>
      <c r="V230" s="22"/>
      <c r="W230" s="22"/>
      <c r="X230" s="121">
        <v>0</v>
      </c>
      <c r="Y230" s="121">
        <f>$X$230*$K$230</f>
        <v>0</v>
      </c>
      <c r="Z230" s="121">
        <v>0</v>
      </c>
      <c r="AA230" s="122">
        <f>$Z$230*$K$230</f>
        <v>0</v>
      </c>
      <c r="AR230" s="75" t="s">
        <v>224</v>
      </c>
      <c r="AT230" s="75" t="s">
        <v>220</v>
      </c>
      <c r="AU230" s="75" t="s">
        <v>176</v>
      </c>
      <c r="AY230" s="6" t="s">
        <v>218</v>
      </c>
      <c r="BE230" s="123">
        <f>IF($U$230="základní",$N$230,0)</f>
        <v>0</v>
      </c>
      <c r="BF230" s="123">
        <f>IF($U$230="snížená",$N$230,0)</f>
        <v>0</v>
      </c>
      <c r="BG230" s="123">
        <f>IF($U$230="zákl. přenesená",$N$230,0)</f>
        <v>0</v>
      </c>
      <c r="BH230" s="123">
        <f>IF($U$230="sníž. přenesená",$N$230,0)</f>
        <v>0</v>
      </c>
      <c r="BI230" s="123">
        <f>IF($U$230="nulová",$N$230,0)</f>
        <v>0</v>
      </c>
      <c r="BJ230" s="75" t="s">
        <v>119</v>
      </c>
      <c r="BK230" s="123">
        <f>ROUND($L$230*$K$230,2)</f>
        <v>0</v>
      </c>
      <c r="BL230" s="75" t="s">
        <v>224</v>
      </c>
      <c r="BM230" s="75" t="s">
        <v>492</v>
      </c>
    </row>
    <row r="231" spans="2:51" s="6" customFormat="1" ht="15.75" customHeight="1">
      <c r="B231" s="124"/>
      <c r="C231" s="125"/>
      <c r="D231" s="125"/>
      <c r="E231" s="126"/>
      <c r="F231" s="195" t="s">
        <v>358</v>
      </c>
      <c r="G231" s="196"/>
      <c r="H231" s="196"/>
      <c r="I231" s="196"/>
      <c r="J231" s="125"/>
      <c r="K231" s="127">
        <v>1039.2</v>
      </c>
      <c r="L231" s="125"/>
      <c r="M231" s="125"/>
      <c r="N231" s="125"/>
      <c r="O231" s="125"/>
      <c r="P231" s="125"/>
      <c r="Q231" s="125"/>
      <c r="R231" s="125"/>
      <c r="S231" s="128"/>
      <c r="T231" s="129"/>
      <c r="U231" s="125"/>
      <c r="V231" s="125"/>
      <c r="W231" s="125"/>
      <c r="X231" s="125"/>
      <c r="Y231" s="125"/>
      <c r="Z231" s="125"/>
      <c r="AA231" s="130"/>
      <c r="AT231" s="131" t="s">
        <v>227</v>
      </c>
      <c r="AU231" s="131" t="s">
        <v>176</v>
      </c>
      <c r="AV231" s="132" t="s">
        <v>176</v>
      </c>
      <c r="AW231" s="132" t="s">
        <v>186</v>
      </c>
      <c r="AX231" s="132" t="s">
        <v>168</v>
      </c>
      <c r="AY231" s="131" t="s">
        <v>218</v>
      </c>
    </row>
    <row r="232" spans="2:65" s="6" customFormat="1" ht="39" customHeight="1">
      <c r="B232" s="21"/>
      <c r="C232" s="114" t="s">
        <v>493</v>
      </c>
      <c r="D232" s="114" t="s">
        <v>220</v>
      </c>
      <c r="E232" s="115" t="s">
        <v>494</v>
      </c>
      <c r="F232" s="191" t="s">
        <v>495</v>
      </c>
      <c r="G232" s="192"/>
      <c r="H232" s="192"/>
      <c r="I232" s="192"/>
      <c r="J232" s="117" t="s">
        <v>278</v>
      </c>
      <c r="K232" s="118">
        <v>1380.24</v>
      </c>
      <c r="L232" s="193"/>
      <c r="M232" s="192"/>
      <c r="N232" s="194">
        <f>ROUND($L$232*$K$232,2)</f>
        <v>0</v>
      </c>
      <c r="O232" s="192"/>
      <c r="P232" s="192"/>
      <c r="Q232" s="192"/>
      <c r="R232" s="116"/>
      <c r="S232" s="40"/>
      <c r="T232" s="119"/>
      <c r="U232" s="120" t="s">
        <v>138</v>
      </c>
      <c r="V232" s="22"/>
      <c r="W232" s="22"/>
      <c r="X232" s="121">
        <v>0</v>
      </c>
      <c r="Y232" s="121">
        <f>$X$232*$K$232</f>
        <v>0</v>
      </c>
      <c r="Z232" s="121">
        <v>0</v>
      </c>
      <c r="AA232" s="122">
        <f>$Z$232*$K$232</f>
        <v>0</v>
      </c>
      <c r="AR232" s="75" t="s">
        <v>224</v>
      </c>
      <c r="AT232" s="75" t="s">
        <v>220</v>
      </c>
      <c r="AU232" s="75" t="s">
        <v>176</v>
      </c>
      <c r="AY232" s="6" t="s">
        <v>218</v>
      </c>
      <c r="BE232" s="123">
        <f>IF($U$232="základní",$N$232,0)</f>
        <v>0</v>
      </c>
      <c r="BF232" s="123">
        <f>IF($U$232="snížená",$N$232,0)</f>
        <v>0</v>
      </c>
      <c r="BG232" s="123">
        <f>IF($U$232="zákl. přenesená",$N$232,0)</f>
        <v>0</v>
      </c>
      <c r="BH232" s="123">
        <f>IF($U$232="sníž. přenesená",$N$232,0)</f>
        <v>0</v>
      </c>
      <c r="BI232" s="123">
        <f>IF($U$232="nulová",$N$232,0)</f>
        <v>0</v>
      </c>
      <c r="BJ232" s="75" t="s">
        <v>119</v>
      </c>
      <c r="BK232" s="123">
        <f>ROUND($L$232*$K$232,2)</f>
        <v>0</v>
      </c>
      <c r="BL232" s="75" t="s">
        <v>224</v>
      </c>
      <c r="BM232" s="75" t="s">
        <v>496</v>
      </c>
    </row>
    <row r="233" spans="2:51" s="6" customFormat="1" ht="15.75" customHeight="1">
      <c r="B233" s="124"/>
      <c r="C233" s="125"/>
      <c r="D233" s="125"/>
      <c r="E233" s="126"/>
      <c r="F233" s="195" t="s">
        <v>359</v>
      </c>
      <c r="G233" s="196"/>
      <c r="H233" s="196"/>
      <c r="I233" s="196"/>
      <c r="J233" s="125"/>
      <c r="K233" s="127">
        <v>1380.24</v>
      </c>
      <c r="L233" s="125"/>
      <c r="M233" s="125"/>
      <c r="N233" s="125"/>
      <c r="O233" s="125"/>
      <c r="P233" s="125"/>
      <c r="Q233" s="125"/>
      <c r="R233" s="125"/>
      <c r="S233" s="128"/>
      <c r="T233" s="129"/>
      <c r="U233" s="125"/>
      <c r="V233" s="125"/>
      <c r="W233" s="125"/>
      <c r="X233" s="125"/>
      <c r="Y233" s="125"/>
      <c r="Z233" s="125"/>
      <c r="AA233" s="130"/>
      <c r="AT233" s="131" t="s">
        <v>227</v>
      </c>
      <c r="AU233" s="131" t="s">
        <v>176</v>
      </c>
      <c r="AV233" s="132" t="s">
        <v>176</v>
      </c>
      <c r="AW233" s="132" t="s">
        <v>186</v>
      </c>
      <c r="AX233" s="132" t="s">
        <v>168</v>
      </c>
      <c r="AY233" s="131" t="s">
        <v>218</v>
      </c>
    </row>
    <row r="234" spans="2:65" s="6" customFormat="1" ht="27" customHeight="1">
      <c r="B234" s="21"/>
      <c r="C234" s="114" t="s">
        <v>497</v>
      </c>
      <c r="D234" s="114" t="s">
        <v>220</v>
      </c>
      <c r="E234" s="115" t="s">
        <v>498</v>
      </c>
      <c r="F234" s="191" t="s">
        <v>499</v>
      </c>
      <c r="G234" s="192"/>
      <c r="H234" s="192"/>
      <c r="I234" s="192"/>
      <c r="J234" s="117" t="s">
        <v>230</v>
      </c>
      <c r="K234" s="118">
        <v>100.8</v>
      </c>
      <c r="L234" s="193"/>
      <c r="M234" s="192"/>
      <c r="N234" s="194">
        <f>ROUND($L$234*$K$234,2)</f>
        <v>0</v>
      </c>
      <c r="O234" s="192"/>
      <c r="P234" s="192"/>
      <c r="Q234" s="192"/>
      <c r="R234" s="116"/>
      <c r="S234" s="40"/>
      <c r="T234" s="119"/>
      <c r="U234" s="120" t="s">
        <v>138</v>
      </c>
      <c r="V234" s="22"/>
      <c r="W234" s="22"/>
      <c r="X234" s="121">
        <v>0</v>
      </c>
      <c r="Y234" s="121">
        <f>$X$234*$K$234</f>
        <v>0</v>
      </c>
      <c r="Z234" s="121">
        <v>0</v>
      </c>
      <c r="AA234" s="122">
        <f>$Z$234*$K$234</f>
        <v>0</v>
      </c>
      <c r="AR234" s="75" t="s">
        <v>224</v>
      </c>
      <c r="AT234" s="75" t="s">
        <v>220</v>
      </c>
      <c r="AU234" s="75" t="s">
        <v>176</v>
      </c>
      <c r="AY234" s="6" t="s">
        <v>218</v>
      </c>
      <c r="BE234" s="123">
        <f>IF($U$234="základní",$N$234,0)</f>
        <v>0</v>
      </c>
      <c r="BF234" s="123">
        <f>IF($U$234="snížená",$N$234,0)</f>
        <v>0</v>
      </c>
      <c r="BG234" s="123">
        <f>IF($U$234="zákl. přenesená",$N$234,0)</f>
        <v>0</v>
      </c>
      <c r="BH234" s="123">
        <f>IF($U$234="sníž. přenesená",$N$234,0)</f>
        <v>0</v>
      </c>
      <c r="BI234" s="123">
        <f>IF($U$234="nulová",$N$234,0)</f>
        <v>0</v>
      </c>
      <c r="BJ234" s="75" t="s">
        <v>119</v>
      </c>
      <c r="BK234" s="123">
        <f>ROUND($L$234*$K$234,2)</f>
        <v>0</v>
      </c>
      <c r="BL234" s="75" t="s">
        <v>224</v>
      </c>
      <c r="BM234" s="75" t="s">
        <v>500</v>
      </c>
    </row>
    <row r="235" spans="2:51" s="6" customFormat="1" ht="15.75" customHeight="1">
      <c r="B235" s="124"/>
      <c r="C235" s="125"/>
      <c r="D235" s="125"/>
      <c r="E235" s="126"/>
      <c r="F235" s="195" t="s">
        <v>501</v>
      </c>
      <c r="G235" s="196"/>
      <c r="H235" s="196"/>
      <c r="I235" s="196"/>
      <c r="J235" s="125"/>
      <c r="K235" s="127">
        <v>100.8</v>
      </c>
      <c r="L235" s="125"/>
      <c r="M235" s="125"/>
      <c r="N235" s="125"/>
      <c r="O235" s="125"/>
      <c r="P235" s="125"/>
      <c r="Q235" s="125"/>
      <c r="R235" s="125"/>
      <c r="S235" s="128"/>
      <c r="T235" s="129"/>
      <c r="U235" s="125"/>
      <c r="V235" s="125"/>
      <c r="W235" s="125"/>
      <c r="X235" s="125"/>
      <c r="Y235" s="125"/>
      <c r="Z235" s="125"/>
      <c r="AA235" s="130"/>
      <c r="AT235" s="131" t="s">
        <v>227</v>
      </c>
      <c r="AU235" s="131" t="s">
        <v>176</v>
      </c>
      <c r="AV235" s="132" t="s">
        <v>176</v>
      </c>
      <c r="AW235" s="132" t="s">
        <v>186</v>
      </c>
      <c r="AX235" s="132" t="s">
        <v>168</v>
      </c>
      <c r="AY235" s="131" t="s">
        <v>218</v>
      </c>
    </row>
    <row r="236" spans="2:65" s="6" customFormat="1" ht="15.75" customHeight="1">
      <c r="B236" s="21"/>
      <c r="C236" s="114" t="s">
        <v>502</v>
      </c>
      <c r="D236" s="114" t="s">
        <v>220</v>
      </c>
      <c r="E236" s="115" t="s">
        <v>503</v>
      </c>
      <c r="F236" s="191" t="s">
        <v>504</v>
      </c>
      <c r="G236" s="192"/>
      <c r="H236" s="192"/>
      <c r="I236" s="192"/>
      <c r="J236" s="117" t="s">
        <v>333</v>
      </c>
      <c r="K236" s="118">
        <v>332.5</v>
      </c>
      <c r="L236" s="193"/>
      <c r="M236" s="192"/>
      <c r="N236" s="194">
        <f>ROUND($L$236*$K$236,2)</f>
        <v>0</v>
      </c>
      <c r="O236" s="192"/>
      <c r="P236" s="192"/>
      <c r="Q236" s="192"/>
      <c r="R236" s="116"/>
      <c r="S236" s="40"/>
      <c r="T236" s="119"/>
      <c r="U236" s="120" t="s">
        <v>138</v>
      </c>
      <c r="V236" s="22"/>
      <c r="W236" s="22"/>
      <c r="X236" s="121">
        <v>0</v>
      </c>
      <c r="Y236" s="121">
        <f>$X$236*$K$236</f>
        <v>0</v>
      </c>
      <c r="Z236" s="121">
        <v>0</v>
      </c>
      <c r="AA236" s="122">
        <f>$Z$236*$K$236</f>
        <v>0</v>
      </c>
      <c r="AR236" s="75" t="s">
        <v>224</v>
      </c>
      <c r="AT236" s="75" t="s">
        <v>220</v>
      </c>
      <c r="AU236" s="75" t="s">
        <v>176</v>
      </c>
      <c r="AY236" s="6" t="s">
        <v>218</v>
      </c>
      <c r="BE236" s="123">
        <f>IF($U$236="základní",$N$236,0)</f>
        <v>0</v>
      </c>
      <c r="BF236" s="123">
        <f>IF($U$236="snížená",$N$236,0)</f>
        <v>0</v>
      </c>
      <c r="BG236" s="123">
        <f>IF($U$236="zákl. přenesená",$N$236,0)</f>
        <v>0</v>
      </c>
      <c r="BH236" s="123">
        <f>IF($U$236="sníž. přenesená",$N$236,0)</f>
        <v>0</v>
      </c>
      <c r="BI236" s="123">
        <f>IF($U$236="nulová",$N$236,0)</f>
        <v>0</v>
      </c>
      <c r="BJ236" s="75" t="s">
        <v>119</v>
      </c>
      <c r="BK236" s="123">
        <f>ROUND($L$236*$K$236,2)</f>
        <v>0</v>
      </c>
      <c r="BL236" s="75" t="s">
        <v>224</v>
      </c>
      <c r="BM236" s="75" t="s">
        <v>505</v>
      </c>
    </row>
    <row r="237" spans="2:51" s="6" customFormat="1" ht="15.75" customHeight="1">
      <c r="B237" s="124"/>
      <c r="C237" s="125"/>
      <c r="D237" s="125"/>
      <c r="E237" s="126"/>
      <c r="F237" s="195" t="s">
        <v>506</v>
      </c>
      <c r="G237" s="196"/>
      <c r="H237" s="196"/>
      <c r="I237" s="196"/>
      <c r="J237" s="125"/>
      <c r="K237" s="127">
        <v>74</v>
      </c>
      <c r="L237" s="125"/>
      <c r="M237" s="125"/>
      <c r="N237" s="125"/>
      <c r="O237" s="125"/>
      <c r="P237" s="125"/>
      <c r="Q237" s="125"/>
      <c r="R237" s="125"/>
      <c r="S237" s="128"/>
      <c r="T237" s="129"/>
      <c r="U237" s="125"/>
      <c r="V237" s="125"/>
      <c r="W237" s="125"/>
      <c r="X237" s="125"/>
      <c r="Y237" s="125"/>
      <c r="Z237" s="125"/>
      <c r="AA237" s="130"/>
      <c r="AT237" s="131" t="s">
        <v>227</v>
      </c>
      <c r="AU237" s="131" t="s">
        <v>176</v>
      </c>
      <c r="AV237" s="132" t="s">
        <v>176</v>
      </c>
      <c r="AW237" s="132" t="s">
        <v>186</v>
      </c>
      <c r="AX237" s="132" t="s">
        <v>168</v>
      </c>
      <c r="AY237" s="131" t="s">
        <v>218</v>
      </c>
    </row>
    <row r="238" spans="2:51" s="6" customFormat="1" ht="15.75" customHeight="1">
      <c r="B238" s="124"/>
      <c r="C238" s="125"/>
      <c r="D238" s="125"/>
      <c r="E238" s="133"/>
      <c r="F238" s="195" t="s">
        <v>507</v>
      </c>
      <c r="G238" s="196"/>
      <c r="H238" s="196"/>
      <c r="I238" s="196"/>
      <c r="J238" s="125"/>
      <c r="K238" s="127">
        <v>258.5</v>
      </c>
      <c r="L238" s="125"/>
      <c r="M238" s="125"/>
      <c r="N238" s="125"/>
      <c r="O238" s="125"/>
      <c r="P238" s="125"/>
      <c r="Q238" s="125"/>
      <c r="R238" s="125"/>
      <c r="S238" s="128"/>
      <c r="T238" s="129"/>
      <c r="U238" s="125"/>
      <c r="V238" s="125"/>
      <c r="W238" s="125"/>
      <c r="X238" s="125"/>
      <c r="Y238" s="125"/>
      <c r="Z238" s="125"/>
      <c r="AA238" s="130"/>
      <c r="AT238" s="131" t="s">
        <v>227</v>
      </c>
      <c r="AU238" s="131" t="s">
        <v>176</v>
      </c>
      <c r="AV238" s="132" t="s">
        <v>176</v>
      </c>
      <c r="AW238" s="132" t="s">
        <v>186</v>
      </c>
      <c r="AX238" s="132" t="s">
        <v>168</v>
      </c>
      <c r="AY238" s="131" t="s">
        <v>218</v>
      </c>
    </row>
    <row r="239" spans="2:65" s="6" customFormat="1" ht="39" customHeight="1">
      <c r="B239" s="21"/>
      <c r="C239" s="114" t="s">
        <v>508</v>
      </c>
      <c r="D239" s="114" t="s">
        <v>220</v>
      </c>
      <c r="E239" s="115" t="s">
        <v>509</v>
      </c>
      <c r="F239" s="191" t="s">
        <v>510</v>
      </c>
      <c r="G239" s="192"/>
      <c r="H239" s="192"/>
      <c r="I239" s="192"/>
      <c r="J239" s="117" t="s">
        <v>333</v>
      </c>
      <c r="K239" s="118">
        <v>36.6</v>
      </c>
      <c r="L239" s="193"/>
      <c r="M239" s="192"/>
      <c r="N239" s="194">
        <f>ROUND($L$239*$K$239,2)</f>
        <v>0</v>
      </c>
      <c r="O239" s="192"/>
      <c r="P239" s="192"/>
      <c r="Q239" s="192"/>
      <c r="R239" s="116"/>
      <c r="S239" s="40"/>
      <c r="T239" s="119"/>
      <c r="U239" s="120" t="s">
        <v>138</v>
      </c>
      <c r="V239" s="22"/>
      <c r="W239" s="22"/>
      <c r="X239" s="121">
        <v>0</v>
      </c>
      <c r="Y239" s="121">
        <f>$X$239*$K$239</f>
        <v>0</v>
      </c>
      <c r="Z239" s="121">
        <v>0</v>
      </c>
      <c r="AA239" s="122">
        <f>$Z$239*$K$239</f>
        <v>0</v>
      </c>
      <c r="AR239" s="75" t="s">
        <v>224</v>
      </c>
      <c r="AT239" s="75" t="s">
        <v>220</v>
      </c>
      <c r="AU239" s="75" t="s">
        <v>176</v>
      </c>
      <c r="AY239" s="6" t="s">
        <v>218</v>
      </c>
      <c r="BE239" s="123">
        <f>IF($U$239="základní",$N$239,0)</f>
        <v>0</v>
      </c>
      <c r="BF239" s="123">
        <f>IF($U$239="snížená",$N$239,0)</f>
        <v>0</v>
      </c>
      <c r="BG239" s="123">
        <f>IF($U$239="zákl. přenesená",$N$239,0)</f>
        <v>0</v>
      </c>
      <c r="BH239" s="123">
        <f>IF($U$239="sníž. přenesená",$N$239,0)</f>
        <v>0</v>
      </c>
      <c r="BI239" s="123">
        <f>IF($U$239="nulová",$N$239,0)</f>
        <v>0</v>
      </c>
      <c r="BJ239" s="75" t="s">
        <v>119</v>
      </c>
      <c r="BK239" s="123">
        <f>ROUND($L$239*$K$239,2)</f>
        <v>0</v>
      </c>
      <c r="BL239" s="75" t="s">
        <v>224</v>
      </c>
      <c r="BM239" s="75" t="s">
        <v>511</v>
      </c>
    </row>
    <row r="240" spans="2:65" s="6" customFormat="1" ht="27" customHeight="1">
      <c r="B240" s="21"/>
      <c r="C240" s="117" t="s">
        <v>512</v>
      </c>
      <c r="D240" s="117" t="s">
        <v>220</v>
      </c>
      <c r="E240" s="115" t="s">
        <v>513</v>
      </c>
      <c r="F240" s="191" t="s">
        <v>514</v>
      </c>
      <c r="G240" s="192"/>
      <c r="H240" s="192"/>
      <c r="I240" s="192"/>
      <c r="J240" s="117" t="s">
        <v>278</v>
      </c>
      <c r="K240" s="118">
        <v>4296.42</v>
      </c>
      <c r="L240" s="193"/>
      <c r="M240" s="192"/>
      <c r="N240" s="194">
        <f>ROUND($L$240*$K$240,2)</f>
        <v>0</v>
      </c>
      <c r="O240" s="192"/>
      <c r="P240" s="192"/>
      <c r="Q240" s="192"/>
      <c r="R240" s="116" t="s">
        <v>231</v>
      </c>
      <c r="S240" s="40"/>
      <c r="T240" s="119"/>
      <c r="U240" s="120" t="s">
        <v>138</v>
      </c>
      <c r="V240" s="22"/>
      <c r="W240" s="22"/>
      <c r="X240" s="121">
        <v>0.12144</v>
      </c>
      <c r="Y240" s="121">
        <f>$X$240*$K$240</f>
        <v>521.7572448000001</v>
      </c>
      <c r="Z240" s="121">
        <v>0</v>
      </c>
      <c r="AA240" s="122">
        <f>$Z$240*$K$240</f>
        <v>0</v>
      </c>
      <c r="AR240" s="75" t="s">
        <v>224</v>
      </c>
      <c r="AT240" s="75" t="s">
        <v>220</v>
      </c>
      <c r="AU240" s="75" t="s">
        <v>176</v>
      </c>
      <c r="AY240" s="75" t="s">
        <v>218</v>
      </c>
      <c r="BE240" s="123">
        <f>IF($U$240="základní",$N$240,0)</f>
        <v>0</v>
      </c>
      <c r="BF240" s="123">
        <f>IF($U$240="snížená",$N$240,0)</f>
        <v>0</v>
      </c>
      <c r="BG240" s="123">
        <f>IF($U$240="zákl. přenesená",$N$240,0)</f>
        <v>0</v>
      </c>
      <c r="BH240" s="123">
        <f>IF($U$240="sníž. přenesená",$N$240,0)</f>
        <v>0</v>
      </c>
      <c r="BI240" s="123">
        <f>IF($U$240="nulová",$N$240,0)</f>
        <v>0</v>
      </c>
      <c r="BJ240" s="75" t="s">
        <v>119</v>
      </c>
      <c r="BK240" s="123">
        <f>ROUND($L$240*$K$240,2)</f>
        <v>0</v>
      </c>
      <c r="BL240" s="75" t="s">
        <v>224</v>
      </c>
      <c r="BM240" s="75" t="s">
        <v>515</v>
      </c>
    </row>
    <row r="241" spans="2:47" s="6" customFormat="1" ht="16.5" customHeight="1">
      <c r="B241" s="21"/>
      <c r="C241" s="22"/>
      <c r="D241" s="22"/>
      <c r="E241" s="22"/>
      <c r="F241" s="197" t="s">
        <v>516</v>
      </c>
      <c r="G241" s="162"/>
      <c r="H241" s="162"/>
      <c r="I241" s="162"/>
      <c r="J241" s="162"/>
      <c r="K241" s="162"/>
      <c r="L241" s="162"/>
      <c r="M241" s="162"/>
      <c r="N241" s="162"/>
      <c r="O241" s="162"/>
      <c r="P241" s="162"/>
      <c r="Q241" s="162"/>
      <c r="R241" s="162"/>
      <c r="S241" s="40"/>
      <c r="T241" s="49"/>
      <c r="U241" s="22"/>
      <c r="V241" s="22"/>
      <c r="W241" s="22"/>
      <c r="X241" s="22"/>
      <c r="Y241" s="22"/>
      <c r="Z241" s="22"/>
      <c r="AA241" s="50"/>
      <c r="AT241" s="6" t="s">
        <v>234</v>
      </c>
      <c r="AU241" s="6" t="s">
        <v>176</v>
      </c>
    </row>
    <row r="242" spans="2:51" s="6" customFormat="1" ht="15.75" customHeight="1">
      <c r="B242" s="124"/>
      <c r="C242" s="125"/>
      <c r="D242" s="125"/>
      <c r="E242" s="133"/>
      <c r="F242" s="195" t="s">
        <v>358</v>
      </c>
      <c r="G242" s="196"/>
      <c r="H242" s="196"/>
      <c r="I242" s="196"/>
      <c r="J242" s="125"/>
      <c r="K242" s="127">
        <v>1039.2</v>
      </c>
      <c r="L242" s="125"/>
      <c r="M242" s="125"/>
      <c r="N242" s="125"/>
      <c r="O242" s="125"/>
      <c r="P242" s="125"/>
      <c r="Q242" s="125"/>
      <c r="R242" s="125"/>
      <c r="S242" s="128"/>
      <c r="T242" s="129"/>
      <c r="U242" s="125"/>
      <c r="V242" s="125"/>
      <c r="W242" s="125"/>
      <c r="X242" s="125"/>
      <c r="Y242" s="125"/>
      <c r="Z242" s="125"/>
      <c r="AA242" s="130"/>
      <c r="AT242" s="131" t="s">
        <v>227</v>
      </c>
      <c r="AU242" s="131" t="s">
        <v>176</v>
      </c>
      <c r="AV242" s="132" t="s">
        <v>176</v>
      </c>
      <c r="AW242" s="132" t="s">
        <v>186</v>
      </c>
      <c r="AX242" s="132" t="s">
        <v>168</v>
      </c>
      <c r="AY242" s="131" t="s">
        <v>218</v>
      </c>
    </row>
    <row r="243" spans="2:51" s="6" customFormat="1" ht="15.75" customHeight="1">
      <c r="B243" s="124"/>
      <c r="C243" s="125"/>
      <c r="D243" s="125"/>
      <c r="E243" s="133"/>
      <c r="F243" s="195" t="s">
        <v>359</v>
      </c>
      <c r="G243" s="196"/>
      <c r="H243" s="196"/>
      <c r="I243" s="196"/>
      <c r="J243" s="125"/>
      <c r="K243" s="127">
        <v>1380.24</v>
      </c>
      <c r="L243" s="125"/>
      <c r="M243" s="125"/>
      <c r="N243" s="125"/>
      <c r="O243" s="125"/>
      <c r="P243" s="125"/>
      <c r="Q243" s="125"/>
      <c r="R243" s="125"/>
      <c r="S243" s="128"/>
      <c r="T243" s="129"/>
      <c r="U243" s="125"/>
      <c r="V243" s="125"/>
      <c r="W243" s="125"/>
      <c r="X243" s="125"/>
      <c r="Y243" s="125"/>
      <c r="Z243" s="125"/>
      <c r="AA243" s="130"/>
      <c r="AT243" s="131" t="s">
        <v>227</v>
      </c>
      <c r="AU243" s="131" t="s">
        <v>176</v>
      </c>
      <c r="AV243" s="132" t="s">
        <v>176</v>
      </c>
      <c r="AW243" s="132" t="s">
        <v>186</v>
      </c>
      <c r="AX243" s="132" t="s">
        <v>168</v>
      </c>
      <c r="AY243" s="131" t="s">
        <v>218</v>
      </c>
    </row>
    <row r="244" spans="2:51" s="6" customFormat="1" ht="15.75" customHeight="1">
      <c r="B244" s="124"/>
      <c r="C244" s="125"/>
      <c r="D244" s="125"/>
      <c r="E244" s="133"/>
      <c r="F244" s="195" t="s">
        <v>360</v>
      </c>
      <c r="G244" s="196"/>
      <c r="H244" s="196"/>
      <c r="I244" s="196"/>
      <c r="J244" s="125"/>
      <c r="K244" s="127">
        <v>1346.88</v>
      </c>
      <c r="L244" s="125"/>
      <c r="M244" s="125"/>
      <c r="N244" s="125"/>
      <c r="O244" s="125"/>
      <c r="P244" s="125"/>
      <c r="Q244" s="125"/>
      <c r="R244" s="125"/>
      <c r="S244" s="128"/>
      <c r="T244" s="129"/>
      <c r="U244" s="125"/>
      <c r="V244" s="125"/>
      <c r="W244" s="125"/>
      <c r="X244" s="125"/>
      <c r="Y244" s="125"/>
      <c r="Z244" s="125"/>
      <c r="AA244" s="130"/>
      <c r="AT244" s="131" t="s">
        <v>227</v>
      </c>
      <c r="AU244" s="131" t="s">
        <v>176</v>
      </c>
      <c r="AV244" s="132" t="s">
        <v>176</v>
      </c>
      <c r="AW244" s="132" t="s">
        <v>186</v>
      </c>
      <c r="AX244" s="132" t="s">
        <v>168</v>
      </c>
      <c r="AY244" s="131" t="s">
        <v>218</v>
      </c>
    </row>
    <row r="245" spans="2:51" s="6" customFormat="1" ht="15.75" customHeight="1">
      <c r="B245" s="124"/>
      <c r="C245" s="125"/>
      <c r="D245" s="125"/>
      <c r="E245" s="133"/>
      <c r="F245" s="195" t="s">
        <v>361</v>
      </c>
      <c r="G245" s="196"/>
      <c r="H245" s="196"/>
      <c r="I245" s="196"/>
      <c r="J245" s="125"/>
      <c r="K245" s="127">
        <v>336</v>
      </c>
      <c r="L245" s="125"/>
      <c r="M245" s="125"/>
      <c r="N245" s="125"/>
      <c r="O245" s="125"/>
      <c r="P245" s="125"/>
      <c r="Q245" s="125"/>
      <c r="R245" s="125"/>
      <c r="S245" s="128"/>
      <c r="T245" s="129"/>
      <c r="U245" s="125"/>
      <c r="V245" s="125"/>
      <c r="W245" s="125"/>
      <c r="X245" s="125"/>
      <c r="Y245" s="125"/>
      <c r="Z245" s="125"/>
      <c r="AA245" s="130"/>
      <c r="AT245" s="131" t="s">
        <v>227</v>
      </c>
      <c r="AU245" s="131" t="s">
        <v>176</v>
      </c>
      <c r="AV245" s="132" t="s">
        <v>176</v>
      </c>
      <c r="AW245" s="132" t="s">
        <v>186</v>
      </c>
      <c r="AX245" s="132" t="s">
        <v>168</v>
      </c>
      <c r="AY245" s="131" t="s">
        <v>218</v>
      </c>
    </row>
    <row r="246" spans="2:51" s="6" customFormat="1" ht="15.75" customHeight="1">
      <c r="B246" s="124"/>
      <c r="C246" s="125"/>
      <c r="D246" s="125"/>
      <c r="E246" s="133"/>
      <c r="F246" s="195" t="s">
        <v>364</v>
      </c>
      <c r="G246" s="196"/>
      <c r="H246" s="196"/>
      <c r="I246" s="196"/>
      <c r="J246" s="125"/>
      <c r="K246" s="127">
        <v>39</v>
      </c>
      <c r="L246" s="125"/>
      <c r="M246" s="125"/>
      <c r="N246" s="125"/>
      <c r="O246" s="125"/>
      <c r="P246" s="125"/>
      <c r="Q246" s="125"/>
      <c r="R246" s="125"/>
      <c r="S246" s="128"/>
      <c r="T246" s="129"/>
      <c r="U246" s="125"/>
      <c r="V246" s="125"/>
      <c r="W246" s="125"/>
      <c r="X246" s="125"/>
      <c r="Y246" s="125"/>
      <c r="Z246" s="125"/>
      <c r="AA246" s="130"/>
      <c r="AT246" s="131" t="s">
        <v>227</v>
      </c>
      <c r="AU246" s="131" t="s">
        <v>176</v>
      </c>
      <c r="AV246" s="132" t="s">
        <v>176</v>
      </c>
      <c r="AW246" s="132" t="s">
        <v>186</v>
      </c>
      <c r="AX246" s="132" t="s">
        <v>168</v>
      </c>
      <c r="AY246" s="131" t="s">
        <v>218</v>
      </c>
    </row>
    <row r="247" spans="2:51" s="6" customFormat="1" ht="15.75" customHeight="1">
      <c r="B247" s="124"/>
      <c r="C247" s="125"/>
      <c r="D247" s="125"/>
      <c r="E247" s="133"/>
      <c r="F247" s="195" t="s">
        <v>517</v>
      </c>
      <c r="G247" s="196"/>
      <c r="H247" s="196"/>
      <c r="I247" s="196"/>
      <c r="J247" s="125"/>
      <c r="K247" s="127">
        <v>155.1</v>
      </c>
      <c r="L247" s="125"/>
      <c r="M247" s="125"/>
      <c r="N247" s="125"/>
      <c r="O247" s="125"/>
      <c r="P247" s="125"/>
      <c r="Q247" s="125"/>
      <c r="R247" s="125"/>
      <c r="S247" s="128"/>
      <c r="T247" s="129"/>
      <c r="U247" s="125"/>
      <c r="V247" s="125"/>
      <c r="W247" s="125"/>
      <c r="X247" s="125"/>
      <c r="Y247" s="125"/>
      <c r="Z247" s="125"/>
      <c r="AA247" s="130"/>
      <c r="AT247" s="131" t="s">
        <v>227</v>
      </c>
      <c r="AU247" s="131" t="s">
        <v>176</v>
      </c>
      <c r="AV247" s="132" t="s">
        <v>176</v>
      </c>
      <c r="AW247" s="132" t="s">
        <v>186</v>
      </c>
      <c r="AX247" s="132" t="s">
        <v>168</v>
      </c>
      <c r="AY247" s="131" t="s">
        <v>218</v>
      </c>
    </row>
    <row r="248" spans="2:65" s="6" customFormat="1" ht="27" customHeight="1">
      <c r="B248" s="21"/>
      <c r="C248" s="114" t="s">
        <v>518</v>
      </c>
      <c r="D248" s="114" t="s">
        <v>220</v>
      </c>
      <c r="E248" s="115" t="s">
        <v>519</v>
      </c>
      <c r="F248" s="191" t="s">
        <v>520</v>
      </c>
      <c r="G248" s="192"/>
      <c r="H248" s="192"/>
      <c r="I248" s="192"/>
      <c r="J248" s="117" t="s">
        <v>278</v>
      </c>
      <c r="K248" s="118">
        <v>346.96</v>
      </c>
      <c r="L248" s="193"/>
      <c r="M248" s="192"/>
      <c r="N248" s="194">
        <f>ROUND($L$248*$K$248,2)</f>
        <v>0</v>
      </c>
      <c r="O248" s="192"/>
      <c r="P248" s="192"/>
      <c r="Q248" s="192"/>
      <c r="R248" s="116" t="s">
        <v>231</v>
      </c>
      <c r="S248" s="40"/>
      <c r="T248" s="119"/>
      <c r="U248" s="120" t="s">
        <v>138</v>
      </c>
      <c r="V248" s="22"/>
      <c r="W248" s="22"/>
      <c r="X248" s="121">
        <v>0.2024</v>
      </c>
      <c r="Y248" s="121">
        <f>$X$248*$K$248</f>
        <v>70.22470399999999</v>
      </c>
      <c r="Z248" s="121">
        <v>0</v>
      </c>
      <c r="AA248" s="122">
        <f>$Z$248*$K$248</f>
        <v>0</v>
      </c>
      <c r="AR248" s="75" t="s">
        <v>224</v>
      </c>
      <c r="AT248" s="75" t="s">
        <v>220</v>
      </c>
      <c r="AU248" s="75" t="s">
        <v>176</v>
      </c>
      <c r="AY248" s="6" t="s">
        <v>218</v>
      </c>
      <c r="BE248" s="123">
        <f>IF($U$248="základní",$N$248,0)</f>
        <v>0</v>
      </c>
      <c r="BF248" s="123">
        <f>IF($U$248="snížená",$N$248,0)</f>
        <v>0</v>
      </c>
      <c r="BG248" s="123">
        <f>IF($U$248="zákl. přenesená",$N$248,0)</f>
        <v>0</v>
      </c>
      <c r="BH248" s="123">
        <f>IF($U$248="sníž. přenesená",$N$248,0)</f>
        <v>0</v>
      </c>
      <c r="BI248" s="123">
        <f>IF($U$248="nulová",$N$248,0)</f>
        <v>0</v>
      </c>
      <c r="BJ248" s="75" t="s">
        <v>119</v>
      </c>
      <c r="BK248" s="123">
        <f>ROUND($L$248*$K$248,2)</f>
        <v>0</v>
      </c>
      <c r="BL248" s="75" t="s">
        <v>224</v>
      </c>
      <c r="BM248" s="75" t="s">
        <v>521</v>
      </c>
    </row>
    <row r="249" spans="2:47" s="6" customFormat="1" ht="16.5" customHeight="1">
      <c r="B249" s="21"/>
      <c r="C249" s="22"/>
      <c r="D249" s="22"/>
      <c r="E249" s="22"/>
      <c r="F249" s="197" t="s">
        <v>522</v>
      </c>
      <c r="G249" s="162"/>
      <c r="H249" s="162"/>
      <c r="I249" s="162"/>
      <c r="J249" s="162"/>
      <c r="K249" s="162"/>
      <c r="L249" s="162"/>
      <c r="M249" s="162"/>
      <c r="N249" s="162"/>
      <c r="O249" s="162"/>
      <c r="P249" s="162"/>
      <c r="Q249" s="162"/>
      <c r="R249" s="162"/>
      <c r="S249" s="40"/>
      <c r="T249" s="49"/>
      <c r="U249" s="22"/>
      <c r="V249" s="22"/>
      <c r="W249" s="22"/>
      <c r="X249" s="22"/>
      <c r="Y249" s="22"/>
      <c r="Z249" s="22"/>
      <c r="AA249" s="50"/>
      <c r="AT249" s="6" t="s">
        <v>234</v>
      </c>
      <c r="AU249" s="6" t="s">
        <v>176</v>
      </c>
    </row>
    <row r="250" spans="2:51" s="6" customFormat="1" ht="15.75" customHeight="1">
      <c r="B250" s="124"/>
      <c r="C250" s="125"/>
      <c r="D250" s="125"/>
      <c r="E250" s="133"/>
      <c r="F250" s="195" t="s">
        <v>361</v>
      </c>
      <c r="G250" s="196"/>
      <c r="H250" s="196"/>
      <c r="I250" s="196"/>
      <c r="J250" s="125"/>
      <c r="K250" s="127">
        <v>336</v>
      </c>
      <c r="L250" s="125"/>
      <c r="M250" s="125"/>
      <c r="N250" s="125"/>
      <c r="O250" s="125"/>
      <c r="P250" s="125"/>
      <c r="Q250" s="125"/>
      <c r="R250" s="125"/>
      <c r="S250" s="128"/>
      <c r="T250" s="129"/>
      <c r="U250" s="125"/>
      <c r="V250" s="125"/>
      <c r="W250" s="125"/>
      <c r="X250" s="125"/>
      <c r="Y250" s="125"/>
      <c r="Z250" s="125"/>
      <c r="AA250" s="130"/>
      <c r="AT250" s="131" t="s">
        <v>227</v>
      </c>
      <c r="AU250" s="131" t="s">
        <v>176</v>
      </c>
      <c r="AV250" s="132" t="s">
        <v>176</v>
      </c>
      <c r="AW250" s="132" t="s">
        <v>186</v>
      </c>
      <c r="AX250" s="132" t="s">
        <v>168</v>
      </c>
      <c r="AY250" s="131" t="s">
        <v>218</v>
      </c>
    </row>
    <row r="251" spans="2:51" s="6" customFormat="1" ht="15.75" customHeight="1">
      <c r="B251" s="124"/>
      <c r="C251" s="125"/>
      <c r="D251" s="125"/>
      <c r="E251" s="133"/>
      <c r="F251" s="195" t="s">
        <v>362</v>
      </c>
      <c r="G251" s="196"/>
      <c r="H251" s="196"/>
      <c r="I251" s="196"/>
      <c r="J251" s="125"/>
      <c r="K251" s="127">
        <v>10.96</v>
      </c>
      <c r="L251" s="125"/>
      <c r="M251" s="125"/>
      <c r="N251" s="125"/>
      <c r="O251" s="125"/>
      <c r="P251" s="125"/>
      <c r="Q251" s="125"/>
      <c r="R251" s="125"/>
      <c r="S251" s="128"/>
      <c r="T251" s="129"/>
      <c r="U251" s="125"/>
      <c r="V251" s="125"/>
      <c r="W251" s="125"/>
      <c r="X251" s="125"/>
      <c r="Y251" s="125"/>
      <c r="Z251" s="125"/>
      <c r="AA251" s="130"/>
      <c r="AT251" s="131" t="s">
        <v>227</v>
      </c>
      <c r="AU251" s="131" t="s">
        <v>176</v>
      </c>
      <c r="AV251" s="132" t="s">
        <v>176</v>
      </c>
      <c r="AW251" s="132" t="s">
        <v>186</v>
      </c>
      <c r="AX251" s="132" t="s">
        <v>168</v>
      </c>
      <c r="AY251" s="131" t="s">
        <v>218</v>
      </c>
    </row>
    <row r="252" spans="2:65" s="6" customFormat="1" ht="27" customHeight="1">
      <c r="B252" s="21"/>
      <c r="C252" s="114" t="s">
        <v>523</v>
      </c>
      <c r="D252" s="114" t="s">
        <v>220</v>
      </c>
      <c r="E252" s="115" t="s">
        <v>524</v>
      </c>
      <c r="F252" s="191" t="s">
        <v>525</v>
      </c>
      <c r="G252" s="192"/>
      <c r="H252" s="192"/>
      <c r="I252" s="192"/>
      <c r="J252" s="117" t="s">
        <v>278</v>
      </c>
      <c r="K252" s="118">
        <v>200.3</v>
      </c>
      <c r="L252" s="193"/>
      <c r="M252" s="192"/>
      <c r="N252" s="194">
        <f>ROUND($L$252*$K$252,2)</f>
        <v>0</v>
      </c>
      <c r="O252" s="192"/>
      <c r="P252" s="192"/>
      <c r="Q252" s="192"/>
      <c r="R252" s="116" t="s">
        <v>231</v>
      </c>
      <c r="S252" s="40"/>
      <c r="T252" s="119"/>
      <c r="U252" s="120" t="s">
        <v>138</v>
      </c>
      <c r="V252" s="22"/>
      <c r="W252" s="22"/>
      <c r="X252" s="121">
        <v>0.34409</v>
      </c>
      <c r="Y252" s="121">
        <f>$X$252*$K$252</f>
        <v>68.921227</v>
      </c>
      <c r="Z252" s="121">
        <v>0</v>
      </c>
      <c r="AA252" s="122">
        <f>$Z$252*$K$252</f>
        <v>0</v>
      </c>
      <c r="AR252" s="75" t="s">
        <v>224</v>
      </c>
      <c r="AT252" s="75" t="s">
        <v>220</v>
      </c>
      <c r="AU252" s="75" t="s">
        <v>176</v>
      </c>
      <c r="AY252" s="6" t="s">
        <v>218</v>
      </c>
      <c r="BE252" s="123">
        <f>IF($U$252="základní",$N$252,0)</f>
        <v>0</v>
      </c>
      <c r="BF252" s="123">
        <f>IF($U$252="snížená",$N$252,0)</f>
        <v>0</v>
      </c>
      <c r="BG252" s="123">
        <f>IF($U$252="zákl. přenesená",$N$252,0)</f>
        <v>0</v>
      </c>
      <c r="BH252" s="123">
        <f>IF($U$252="sníž. přenesená",$N$252,0)</f>
        <v>0</v>
      </c>
      <c r="BI252" s="123">
        <f>IF($U$252="nulová",$N$252,0)</f>
        <v>0</v>
      </c>
      <c r="BJ252" s="75" t="s">
        <v>119</v>
      </c>
      <c r="BK252" s="123">
        <f>ROUND($L$252*$K$252,2)</f>
        <v>0</v>
      </c>
      <c r="BL252" s="75" t="s">
        <v>224</v>
      </c>
      <c r="BM252" s="75" t="s">
        <v>526</v>
      </c>
    </row>
    <row r="253" spans="2:47" s="6" customFormat="1" ht="16.5" customHeight="1">
      <c r="B253" s="21"/>
      <c r="C253" s="22"/>
      <c r="D253" s="22"/>
      <c r="E253" s="22"/>
      <c r="F253" s="197" t="s">
        <v>527</v>
      </c>
      <c r="G253" s="162"/>
      <c r="H253" s="162"/>
      <c r="I253" s="162"/>
      <c r="J253" s="162"/>
      <c r="K253" s="162"/>
      <c r="L253" s="162"/>
      <c r="M253" s="162"/>
      <c r="N253" s="162"/>
      <c r="O253" s="162"/>
      <c r="P253" s="162"/>
      <c r="Q253" s="162"/>
      <c r="R253" s="162"/>
      <c r="S253" s="40"/>
      <c r="T253" s="49"/>
      <c r="U253" s="22"/>
      <c r="V253" s="22"/>
      <c r="W253" s="22"/>
      <c r="X253" s="22"/>
      <c r="Y253" s="22"/>
      <c r="Z253" s="22"/>
      <c r="AA253" s="50"/>
      <c r="AT253" s="6" t="s">
        <v>234</v>
      </c>
      <c r="AU253" s="6" t="s">
        <v>176</v>
      </c>
    </row>
    <row r="254" spans="2:51" s="6" customFormat="1" ht="15.75" customHeight="1">
      <c r="B254" s="124"/>
      <c r="C254" s="125"/>
      <c r="D254" s="125"/>
      <c r="E254" s="133"/>
      <c r="F254" s="195" t="s">
        <v>363</v>
      </c>
      <c r="G254" s="196"/>
      <c r="H254" s="196"/>
      <c r="I254" s="196"/>
      <c r="J254" s="125"/>
      <c r="K254" s="127">
        <v>200.3</v>
      </c>
      <c r="L254" s="125"/>
      <c r="M254" s="125"/>
      <c r="N254" s="125"/>
      <c r="O254" s="125"/>
      <c r="P254" s="125"/>
      <c r="Q254" s="125"/>
      <c r="R254" s="125"/>
      <c r="S254" s="128"/>
      <c r="T254" s="129"/>
      <c r="U254" s="125"/>
      <c r="V254" s="125"/>
      <c r="W254" s="125"/>
      <c r="X254" s="125"/>
      <c r="Y254" s="125"/>
      <c r="Z254" s="125"/>
      <c r="AA254" s="130"/>
      <c r="AT254" s="131" t="s">
        <v>227</v>
      </c>
      <c r="AU254" s="131" t="s">
        <v>176</v>
      </c>
      <c r="AV254" s="132" t="s">
        <v>176</v>
      </c>
      <c r="AW254" s="132" t="s">
        <v>186</v>
      </c>
      <c r="AX254" s="132" t="s">
        <v>168</v>
      </c>
      <c r="AY254" s="131" t="s">
        <v>218</v>
      </c>
    </row>
    <row r="255" spans="2:65" s="6" customFormat="1" ht="39" customHeight="1">
      <c r="B255" s="21"/>
      <c r="C255" s="114" t="s">
        <v>528</v>
      </c>
      <c r="D255" s="114" t="s">
        <v>220</v>
      </c>
      <c r="E255" s="115" t="s">
        <v>529</v>
      </c>
      <c r="F255" s="191" t="s">
        <v>530</v>
      </c>
      <c r="G255" s="192"/>
      <c r="H255" s="192"/>
      <c r="I255" s="192"/>
      <c r="J255" s="117" t="s">
        <v>278</v>
      </c>
      <c r="K255" s="118">
        <v>1346.88</v>
      </c>
      <c r="L255" s="193"/>
      <c r="M255" s="192"/>
      <c r="N255" s="194">
        <f>ROUND($L$255*$K$255,2)</f>
        <v>0</v>
      </c>
      <c r="O255" s="192"/>
      <c r="P255" s="192"/>
      <c r="Q255" s="192"/>
      <c r="R255" s="116" t="s">
        <v>231</v>
      </c>
      <c r="S255" s="40"/>
      <c r="T255" s="119"/>
      <c r="U255" s="120" t="s">
        <v>138</v>
      </c>
      <c r="V255" s="22"/>
      <c r="W255" s="22"/>
      <c r="X255" s="121">
        <v>0.28</v>
      </c>
      <c r="Y255" s="121">
        <f>$X$255*$K$255</f>
        <v>377.12640000000005</v>
      </c>
      <c r="Z255" s="121">
        <v>0</v>
      </c>
      <c r="AA255" s="122">
        <f>$Z$255*$K$255</f>
        <v>0</v>
      </c>
      <c r="AR255" s="75" t="s">
        <v>224</v>
      </c>
      <c r="AT255" s="75" t="s">
        <v>220</v>
      </c>
      <c r="AU255" s="75" t="s">
        <v>176</v>
      </c>
      <c r="AY255" s="6" t="s">
        <v>218</v>
      </c>
      <c r="BE255" s="123">
        <f>IF($U$255="základní",$N$255,0)</f>
        <v>0</v>
      </c>
      <c r="BF255" s="123">
        <f>IF($U$255="snížená",$N$255,0)</f>
        <v>0</v>
      </c>
      <c r="BG255" s="123">
        <f>IF($U$255="zákl. přenesená",$N$255,0)</f>
        <v>0</v>
      </c>
      <c r="BH255" s="123">
        <f>IF($U$255="sníž. přenesená",$N$255,0)</f>
        <v>0</v>
      </c>
      <c r="BI255" s="123">
        <f>IF($U$255="nulová",$N$255,0)</f>
        <v>0</v>
      </c>
      <c r="BJ255" s="75" t="s">
        <v>119</v>
      </c>
      <c r="BK255" s="123">
        <f>ROUND($L$255*$K$255,2)</f>
        <v>0</v>
      </c>
      <c r="BL255" s="75" t="s">
        <v>224</v>
      </c>
      <c r="BM255" s="75" t="s">
        <v>531</v>
      </c>
    </row>
    <row r="256" spans="2:47" s="6" customFormat="1" ht="16.5" customHeight="1">
      <c r="B256" s="21"/>
      <c r="C256" s="22"/>
      <c r="D256" s="22"/>
      <c r="E256" s="22"/>
      <c r="F256" s="197" t="s">
        <v>532</v>
      </c>
      <c r="G256" s="162"/>
      <c r="H256" s="162"/>
      <c r="I256" s="162"/>
      <c r="J256" s="162"/>
      <c r="K256" s="162"/>
      <c r="L256" s="162"/>
      <c r="M256" s="162"/>
      <c r="N256" s="162"/>
      <c r="O256" s="162"/>
      <c r="P256" s="162"/>
      <c r="Q256" s="162"/>
      <c r="R256" s="162"/>
      <c r="S256" s="40"/>
      <c r="T256" s="49"/>
      <c r="U256" s="22"/>
      <c r="V256" s="22"/>
      <c r="W256" s="22"/>
      <c r="X256" s="22"/>
      <c r="Y256" s="22"/>
      <c r="Z256" s="22"/>
      <c r="AA256" s="50"/>
      <c r="AT256" s="6" t="s">
        <v>234</v>
      </c>
      <c r="AU256" s="6" t="s">
        <v>176</v>
      </c>
    </row>
    <row r="257" spans="2:51" s="6" customFormat="1" ht="15.75" customHeight="1">
      <c r="B257" s="124"/>
      <c r="C257" s="125"/>
      <c r="D257" s="125"/>
      <c r="E257" s="133"/>
      <c r="F257" s="195" t="s">
        <v>360</v>
      </c>
      <c r="G257" s="196"/>
      <c r="H257" s="196"/>
      <c r="I257" s="196"/>
      <c r="J257" s="125"/>
      <c r="K257" s="127">
        <v>1346.88</v>
      </c>
      <c r="L257" s="125"/>
      <c r="M257" s="125"/>
      <c r="N257" s="125"/>
      <c r="O257" s="125"/>
      <c r="P257" s="125"/>
      <c r="Q257" s="125"/>
      <c r="R257" s="125"/>
      <c r="S257" s="128"/>
      <c r="T257" s="129"/>
      <c r="U257" s="125"/>
      <c r="V257" s="125"/>
      <c r="W257" s="125"/>
      <c r="X257" s="125"/>
      <c r="Y257" s="125"/>
      <c r="Z257" s="125"/>
      <c r="AA257" s="130"/>
      <c r="AT257" s="131" t="s">
        <v>227</v>
      </c>
      <c r="AU257" s="131" t="s">
        <v>176</v>
      </c>
      <c r="AV257" s="132" t="s">
        <v>176</v>
      </c>
      <c r="AW257" s="132" t="s">
        <v>186</v>
      </c>
      <c r="AX257" s="132" t="s">
        <v>168</v>
      </c>
      <c r="AY257" s="131" t="s">
        <v>218</v>
      </c>
    </row>
    <row r="258" spans="2:65" s="6" customFormat="1" ht="27" customHeight="1">
      <c r="B258" s="21"/>
      <c r="C258" s="114" t="s">
        <v>533</v>
      </c>
      <c r="D258" s="114" t="s">
        <v>220</v>
      </c>
      <c r="E258" s="115" t="s">
        <v>534</v>
      </c>
      <c r="F258" s="191" t="s">
        <v>535</v>
      </c>
      <c r="G258" s="192"/>
      <c r="H258" s="192"/>
      <c r="I258" s="192"/>
      <c r="J258" s="117" t="s">
        <v>278</v>
      </c>
      <c r="K258" s="118">
        <v>3505.14</v>
      </c>
      <c r="L258" s="193"/>
      <c r="M258" s="192"/>
      <c r="N258" s="194">
        <f>ROUND($L$258*$K$258,2)</f>
        <v>0</v>
      </c>
      <c r="O258" s="192"/>
      <c r="P258" s="192"/>
      <c r="Q258" s="192"/>
      <c r="R258" s="116" t="s">
        <v>231</v>
      </c>
      <c r="S258" s="40"/>
      <c r="T258" s="119"/>
      <c r="U258" s="120" t="s">
        <v>138</v>
      </c>
      <c r="V258" s="22"/>
      <c r="W258" s="22"/>
      <c r="X258" s="121">
        <v>0.25094</v>
      </c>
      <c r="Y258" s="121">
        <f>$X$258*$K$258</f>
        <v>879.5798315999999</v>
      </c>
      <c r="Z258" s="121">
        <v>0</v>
      </c>
      <c r="AA258" s="122">
        <f>$Z$258*$K$258</f>
        <v>0</v>
      </c>
      <c r="AR258" s="75" t="s">
        <v>224</v>
      </c>
      <c r="AT258" s="75" t="s">
        <v>220</v>
      </c>
      <c r="AU258" s="75" t="s">
        <v>176</v>
      </c>
      <c r="AY258" s="6" t="s">
        <v>218</v>
      </c>
      <c r="BE258" s="123">
        <f>IF($U$258="základní",$N$258,0)</f>
        <v>0</v>
      </c>
      <c r="BF258" s="123">
        <f>IF($U$258="snížená",$N$258,0)</f>
        <v>0</v>
      </c>
      <c r="BG258" s="123">
        <f>IF($U$258="zákl. přenesená",$N$258,0)</f>
        <v>0</v>
      </c>
      <c r="BH258" s="123">
        <f>IF($U$258="sníž. přenesená",$N$258,0)</f>
        <v>0</v>
      </c>
      <c r="BI258" s="123">
        <f>IF($U$258="nulová",$N$258,0)</f>
        <v>0</v>
      </c>
      <c r="BJ258" s="75" t="s">
        <v>119</v>
      </c>
      <c r="BK258" s="123">
        <f>ROUND($L$258*$K$258,2)</f>
        <v>0</v>
      </c>
      <c r="BL258" s="75" t="s">
        <v>224</v>
      </c>
      <c r="BM258" s="75" t="s">
        <v>536</v>
      </c>
    </row>
    <row r="259" spans="2:47" s="6" customFormat="1" ht="16.5" customHeight="1">
      <c r="B259" s="21"/>
      <c r="C259" s="22"/>
      <c r="D259" s="22"/>
      <c r="E259" s="22"/>
      <c r="F259" s="197" t="s">
        <v>537</v>
      </c>
      <c r="G259" s="162"/>
      <c r="H259" s="162"/>
      <c r="I259" s="162"/>
      <c r="J259" s="162"/>
      <c r="K259" s="162"/>
      <c r="L259" s="162"/>
      <c r="M259" s="162"/>
      <c r="N259" s="162"/>
      <c r="O259" s="162"/>
      <c r="P259" s="162"/>
      <c r="Q259" s="162"/>
      <c r="R259" s="162"/>
      <c r="S259" s="40"/>
      <c r="T259" s="49"/>
      <c r="U259" s="22"/>
      <c r="V259" s="22"/>
      <c r="W259" s="22"/>
      <c r="X259" s="22"/>
      <c r="Y259" s="22"/>
      <c r="Z259" s="22"/>
      <c r="AA259" s="50"/>
      <c r="AT259" s="6" t="s">
        <v>234</v>
      </c>
      <c r="AU259" s="6" t="s">
        <v>176</v>
      </c>
    </row>
    <row r="260" spans="2:51" s="6" customFormat="1" ht="15.75" customHeight="1">
      <c r="B260" s="124"/>
      <c r="C260" s="125"/>
      <c r="D260" s="125"/>
      <c r="E260" s="133"/>
      <c r="F260" s="195" t="s">
        <v>358</v>
      </c>
      <c r="G260" s="196"/>
      <c r="H260" s="196"/>
      <c r="I260" s="196"/>
      <c r="J260" s="125"/>
      <c r="K260" s="127">
        <v>1039.2</v>
      </c>
      <c r="L260" s="125"/>
      <c r="M260" s="125"/>
      <c r="N260" s="125"/>
      <c r="O260" s="125"/>
      <c r="P260" s="125"/>
      <c r="Q260" s="125"/>
      <c r="R260" s="125"/>
      <c r="S260" s="128"/>
      <c r="T260" s="129"/>
      <c r="U260" s="125"/>
      <c r="V260" s="125"/>
      <c r="W260" s="125"/>
      <c r="X260" s="125"/>
      <c r="Y260" s="125"/>
      <c r="Z260" s="125"/>
      <c r="AA260" s="130"/>
      <c r="AT260" s="131" t="s">
        <v>227</v>
      </c>
      <c r="AU260" s="131" t="s">
        <v>176</v>
      </c>
      <c r="AV260" s="132" t="s">
        <v>176</v>
      </c>
      <c r="AW260" s="132" t="s">
        <v>186</v>
      </c>
      <c r="AX260" s="132" t="s">
        <v>168</v>
      </c>
      <c r="AY260" s="131" t="s">
        <v>218</v>
      </c>
    </row>
    <row r="261" spans="2:51" s="6" customFormat="1" ht="15.75" customHeight="1">
      <c r="B261" s="124"/>
      <c r="C261" s="125"/>
      <c r="D261" s="125"/>
      <c r="E261" s="133"/>
      <c r="F261" s="195" t="s">
        <v>359</v>
      </c>
      <c r="G261" s="196"/>
      <c r="H261" s="196"/>
      <c r="I261" s="196"/>
      <c r="J261" s="125"/>
      <c r="K261" s="127">
        <v>1380.24</v>
      </c>
      <c r="L261" s="125"/>
      <c r="M261" s="125"/>
      <c r="N261" s="125"/>
      <c r="O261" s="125"/>
      <c r="P261" s="125"/>
      <c r="Q261" s="125"/>
      <c r="R261" s="125"/>
      <c r="S261" s="128"/>
      <c r="T261" s="129"/>
      <c r="U261" s="125"/>
      <c r="V261" s="125"/>
      <c r="W261" s="125"/>
      <c r="X261" s="125"/>
      <c r="Y261" s="125"/>
      <c r="Z261" s="125"/>
      <c r="AA261" s="130"/>
      <c r="AT261" s="131" t="s">
        <v>227</v>
      </c>
      <c r="AU261" s="131" t="s">
        <v>176</v>
      </c>
      <c r="AV261" s="132" t="s">
        <v>176</v>
      </c>
      <c r="AW261" s="132" t="s">
        <v>186</v>
      </c>
      <c r="AX261" s="132" t="s">
        <v>168</v>
      </c>
      <c r="AY261" s="131" t="s">
        <v>218</v>
      </c>
    </row>
    <row r="262" spans="2:51" s="6" customFormat="1" ht="15.75" customHeight="1">
      <c r="B262" s="124"/>
      <c r="C262" s="125"/>
      <c r="D262" s="125"/>
      <c r="E262" s="133"/>
      <c r="F262" s="195" t="s">
        <v>538</v>
      </c>
      <c r="G262" s="196"/>
      <c r="H262" s="196"/>
      <c r="I262" s="196"/>
      <c r="J262" s="125"/>
      <c r="K262" s="127">
        <v>1085.7</v>
      </c>
      <c r="L262" s="125"/>
      <c r="M262" s="125"/>
      <c r="N262" s="125"/>
      <c r="O262" s="125"/>
      <c r="P262" s="125"/>
      <c r="Q262" s="125"/>
      <c r="R262" s="125"/>
      <c r="S262" s="128"/>
      <c r="T262" s="129"/>
      <c r="U262" s="125"/>
      <c r="V262" s="125"/>
      <c r="W262" s="125"/>
      <c r="X262" s="125"/>
      <c r="Y262" s="125"/>
      <c r="Z262" s="125"/>
      <c r="AA262" s="130"/>
      <c r="AT262" s="131" t="s">
        <v>227</v>
      </c>
      <c r="AU262" s="131" t="s">
        <v>176</v>
      </c>
      <c r="AV262" s="132" t="s">
        <v>176</v>
      </c>
      <c r="AW262" s="132" t="s">
        <v>186</v>
      </c>
      <c r="AX262" s="132" t="s">
        <v>168</v>
      </c>
      <c r="AY262" s="131" t="s">
        <v>218</v>
      </c>
    </row>
    <row r="263" spans="2:65" s="6" customFormat="1" ht="27" customHeight="1">
      <c r="B263" s="21"/>
      <c r="C263" s="114" t="s">
        <v>539</v>
      </c>
      <c r="D263" s="114" t="s">
        <v>220</v>
      </c>
      <c r="E263" s="115" t="s">
        <v>540</v>
      </c>
      <c r="F263" s="191" t="s">
        <v>541</v>
      </c>
      <c r="G263" s="192"/>
      <c r="H263" s="192"/>
      <c r="I263" s="192"/>
      <c r="J263" s="117" t="s">
        <v>278</v>
      </c>
      <c r="K263" s="118">
        <v>1039.2</v>
      </c>
      <c r="L263" s="193"/>
      <c r="M263" s="192"/>
      <c r="N263" s="194">
        <f>ROUND($L$263*$K$263,2)</f>
        <v>0</v>
      </c>
      <c r="O263" s="192"/>
      <c r="P263" s="192"/>
      <c r="Q263" s="192"/>
      <c r="R263" s="116" t="s">
        <v>231</v>
      </c>
      <c r="S263" s="40"/>
      <c r="T263" s="119"/>
      <c r="U263" s="120" t="s">
        <v>138</v>
      </c>
      <c r="V263" s="22"/>
      <c r="W263" s="22"/>
      <c r="X263" s="121">
        <v>0.2916</v>
      </c>
      <c r="Y263" s="121">
        <f>$X$263*$K$263</f>
        <v>303.03072000000003</v>
      </c>
      <c r="Z263" s="121">
        <v>0</v>
      </c>
      <c r="AA263" s="122">
        <f>$Z$263*$K$263</f>
        <v>0</v>
      </c>
      <c r="AR263" s="75" t="s">
        <v>224</v>
      </c>
      <c r="AT263" s="75" t="s">
        <v>220</v>
      </c>
      <c r="AU263" s="75" t="s">
        <v>176</v>
      </c>
      <c r="AY263" s="6" t="s">
        <v>218</v>
      </c>
      <c r="BE263" s="123">
        <f>IF($U$263="základní",$N$263,0)</f>
        <v>0</v>
      </c>
      <c r="BF263" s="123">
        <f>IF($U$263="snížená",$N$263,0)</f>
        <v>0</v>
      </c>
      <c r="BG263" s="123">
        <f>IF($U$263="zákl. přenesená",$N$263,0)</f>
        <v>0</v>
      </c>
      <c r="BH263" s="123">
        <f>IF($U$263="sníž. přenesená",$N$263,0)</f>
        <v>0</v>
      </c>
      <c r="BI263" s="123">
        <f>IF($U$263="nulová",$N$263,0)</f>
        <v>0</v>
      </c>
      <c r="BJ263" s="75" t="s">
        <v>119</v>
      </c>
      <c r="BK263" s="123">
        <f>ROUND($L$263*$K$263,2)</f>
        <v>0</v>
      </c>
      <c r="BL263" s="75" t="s">
        <v>224</v>
      </c>
      <c r="BM263" s="75" t="s">
        <v>542</v>
      </c>
    </row>
    <row r="264" spans="2:47" s="6" customFormat="1" ht="16.5" customHeight="1">
      <c r="B264" s="21"/>
      <c r="C264" s="22"/>
      <c r="D264" s="22"/>
      <c r="E264" s="22"/>
      <c r="F264" s="197" t="s">
        <v>543</v>
      </c>
      <c r="G264" s="162"/>
      <c r="H264" s="162"/>
      <c r="I264" s="162"/>
      <c r="J264" s="162"/>
      <c r="K264" s="162"/>
      <c r="L264" s="162"/>
      <c r="M264" s="162"/>
      <c r="N264" s="162"/>
      <c r="O264" s="162"/>
      <c r="P264" s="162"/>
      <c r="Q264" s="162"/>
      <c r="R264" s="162"/>
      <c r="S264" s="40"/>
      <c r="T264" s="49"/>
      <c r="U264" s="22"/>
      <c r="V264" s="22"/>
      <c r="W264" s="22"/>
      <c r="X264" s="22"/>
      <c r="Y264" s="22"/>
      <c r="Z264" s="22"/>
      <c r="AA264" s="50"/>
      <c r="AT264" s="6" t="s">
        <v>234</v>
      </c>
      <c r="AU264" s="6" t="s">
        <v>176</v>
      </c>
    </row>
    <row r="265" spans="2:51" s="6" customFormat="1" ht="15.75" customHeight="1">
      <c r="B265" s="124"/>
      <c r="C265" s="125"/>
      <c r="D265" s="125"/>
      <c r="E265" s="133"/>
      <c r="F265" s="195" t="s">
        <v>358</v>
      </c>
      <c r="G265" s="196"/>
      <c r="H265" s="196"/>
      <c r="I265" s="196"/>
      <c r="J265" s="125"/>
      <c r="K265" s="127">
        <v>1039.2</v>
      </c>
      <c r="L265" s="125"/>
      <c r="M265" s="125"/>
      <c r="N265" s="125"/>
      <c r="O265" s="125"/>
      <c r="P265" s="125"/>
      <c r="Q265" s="125"/>
      <c r="R265" s="125"/>
      <c r="S265" s="128"/>
      <c r="T265" s="129"/>
      <c r="U265" s="125"/>
      <c r="V265" s="125"/>
      <c r="W265" s="125"/>
      <c r="X265" s="125"/>
      <c r="Y265" s="125"/>
      <c r="Z265" s="125"/>
      <c r="AA265" s="130"/>
      <c r="AT265" s="131" t="s">
        <v>227</v>
      </c>
      <c r="AU265" s="131" t="s">
        <v>176</v>
      </c>
      <c r="AV265" s="132" t="s">
        <v>176</v>
      </c>
      <c r="AW265" s="132" t="s">
        <v>186</v>
      </c>
      <c r="AX265" s="132" t="s">
        <v>168</v>
      </c>
      <c r="AY265" s="131" t="s">
        <v>218</v>
      </c>
    </row>
    <row r="266" spans="2:65" s="6" customFormat="1" ht="27" customHeight="1">
      <c r="B266" s="21"/>
      <c r="C266" s="114" t="s">
        <v>544</v>
      </c>
      <c r="D266" s="114" t="s">
        <v>220</v>
      </c>
      <c r="E266" s="115" t="s">
        <v>545</v>
      </c>
      <c r="F266" s="191" t="s">
        <v>546</v>
      </c>
      <c r="G266" s="192"/>
      <c r="H266" s="192"/>
      <c r="I266" s="192"/>
      <c r="J266" s="117" t="s">
        <v>278</v>
      </c>
      <c r="K266" s="118">
        <v>1682.88</v>
      </c>
      <c r="L266" s="193"/>
      <c r="M266" s="192"/>
      <c r="N266" s="194">
        <f>ROUND($L$266*$K$266,2)</f>
        <v>0</v>
      </c>
      <c r="O266" s="192"/>
      <c r="P266" s="192"/>
      <c r="Q266" s="192"/>
      <c r="R266" s="116" t="s">
        <v>231</v>
      </c>
      <c r="S266" s="40"/>
      <c r="T266" s="119"/>
      <c r="U266" s="120" t="s">
        <v>138</v>
      </c>
      <c r="V266" s="22"/>
      <c r="W266" s="22"/>
      <c r="X266" s="121">
        <v>0.36834</v>
      </c>
      <c r="Y266" s="121">
        <f>$X$266*$K$266</f>
        <v>619.8720192000001</v>
      </c>
      <c r="Z266" s="121">
        <v>0</v>
      </c>
      <c r="AA266" s="122">
        <f>$Z$266*$K$266</f>
        <v>0</v>
      </c>
      <c r="AR266" s="75" t="s">
        <v>224</v>
      </c>
      <c r="AT266" s="75" t="s">
        <v>220</v>
      </c>
      <c r="AU266" s="75" t="s">
        <v>176</v>
      </c>
      <c r="AY266" s="6" t="s">
        <v>218</v>
      </c>
      <c r="BE266" s="123">
        <f>IF($U$266="základní",$N$266,0)</f>
        <v>0</v>
      </c>
      <c r="BF266" s="123">
        <f>IF($U$266="snížená",$N$266,0)</f>
        <v>0</v>
      </c>
      <c r="BG266" s="123">
        <f>IF($U$266="zákl. přenesená",$N$266,0)</f>
        <v>0</v>
      </c>
      <c r="BH266" s="123">
        <f>IF($U$266="sníž. přenesená",$N$266,0)</f>
        <v>0</v>
      </c>
      <c r="BI266" s="123">
        <f>IF($U$266="nulová",$N$266,0)</f>
        <v>0</v>
      </c>
      <c r="BJ266" s="75" t="s">
        <v>119</v>
      </c>
      <c r="BK266" s="123">
        <f>ROUND($L$266*$K$266,2)</f>
        <v>0</v>
      </c>
      <c r="BL266" s="75" t="s">
        <v>224</v>
      </c>
      <c r="BM266" s="75" t="s">
        <v>547</v>
      </c>
    </row>
    <row r="267" spans="2:47" s="6" customFormat="1" ht="16.5" customHeight="1">
      <c r="B267" s="21"/>
      <c r="C267" s="22"/>
      <c r="D267" s="22"/>
      <c r="E267" s="22"/>
      <c r="F267" s="197" t="s">
        <v>548</v>
      </c>
      <c r="G267" s="162"/>
      <c r="H267" s="162"/>
      <c r="I267" s="162"/>
      <c r="J267" s="162"/>
      <c r="K267" s="162"/>
      <c r="L267" s="162"/>
      <c r="M267" s="162"/>
      <c r="N267" s="162"/>
      <c r="O267" s="162"/>
      <c r="P267" s="162"/>
      <c r="Q267" s="162"/>
      <c r="R267" s="162"/>
      <c r="S267" s="40"/>
      <c r="T267" s="49"/>
      <c r="U267" s="22"/>
      <c r="V267" s="22"/>
      <c r="W267" s="22"/>
      <c r="X267" s="22"/>
      <c r="Y267" s="22"/>
      <c r="Z267" s="22"/>
      <c r="AA267" s="50"/>
      <c r="AT267" s="6" t="s">
        <v>234</v>
      </c>
      <c r="AU267" s="6" t="s">
        <v>176</v>
      </c>
    </row>
    <row r="268" spans="2:51" s="6" customFormat="1" ht="15.75" customHeight="1">
      <c r="B268" s="124"/>
      <c r="C268" s="125"/>
      <c r="D268" s="125"/>
      <c r="E268" s="133"/>
      <c r="F268" s="195" t="s">
        <v>360</v>
      </c>
      <c r="G268" s="196"/>
      <c r="H268" s="196"/>
      <c r="I268" s="196"/>
      <c r="J268" s="125"/>
      <c r="K268" s="127">
        <v>1346.88</v>
      </c>
      <c r="L268" s="125"/>
      <c r="M268" s="125"/>
      <c r="N268" s="125"/>
      <c r="O268" s="125"/>
      <c r="P268" s="125"/>
      <c r="Q268" s="125"/>
      <c r="R268" s="125"/>
      <c r="S268" s="128"/>
      <c r="T268" s="129"/>
      <c r="U268" s="125"/>
      <c r="V268" s="125"/>
      <c r="W268" s="125"/>
      <c r="X268" s="125"/>
      <c r="Y268" s="125"/>
      <c r="Z268" s="125"/>
      <c r="AA268" s="130"/>
      <c r="AT268" s="131" t="s">
        <v>227</v>
      </c>
      <c r="AU268" s="131" t="s">
        <v>176</v>
      </c>
      <c r="AV268" s="132" t="s">
        <v>176</v>
      </c>
      <c r="AW268" s="132" t="s">
        <v>186</v>
      </c>
      <c r="AX268" s="132" t="s">
        <v>168</v>
      </c>
      <c r="AY268" s="131" t="s">
        <v>218</v>
      </c>
    </row>
    <row r="269" spans="2:51" s="6" customFormat="1" ht="15.75" customHeight="1">
      <c r="B269" s="124"/>
      <c r="C269" s="125"/>
      <c r="D269" s="125"/>
      <c r="E269" s="133"/>
      <c r="F269" s="195" t="s">
        <v>361</v>
      </c>
      <c r="G269" s="196"/>
      <c r="H269" s="196"/>
      <c r="I269" s="196"/>
      <c r="J269" s="125"/>
      <c r="K269" s="127">
        <v>336</v>
      </c>
      <c r="L269" s="125"/>
      <c r="M269" s="125"/>
      <c r="N269" s="125"/>
      <c r="O269" s="125"/>
      <c r="P269" s="125"/>
      <c r="Q269" s="125"/>
      <c r="R269" s="125"/>
      <c r="S269" s="128"/>
      <c r="T269" s="129"/>
      <c r="U269" s="125"/>
      <c r="V269" s="125"/>
      <c r="W269" s="125"/>
      <c r="X269" s="125"/>
      <c r="Y269" s="125"/>
      <c r="Z269" s="125"/>
      <c r="AA269" s="130"/>
      <c r="AT269" s="131" t="s">
        <v>227</v>
      </c>
      <c r="AU269" s="131" t="s">
        <v>176</v>
      </c>
      <c r="AV269" s="132" t="s">
        <v>176</v>
      </c>
      <c r="AW269" s="132" t="s">
        <v>186</v>
      </c>
      <c r="AX269" s="132" t="s">
        <v>168</v>
      </c>
      <c r="AY269" s="131" t="s">
        <v>218</v>
      </c>
    </row>
    <row r="270" spans="2:65" s="6" customFormat="1" ht="27" customHeight="1">
      <c r="B270" s="21"/>
      <c r="C270" s="114" t="s">
        <v>549</v>
      </c>
      <c r="D270" s="114" t="s">
        <v>220</v>
      </c>
      <c r="E270" s="115" t="s">
        <v>550</v>
      </c>
      <c r="F270" s="191" t="s">
        <v>551</v>
      </c>
      <c r="G270" s="192"/>
      <c r="H270" s="192"/>
      <c r="I270" s="192"/>
      <c r="J270" s="117" t="s">
        <v>278</v>
      </c>
      <c r="K270" s="118">
        <v>1380.24</v>
      </c>
      <c r="L270" s="193"/>
      <c r="M270" s="192"/>
      <c r="N270" s="194">
        <f>ROUND($L$270*$K$270,2)</f>
        <v>0</v>
      </c>
      <c r="O270" s="192"/>
      <c r="P270" s="192"/>
      <c r="Q270" s="192"/>
      <c r="R270" s="116" t="s">
        <v>231</v>
      </c>
      <c r="S270" s="40"/>
      <c r="T270" s="119"/>
      <c r="U270" s="120" t="s">
        <v>138</v>
      </c>
      <c r="V270" s="22"/>
      <c r="W270" s="22"/>
      <c r="X270" s="121">
        <v>0.38625</v>
      </c>
      <c r="Y270" s="121">
        <f>$X$270*$K$270</f>
        <v>533.1177</v>
      </c>
      <c r="Z270" s="121">
        <v>0</v>
      </c>
      <c r="AA270" s="122">
        <f>$Z$270*$K$270</f>
        <v>0</v>
      </c>
      <c r="AR270" s="75" t="s">
        <v>224</v>
      </c>
      <c r="AT270" s="75" t="s">
        <v>220</v>
      </c>
      <c r="AU270" s="75" t="s">
        <v>176</v>
      </c>
      <c r="AY270" s="6" t="s">
        <v>218</v>
      </c>
      <c r="BE270" s="123">
        <f>IF($U$270="základní",$N$270,0)</f>
        <v>0</v>
      </c>
      <c r="BF270" s="123">
        <f>IF($U$270="snížená",$N$270,0)</f>
        <v>0</v>
      </c>
      <c r="BG270" s="123">
        <f>IF($U$270="zákl. přenesená",$N$270,0)</f>
        <v>0</v>
      </c>
      <c r="BH270" s="123">
        <f>IF($U$270="sníž. přenesená",$N$270,0)</f>
        <v>0</v>
      </c>
      <c r="BI270" s="123">
        <f>IF($U$270="nulová",$N$270,0)</f>
        <v>0</v>
      </c>
      <c r="BJ270" s="75" t="s">
        <v>119</v>
      </c>
      <c r="BK270" s="123">
        <f>ROUND($L$270*$K$270,2)</f>
        <v>0</v>
      </c>
      <c r="BL270" s="75" t="s">
        <v>224</v>
      </c>
      <c r="BM270" s="75" t="s">
        <v>552</v>
      </c>
    </row>
    <row r="271" spans="2:47" s="6" customFormat="1" ht="16.5" customHeight="1">
      <c r="B271" s="21"/>
      <c r="C271" s="22"/>
      <c r="D271" s="22"/>
      <c r="E271" s="22"/>
      <c r="F271" s="197" t="s">
        <v>553</v>
      </c>
      <c r="G271" s="162"/>
      <c r="H271" s="162"/>
      <c r="I271" s="162"/>
      <c r="J271" s="162"/>
      <c r="K271" s="162"/>
      <c r="L271" s="162"/>
      <c r="M271" s="162"/>
      <c r="N271" s="162"/>
      <c r="O271" s="162"/>
      <c r="P271" s="162"/>
      <c r="Q271" s="162"/>
      <c r="R271" s="162"/>
      <c r="S271" s="40"/>
      <c r="T271" s="49"/>
      <c r="U271" s="22"/>
      <c r="V271" s="22"/>
      <c r="W271" s="22"/>
      <c r="X271" s="22"/>
      <c r="Y271" s="22"/>
      <c r="Z271" s="22"/>
      <c r="AA271" s="50"/>
      <c r="AT271" s="6" t="s">
        <v>234</v>
      </c>
      <c r="AU271" s="6" t="s">
        <v>176</v>
      </c>
    </row>
    <row r="272" spans="2:51" s="6" customFormat="1" ht="15.75" customHeight="1">
      <c r="B272" s="124"/>
      <c r="C272" s="125"/>
      <c r="D272" s="125"/>
      <c r="E272" s="133"/>
      <c r="F272" s="195" t="s">
        <v>359</v>
      </c>
      <c r="G272" s="196"/>
      <c r="H272" s="196"/>
      <c r="I272" s="196"/>
      <c r="J272" s="125"/>
      <c r="K272" s="127">
        <v>1380.24</v>
      </c>
      <c r="L272" s="125"/>
      <c r="M272" s="125"/>
      <c r="N272" s="125"/>
      <c r="O272" s="125"/>
      <c r="P272" s="125"/>
      <c r="Q272" s="125"/>
      <c r="R272" s="125"/>
      <c r="S272" s="128"/>
      <c r="T272" s="129"/>
      <c r="U272" s="125"/>
      <c r="V272" s="125"/>
      <c r="W272" s="125"/>
      <c r="X272" s="125"/>
      <c r="Y272" s="125"/>
      <c r="Z272" s="125"/>
      <c r="AA272" s="130"/>
      <c r="AT272" s="131" t="s">
        <v>227</v>
      </c>
      <c r="AU272" s="131" t="s">
        <v>176</v>
      </c>
      <c r="AV272" s="132" t="s">
        <v>176</v>
      </c>
      <c r="AW272" s="132" t="s">
        <v>186</v>
      </c>
      <c r="AX272" s="132" t="s">
        <v>168</v>
      </c>
      <c r="AY272" s="131" t="s">
        <v>218</v>
      </c>
    </row>
    <row r="273" spans="2:65" s="6" customFormat="1" ht="27" customHeight="1">
      <c r="B273" s="21"/>
      <c r="C273" s="114" t="s">
        <v>554</v>
      </c>
      <c r="D273" s="114" t="s">
        <v>220</v>
      </c>
      <c r="E273" s="115" t="s">
        <v>555</v>
      </c>
      <c r="F273" s="191" t="s">
        <v>556</v>
      </c>
      <c r="G273" s="192"/>
      <c r="H273" s="192"/>
      <c r="I273" s="192"/>
      <c r="J273" s="117" t="s">
        <v>278</v>
      </c>
      <c r="K273" s="118">
        <v>10.96</v>
      </c>
      <c r="L273" s="193"/>
      <c r="M273" s="192"/>
      <c r="N273" s="194">
        <f>ROUND($L$273*$K$273,2)</f>
        <v>0</v>
      </c>
      <c r="O273" s="192"/>
      <c r="P273" s="192"/>
      <c r="Q273" s="192"/>
      <c r="R273" s="116" t="s">
        <v>231</v>
      </c>
      <c r="S273" s="40"/>
      <c r="T273" s="119"/>
      <c r="U273" s="120" t="s">
        <v>138</v>
      </c>
      <c r="V273" s="22"/>
      <c r="W273" s="22"/>
      <c r="X273" s="121">
        <v>0.60104</v>
      </c>
      <c r="Y273" s="121">
        <f>$X$273*$K$273</f>
        <v>6.5873984000000005</v>
      </c>
      <c r="Z273" s="121">
        <v>0</v>
      </c>
      <c r="AA273" s="122">
        <f>$Z$273*$K$273</f>
        <v>0</v>
      </c>
      <c r="AR273" s="75" t="s">
        <v>224</v>
      </c>
      <c r="AT273" s="75" t="s">
        <v>220</v>
      </c>
      <c r="AU273" s="75" t="s">
        <v>176</v>
      </c>
      <c r="AY273" s="6" t="s">
        <v>218</v>
      </c>
      <c r="BE273" s="123">
        <f>IF($U$273="základní",$N$273,0)</f>
        <v>0</v>
      </c>
      <c r="BF273" s="123">
        <f>IF($U$273="snížená",$N$273,0)</f>
        <v>0</v>
      </c>
      <c r="BG273" s="123">
        <f>IF($U$273="zákl. přenesená",$N$273,0)</f>
        <v>0</v>
      </c>
      <c r="BH273" s="123">
        <f>IF($U$273="sníž. přenesená",$N$273,0)</f>
        <v>0</v>
      </c>
      <c r="BI273" s="123">
        <f>IF($U$273="nulová",$N$273,0)</f>
        <v>0</v>
      </c>
      <c r="BJ273" s="75" t="s">
        <v>119</v>
      </c>
      <c r="BK273" s="123">
        <f>ROUND($L$273*$K$273,2)</f>
        <v>0</v>
      </c>
      <c r="BL273" s="75" t="s">
        <v>224</v>
      </c>
      <c r="BM273" s="75" t="s">
        <v>557</v>
      </c>
    </row>
    <row r="274" spans="2:47" s="6" customFormat="1" ht="16.5" customHeight="1">
      <c r="B274" s="21"/>
      <c r="C274" s="22"/>
      <c r="D274" s="22"/>
      <c r="E274" s="22"/>
      <c r="F274" s="197" t="s">
        <v>558</v>
      </c>
      <c r="G274" s="162"/>
      <c r="H274" s="162"/>
      <c r="I274" s="162"/>
      <c r="J274" s="162"/>
      <c r="K274" s="162"/>
      <c r="L274" s="162"/>
      <c r="M274" s="162"/>
      <c r="N274" s="162"/>
      <c r="O274" s="162"/>
      <c r="P274" s="162"/>
      <c r="Q274" s="162"/>
      <c r="R274" s="162"/>
      <c r="S274" s="40"/>
      <c r="T274" s="49"/>
      <c r="U274" s="22"/>
      <c r="V274" s="22"/>
      <c r="W274" s="22"/>
      <c r="X274" s="22"/>
      <c r="Y274" s="22"/>
      <c r="Z274" s="22"/>
      <c r="AA274" s="50"/>
      <c r="AT274" s="6" t="s">
        <v>234</v>
      </c>
      <c r="AU274" s="6" t="s">
        <v>176</v>
      </c>
    </row>
    <row r="275" spans="2:51" s="6" customFormat="1" ht="15.75" customHeight="1">
      <c r="B275" s="124"/>
      <c r="C275" s="125"/>
      <c r="D275" s="125"/>
      <c r="E275" s="133"/>
      <c r="F275" s="195" t="s">
        <v>362</v>
      </c>
      <c r="G275" s="196"/>
      <c r="H275" s="196"/>
      <c r="I275" s="196"/>
      <c r="J275" s="125"/>
      <c r="K275" s="127">
        <v>10.96</v>
      </c>
      <c r="L275" s="125"/>
      <c r="M275" s="125"/>
      <c r="N275" s="125"/>
      <c r="O275" s="125"/>
      <c r="P275" s="125"/>
      <c r="Q275" s="125"/>
      <c r="R275" s="125"/>
      <c r="S275" s="128"/>
      <c r="T275" s="129"/>
      <c r="U275" s="125"/>
      <c r="V275" s="125"/>
      <c r="W275" s="125"/>
      <c r="X275" s="125"/>
      <c r="Y275" s="125"/>
      <c r="Z275" s="125"/>
      <c r="AA275" s="130"/>
      <c r="AT275" s="131" t="s">
        <v>227</v>
      </c>
      <c r="AU275" s="131" t="s">
        <v>176</v>
      </c>
      <c r="AV275" s="132" t="s">
        <v>176</v>
      </c>
      <c r="AW275" s="132" t="s">
        <v>186</v>
      </c>
      <c r="AX275" s="132" t="s">
        <v>168</v>
      </c>
      <c r="AY275" s="131" t="s">
        <v>218</v>
      </c>
    </row>
    <row r="276" spans="2:65" s="6" customFormat="1" ht="15.75" customHeight="1">
      <c r="B276" s="21"/>
      <c r="C276" s="114" t="s">
        <v>559</v>
      </c>
      <c r="D276" s="114" t="s">
        <v>220</v>
      </c>
      <c r="E276" s="115" t="s">
        <v>560</v>
      </c>
      <c r="F276" s="191" t="s">
        <v>561</v>
      </c>
      <c r="G276" s="192"/>
      <c r="H276" s="192"/>
      <c r="I276" s="192"/>
      <c r="J276" s="117" t="s">
        <v>278</v>
      </c>
      <c r="K276" s="118">
        <v>1039.2</v>
      </c>
      <c r="L276" s="193"/>
      <c r="M276" s="192"/>
      <c r="N276" s="194">
        <f>ROUND($L$276*$K$276,2)</f>
        <v>0</v>
      </c>
      <c r="O276" s="192"/>
      <c r="P276" s="192"/>
      <c r="Q276" s="192"/>
      <c r="R276" s="116" t="s">
        <v>231</v>
      </c>
      <c r="S276" s="40"/>
      <c r="T276" s="119"/>
      <c r="U276" s="120" t="s">
        <v>138</v>
      </c>
      <c r="V276" s="22"/>
      <c r="W276" s="22"/>
      <c r="X276" s="121">
        <v>0.06185</v>
      </c>
      <c r="Y276" s="121">
        <f>$X$276*$K$276</f>
        <v>64.27452000000001</v>
      </c>
      <c r="Z276" s="121">
        <v>0</v>
      </c>
      <c r="AA276" s="122">
        <f>$Z$276*$K$276</f>
        <v>0</v>
      </c>
      <c r="AR276" s="75" t="s">
        <v>224</v>
      </c>
      <c r="AT276" s="75" t="s">
        <v>220</v>
      </c>
      <c r="AU276" s="75" t="s">
        <v>176</v>
      </c>
      <c r="AY276" s="6" t="s">
        <v>218</v>
      </c>
      <c r="BE276" s="123">
        <f>IF($U$276="základní",$N$276,0)</f>
        <v>0</v>
      </c>
      <c r="BF276" s="123">
        <f>IF($U$276="snížená",$N$276,0)</f>
        <v>0</v>
      </c>
      <c r="BG276" s="123">
        <f>IF($U$276="zákl. přenesená",$N$276,0)</f>
        <v>0</v>
      </c>
      <c r="BH276" s="123">
        <f>IF($U$276="sníž. přenesená",$N$276,0)</f>
        <v>0</v>
      </c>
      <c r="BI276" s="123">
        <f>IF($U$276="nulová",$N$276,0)</f>
        <v>0</v>
      </c>
      <c r="BJ276" s="75" t="s">
        <v>119</v>
      </c>
      <c r="BK276" s="123">
        <f>ROUND($L$276*$K$276,2)</f>
        <v>0</v>
      </c>
      <c r="BL276" s="75" t="s">
        <v>224</v>
      </c>
      <c r="BM276" s="75" t="s">
        <v>562</v>
      </c>
    </row>
    <row r="277" spans="2:47" s="6" customFormat="1" ht="16.5" customHeight="1">
      <c r="B277" s="21"/>
      <c r="C277" s="22"/>
      <c r="D277" s="22"/>
      <c r="E277" s="22"/>
      <c r="F277" s="197" t="s">
        <v>563</v>
      </c>
      <c r="G277" s="162"/>
      <c r="H277" s="162"/>
      <c r="I277" s="162"/>
      <c r="J277" s="162"/>
      <c r="K277" s="162"/>
      <c r="L277" s="162"/>
      <c r="M277" s="162"/>
      <c r="N277" s="162"/>
      <c r="O277" s="162"/>
      <c r="P277" s="162"/>
      <c r="Q277" s="162"/>
      <c r="R277" s="162"/>
      <c r="S277" s="40"/>
      <c r="T277" s="49"/>
      <c r="U277" s="22"/>
      <c r="V277" s="22"/>
      <c r="W277" s="22"/>
      <c r="X277" s="22"/>
      <c r="Y277" s="22"/>
      <c r="Z277" s="22"/>
      <c r="AA277" s="50"/>
      <c r="AT277" s="6" t="s">
        <v>234</v>
      </c>
      <c r="AU277" s="6" t="s">
        <v>176</v>
      </c>
    </row>
    <row r="278" spans="2:51" s="6" customFormat="1" ht="15.75" customHeight="1">
      <c r="B278" s="124"/>
      <c r="C278" s="125"/>
      <c r="D278" s="125"/>
      <c r="E278" s="133"/>
      <c r="F278" s="195" t="s">
        <v>358</v>
      </c>
      <c r="G278" s="196"/>
      <c r="H278" s="196"/>
      <c r="I278" s="196"/>
      <c r="J278" s="125"/>
      <c r="K278" s="127">
        <v>1039.2</v>
      </c>
      <c r="L278" s="125"/>
      <c r="M278" s="125"/>
      <c r="N278" s="125"/>
      <c r="O278" s="125"/>
      <c r="P278" s="125"/>
      <c r="Q278" s="125"/>
      <c r="R278" s="125"/>
      <c r="S278" s="128"/>
      <c r="T278" s="129"/>
      <c r="U278" s="125"/>
      <c r="V278" s="125"/>
      <c r="W278" s="125"/>
      <c r="X278" s="125"/>
      <c r="Y278" s="125"/>
      <c r="Z278" s="125"/>
      <c r="AA278" s="130"/>
      <c r="AT278" s="131" t="s">
        <v>227</v>
      </c>
      <c r="AU278" s="131" t="s">
        <v>176</v>
      </c>
      <c r="AV278" s="132" t="s">
        <v>176</v>
      </c>
      <c r="AW278" s="132" t="s">
        <v>186</v>
      </c>
      <c r="AX278" s="132" t="s">
        <v>168</v>
      </c>
      <c r="AY278" s="131" t="s">
        <v>218</v>
      </c>
    </row>
    <row r="279" spans="2:65" s="6" customFormat="1" ht="15.75" customHeight="1">
      <c r="B279" s="21"/>
      <c r="C279" s="114" t="s">
        <v>564</v>
      </c>
      <c r="D279" s="114" t="s">
        <v>220</v>
      </c>
      <c r="E279" s="115" t="s">
        <v>565</v>
      </c>
      <c r="F279" s="191" t="s">
        <v>566</v>
      </c>
      <c r="G279" s="192"/>
      <c r="H279" s="192"/>
      <c r="I279" s="192"/>
      <c r="J279" s="117" t="s">
        <v>278</v>
      </c>
      <c r="K279" s="118">
        <v>10.96</v>
      </c>
      <c r="L279" s="193"/>
      <c r="M279" s="192"/>
      <c r="N279" s="194">
        <f>ROUND($L$279*$K$279,2)</f>
        <v>0</v>
      </c>
      <c r="O279" s="192"/>
      <c r="P279" s="192"/>
      <c r="Q279" s="192"/>
      <c r="R279" s="116" t="s">
        <v>231</v>
      </c>
      <c r="S279" s="40"/>
      <c r="T279" s="119"/>
      <c r="U279" s="120" t="s">
        <v>138</v>
      </c>
      <c r="V279" s="22"/>
      <c r="W279" s="22"/>
      <c r="X279" s="121">
        <v>0.08003</v>
      </c>
      <c r="Y279" s="121">
        <f>$X$279*$K$279</f>
        <v>0.8771288000000002</v>
      </c>
      <c r="Z279" s="121">
        <v>0</v>
      </c>
      <c r="AA279" s="122">
        <f>$Z$279*$K$279</f>
        <v>0</v>
      </c>
      <c r="AR279" s="75" t="s">
        <v>224</v>
      </c>
      <c r="AT279" s="75" t="s">
        <v>220</v>
      </c>
      <c r="AU279" s="75" t="s">
        <v>176</v>
      </c>
      <c r="AY279" s="6" t="s">
        <v>218</v>
      </c>
      <c r="BE279" s="123">
        <f>IF($U$279="základní",$N$279,0)</f>
        <v>0</v>
      </c>
      <c r="BF279" s="123">
        <f>IF($U$279="snížená",$N$279,0)</f>
        <v>0</v>
      </c>
      <c r="BG279" s="123">
        <f>IF($U$279="zákl. přenesená",$N$279,0)</f>
        <v>0</v>
      </c>
      <c r="BH279" s="123">
        <f>IF($U$279="sníž. přenesená",$N$279,0)</f>
        <v>0</v>
      </c>
      <c r="BI279" s="123">
        <f>IF($U$279="nulová",$N$279,0)</f>
        <v>0</v>
      </c>
      <c r="BJ279" s="75" t="s">
        <v>119</v>
      </c>
      <c r="BK279" s="123">
        <f>ROUND($L$279*$K$279,2)</f>
        <v>0</v>
      </c>
      <c r="BL279" s="75" t="s">
        <v>224</v>
      </c>
      <c r="BM279" s="75" t="s">
        <v>567</v>
      </c>
    </row>
    <row r="280" spans="2:47" s="6" customFormat="1" ht="16.5" customHeight="1">
      <c r="B280" s="21"/>
      <c r="C280" s="22"/>
      <c r="D280" s="22"/>
      <c r="E280" s="22"/>
      <c r="F280" s="197" t="s">
        <v>568</v>
      </c>
      <c r="G280" s="162"/>
      <c r="H280" s="162"/>
      <c r="I280" s="162"/>
      <c r="J280" s="162"/>
      <c r="K280" s="162"/>
      <c r="L280" s="162"/>
      <c r="M280" s="162"/>
      <c r="N280" s="162"/>
      <c r="O280" s="162"/>
      <c r="P280" s="162"/>
      <c r="Q280" s="162"/>
      <c r="R280" s="162"/>
      <c r="S280" s="40"/>
      <c r="T280" s="49"/>
      <c r="U280" s="22"/>
      <c r="V280" s="22"/>
      <c r="W280" s="22"/>
      <c r="X280" s="22"/>
      <c r="Y280" s="22"/>
      <c r="Z280" s="22"/>
      <c r="AA280" s="50"/>
      <c r="AT280" s="6" t="s">
        <v>234</v>
      </c>
      <c r="AU280" s="6" t="s">
        <v>176</v>
      </c>
    </row>
    <row r="281" spans="2:51" s="6" customFormat="1" ht="15.75" customHeight="1">
      <c r="B281" s="124"/>
      <c r="C281" s="125"/>
      <c r="D281" s="125"/>
      <c r="E281" s="133"/>
      <c r="F281" s="195" t="s">
        <v>362</v>
      </c>
      <c r="G281" s="196"/>
      <c r="H281" s="196"/>
      <c r="I281" s="196"/>
      <c r="J281" s="125"/>
      <c r="K281" s="127">
        <v>10.96</v>
      </c>
      <c r="L281" s="125"/>
      <c r="M281" s="125"/>
      <c r="N281" s="125"/>
      <c r="O281" s="125"/>
      <c r="P281" s="125"/>
      <c r="Q281" s="125"/>
      <c r="R281" s="125"/>
      <c r="S281" s="128"/>
      <c r="T281" s="129"/>
      <c r="U281" s="125"/>
      <c r="V281" s="125"/>
      <c r="W281" s="125"/>
      <c r="X281" s="125"/>
      <c r="Y281" s="125"/>
      <c r="Z281" s="125"/>
      <c r="AA281" s="130"/>
      <c r="AT281" s="131" t="s">
        <v>227</v>
      </c>
      <c r="AU281" s="131" t="s">
        <v>176</v>
      </c>
      <c r="AV281" s="132" t="s">
        <v>176</v>
      </c>
      <c r="AW281" s="132" t="s">
        <v>186</v>
      </c>
      <c r="AX281" s="132" t="s">
        <v>168</v>
      </c>
      <c r="AY281" s="131" t="s">
        <v>218</v>
      </c>
    </row>
    <row r="282" spans="2:65" s="6" customFormat="1" ht="15.75" customHeight="1">
      <c r="B282" s="21"/>
      <c r="C282" s="114" t="s">
        <v>569</v>
      </c>
      <c r="D282" s="114" t="s">
        <v>220</v>
      </c>
      <c r="E282" s="115" t="s">
        <v>570</v>
      </c>
      <c r="F282" s="191" t="s">
        <v>571</v>
      </c>
      <c r="G282" s="192"/>
      <c r="H282" s="192"/>
      <c r="I282" s="192"/>
      <c r="J282" s="117" t="s">
        <v>278</v>
      </c>
      <c r="K282" s="118">
        <v>2419.44</v>
      </c>
      <c r="L282" s="193"/>
      <c r="M282" s="192"/>
      <c r="N282" s="194">
        <f>ROUND($L$282*$K$282,2)</f>
        <v>0</v>
      </c>
      <c r="O282" s="192"/>
      <c r="P282" s="192"/>
      <c r="Q282" s="192"/>
      <c r="R282" s="116" t="s">
        <v>231</v>
      </c>
      <c r="S282" s="40"/>
      <c r="T282" s="119"/>
      <c r="U282" s="120" t="s">
        <v>138</v>
      </c>
      <c r="V282" s="22"/>
      <c r="W282" s="22"/>
      <c r="X282" s="121">
        <v>0.0982</v>
      </c>
      <c r="Y282" s="121">
        <f>$X$282*$K$282</f>
        <v>237.589008</v>
      </c>
      <c r="Z282" s="121">
        <v>0</v>
      </c>
      <c r="AA282" s="122">
        <f>$Z$282*$K$282</f>
        <v>0</v>
      </c>
      <c r="AR282" s="75" t="s">
        <v>224</v>
      </c>
      <c r="AT282" s="75" t="s">
        <v>220</v>
      </c>
      <c r="AU282" s="75" t="s">
        <v>176</v>
      </c>
      <c r="AY282" s="6" t="s">
        <v>218</v>
      </c>
      <c r="BE282" s="123">
        <f>IF($U$282="základní",$N$282,0)</f>
        <v>0</v>
      </c>
      <c r="BF282" s="123">
        <f>IF($U$282="snížená",$N$282,0)</f>
        <v>0</v>
      </c>
      <c r="BG282" s="123">
        <f>IF($U$282="zákl. přenesená",$N$282,0)</f>
        <v>0</v>
      </c>
      <c r="BH282" s="123">
        <f>IF($U$282="sníž. přenesená",$N$282,0)</f>
        <v>0</v>
      </c>
      <c r="BI282" s="123">
        <f>IF($U$282="nulová",$N$282,0)</f>
        <v>0</v>
      </c>
      <c r="BJ282" s="75" t="s">
        <v>119</v>
      </c>
      <c r="BK282" s="123">
        <f>ROUND($L$282*$K$282,2)</f>
        <v>0</v>
      </c>
      <c r="BL282" s="75" t="s">
        <v>224</v>
      </c>
      <c r="BM282" s="75" t="s">
        <v>572</v>
      </c>
    </row>
    <row r="283" spans="2:47" s="6" customFormat="1" ht="16.5" customHeight="1">
      <c r="B283" s="21"/>
      <c r="C283" s="22"/>
      <c r="D283" s="22"/>
      <c r="E283" s="22"/>
      <c r="F283" s="197" t="s">
        <v>573</v>
      </c>
      <c r="G283" s="162"/>
      <c r="H283" s="162"/>
      <c r="I283" s="162"/>
      <c r="J283" s="162"/>
      <c r="K283" s="162"/>
      <c r="L283" s="162"/>
      <c r="M283" s="162"/>
      <c r="N283" s="162"/>
      <c r="O283" s="162"/>
      <c r="P283" s="162"/>
      <c r="Q283" s="162"/>
      <c r="R283" s="162"/>
      <c r="S283" s="40"/>
      <c r="T283" s="49"/>
      <c r="U283" s="22"/>
      <c r="V283" s="22"/>
      <c r="W283" s="22"/>
      <c r="X283" s="22"/>
      <c r="Y283" s="22"/>
      <c r="Z283" s="22"/>
      <c r="AA283" s="50"/>
      <c r="AT283" s="6" t="s">
        <v>234</v>
      </c>
      <c r="AU283" s="6" t="s">
        <v>176</v>
      </c>
    </row>
    <row r="284" spans="2:51" s="6" customFormat="1" ht="15.75" customHeight="1">
      <c r="B284" s="124"/>
      <c r="C284" s="125"/>
      <c r="D284" s="125"/>
      <c r="E284" s="133"/>
      <c r="F284" s="195" t="s">
        <v>358</v>
      </c>
      <c r="G284" s="196"/>
      <c r="H284" s="196"/>
      <c r="I284" s="196"/>
      <c r="J284" s="125"/>
      <c r="K284" s="127">
        <v>1039.2</v>
      </c>
      <c r="L284" s="125"/>
      <c r="M284" s="125"/>
      <c r="N284" s="125"/>
      <c r="O284" s="125"/>
      <c r="P284" s="125"/>
      <c r="Q284" s="125"/>
      <c r="R284" s="125"/>
      <c r="S284" s="128"/>
      <c r="T284" s="129"/>
      <c r="U284" s="125"/>
      <c r="V284" s="125"/>
      <c r="W284" s="125"/>
      <c r="X284" s="125"/>
      <c r="Y284" s="125"/>
      <c r="Z284" s="125"/>
      <c r="AA284" s="130"/>
      <c r="AT284" s="131" t="s">
        <v>227</v>
      </c>
      <c r="AU284" s="131" t="s">
        <v>176</v>
      </c>
      <c r="AV284" s="132" t="s">
        <v>176</v>
      </c>
      <c r="AW284" s="132" t="s">
        <v>186</v>
      </c>
      <c r="AX284" s="132" t="s">
        <v>168</v>
      </c>
      <c r="AY284" s="131" t="s">
        <v>218</v>
      </c>
    </row>
    <row r="285" spans="2:51" s="6" customFormat="1" ht="15.75" customHeight="1">
      <c r="B285" s="124"/>
      <c r="C285" s="125"/>
      <c r="D285" s="125"/>
      <c r="E285" s="133"/>
      <c r="F285" s="195" t="s">
        <v>359</v>
      </c>
      <c r="G285" s="196"/>
      <c r="H285" s="196"/>
      <c r="I285" s="196"/>
      <c r="J285" s="125"/>
      <c r="K285" s="127">
        <v>1380.24</v>
      </c>
      <c r="L285" s="125"/>
      <c r="M285" s="125"/>
      <c r="N285" s="125"/>
      <c r="O285" s="125"/>
      <c r="P285" s="125"/>
      <c r="Q285" s="125"/>
      <c r="R285" s="125"/>
      <c r="S285" s="128"/>
      <c r="T285" s="129"/>
      <c r="U285" s="125"/>
      <c r="V285" s="125"/>
      <c r="W285" s="125"/>
      <c r="X285" s="125"/>
      <c r="Y285" s="125"/>
      <c r="Z285" s="125"/>
      <c r="AA285" s="130"/>
      <c r="AT285" s="131" t="s">
        <v>227</v>
      </c>
      <c r="AU285" s="131" t="s">
        <v>176</v>
      </c>
      <c r="AV285" s="132" t="s">
        <v>176</v>
      </c>
      <c r="AW285" s="132" t="s">
        <v>186</v>
      </c>
      <c r="AX285" s="132" t="s">
        <v>168</v>
      </c>
      <c r="AY285" s="131" t="s">
        <v>218</v>
      </c>
    </row>
    <row r="286" spans="2:65" s="6" customFormat="1" ht="15.75" customHeight="1">
      <c r="B286" s="21"/>
      <c r="C286" s="114" t="s">
        <v>574</v>
      </c>
      <c r="D286" s="114" t="s">
        <v>220</v>
      </c>
      <c r="E286" s="115" t="s">
        <v>575</v>
      </c>
      <c r="F286" s="191" t="s">
        <v>576</v>
      </c>
      <c r="G286" s="192"/>
      <c r="H286" s="192"/>
      <c r="I286" s="192"/>
      <c r="J286" s="117" t="s">
        <v>278</v>
      </c>
      <c r="K286" s="118">
        <v>2396.76</v>
      </c>
      <c r="L286" s="193"/>
      <c r="M286" s="192"/>
      <c r="N286" s="194">
        <f>ROUND($L$286*$K$286,2)</f>
        <v>0</v>
      </c>
      <c r="O286" s="192"/>
      <c r="P286" s="192"/>
      <c r="Q286" s="192"/>
      <c r="R286" s="116" t="s">
        <v>231</v>
      </c>
      <c r="S286" s="40"/>
      <c r="T286" s="119"/>
      <c r="U286" s="120" t="s">
        <v>138</v>
      </c>
      <c r="V286" s="22"/>
      <c r="W286" s="22"/>
      <c r="X286" s="121">
        <v>0.18907</v>
      </c>
      <c r="Y286" s="121">
        <f>$X$286*$K$286</f>
        <v>453.1554132</v>
      </c>
      <c r="Z286" s="121">
        <v>0</v>
      </c>
      <c r="AA286" s="122">
        <f>$Z$286*$K$286</f>
        <v>0</v>
      </c>
      <c r="AR286" s="75" t="s">
        <v>224</v>
      </c>
      <c r="AT286" s="75" t="s">
        <v>220</v>
      </c>
      <c r="AU286" s="75" t="s">
        <v>176</v>
      </c>
      <c r="AY286" s="6" t="s">
        <v>218</v>
      </c>
      <c r="BE286" s="123">
        <f>IF($U$286="základní",$N$286,0)</f>
        <v>0</v>
      </c>
      <c r="BF286" s="123">
        <f>IF($U$286="snížená",$N$286,0)</f>
        <v>0</v>
      </c>
      <c r="BG286" s="123">
        <f>IF($U$286="zákl. přenesená",$N$286,0)</f>
        <v>0</v>
      </c>
      <c r="BH286" s="123">
        <f>IF($U$286="sníž. přenesená",$N$286,0)</f>
        <v>0</v>
      </c>
      <c r="BI286" s="123">
        <f>IF($U$286="nulová",$N$286,0)</f>
        <v>0</v>
      </c>
      <c r="BJ286" s="75" t="s">
        <v>119</v>
      </c>
      <c r="BK286" s="123">
        <f>ROUND($L$286*$K$286,2)</f>
        <v>0</v>
      </c>
      <c r="BL286" s="75" t="s">
        <v>224</v>
      </c>
      <c r="BM286" s="75" t="s">
        <v>577</v>
      </c>
    </row>
    <row r="287" spans="2:47" s="6" customFormat="1" ht="16.5" customHeight="1">
      <c r="B287" s="21"/>
      <c r="C287" s="22"/>
      <c r="D287" s="22"/>
      <c r="E287" s="22"/>
      <c r="F287" s="197" t="s">
        <v>578</v>
      </c>
      <c r="G287" s="162"/>
      <c r="H287" s="162"/>
      <c r="I287" s="162"/>
      <c r="J287" s="162"/>
      <c r="K287" s="162"/>
      <c r="L287" s="162"/>
      <c r="M287" s="162"/>
      <c r="N287" s="162"/>
      <c r="O287" s="162"/>
      <c r="P287" s="162"/>
      <c r="Q287" s="162"/>
      <c r="R287" s="162"/>
      <c r="S287" s="40"/>
      <c r="T287" s="49"/>
      <c r="U287" s="22"/>
      <c r="V287" s="22"/>
      <c r="W287" s="22"/>
      <c r="X287" s="22"/>
      <c r="Y287" s="22"/>
      <c r="Z287" s="22"/>
      <c r="AA287" s="50"/>
      <c r="AT287" s="6" t="s">
        <v>234</v>
      </c>
      <c r="AU287" s="6" t="s">
        <v>176</v>
      </c>
    </row>
    <row r="288" spans="2:51" s="6" customFormat="1" ht="15.75" customHeight="1">
      <c r="B288" s="124"/>
      <c r="C288" s="125"/>
      <c r="D288" s="125"/>
      <c r="E288" s="133"/>
      <c r="F288" s="195" t="s">
        <v>358</v>
      </c>
      <c r="G288" s="196"/>
      <c r="H288" s="196"/>
      <c r="I288" s="196"/>
      <c r="J288" s="125"/>
      <c r="K288" s="127">
        <v>1039.2</v>
      </c>
      <c r="L288" s="125"/>
      <c r="M288" s="125"/>
      <c r="N288" s="125"/>
      <c r="O288" s="125"/>
      <c r="P288" s="125"/>
      <c r="Q288" s="125"/>
      <c r="R288" s="125"/>
      <c r="S288" s="128"/>
      <c r="T288" s="129"/>
      <c r="U288" s="125"/>
      <c r="V288" s="125"/>
      <c r="W288" s="125"/>
      <c r="X288" s="125"/>
      <c r="Y288" s="125"/>
      <c r="Z288" s="125"/>
      <c r="AA288" s="130"/>
      <c r="AT288" s="131" t="s">
        <v>227</v>
      </c>
      <c r="AU288" s="131" t="s">
        <v>176</v>
      </c>
      <c r="AV288" s="132" t="s">
        <v>176</v>
      </c>
      <c r="AW288" s="132" t="s">
        <v>186</v>
      </c>
      <c r="AX288" s="132" t="s">
        <v>168</v>
      </c>
      <c r="AY288" s="131" t="s">
        <v>218</v>
      </c>
    </row>
    <row r="289" spans="2:51" s="6" customFormat="1" ht="15.75" customHeight="1">
      <c r="B289" s="124"/>
      <c r="C289" s="125"/>
      <c r="D289" s="125"/>
      <c r="E289" s="133"/>
      <c r="F289" s="195" t="s">
        <v>360</v>
      </c>
      <c r="G289" s="196"/>
      <c r="H289" s="196"/>
      <c r="I289" s="196"/>
      <c r="J289" s="125"/>
      <c r="K289" s="127">
        <v>1346.88</v>
      </c>
      <c r="L289" s="125"/>
      <c r="M289" s="125"/>
      <c r="N289" s="125"/>
      <c r="O289" s="125"/>
      <c r="P289" s="125"/>
      <c r="Q289" s="125"/>
      <c r="R289" s="125"/>
      <c r="S289" s="128"/>
      <c r="T289" s="129"/>
      <c r="U289" s="125"/>
      <c r="V289" s="125"/>
      <c r="W289" s="125"/>
      <c r="X289" s="125"/>
      <c r="Y289" s="125"/>
      <c r="Z289" s="125"/>
      <c r="AA289" s="130"/>
      <c r="AT289" s="131" t="s">
        <v>227</v>
      </c>
      <c r="AU289" s="131" t="s">
        <v>176</v>
      </c>
      <c r="AV289" s="132" t="s">
        <v>176</v>
      </c>
      <c r="AW289" s="132" t="s">
        <v>186</v>
      </c>
      <c r="AX289" s="132" t="s">
        <v>168</v>
      </c>
      <c r="AY289" s="131" t="s">
        <v>218</v>
      </c>
    </row>
    <row r="290" spans="2:51" s="6" customFormat="1" ht="15.75" customHeight="1">
      <c r="B290" s="124"/>
      <c r="C290" s="125"/>
      <c r="D290" s="125"/>
      <c r="E290" s="133"/>
      <c r="F290" s="195" t="s">
        <v>579</v>
      </c>
      <c r="G290" s="196"/>
      <c r="H290" s="196"/>
      <c r="I290" s="196"/>
      <c r="J290" s="125"/>
      <c r="K290" s="127">
        <v>10.68</v>
      </c>
      <c r="L290" s="125"/>
      <c r="M290" s="125"/>
      <c r="N290" s="125"/>
      <c r="O290" s="125"/>
      <c r="P290" s="125"/>
      <c r="Q290" s="125"/>
      <c r="R290" s="125"/>
      <c r="S290" s="128"/>
      <c r="T290" s="129"/>
      <c r="U290" s="125"/>
      <c r="V290" s="125"/>
      <c r="W290" s="125"/>
      <c r="X290" s="125"/>
      <c r="Y290" s="125"/>
      <c r="Z290" s="125"/>
      <c r="AA290" s="130"/>
      <c r="AT290" s="131" t="s">
        <v>227</v>
      </c>
      <c r="AU290" s="131" t="s">
        <v>176</v>
      </c>
      <c r="AV290" s="132" t="s">
        <v>176</v>
      </c>
      <c r="AW290" s="132" t="s">
        <v>186</v>
      </c>
      <c r="AX290" s="132" t="s">
        <v>168</v>
      </c>
      <c r="AY290" s="131" t="s">
        <v>218</v>
      </c>
    </row>
    <row r="291" spans="2:65" s="6" customFormat="1" ht="27" customHeight="1">
      <c r="B291" s="21"/>
      <c r="C291" s="114" t="s">
        <v>580</v>
      </c>
      <c r="D291" s="114" t="s">
        <v>220</v>
      </c>
      <c r="E291" s="115" t="s">
        <v>581</v>
      </c>
      <c r="F291" s="191" t="s">
        <v>582</v>
      </c>
      <c r="G291" s="192"/>
      <c r="H291" s="192"/>
      <c r="I291" s="192"/>
      <c r="J291" s="117" t="s">
        <v>278</v>
      </c>
      <c r="K291" s="118">
        <v>200.3</v>
      </c>
      <c r="L291" s="193"/>
      <c r="M291" s="192"/>
      <c r="N291" s="194">
        <f>ROUND($L$291*$K$291,2)</f>
        <v>0</v>
      </c>
      <c r="O291" s="192"/>
      <c r="P291" s="192"/>
      <c r="Q291" s="192"/>
      <c r="R291" s="116" t="s">
        <v>231</v>
      </c>
      <c r="S291" s="40"/>
      <c r="T291" s="119"/>
      <c r="U291" s="120" t="s">
        <v>138</v>
      </c>
      <c r="V291" s="22"/>
      <c r="W291" s="22"/>
      <c r="X291" s="121">
        <v>0.3967</v>
      </c>
      <c r="Y291" s="121">
        <f>$X$291*$K$291</f>
        <v>79.45901</v>
      </c>
      <c r="Z291" s="121">
        <v>0</v>
      </c>
      <c r="AA291" s="122">
        <f>$Z$291*$K$291</f>
        <v>0</v>
      </c>
      <c r="AR291" s="75" t="s">
        <v>224</v>
      </c>
      <c r="AT291" s="75" t="s">
        <v>220</v>
      </c>
      <c r="AU291" s="75" t="s">
        <v>176</v>
      </c>
      <c r="AY291" s="6" t="s">
        <v>218</v>
      </c>
      <c r="BE291" s="123">
        <f>IF($U$291="základní",$N$291,0)</f>
        <v>0</v>
      </c>
      <c r="BF291" s="123">
        <f>IF($U$291="snížená",$N$291,0)</f>
        <v>0</v>
      </c>
      <c r="BG291" s="123">
        <f>IF($U$291="zákl. přenesená",$N$291,0)</f>
        <v>0</v>
      </c>
      <c r="BH291" s="123">
        <f>IF($U$291="sníž. přenesená",$N$291,0)</f>
        <v>0</v>
      </c>
      <c r="BI291" s="123">
        <f>IF($U$291="nulová",$N$291,0)</f>
        <v>0</v>
      </c>
      <c r="BJ291" s="75" t="s">
        <v>119</v>
      </c>
      <c r="BK291" s="123">
        <f>ROUND($L$291*$K$291,2)</f>
        <v>0</v>
      </c>
      <c r="BL291" s="75" t="s">
        <v>224</v>
      </c>
      <c r="BM291" s="75" t="s">
        <v>583</v>
      </c>
    </row>
    <row r="292" spans="2:47" s="6" customFormat="1" ht="16.5" customHeight="1">
      <c r="B292" s="21"/>
      <c r="C292" s="22"/>
      <c r="D292" s="22"/>
      <c r="E292" s="22"/>
      <c r="F292" s="197" t="s">
        <v>584</v>
      </c>
      <c r="G292" s="162"/>
      <c r="H292" s="162"/>
      <c r="I292" s="162"/>
      <c r="J292" s="162"/>
      <c r="K292" s="162"/>
      <c r="L292" s="162"/>
      <c r="M292" s="162"/>
      <c r="N292" s="162"/>
      <c r="O292" s="162"/>
      <c r="P292" s="162"/>
      <c r="Q292" s="162"/>
      <c r="R292" s="162"/>
      <c r="S292" s="40"/>
      <c r="T292" s="49"/>
      <c r="U292" s="22"/>
      <c r="V292" s="22"/>
      <c r="W292" s="22"/>
      <c r="X292" s="22"/>
      <c r="Y292" s="22"/>
      <c r="Z292" s="22"/>
      <c r="AA292" s="50"/>
      <c r="AT292" s="6" t="s">
        <v>234</v>
      </c>
      <c r="AU292" s="6" t="s">
        <v>176</v>
      </c>
    </row>
    <row r="293" spans="2:51" s="6" customFormat="1" ht="15.75" customHeight="1">
      <c r="B293" s="124"/>
      <c r="C293" s="125"/>
      <c r="D293" s="125"/>
      <c r="E293" s="133"/>
      <c r="F293" s="195" t="s">
        <v>363</v>
      </c>
      <c r="G293" s="196"/>
      <c r="H293" s="196"/>
      <c r="I293" s="196"/>
      <c r="J293" s="125"/>
      <c r="K293" s="127">
        <v>200.3</v>
      </c>
      <c r="L293" s="125"/>
      <c r="M293" s="125"/>
      <c r="N293" s="125"/>
      <c r="O293" s="125"/>
      <c r="P293" s="125"/>
      <c r="Q293" s="125"/>
      <c r="R293" s="125"/>
      <c r="S293" s="128"/>
      <c r="T293" s="129"/>
      <c r="U293" s="125"/>
      <c r="V293" s="125"/>
      <c r="W293" s="125"/>
      <c r="X293" s="125"/>
      <c r="Y293" s="125"/>
      <c r="Z293" s="125"/>
      <c r="AA293" s="130"/>
      <c r="AT293" s="131" t="s">
        <v>227</v>
      </c>
      <c r="AU293" s="131" t="s">
        <v>176</v>
      </c>
      <c r="AV293" s="132" t="s">
        <v>176</v>
      </c>
      <c r="AW293" s="132" t="s">
        <v>186</v>
      </c>
      <c r="AX293" s="132" t="s">
        <v>168</v>
      </c>
      <c r="AY293" s="131" t="s">
        <v>218</v>
      </c>
    </row>
    <row r="294" spans="2:65" s="6" customFormat="1" ht="27" customHeight="1">
      <c r="B294" s="21"/>
      <c r="C294" s="114" t="s">
        <v>585</v>
      </c>
      <c r="D294" s="114" t="s">
        <v>220</v>
      </c>
      <c r="E294" s="115" t="s">
        <v>586</v>
      </c>
      <c r="F294" s="191" t="s">
        <v>587</v>
      </c>
      <c r="G294" s="192"/>
      <c r="H294" s="192"/>
      <c r="I294" s="192"/>
      <c r="J294" s="117" t="s">
        <v>278</v>
      </c>
      <c r="K294" s="118">
        <v>200.3</v>
      </c>
      <c r="L294" s="193"/>
      <c r="M294" s="192"/>
      <c r="N294" s="194">
        <f>ROUND($L$294*$K$294,2)</f>
        <v>0</v>
      </c>
      <c r="O294" s="192"/>
      <c r="P294" s="192"/>
      <c r="Q294" s="192"/>
      <c r="R294" s="116" t="s">
        <v>231</v>
      </c>
      <c r="S294" s="40"/>
      <c r="T294" s="119"/>
      <c r="U294" s="120" t="s">
        <v>138</v>
      </c>
      <c r="V294" s="22"/>
      <c r="W294" s="22"/>
      <c r="X294" s="121">
        <v>0.10373</v>
      </c>
      <c r="Y294" s="121">
        <f>$X$294*$K$294</f>
        <v>20.777119000000003</v>
      </c>
      <c r="Z294" s="121">
        <v>0</v>
      </c>
      <c r="AA294" s="122">
        <f>$Z$294*$K$294</f>
        <v>0</v>
      </c>
      <c r="AR294" s="75" t="s">
        <v>224</v>
      </c>
      <c r="AT294" s="75" t="s">
        <v>220</v>
      </c>
      <c r="AU294" s="75" t="s">
        <v>176</v>
      </c>
      <c r="AY294" s="6" t="s">
        <v>218</v>
      </c>
      <c r="BE294" s="123">
        <f>IF($U$294="základní",$N$294,0)</f>
        <v>0</v>
      </c>
      <c r="BF294" s="123">
        <f>IF($U$294="snížená",$N$294,0)</f>
        <v>0</v>
      </c>
      <c r="BG294" s="123">
        <f>IF($U$294="zákl. přenesená",$N$294,0)</f>
        <v>0</v>
      </c>
      <c r="BH294" s="123">
        <f>IF($U$294="sníž. přenesená",$N$294,0)</f>
        <v>0</v>
      </c>
      <c r="BI294" s="123">
        <f>IF($U$294="nulová",$N$294,0)</f>
        <v>0</v>
      </c>
      <c r="BJ294" s="75" t="s">
        <v>119</v>
      </c>
      <c r="BK294" s="123">
        <f>ROUND($L$294*$K$294,2)</f>
        <v>0</v>
      </c>
      <c r="BL294" s="75" t="s">
        <v>224</v>
      </c>
      <c r="BM294" s="75" t="s">
        <v>588</v>
      </c>
    </row>
    <row r="295" spans="2:47" s="6" customFormat="1" ht="16.5" customHeight="1">
      <c r="B295" s="21"/>
      <c r="C295" s="22"/>
      <c r="D295" s="22"/>
      <c r="E295" s="22"/>
      <c r="F295" s="197" t="s">
        <v>589</v>
      </c>
      <c r="G295" s="162"/>
      <c r="H295" s="162"/>
      <c r="I295" s="162"/>
      <c r="J295" s="162"/>
      <c r="K295" s="162"/>
      <c r="L295" s="162"/>
      <c r="M295" s="162"/>
      <c r="N295" s="162"/>
      <c r="O295" s="162"/>
      <c r="P295" s="162"/>
      <c r="Q295" s="162"/>
      <c r="R295" s="162"/>
      <c r="S295" s="40"/>
      <c r="T295" s="49"/>
      <c r="U295" s="22"/>
      <c r="V295" s="22"/>
      <c r="W295" s="22"/>
      <c r="X295" s="22"/>
      <c r="Y295" s="22"/>
      <c r="Z295" s="22"/>
      <c r="AA295" s="50"/>
      <c r="AT295" s="6" t="s">
        <v>234</v>
      </c>
      <c r="AU295" s="6" t="s">
        <v>176</v>
      </c>
    </row>
    <row r="296" spans="2:51" s="6" customFormat="1" ht="15.75" customHeight="1">
      <c r="B296" s="124"/>
      <c r="C296" s="125"/>
      <c r="D296" s="125"/>
      <c r="E296" s="133"/>
      <c r="F296" s="195" t="s">
        <v>363</v>
      </c>
      <c r="G296" s="196"/>
      <c r="H296" s="196"/>
      <c r="I296" s="196"/>
      <c r="J296" s="125"/>
      <c r="K296" s="127">
        <v>200.3</v>
      </c>
      <c r="L296" s="125"/>
      <c r="M296" s="125"/>
      <c r="N296" s="125"/>
      <c r="O296" s="125"/>
      <c r="P296" s="125"/>
      <c r="Q296" s="125"/>
      <c r="R296" s="125"/>
      <c r="S296" s="128"/>
      <c r="T296" s="129"/>
      <c r="U296" s="125"/>
      <c r="V296" s="125"/>
      <c r="W296" s="125"/>
      <c r="X296" s="125"/>
      <c r="Y296" s="125"/>
      <c r="Z296" s="125"/>
      <c r="AA296" s="130"/>
      <c r="AT296" s="131" t="s">
        <v>227</v>
      </c>
      <c r="AU296" s="131" t="s">
        <v>176</v>
      </c>
      <c r="AV296" s="132" t="s">
        <v>176</v>
      </c>
      <c r="AW296" s="132" t="s">
        <v>186</v>
      </c>
      <c r="AX296" s="132" t="s">
        <v>168</v>
      </c>
      <c r="AY296" s="131" t="s">
        <v>218</v>
      </c>
    </row>
    <row r="297" spans="2:65" s="6" customFormat="1" ht="27" customHeight="1">
      <c r="B297" s="21"/>
      <c r="C297" s="114" t="s">
        <v>590</v>
      </c>
      <c r="D297" s="114" t="s">
        <v>220</v>
      </c>
      <c r="E297" s="115" t="s">
        <v>591</v>
      </c>
      <c r="F297" s="191" t="s">
        <v>592</v>
      </c>
      <c r="G297" s="192"/>
      <c r="H297" s="192"/>
      <c r="I297" s="192"/>
      <c r="J297" s="117" t="s">
        <v>278</v>
      </c>
      <c r="K297" s="118">
        <v>200.3</v>
      </c>
      <c r="L297" s="193"/>
      <c r="M297" s="192"/>
      <c r="N297" s="194">
        <f>ROUND($L$297*$K$297,2)</f>
        <v>0</v>
      </c>
      <c r="O297" s="192"/>
      <c r="P297" s="192"/>
      <c r="Q297" s="192"/>
      <c r="R297" s="116" t="s">
        <v>231</v>
      </c>
      <c r="S297" s="40"/>
      <c r="T297" s="119"/>
      <c r="U297" s="120" t="s">
        <v>138</v>
      </c>
      <c r="V297" s="22"/>
      <c r="W297" s="22"/>
      <c r="X297" s="121">
        <v>0.18152</v>
      </c>
      <c r="Y297" s="121">
        <f>$X$297*$K$297</f>
        <v>36.358456</v>
      </c>
      <c r="Z297" s="121">
        <v>0</v>
      </c>
      <c r="AA297" s="122">
        <f>$Z$297*$K$297</f>
        <v>0</v>
      </c>
      <c r="AR297" s="75" t="s">
        <v>224</v>
      </c>
      <c r="AT297" s="75" t="s">
        <v>220</v>
      </c>
      <c r="AU297" s="75" t="s">
        <v>176</v>
      </c>
      <c r="AY297" s="6" t="s">
        <v>218</v>
      </c>
      <c r="BE297" s="123">
        <f>IF($U$297="základní",$N$297,0)</f>
        <v>0</v>
      </c>
      <c r="BF297" s="123">
        <f>IF($U$297="snížená",$N$297,0)</f>
        <v>0</v>
      </c>
      <c r="BG297" s="123">
        <f>IF($U$297="zákl. přenesená",$N$297,0)</f>
        <v>0</v>
      </c>
      <c r="BH297" s="123">
        <f>IF($U$297="sníž. přenesená",$N$297,0)</f>
        <v>0</v>
      </c>
      <c r="BI297" s="123">
        <f>IF($U$297="nulová",$N$297,0)</f>
        <v>0</v>
      </c>
      <c r="BJ297" s="75" t="s">
        <v>119</v>
      </c>
      <c r="BK297" s="123">
        <f>ROUND($L$297*$K$297,2)</f>
        <v>0</v>
      </c>
      <c r="BL297" s="75" t="s">
        <v>224</v>
      </c>
      <c r="BM297" s="75" t="s">
        <v>593</v>
      </c>
    </row>
    <row r="298" spans="2:47" s="6" customFormat="1" ht="16.5" customHeight="1">
      <c r="B298" s="21"/>
      <c r="C298" s="22"/>
      <c r="D298" s="22"/>
      <c r="E298" s="22"/>
      <c r="F298" s="197" t="s">
        <v>594</v>
      </c>
      <c r="G298" s="162"/>
      <c r="H298" s="162"/>
      <c r="I298" s="162"/>
      <c r="J298" s="162"/>
      <c r="K298" s="162"/>
      <c r="L298" s="162"/>
      <c r="M298" s="162"/>
      <c r="N298" s="162"/>
      <c r="O298" s="162"/>
      <c r="P298" s="162"/>
      <c r="Q298" s="162"/>
      <c r="R298" s="162"/>
      <c r="S298" s="40"/>
      <c r="T298" s="49"/>
      <c r="U298" s="22"/>
      <c r="V298" s="22"/>
      <c r="W298" s="22"/>
      <c r="X298" s="22"/>
      <c r="Y298" s="22"/>
      <c r="Z298" s="22"/>
      <c r="AA298" s="50"/>
      <c r="AT298" s="6" t="s">
        <v>234</v>
      </c>
      <c r="AU298" s="6" t="s">
        <v>176</v>
      </c>
    </row>
    <row r="299" spans="2:51" s="6" customFormat="1" ht="15.75" customHeight="1">
      <c r="B299" s="124"/>
      <c r="C299" s="125"/>
      <c r="D299" s="125"/>
      <c r="E299" s="133"/>
      <c r="F299" s="195" t="s">
        <v>363</v>
      </c>
      <c r="G299" s="196"/>
      <c r="H299" s="196"/>
      <c r="I299" s="196"/>
      <c r="J299" s="125"/>
      <c r="K299" s="127">
        <v>200.3</v>
      </c>
      <c r="L299" s="125"/>
      <c r="M299" s="125"/>
      <c r="N299" s="125"/>
      <c r="O299" s="125"/>
      <c r="P299" s="125"/>
      <c r="Q299" s="125"/>
      <c r="R299" s="125"/>
      <c r="S299" s="128"/>
      <c r="T299" s="129"/>
      <c r="U299" s="125"/>
      <c r="V299" s="125"/>
      <c r="W299" s="125"/>
      <c r="X299" s="125"/>
      <c r="Y299" s="125"/>
      <c r="Z299" s="125"/>
      <c r="AA299" s="130"/>
      <c r="AT299" s="131" t="s">
        <v>227</v>
      </c>
      <c r="AU299" s="131" t="s">
        <v>176</v>
      </c>
      <c r="AV299" s="132" t="s">
        <v>176</v>
      </c>
      <c r="AW299" s="132" t="s">
        <v>186</v>
      </c>
      <c r="AX299" s="132" t="s">
        <v>168</v>
      </c>
      <c r="AY299" s="131" t="s">
        <v>218</v>
      </c>
    </row>
    <row r="300" spans="2:65" s="6" customFormat="1" ht="27" customHeight="1">
      <c r="B300" s="21"/>
      <c r="C300" s="114" t="s">
        <v>595</v>
      </c>
      <c r="D300" s="114" t="s">
        <v>220</v>
      </c>
      <c r="E300" s="115" t="s">
        <v>596</v>
      </c>
      <c r="F300" s="191" t="s">
        <v>597</v>
      </c>
      <c r="G300" s="192"/>
      <c r="H300" s="192"/>
      <c r="I300" s="192"/>
      <c r="J300" s="117" t="s">
        <v>278</v>
      </c>
      <c r="K300" s="118">
        <v>1346.88</v>
      </c>
      <c r="L300" s="193"/>
      <c r="M300" s="192"/>
      <c r="N300" s="194">
        <f>ROUND($L$300*$K$300,2)</f>
        <v>0</v>
      </c>
      <c r="O300" s="192"/>
      <c r="P300" s="192"/>
      <c r="Q300" s="192"/>
      <c r="R300" s="116" t="s">
        <v>231</v>
      </c>
      <c r="S300" s="40"/>
      <c r="T300" s="119"/>
      <c r="U300" s="120" t="s">
        <v>138</v>
      </c>
      <c r="V300" s="22"/>
      <c r="W300" s="22"/>
      <c r="X300" s="121">
        <v>0.0681</v>
      </c>
      <c r="Y300" s="121">
        <f>$X$300*$K$300</f>
        <v>91.722528</v>
      </c>
      <c r="Z300" s="121">
        <v>0</v>
      </c>
      <c r="AA300" s="122">
        <f>$Z$300*$K$300</f>
        <v>0</v>
      </c>
      <c r="AR300" s="75" t="s">
        <v>224</v>
      </c>
      <c r="AT300" s="75" t="s">
        <v>220</v>
      </c>
      <c r="AU300" s="75" t="s">
        <v>176</v>
      </c>
      <c r="AY300" s="6" t="s">
        <v>218</v>
      </c>
      <c r="BE300" s="123">
        <f>IF($U$300="základní",$N$300,0)</f>
        <v>0</v>
      </c>
      <c r="BF300" s="123">
        <f>IF($U$300="snížená",$N$300,0)</f>
        <v>0</v>
      </c>
      <c r="BG300" s="123">
        <f>IF($U$300="zákl. přenesená",$N$300,0)</f>
        <v>0</v>
      </c>
      <c r="BH300" s="123">
        <f>IF($U$300="sníž. přenesená",$N$300,0)</f>
        <v>0</v>
      </c>
      <c r="BI300" s="123">
        <f>IF($U$300="nulová",$N$300,0)</f>
        <v>0</v>
      </c>
      <c r="BJ300" s="75" t="s">
        <v>119</v>
      </c>
      <c r="BK300" s="123">
        <f>ROUND($L$300*$K$300,2)</f>
        <v>0</v>
      </c>
      <c r="BL300" s="75" t="s">
        <v>224</v>
      </c>
      <c r="BM300" s="75" t="s">
        <v>598</v>
      </c>
    </row>
    <row r="301" spans="2:47" s="6" customFormat="1" ht="16.5" customHeight="1">
      <c r="B301" s="21"/>
      <c r="C301" s="22"/>
      <c r="D301" s="22"/>
      <c r="E301" s="22"/>
      <c r="F301" s="197" t="s">
        <v>599</v>
      </c>
      <c r="G301" s="162"/>
      <c r="H301" s="162"/>
      <c r="I301" s="162"/>
      <c r="J301" s="162"/>
      <c r="K301" s="162"/>
      <c r="L301" s="162"/>
      <c r="M301" s="162"/>
      <c r="N301" s="162"/>
      <c r="O301" s="162"/>
      <c r="P301" s="162"/>
      <c r="Q301" s="162"/>
      <c r="R301" s="162"/>
      <c r="S301" s="40"/>
      <c r="T301" s="49"/>
      <c r="U301" s="22"/>
      <c r="V301" s="22"/>
      <c r="W301" s="22"/>
      <c r="X301" s="22"/>
      <c r="Y301" s="22"/>
      <c r="Z301" s="22"/>
      <c r="AA301" s="50"/>
      <c r="AT301" s="6" t="s">
        <v>234</v>
      </c>
      <c r="AU301" s="6" t="s">
        <v>176</v>
      </c>
    </row>
    <row r="302" spans="2:51" s="6" customFormat="1" ht="15.75" customHeight="1">
      <c r="B302" s="124"/>
      <c r="C302" s="125"/>
      <c r="D302" s="125"/>
      <c r="E302" s="133"/>
      <c r="F302" s="195" t="s">
        <v>360</v>
      </c>
      <c r="G302" s="196"/>
      <c r="H302" s="196"/>
      <c r="I302" s="196"/>
      <c r="J302" s="125"/>
      <c r="K302" s="127">
        <v>1346.88</v>
      </c>
      <c r="L302" s="125"/>
      <c r="M302" s="125"/>
      <c r="N302" s="125"/>
      <c r="O302" s="125"/>
      <c r="P302" s="125"/>
      <c r="Q302" s="125"/>
      <c r="R302" s="125"/>
      <c r="S302" s="128"/>
      <c r="T302" s="129"/>
      <c r="U302" s="125"/>
      <c r="V302" s="125"/>
      <c r="W302" s="125"/>
      <c r="X302" s="125"/>
      <c r="Y302" s="125"/>
      <c r="Z302" s="125"/>
      <c r="AA302" s="130"/>
      <c r="AT302" s="131" t="s">
        <v>227</v>
      </c>
      <c r="AU302" s="131" t="s">
        <v>176</v>
      </c>
      <c r="AV302" s="132" t="s">
        <v>176</v>
      </c>
      <c r="AW302" s="132" t="s">
        <v>186</v>
      </c>
      <c r="AX302" s="132" t="s">
        <v>168</v>
      </c>
      <c r="AY302" s="131" t="s">
        <v>218</v>
      </c>
    </row>
    <row r="303" spans="2:65" s="6" customFormat="1" ht="27" customHeight="1">
      <c r="B303" s="21"/>
      <c r="C303" s="114" t="s">
        <v>600</v>
      </c>
      <c r="D303" s="114" t="s">
        <v>220</v>
      </c>
      <c r="E303" s="115" t="s">
        <v>601</v>
      </c>
      <c r="F303" s="191" t="s">
        <v>602</v>
      </c>
      <c r="G303" s="192"/>
      <c r="H303" s="192"/>
      <c r="I303" s="192"/>
      <c r="J303" s="117" t="s">
        <v>278</v>
      </c>
      <c r="K303" s="118">
        <v>10.96</v>
      </c>
      <c r="L303" s="193"/>
      <c r="M303" s="192"/>
      <c r="N303" s="194">
        <f>ROUND($L$303*$K$303,2)</f>
        <v>0</v>
      </c>
      <c r="O303" s="192"/>
      <c r="P303" s="192"/>
      <c r="Q303" s="192"/>
      <c r="R303" s="116" t="s">
        <v>231</v>
      </c>
      <c r="S303" s="40"/>
      <c r="T303" s="119"/>
      <c r="U303" s="120" t="s">
        <v>138</v>
      </c>
      <c r="V303" s="22"/>
      <c r="W303" s="22"/>
      <c r="X303" s="121">
        <v>0.10362</v>
      </c>
      <c r="Y303" s="121">
        <f>$X$303*$K$303</f>
        <v>1.1356752</v>
      </c>
      <c r="Z303" s="121">
        <v>0</v>
      </c>
      <c r="AA303" s="122">
        <f>$Z$303*$K$303</f>
        <v>0</v>
      </c>
      <c r="AR303" s="75" t="s">
        <v>224</v>
      </c>
      <c r="AT303" s="75" t="s">
        <v>220</v>
      </c>
      <c r="AU303" s="75" t="s">
        <v>176</v>
      </c>
      <c r="AY303" s="6" t="s">
        <v>218</v>
      </c>
      <c r="BE303" s="123">
        <f>IF($U$303="základní",$N$303,0)</f>
        <v>0</v>
      </c>
      <c r="BF303" s="123">
        <f>IF($U$303="snížená",$N$303,0)</f>
        <v>0</v>
      </c>
      <c r="BG303" s="123">
        <f>IF($U$303="zákl. přenesená",$N$303,0)</f>
        <v>0</v>
      </c>
      <c r="BH303" s="123">
        <f>IF($U$303="sníž. přenesená",$N$303,0)</f>
        <v>0</v>
      </c>
      <c r="BI303" s="123">
        <f>IF($U$303="nulová",$N$303,0)</f>
        <v>0</v>
      </c>
      <c r="BJ303" s="75" t="s">
        <v>119</v>
      </c>
      <c r="BK303" s="123">
        <f>ROUND($L$303*$K$303,2)</f>
        <v>0</v>
      </c>
      <c r="BL303" s="75" t="s">
        <v>224</v>
      </c>
      <c r="BM303" s="75" t="s">
        <v>603</v>
      </c>
    </row>
    <row r="304" spans="2:47" s="6" customFormat="1" ht="16.5" customHeight="1">
      <c r="B304" s="21"/>
      <c r="C304" s="22"/>
      <c r="D304" s="22"/>
      <c r="E304" s="22"/>
      <c r="F304" s="197" t="s">
        <v>602</v>
      </c>
      <c r="G304" s="162"/>
      <c r="H304" s="162"/>
      <c r="I304" s="162"/>
      <c r="J304" s="162"/>
      <c r="K304" s="162"/>
      <c r="L304" s="162"/>
      <c r="M304" s="162"/>
      <c r="N304" s="162"/>
      <c r="O304" s="162"/>
      <c r="P304" s="162"/>
      <c r="Q304" s="162"/>
      <c r="R304" s="162"/>
      <c r="S304" s="40"/>
      <c r="T304" s="49"/>
      <c r="U304" s="22"/>
      <c r="V304" s="22"/>
      <c r="W304" s="22"/>
      <c r="X304" s="22"/>
      <c r="Y304" s="22"/>
      <c r="Z304" s="22"/>
      <c r="AA304" s="50"/>
      <c r="AT304" s="6" t="s">
        <v>234</v>
      </c>
      <c r="AU304" s="6" t="s">
        <v>176</v>
      </c>
    </row>
    <row r="305" spans="2:51" s="6" customFormat="1" ht="15.75" customHeight="1">
      <c r="B305" s="124"/>
      <c r="C305" s="125"/>
      <c r="D305" s="125"/>
      <c r="E305" s="133"/>
      <c r="F305" s="195" t="s">
        <v>362</v>
      </c>
      <c r="G305" s="196"/>
      <c r="H305" s="196"/>
      <c r="I305" s="196"/>
      <c r="J305" s="125"/>
      <c r="K305" s="127">
        <v>10.96</v>
      </c>
      <c r="L305" s="125"/>
      <c r="M305" s="125"/>
      <c r="N305" s="125"/>
      <c r="O305" s="125"/>
      <c r="P305" s="125"/>
      <c r="Q305" s="125"/>
      <c r="R305" s="125"/>
      <c r="S305" s="128"/>
      <c r="T305" s="129"/>
      <c r="U305" s="125"/>
      <c r="V305" s="125"/>
      <c r="W305" s="125"/>
      <c r="X305" s="125"/>
      <c r="Y305" s="125"/>
      <c r="Z305" s="125"/>
      <c r="AA305" s="130"/>
      <c r="AT305" s="131" t="s">
        <v>227</v>
      </c>
      <c r="AU305" s="131" t="s">
        <v>176</v>
      </c>
      <c r="AV305" s="132" t="s">
        <v>176</v>
      </c>
      <c r="AW305" s="132" t="s">
        <v>186</v>
      </c>
      <c r="AX305" s="132" t="s">
        <v>168</v>
      </c>
      <c r="AY305" s="131" t="s">
        <v>218</v>
      </c>
    </row>
    <row r="306" spans="2:65" s="6" customFormat="1" ht="15.75" customHeight="1">
      <c r="B306" s="21"/>
      <c r="C306" s="134" t="s">
        <v>604</v>
      </c>
      <c r="D306" s="134" t="s">
        <v>304</v>
      </c>
      <c r="E306" s="135" t="s">
        <v>605</v>
      </c>
      <c r="F306" s="198" t="s">
        <v>606</v>
      </c>
      <c r="G306" s="199"/>
      <c r="H306" s="199"/>
      <c r="I306" s="199"/>
      <c r="J306" s="136" t="s">
        <v>278</v>
      </c>
      <c r="K306" s="137">
        <v>11.179</v>
      </c>
      <c r="L306" s="200"/>
      <c r="M306" s="199"/>
      <c r="N306" s="201">
        <f>ROUND($L$306*$K$306,2)</f>
        <v>0</v>
      </c>
      <c r="O306" s="192"/>
      <c r="P306" s="192"/>
      <c r="Q306" s="192"/>
      <c r="R306" s="116" t="s">
        <v>231</v>
      </c>
      <c r="S306" s="40"/>
      <c r="T306" s="119"/>
      <c r="U306" s="120" t="s">
        <v>138</v>
      </c>
      <c r="V306" s="22"/>
      <c r="W306" s="22"/>
      <c r="X306" s="121">
        <v>0.176</v>
      </c>
      <c r="Y306" s="121">
        <f>$X$306*$K$306</f>
        <v>1.967504</v>
      </c>
      <c r="Z306" s="121">
        <v>0</v>
      </c>
      <c r="AA306" s="122">
        <f>$Z$306*$K$306</f>
        <v>0</v>
      </c>
      <c r="AR306" s="75" t="s">
        <v>411</v>
      </c>
      <c r="AT306" s="75" t="s">
        <v>304</v>
      </c>
      <c r="AU306" s="75" t="s">
        <v>176</v>
      </c>
      <c r="AY306" s="6" t="s">
        <v>218</v>
      </c>
      <c r="BE306" s="123">
        <f>IF($U$306="základní",$N$306,0)</f>
        <v>0</v>
      </c>
      <c r="BF306" s="123">
        <f>IF($U$306="snížená",$N$306,0)</f>
        <v>0</v>
      </c>
      <c r="BG306" s="123">
        <f>IF($U$306="zákl. přenesená",$N$306,0)</f>
        <v>0</v>
      </c>
      <c r="BH306" s="123">
        <f>IF($U$306="sníž. přenesená",$N$306,0)</f>
        <v>0</v>
      </c>
      <c r="BI306" s="123">
        <f>IF($U$306="nulová",$N$306,0)</f>
        <v>0</v>
      </c>
      <c r="BJ306" s="75" t="s">
        <v>119</v>
      </c>
      <c r="BK306" s="123">
        <f>ROUND($L$306*$K$306,2)</f>
        <v>0</v>
      </c>
      <c r="BL306" s="75" t="s">
        <v>411</v>
      </c>
      <c r="BM306" s="75" t="s">
        <v>607</v>
      </c>
    </row>
    <row r="307" spans="2:47" s="6" customFormat="1" ht="27" customHeight="1">
      <c r="B307" s="21"/>
      <c r="C307" s="22"/>
      <c r="D307" s="22"/>
      <c r="E307" s="22"/>
      <c r="F307" s="197" t="s">
        <v>608</v>
      </c>
      <c r="G307" s="162"/>
      <c r="H307" s="162"/>
      <c r="I307" s="162"/>
      <c r="J307" s="162"/>
      <c r="K307" s="162"/>
      <c r="L307" s="162"/>
      <c r="M307" s="162"/>
      <c r="N307" s="162"/>
      <c r="O307" s="162"/>
      <c r="P307" s="162"/>
      <c r="Q307" s="162"/>
      <c r="R307" s="162"/>
      <c r="S307" s="40"/>
      <c r="T307" s="49"/>
      <c r="U307" s="22"/>
      <c r="V307" s="22"/>
      <c r="W307" s="22"/>
      <c r="X307" s="22"/>
      <c r="Y307" s="22"/>
      <c r="Z307" s="22"/>
      <c r="AA307" s="50"/>
      <c r="AT307" s="6" t="s">
        <v>234</v>
      </c>
      <c r="AU307" s="6" t="s">
        <v>176</v>
      </c>
    </row>
    <row r="308" spans="2:51" s="6" customFormat="1" ht="15.75" customHeight="1">
      <c r="B308" s="124"/>
      <c r="C308" s="125"/>
      <c r="D308" s="125"/>
      <c r="E308" s="133"/>
      <c r="F308" s="195" t="s">
        <v>609</v>
      </c>
      <c r="G308" s="196"/>
      <c r="H308" s="196"/>
      <c r="I308" s="196"/>
      <c r="J308" s="125"/>
      <c r="K308" s="127">
        <v>11.179</v>
      </c>
      <c r="L308" s="125"/>
      <c r="M308" s="125"/>
      <c r="N308" s="125"/>
      <c r="O308" s="125"/>
      <c r="P308" s="125"/>
      <c r="Q308" s="125"/>
      <c r="R308" s="125"/>
      <c r="S308" s="128"/>
      <c r="T308" s="129"/>
      <c r="U308" s="125"/>
      <c r="V308" s="125"/>
      <c r="W308" s="125"/>
      <c r="X308" s="125"/>
      <c r="Y308" s="125"/>
      <c r="Z308" s="125"/>
      <c r="AA308" s="130"/>
      <c r="AT308" s="131" t="s">
        <v>227</v>
      </c>
      <c r="AU308" s="131" t="s">
        <v>176</v>
      </c>
      <c r="AV308" s="132" t="s">
        <v>176</v>
      </c>
      <c r="AW308" s="132" t="s">
        <v>186</v>
      </c>
      <c r="AX308" s="132" t="s">
        <v>168</v>
      </c>
      <c r="AY308" s="131" t="s">
        <v>218</v>
      </c>
    </row>
    <row r="309" spans="2:65" s="6" customFormat="1" ht="39" customHeight="1">
      <c r="B309" s="21"/>
      <c r="C309" s="114" t="s">
        <v>610</v>
      </c>
      <c r="D309" s="114" t="s">
        <v>220</v>
      </c>
      <c r="E309" s="115" t="s">
        <v>611</v>
      </c>
      <c r="F309" s="191" t="s">
        <v>612</v>
      </c>
      <c r="G309" s="192"/>
      <c r="H309" s="192"/>
      <c r="I309" s="192"/>
      <c r="J309" s="117" t="s">
        <v>333</v>
      </c>
      <c r="K309" s="118">
        <v>190</v>
      </c>
      <c r="L309" s="193"/>
      <c r="M309" s="192"/>
      <c r="N309" s="194">
        <f>ROUND($L$309*$K$309,2)</f>
        <v>0</v>
      </c>
      <c r="O309" s="192"/>
      <c r="P309" s="192"/>
      <c r="Q309" s="192"/>
      <c r="R309" s="116" t="s">
        <v>231</v>
      </c>
      <c r="S309" s="40"/>
      <c r="T309" s="119"/>
      <c r="U309" s="120" t="s">
        <v>138</v>
      </c>
      <c r="V309" s="22"/>
      <c r="W309" s="22"/>
      <c r="X309" s="121">
        <v>0.1295</v>
      </c>
      <c r="Y309" s="121">
        <f>$X$309*$K$309</f>
        <v>24.605</v>
      </c>
      <c r="Z309" s="121">
        <v>0</v>
      </c>
      <c r="AA309" s="122">
        <f>$Z$309*$K$309</f>
        <v>0</v>
      </c>
      <c r="AR309" s="75" t="s">
        <v>224</v>
      </c>
      <c r="AT309" s="75" t="s">
        <v>220</v>
      </c>
      <c r="AU309" s="75" t="s">
        <v>176</v>
      </c>
      <c r="AY309" s="6" t="s">
        <v>218</v>
      </c>
      <c r="BE309" s="123">
        <f>IF($U$309="základní",$N$309,0)</f>
        <v>0</v>
      </c>
      <c r="BF309" s="123">
        <f>IF($U$309="snížená",$N$309,0)</f>
        <v>0</v>
      </c>
      <c r="BG309" s="123">
        <f>IF($U$309="zákl. přenesená",$N$309,0)</f>
        <v>0</v>
      </c>
      <c r="BH309" s="123">
        <f>IF($U$309="sníž. přenesená",$N$309,0)</f>
        <v>0</v>
      </c>
      <c r="BI309" s="123">
        <f>IF($U$309="nulová",$N$309,0)</f>
        <v>0</v>
      </c>
      <c r="BJ309" s="75" t="s">
        <v>119</v>
      </c>
      <c r="BK309" s="123">
        <f>ROUND($L$309*$K$309,2)</f>
        <v>0</v>
      </c>
      <c r="BL309" s="75" t="s">
        <v>224</v>
      </c>
      <c r="BM309" s="75" t="s">
        <v>613</v>
      </c>
    </row>
    <row r="310" spans="2:47" s="6" customFormat="1" ht="16.5" customHeight="1">
      <c r="B310" s="21"/>
      <c r="C310" s="22"/>
      <c r="D310" s="22"/>
      <c r="E310" s="22"/>
      <c r="F310" s="197" t="s">
        <v>612</v>
      </c>
      <c r="G310" s="162"/>
      <c r="H310" s="162"/>
      <c r="I310" s="162"/>
      <c r="J310" s="162"/>
      <c r="K310" s="162"/>
      <c r="L310" s="162"/>
      <c r="M310" s="162"/>
      <c r="N310" s="162"/>
      <c r="O310" s="162"/>
      <c r="P310" s="162"/>
      <c r="Q310" s="162"/>
      <c r="R310" s="162"/>
      <c r="S310" s="40"/>
      <c r="T310" s="49"/>
      <c r="U310" s="22"/>
      <c r="V310" s="22"/>
      <c r="W310" s="22"/>
      <c r="X310" s="22"/>
      <c r="Y310" s="22"/>
      <c r="Z310" s="22"/>
      <c r="AA310" s="50"/>
      <c r="AT310" s="6" t="s">
        <v>234</v>
      </c>
      <c r="AU310" s="6" t="s">
        <v>176</v>
      </c>
    </row>
    <row r="311" spans="2:51" s="6" customFormat="1" ht="15.75" customHeight="1">
      <c r="B311" s="124"/>
      <c r="C311" s="125"/>
      <c r="D311" s="125"/>
      <c r="E311" s="133"/>
      <c r="F311" s="195" t="s">
        <v>614</v>
      </c>
      <c r="G311" s="196"/>
      <c r="H311" s="196"/>
      <c r="I311" s="196"/>
      <c r="J311" s="125"/>
      <c r="K311" s="127">
        <v>163.4</v>
      </c>
      <c r="L311" s="125"/>
      <c r="M311" s="125"/>
      <c r="N311" s="125"/>
      <c r="O311" s="125"/>
      <c r="P311" s="125"/>
      <c r="Q311" s="125"/>
      <c r="R311" s="125"/>
      <c r="S311" s="128"/>
      <c r="T311" s="129"/>
      <c r="U311" s="125"/>
      <c r="V311" s="125"/>
      <c r="W311" s="125"/>
      <c r="X311" s="125"/>
      <c r="Y311" s="125"/>
      <c r="Z311" s="125"/>
      <c r="AA311" s="130"/>
      <c r="AT311" s="131" t="s">
        <v>227</v>
      </c>
      <c r="AU311" s="131" t="s">
        <v>176</v>
      </c>
      <c r="AV311" s="132" t="s">
        <v>176</v>
      </c>
      <c r="AW311" s="132" t="s">
        <v>186</v>
      </c>
      <c r="AX311" s="132" t="s">
        <v>168</v>
      </c>
      <c r="AY311" s="131" t="s">
        <v>218</v>
      </c>
    </row>
    <row r="312" spans="2:51" s="6" customFormat="1" ht="15.75" customHeight="1">
      <c r="B312" s="124"/>
      <c r="C312" s="125"/>
      <c r="D312" s="125"/>
      <c r="E312" s="133"/>
      <c r="F312" s="195" t="s">
        <v>615</v>
      </c>
      <c r="G312" s="196"/>
      <c r="H312" s="196"/>
      <c r="I312" s="196"/>
      <c r="J312" s="125"/>
      <c r="K312" s="127">
        <v>26.6</v>
      </c>
      <c r="L312" s="125"/>
      <c r="M312" s="125"/>
      <c r="N312" s="125"/>
      <c r="O312" s="125"/>
      <c r="P312" s="125"/>
      <c r="Q312" s="125"/>
      <c r="R312" s="125"/>
      <c r="S312" s="128"/>
      <c r="T312" s="129"/>
      <c r="U312" s="125"/>
      <c r="V312" s="125"/>
      <c r="W312" s="125"/>
      <c r="X312" s="125"/>
      <c r="Y312" s="125"/>
      <c r="Z312" s="125"/>
      <c r="AA312" s="130"/>
      <c r="AT312" s="131" t="s">
        <v>227</v>
      </c>
      <c r="AU312" s="131" t="s">
        <v>176</v>
      </c>
      <c r="AV312" s="132" t="s">
        <v>176</v>
      </c>
      <c r="AW312" s="132" t="s">
        <v>186</v>
      </c>
      <c r="AX312" s="132" t="s">
        <v>168</v>
      </c>
      <c r="AY312" s="131" t="s">
        <v>218</v>
      </c>
    </row>
    <row r="313" spans="2:65" s="6" customFormat="1" ht="15.75" customHeight="1">
      <c r="B313" s="21"/>
      <c r="C313" s="134" t="s">
        <v>616</v>
      </c>
      <c r="D313" s="134" t="s">
        <v>304</v>
      </c>
      <c r="E313" s="135" t="s">
        <v>617</v>
      </c>
      <c r="F313" s="198" t="s">
        <v>618</v>
      </c>
      <c r="G313" s="199"/>
      <c r="H313" s="199"/>
      <c r="I313" s="199"/>
      <c r="J313" s="136" t="s">
        <v>619</v>
      </c>
      <c r="K313" s="137">
        <v>383.8</v>
      </c>
      <c r="L313" s="200"/>
      <c r="M313" s="199"/>
      <c r="N313" s="201">
        <f>ROUND($L$313*$K$313,2)</f>
        <v>0</v>
      </c>
      <c r="O313" s="192"/>
      <c r="P313" s="192"/>
      <c r="Q313" s="192"/>
      <c r="R313" s="116" t="s">
        <v>231</v>
      </c>
      <c r="S313" s="40"/>
      <c r="T313" s="119"/>
      <c r="U313" s="120" t="s">
        <v>138</v>
      </c>
      <c r="V313" s="22"/>
      <c r="W313" s="22"/>
      <c r="X313" s="121">
        <v>0.024</v>
      </c>
      <c r="Y313" s="121">
        <f>$X$313*$K$313</f>
        <v>9.2112</v>
      </c>
      <c r="Z313" s="121">
        <v>0</v>
      </c>
      <c r="AA313" s="122">
        <f>$Z$313*$K$313</f>
        <v>0</v>
      </c>
      <c r="AR313" s="75" t="s">
        <v>270</v>
      </c>
      <c r="AT313" s="75" t="s">
        <v>304</v>
      </c>
      <c r="AU313" s="75" t="s">
        <v>176</v>
      </c>
      <c r="AY313" s="6" t="s">
        <v>218</v>
      </c>
      <c r="BE313" s="123">
        <f>IF($U$313="základní",$N$313,0)</f>
        <v>0</v>
      </c>
      <c r="BF313" s="123">
        <f>IF($U$313="snížená",$N$313,0)</f>
        <v>0</v>
      </c>
      <c r="BG313" s="123">
        <f>IF($U$313="zákl. přenesená",$N$313,0)</f>
        <v>0</v>
      </c>
      <c r="BH313" s="123">
        <f>IF($U$313="sníž. přenesená",$N$313,0)</f>
        <v>0</v>
      </c>
      <c r="BI313" s="123">
        <f>IF($U$313="nulová",$N$313,0)</f>
        <v>0</v>
      </c>
      <c r="BJ313" s="75" t="s">
        <v>119</v>
      </c>
      <c r="BK313" s="123">
        <f>ROUND($L$313*$K$313,2)</f>
        <v>0</v>
      </c>
      <c r="BL313" s="75" t="s">
        <v>224</v>
      </c>
      <c r="BM313" s="75" t="s">
        <v>620</v>
      </c>
    </row>
    <row r="314" spans="2:47" s="6" customFormat="1" ht="16.5" customHeight="1">
      <c r="B314" s="21"/>
      <c r="C314" s="22"/>
      <c r="D314" s="22"/>
      <c r="E314" s="22"/>
      <c r="F314" s="197" t="s">
        <v>618</v>
      </c>
      <c r="G314" s="162"/>
      <c r="H314" s="162"/>
      <c r="I314" s="162"/>
      <c r="J314" s="162"/>
      <c r="K314" s="162"/>
      <c r="L314" s="162"/>
      <c r="M314" s="162"/>
      <c r="N314" s="162"/>
      <c r="O314" s="162"/>
      <c r="P314" s="162"/>
      <c r="Q314" s="162"/>
      <c r="R314" s="162"/>
      <c r="S314" s="40"/>
      <c r="T314" s="49"/>
      <c r="U314" s="22"/>
      <c r="V314" s="22"/>
      <c r="W314" s="22"/>
      <c r="X314" s="22"/>
      <c r="Y314" s="22"/>
      <c r="Z314" s="22"/>
      <c r="AA314" s="50"/>
      <c r="AT314" s="6" t="s">
        <v>234</v>
      </c>
      <c r="AU314" s="6" t="s">
        <v>176</v>
      </c>
    </row>
    <row r="315" spans="2:51" s="6" customFormat="1" ht="15.75" customHeight="1">
      <c r="B315" s="124"/>
      <c r="C315" s="125"/>
      <c r="D315" s="125"/>
      <c r="E315" s="133"/>
      <c r="F315" s="195" t="s">
        <v>621</v>
      </c>
      <c r="G315" s="196"/>
      <c r="H315" s="196"/>
      <c r="I315" s="196"/>
      <c r="J315" s="125"/>
      <c r="K315" s="127">
        <v>330.068</v>
      </c>
      <c r="L315" s="125"/>
      <c r="M315" s="125"/>
      <c r="N315" s="125"/>
      <c r="O315" s="125"/>
      <c r="P315" s="125"/>
      <c r="Q315" s="125"/>
      <c r="R315" s="125"/>
      <c r="S315" s="128"/>
      <c r="T315" s="129"/>
      <c r="U315" s="125"/>
      <c r="V315" s="125"/>
      <c r="W315" s="125"/>
      <c r="X315" s="125"/>
      <c r="Y315" s="125"/>
      <c r="Z315" s="125"/>
      <c r="AA315" s="130"/>
      <c r="AT315" s="131" t="s">
        <v>227</v>
      </c>
      <c r="AU315" s="131" t="s">
        <v>176</v>
      </c>
      <c r="AV315" s="132" t="s">
        <v>176</v>
      </c>
      <c r="AW315" s="132" t="s">
        <v>186</v>
      </c>
      <c r="AX315" s="132" t="s">
        <v>168</v>
      </c>
      <c r="AY315" s="131" t="s">
        <v>218</v>
      </c>
    </row>
    <row r="316" spans="2:51" s="6" customFormat="1" ht="15.75" customHeight="1">
      <c r="B316" s="124"/>
      <c r="C316" s="125"/>
      <c r="D316" s="125"/>
      <c r="E316" s="133"/>
      <c r="F316" s="195" t="s">
        <v>622</v>
      </c>
      <c r="G316" s="196"/>
      <c r="H316" s="196"/>
      <c r="I316" s="196"/>
      <c r="J316" s="125"/>
      <c r="K316" s="127">
        <v>53.732</v>
      </c>
      <c r="L316" s="125"/>
      <c r="M316" s="125"/>
      <c r="N316" s="125"/>
      <c r="O316" s="125"/>
      <c r="P316" s="125"/>
      <c r="Q316" s="125"/>
      <c r="R316" s="125"/>
      <c r="S316" s="128"/>
      <c r="T316" s="129"/>
      <c r="U316" s="125"/>
      <c r="V316" s="125"/>
      <c r="W316" s="125"/>
      <c r="X316" s="125"/>
      <c r="Y316" s="125"/>
      <c r="Z316" s="125"/>
      <c r="AA316" s="130"/>
      <c r="AT316" s="131" t="s">
        <v>227</v>
      </c>
      <c r="AU316" s="131" t="s">
        <v>176</v>
      </c>
      <c r="AV316" s="132" t="s">
        <v>176</v>
      </c>
      <c r="AW316" s="132" t="s">
        <v>186</v>
      </c>
      <c r="AX316" s="132" t="s">
        <v>168</v>
      </c>
      <c r="AY316" s="131" t="s">
        <v>218</v>
      </c>
    </row>
    <row r="317" spans="2:65" s="6" customFormat="1" ht="27" customHeight="1">
      <c r="B317" s="21"/>
      <c r="C317" s="114" t="s">
        <v>623</v>
      </c>
      <c r="D317" s="114" t="s">
        <v>220</v>
      </c>
      <c r="E317" s="115" t="s">
        <v>624</v>
      </c>
      <c r="F317" s="191" t="s">
        <v>625</v>
      </c>
      <c r="G317" s="192"/>
      <c r="H317" s="192"/>
      <c r="I317" s="192"/>
      <c r="J317" s="117" t="s">
        <v>230</v>
      </c>
      <c r="K317" s="118">
        <v>7.6</v>
      </c>
      <c r="L317" s="193"/>
      <c r="M317" s="192"/>
      <c r="N317" s="194">
        <f>ROUND($L$317*$K$317,2)</f>
        <v>0</v>
      </c>
      <c r="O317" s="192"/>
      <c r="P317" s="192"/>
      <c r="Q317" s="192"/>
      <c r="R317" s="116" t="s">
        <v>231</v>
      </c>
      <c r="S317" s="40"/>
      <c r="T317" s="119"/>
      <c r="U317" s="120" t="s">
        <v>138</v>
      </c>
      <c r="V317" s="22"/>
      <c r="W317" s="22"/>
      <c r="X317" s="121">
        <v>2.25634</v>
      </c>
      <c r="Y317" s="121">
        <f>$X$317*$K$317</f>
        <v>17.148183999999997</v>
      </c>
      <c r="Z317" s="121">
        <v>0</v>
      </c>
      <c r="AA317" s="122">
        <f>$Z$317*$K$317</f>
        <v>0</v>
      </c>
      <c r="AR317" s="75" t="s">
        <v>224</v>
      </c>
      <c r="AT317" s="75" t="s">
        <v>220</v>
      </c>
      <c r="AU317" s="75" t="s">
        <v>176</v>
      </c>
      <c r="AY317" s="6" t="s">
        <v>218</v>
      </c>
      <c r="BE317" s="123">
        <f>IF($U$317="základní",$N$317,0)</f>
        <v>0</v>
      </c>
      <c r="BF317" s="123">
        <f>IF($U$317="snížená",$N$317,0)</f>
        <v>0</v>
      </c>
      <c r="BG317" s="123">
        <f>IF($U$317="zákl. přenesená",$N$317,0)</f>
        <v>0</v>
      </c>
      <c r="BH317" s="123">
        <f>IF($U$317="sníž. přenesená",$N$317,0)</f>
        <v>0</v>
      </c>
      <c r="BI317" s="123">
        <f>IF($U$317="nulová",$N$317,0)</f>
        <v>0</v>
      </c>
      <c r="BJ317" s="75" t="s">
        <v>119</v>
      </c>
      <c r="BK317" s="123">
        <f>ROUND($L$317*$K$317,2)</f>
        <v>0</v>
      </c>
      <c r="BL317" s="75" t="s">
        <v>224</v>
      </c>
      <c r="BM317" s="75" t="s">
        <v>626</v>
      </c>
    </row>
    <row r="318" spans="2:47" s="6" customFormat="1" ht="16.5" customHeight="1">
      <c r="B318" s="21"/>
      <c r="C318" s="22"/>
      <c r="D318" s="22"/>
      <c r="E318" s="22"/>
      <c r="F318" s="197" t="s">
        <v>625</v>
      </c>
      <c r="G318" s="162"/>
      <c r="H318" s="162"/>
      <c r="I318" s="162"/>
      <c r="J318" s="162"/>
      <c r="K318" s="162"/>
      <c r="L318" s="162"/>
      <c r="M318" s="162"/>
      <c r="N318" s="162"/>
      <c r="O318" s="162"/>
      <c r="P318" s="162"/>
      <c r="Q318" s="162"/>
      <c r="R318" s="162"/>
      <c r="S318" s="40"/>
      <c r="T318" s="49"/>
      <c r="U318" s="22"/>
      <c r="V318" s="22"/>
      <c r="W318" s="22"/>
      <c r="X318" s="22"/>
      <c r="Y318" s="22"/>
      <c r="Z318" s="22"/>
      <c r="AA318" s="50"/>
      <c r="AT318" s="6" t="s">
        <v>234</v>
      </c>
      <c r="AU318" s="6" t="s">
        <v>176</v>
      </c>
    </row>
    <row r="319" spans="2:51" s="6" customFormat="1" ht="15.75" customHeight="1">
      <c r="B319" s="124"/>
      <c r="C319" s="125"/>
      <c r="D319" s="125"/>
      <c r="E319" s="133"/>
      <c r="F319" s="195" t="s">
        <v>627</v>
      </c>
      <c r="G319" s="196"/>
      <c r="H319" s="196"/>
      <c r="I319" s="196"/>
      <c r="J319" s="125"/>
      <c r="K319" s="127">
        <v>6.536</v>
      </c>
      <c r="L319" s="125"/>
      <c r="M319" s="125"/>
      <c r="N319" s="125"/>
      <c r="O319" s="125"/>
      <c r="P319" s="125"/>
      <c r="Q319" s="125"/>
      <c r="R319" s="125"/>
      <c r="S319" s="128"/>
      <c r="T319" s="129"/>
      <c r="U319" s="125"/>
      <c r="V319" s="125"/>
      <c r="W319" s="125"/>
      <c r="X319" s="125"/>
      <c r="Y319" s="125"/>
      <c r="Z319" s="125"/>
      <c r="AA319" s="130"/>
      <c r="AT319" s="131" t="s">
        <v>227</v>
      </c>
      <c r="AU319" s="131" t="s">
        <v>176</v>
      </c>
      <c r="AV319" s="132" t="s">
        <v>176</v>
      </c>
      <c r="AW319" s="132" t="s">
        <v>186</v>
      </c>
      <c r="AX319" s="132" t="s">
        <v>168</v>
      </c>
      <c r="AY319" s="131" t="s">
        <v>218</v>
      </c>
    </row>
    <row r="320" spans="2:51" s="6" customFormat="1" ht="15.75" customHeight="1">
      <c r="B320" s="124"/>
      <c r="C320" s="125"/>
      <c r="D320" s="125"/>
      <c r="E320" s="133"/>
      <c r="F320" s="195" t="s">
        <v>628</v>
      </c>
      <c r="G320" s="196"/>
      <c r="H320" s="196"/>
      <c r="I320" s="196"/>
      <c r="J320" s="125"/>
      <c r="K320" s="127">
        <v>1.064</v>
      </c>
      <c r="L320" s="125"/>
      <c r="M320" s="125"/>
      <c r="N320" s="125"/>
      <c r="O320" s="125"/>
      <c r="P320" s="125"/>
      <c r="Q320" s="125"/>
      <c r="R320" s="125"/>
      <c r="S320" s="128"/>
      <c r="T320" s="129"/>
      <c r="U320" s="125"/>
      <c r="V320" s="125"/>
      <c r="W320" s="125"/>
      <c r="X320" s="125"/>
      <c r="Y320" s="125"/>
      <c r="Z320" s="125"/>
      <c r="AA320" s="130"/>
      <c r="AT320" s="131" t="s">
        <v>227</v>
      </c>
      <c r="AU320" s="131" t="s">
        <v>176</v>
      </c>
      <c r="AV320" s="132" t="s">
        <v>176</v>
      </c>
      <c r="AW320" s="132" t="s">
        <v>186</v>
      </c>
      <c r="AX320" s="132" t="s">
        <v>168</v>
      </c>
      <c r="AY320" s="131" t="s">
        <v>218</v>
      </c>
    </row>
    <row r="321" spans="2:63" s="103" customFormat="1" ht="30.75" customHeight="1">
      <c r="B321" s="104"/>
      <c r="C321" s="105"/>
      <c r="D321" s="113" t="s">
        <v>192</v>
      </c>
      <c r="E321" s="105"/>
      <c r="F321" s="105"/>
      <c r="G321" s="105"/>
      <c r="H321" s="105"/>
      <c r="I321" s="105"/>
      <c r="J321" s="105"/>
      <c r="K321" s="105"/>
      <c r="L321" s="105"/>
      <c r="M321" s="105"/>
      <c r="N321" s="205">
        <f>$BK$321</f>
        <v>0</v>
      </c>
      <c r="O321" s="204"/>
      <c r="P321" s="204"/>
      <c r="Q321" s="204"/>
      <c r="R321" s="105"/>
      <c r="S321" s="107"/>
      <c r="T321" s="108"/>
      <c r="U321" s="105"/>
      <c r="V321" s="105"/>
      <c r="W321" s="109">
        <f>SUM($W$322:$W$331)</f>
        <v>0</v>
      </c>
      <c r="X321" s="105"/>
      <c r="Y321" s="109">
        <f>SUM($Y$322:$Y$331)</f>
        <v>54.644124</v>
      </c>
      <c r="Z321" s="105"/>
      <c r="AA321" s="110">
        <f>SUM($AA$322:$AA$331)</f>
        <v>0</v>
      </c>
      <c r="AR321" s="111" t="s">
        <v>119</v>
      </c>
      <c r="AT321" s="111" t="s">
        <v>167</v>
      </c>
      <c r="AU321" s="111" t="s">
        <v>119</v>
      </c>
      <c r="AY321" s="111" t="s">
        <v>218</v>
      </c>
      <c r="BK321" s="112">
        <f>SUM($BK$322:$BK$331)</f>
        <v>0</v>
      </c>
    </row>
    <row r="322" spans="2:65" s="6" customFormat="1" ht="27" customHeight="1">
      <c r="B322" s="21"/>
      <c r="C322" s="114" t="s">
        <v>629</v>
      </c>
      <c r="D322" s="114" t="s">
        <v>220</v>
      </c>
      <c r="E322" s="115" t="s">
        <v>630</v>
      </c>
      <c r="F322" s="191" t="s">
        <v>631</v>
      </c>
      <c r="G322" s="192"/>
      <c r="H322" s="192"/>
      <c r="I322" s="192"/>
      <c r="J322" s="117" t="s">
        <v>333</v>
      </c>
      <c r="K322" s="118">
        <v>891.6</v>
      </c>
      <c r="L322" s="193"/>
      <c r="M322" s="192"/>
      <c r="N322" s="194">
        <f>ROUND($L$322*$K$322,2)</f>
        <v>0</v>
      </c>
      <c r="O322" s="192"/>
      <c r="P322" s="192"/>
      <c r="Q322" s="192"/>
      <c r="R322" s="116" t="s">
        <v>231</v>
      </c>
      <c r="S322" s="40"/>
      <c r="T322" s="119"/>
      <c r="U322" s="120" t="s">
        <v>138</v>
      </c>
      <c r="V322" s="22"/>
      <c r="W322" s="22"/>
      <c r="X322" s="121">
        <v>0.00128</v>
      </c>
      <c r="Y322" s="121">
        <f>$X$322*$K$322</f>
        <v>1.141248</v>
      </c>
      <c r="Z322" s="121">
        <v>0</v>
      </c>
      <c r="AA322" s="122">
        <f>$Z$322*$K$322</f>
        <v>0</v>
      </c>
      <c r="AR322" s="75" t="s">
        <v>224</v>
      </c>
      <c r="AT322" s="75" t="s">
        <v>220</v>
      </c>
      <c r="AU322" s="75" t="s">
        <v>176</v>
      </c>
      <c r="AY322" s="6" t="s">
        <v>218</v>
      </c>
      <c r="BE322" s="123">
        <f>IF($U$322="základní",$N$322,0)</f>
        <v>0</v>
      </c>
      <c r="BF322" s="123">
        <f>IF($U$322="snížená",$N$322,0)</f>
        <v>0</v>
      </c>
      <c r="BG322" s="123">
        <f>IF($U$322="zákl. přenesená",$N$322,0)</f>
        <v>0</v>
      </c>
      <c r="BH322" s="123">
        <f>IF($U$322="sníž. přenesená",$N$322,0)</f>
        <v>0</v>
      </c>
      <c r="BI322" s="123">
        <f>IF($U$322="nulová",$N$322,0)</f>
        <v>0</v>
      </c>
      <c r="BJ322" s="75" t="s">
        <v>119</v>
      </c>
      <c r="BK322" s="123">
        <f>ROUND($L$322*$K$322,2)</f>
        <v>0</v>
      </c>
      <c r="BL322" s="75" t="s">
        <v>224</v>
      </c>
      <c r="BM322" s="75" t="s">
        <v>632</v>
      </c>
    </row>
    <row r="323" spans="2:47" s="6" customFormat="1" ht="16.5" customHeight="1">
      <c r="B323" s="21"/>
      <c r="C323" s="22"/>
      <c r="D323" s="22"/>
      <c r="E323" s="22"/>
      <c r="F323" s="197" t="s">
        <v>633</v>
      </c>
      <c r="G323" s="162"/>
      <c r="H323" s="162"/>
      <c r="I323" s="162"/>
      <c r="J323" s="162"/>
      <c r="K323" s="162"/>
      <c r="L323" s="162"/>
      <c r="M323" s="162"/>
      <c r="N323" s="162"/>
      <c r="O323" s="162"/>
      <c r="P323" s="162"/>
      <c r="Q323" s="162"/>
      <c r="R323" s="162"/>
      <c r="S323" s="40"/>
      <c r="T323" s="49"/>
      <c r="U323" s="22"/>
      <c r="V323" s="22"/>
      <c r="W323" s="22"/>
      <c r="X323" s="22"/>
      <c r="Y323" s="22"/>
      <c r="Z323" s="22"/>
      <c r="AA323" s="50"/>
      <c r="AT323" s="6" t="s">
        <v>234</v>
      </c>
      <c r="AU323" s="6" t="s">
        <v>176</v>
      </c>
    </row>
    <row r="324" spans="2:51" s="6" customFormat="1" ht="15.75" customHeight="1">
      <c r="B324" s="124"/>
      <c r="C324" s="125"/>
      <c r="D324" s="125"/>
      <c r="E324" s="133"/>
      <c r="F324" s="195" t="s">
        <v>634</v>
      </c>
      <c r="G324" s="196"/>
      <c r="H324" s="196"/>
      <c r="I324" s="196"/>
      <c r="J324" s="125"/>
      <c r="K324" s="127">
        <v>891.6</v>
      </c>
      <c r="L324" s="125"/>
      <c r="M324" s="125"/>
      <c r="N324" s="125"/>
      <c r="O324" s="125"/>
      <c r="P324" s="125"/>
      <c r="Q324" s="125"/>
      <c r="R324" s="125"/>
      <c r="S324" s="128"/>
      <c r="T324" s="129"/>
      <c r="U324" s="125"/>
      <c r="V324" s="125"/>
      <c r="W324" s="125"/>
      <c r="X324" s="125"/>
      <c r="Y324" s="125"/>
      <c r="Z324" s="125"/>
      <c r="AA324" s="130"/>
      <c r="AT324" s="131" t="s">
        <v>227</v>
      </c>
      <c r="AU324" s="131" t="s">
        <v>176</v>
      </c>
      <c r="AV324" s="132" t="s">
        <v>176</v>
      </c>
      <c r="AW324" s="132" t="s">
        <v>186</v>
      </c>
      <c r="AX324" s="132" t="s">
        <v>168</v>
      </c>
      <c r="AY324" s="131" t="s">
        <v>218</v>
      </c>
    </row>
    <row r="325" spans="2:65" s="6" customFormat="1" ht="27" customHeight="1">
      <c r="B325" s="21"/>
      <c r="C325" s="114" t="s">
        <v>635</v>
      </c>
      <c r="D325" s="114" t="s">
        <v>220</v>
      </c>
      <c r="E325" s="115" t="s">
        <v>636</v>
      </c>
      <c r="F325" s="191" t="s">
        <v>637</v>
      </c>
      <c r="G325" s="192"/>
      <c r="H325" s="192"/>
      <c r="I325" s="192"/>
      <c r="J325" s="117" t="s">
        <v>333</v>
      </c>
      <c r="K325" s="118">
        <v>891.6</v>
      </c>
      <c r="L325" s="193"/>
      <c r="M325" s="192"/>
      <c r="N325" s="194">
        <f>ROUND($L$325*$K$325,2)</f>
        <v>0</v>
      </c>
      <c r="O325" s="192"/>
      <c r="P325" s="192"/>
      <c r="Q325" s="192"/>
      <c r="R325" s="116"/>
      <c r="S325" s="40"/>
      <c r="T325" s="119"/>
      <c r="U325" s="120" t="s">
        <v>138</v>
      </c>
      <c r="V325" s="22"/>
      <c r="W325" s="22"/>
      <c r="X325" s="121">
        <v>1E-05</v>
      </c>
      <c r="Y325" s="121">
        <f>$X$325*$K$325</f>
        <v>0.008916</v>
      </c>
      <c r="Z325" s="121">
        <v>0</v>
      </c>
      <c r="AA325" s="122">
        <f>$Z$325*$K$325</f>
        <v>0</v>
      </c>
      <c r="AR325" s="75" t="s">
        <v>224</v>
      </c>
      <c r="AT325" s="75" t="s">
        <v>220</v>
      </c>
      <c r="AU325" s="75" t="s">
        <v>176</v>
      </c>
      <c r="AY325" s="6" t="s">
        <v>218</v>
      </c>
      <c r="BE325" s="123">
        <f>IF($U$325="základní",$N$325,0)</f>
        <v>0</v>
      </c>
      <c r="BF325" s="123">
        <f>IF($U$325="snížená",$N$325,0)</f>
        <v>0</v>
      </c>
      <c r="BG325" s="123">
        <f>IF($U$325="zákl. přenesená",$N$325,0)</f>
        <v>0</v>
      </c>
      <c r="BH325" s="123">
        <f>IF($U$325="sníž. přenesená",$N$325,0)</f>
        <v>0</v>
      </c>
      <c r="BI325" s="123">
        <f>IF($U$325="nulová",$N$325,0)</f>
        <v>0</v>
      </c>
      <c r="BJ325" s="75" t="s">
        <v>119</v>
      </c>
      <c r="BK325" s="123">
        <f>ROUND($L$325*$K$325,2)</f>
        <v>0</v>
      </c>
      <c r="BL325" s="75" t="s">
        <v>224</v>
      </c>
      <c r="BM325" s="75" t="s">
        <v>638</v>
      </c>
    </row>
    <row r="326" spans="2:47" s="6" customFormat="1" ht="16.5" customHeight="1">
      <c r="B326" s="21"/>
      <c r="C326" s="22"/>
      <c r="D326" s="22"/>
      <c r="E326" s="22"/>
      <c r="F326" s="197" t="s">
        <v>637</v>
      </c>
      <c r="G326" s="162"/>
      <c r="H326" s="162"/>
      <c r="I326" s="162"/>
      <c r="J326" s="162"/>
      <c r="K326" s="162"/>
      <c r="L326" s="162"/>
      <c r="M326" s="162"/>
      <c r="N326" s="162"/>
      <c r="O326" s="162"/>
      <c r="P326" s="162"/>
      <c r="Q326" s="162"/>
      <c r="R326" s="162"/>
      <c r="S326" s="40"/>
      <c r="T326" s="49"/>
      <c r="U326" s="22"/>
      <c r="V326" s="22"/>
      <c r="W326" s="22"/>
      <c r="X326" s="22"/>
      <c r="Y326" s="22"/>
      <c r="Z326" s="22"/>
      <c r="AA326" s="50"/>
      <c r="AT326" s="6" t="s">
        <v>234</v>
      </c>
      <c r="AU326" s="6" t="s">
        <v>176</v>
      </c>
    </row>
    <row r="327" spans="2:51" s="6" customFormat="1" ht="15.75" customHeight="1">
      <c r="B327" s="124"/>
      <c r="C327" s="125"/>
      <c r="D327" s="125"/>
      <c r="E327" s="133"/>
      <c r="F327" s="195" t="s">
        <v>634</v>
      </c>
      <c r="G327" s="196"/>
      <c r="H327" s="196"/>
      <c r="I327" s="196"/>
      <c r="J327" s="125"/>
      <c r="K327" s="127">
        <v>891.6</v>
      </c>
      <c r="L327" s="125"/>
      <c r="M327" s="125"/>
      <c r="N327" s="125"/>
      <c r="O327" s="125"/>
      <c r="P327" s="125"/>
      <c r="Q327" s="125"/>
      <c r="R327" s="125"/>
      <c r="S327" s="128"/>
      <c r="T327" s="129"/>
      <c r="U327" s="125"/>
      <c r="V327" s="125"/>
      <c r="W327" s="125"/>
      <c r="X327" s="125"/>
      <c r="Y327" s="125"/>
      <c r="Z327" s="125"/>
      <c r="AA327" s="130"/>
      <c r="AT327" s="131" t="s">
        <v>227</v>
      </c>
      <c r="AU327" s="131" t="s">
        <v>176</v>
      </c>
      <c r="AV327" s="132" t="s">
        <v>176</v>
      </c>
      <c r="AW327" s="132" t="s">
        <v>186</v>
      </c>
      <c r="AX327" s="132" t="s">
        <v>168</v>
      </c>
      <c r="AY327" s="131" t="s">
        <v>218</v>
      </c>
    </row>
    <row r="328" spans="2:65" s="6" customFormat="1" ht="27" customHeight="1">
      <c r="B328" s="21"/>
      <c r="C328" s="114" t="s">
        <v>639</v>
      </c>
      <c r="D328" s="114" t="s">
        <v>220</v>
      </c>
      <c r="E328" s="115" t="s">
        <v>640</v>
      </c>
      <c r="F328" s="191" t="s">
        <v>641</v>
      </c>
      <c r="G328" s="192"/>
      <c r="H328" s="192"/>
      <c r="I328" s="192"/>
      <c r="J328" s="117" t="s">
        <v>278</v>
      </c>
      <c r="K328" s="118">
        <v>194.1</v>
      </c>
      <c r="L328" s="193"/>
      <c r="M328" s="192"/>
      <c r="N328" s="194">
        <f>ROUND($L$328*$K$328,2)</f>
        <v>0</v>
      </c>
      <c r="O328" s="192"/>
      <c r="P328" s="192"/>
      <c r="Q328" s="192"/>
      <c r="R328" s="116" t="s">
        <v>231</v>
      </c>
      <c r="S328" s="40"/>
      <c r="T328" s="119"/>
      <c r="U328" s="120" t="s">
        <v>138</v>
      </c>
      <c r="V328" s="22"/>
      <c r="W328" s="22"/>
      <c r="X328" s="121">
        <v>0.2756</v>
      </c>
      <c r="Y328" s="121">
        <f>$X$328*$K$328</f>
        <v>53.49396</v>
      </c>
      <c r="Z328" s="121">
        <v>0</v>
      </c>
      <c r="AA328" s="122">
        <f>$Z$328*$K$328</f>
        <v>0</v>
      </c>
      <c r="AR328" s="75" t="s">
        <v>224</v>
      </c>
      <c r="AT328" s="75" t="s">
        <v>220</v>
      </c>
      <c r="AU328" s="75" t="s">
        <v>176</v>
      </c>
      <c r="AY328" s="6" t="s">
        <v>218</v>
      </c>
      <c r="BE328" s="123">
        <f>IF($U$328="základní",$N$328,0)</f>
        <v>0</v>
      </c>
      <c r="BF328" s="123">
        <f>IF($U$328="snížená",$N$328,0)</f>
        <v>0</v>
      </c>
      <c r="BG328" s="123">
        <f>IF($U$328="zákl. přenesená",$N$328,0)</f>
        <v>0</v>
      </c>
      <c r="BH328" s="123">
        <f>IF($U$328="sníž. přenesená",$N$328,0)</f>
        <v>0</v>
      </c>
      <c r="BI328" s="123">
        <f>IF($U$328="nulová",$N$328,0)</f>
        <v>0</v>
      </c>
      <c r="BJ328" s="75" t="s">
        <v>119</v>
      </c>
      <c r="BK328" s="123">
        <f>ROUND($L$328*$K$328,2)</f>
        <v>0</v>
      </c>
      <c r="BL328" s="75" t="s">
        <v>224</v>
      </c>
      <c r="BM328" s="75" t="s">
        <v>642</v>
      </c>
    </row>
    <row r="329" spans="2:47" s="6" customFormat="1" ht="16.5" customHeight="1">
      <c r="B329" s="21"/>
      <c r="C329" s="22"/>
      <c r="D329" s="22"/>
      <c r="E329" s="22"/>
      <c r="F329" s="197" t="s">
        <v>643</v>
      </c>
      <c r="G329" s="162"/>
      <c r="H329" s="162"/>
      <c r="I329" s="162"/>
      <c r="J329" s="162"/>
      <c r="K329" s="162"/>
      <c r="L329" s="162"/>
      <c r="M329" s="162"/>
      <c r="N329" s="162"/>
      <c r="O329" s="162"/>
      <c r="P329" s="162"/>
      <c r="Q329" s="162"/>
      <c r="R329" s="162"/>
      <c r="S329" s="40"/>
      <c r="T329" s="49"/>
      <c r="U329" s="22"/>
      <c r="V329" s="22"/>
      <c r="W329" s="22"/>
      <c r="X329" s="22"/>
      <c r="Y329" s="22"/>
      <c r="Z329" s="22"/>
      <c r="AA329" s="50"/>
      <c r="AT329" s="6" t="s">
        <v>234</v>
      </c>
      <c r="AU329" s="6" t="s">
        <v>176</v>
      </c>
    </row>
    <row r="330" spans="2:51" s="6" customFormat="1" ht="15.75" customHeight="1">
      <c r="B330" s="124"/>
      <c r="C330" s="125"/>
      <c r="D330" s="125"/>
      <c r="E330" s="133"/>
      <c r="F330" s="195" t="s">
        <v>364</v>
      </c>
      <c r="G330" s="196"/>
      <c r="H330" s="196"/>
      <c r="I330" s="196"/>
      <c r="J330" s="125"/>
      <c r="K330" s="127">
        <v>39</v>
      </c>
      <c r="L330" s="125"/>
      <c r="M330" s="125"/>
      <c r="N330" s="125"/>
      <c r="O330" s="125"/>
      <c r="P330" s="125"/>
      <c r="Q330" s="125"/>
      <c r="R330" s="125"/>
      <c r="S330" s="128"/>
      <c r="T330" s="129"/>
      <c r="U330" s="125"/>
      <c r="V330" s="125"/>
      <c r="W330" s="125"/>
      <c r="X330" s="125"/>
      <c r="Y330" s="125"/>
      <c r="Z330" s="125"/>
      <c r="AA330" s="130"/>
      <c r="AT330" s="131" t="s">
        <v>227</v>
      </c>
      <c r="AU330" s="131" t="s">
        <v>176</v>
      </c>
      <c r="AV330" s="132" t="s">
        <v>176</v>
      </c>
      <c r="AW330" s="132" t="s">
        <v>186</v>
      </c>
      <c r="AX330" s="132" t="s">
        <v>168</v>
      </c>
      <c r="AY330" s="131" t="s">
        <v>218</v>
      </c>
    </row>
    <row r="331" spans="2:51" s="6" customFormat="1" ht="15.75" customHeight="1">
      <c r="B331" s="124"/>
      <c r="C331" s="125"/>
      <c r="D331" s="125"/>
      <c r="E331" s="133"/>
      <c r="F331" s="195" t="s">
        <v>517</v>
      </c>
      <c r="G331" s="196"/>
      <c r="H331" s="196"/>
      <c r="I331" s="196"/>
      <c r="J331" s="125"/>
      <c r="K331" s="127">
        <v>155.1</v>
      </c>
      <c r="L331" s="125"/>
      <c r="M331" s="125"/>
      <c r="N331" s="125"/>
      <c r="O331" s="125"/>
      <c r="P331" s="125"/>
      <c r="Q331" s="125"/>
      <c r="R331" s="125"/>
      <c r="S331" s="128"/>
      <c r="T331" s="129"/>
      <c r="U331" s="125"/>
      <c r="V331" s="125"/>
      <c r="W331" s="125"/>
      <c r="X331" s="125"/>
      <c r="Y331" s="125"/>
      <c r="Z331" s="125"/>
      <c r="AA331" s="130"/>
      <c r="AT331" s="131" t="s">
        <v>227</v>
      </c>
      <c r="AU331" s="131" t="s">
        <v>176</v>
      </c>
      <c r="AV331" s="132" t="s">
        <v>176</v>
      </c>
      <c r="AW331" s="132" t="s">
        <v>186</v>
      </c>
      <c r="AX331" s="132" t="s">
        <v>168</v>
      </c>
      <c r="AY331" s="131" t="s">
        <v>218</v>
      </c>
    </row>
    <row r="332" spans="2:63" s="103" customFormat="1" ht="30.75" customHeight="1">
      <c r="B332" s="104"/>
      <c r="C332" s="105"/>
      <c r="D332" s="113" t="s">
        <v>193</v>
      </c>
      <c r="E332" s="105"/>
      <c r="F332" s="105"/>
      <c r="G332" s="105"/>
      <c r="H332" s="105"/>
      <c r="I332" s="105"/>
      <c r="J332" s="105"/>
      <c r="K332" s="105"/>
      <c r="L332" s="105"/>
      <c r="M332" s="105"/>
      <c r="N332" s="205">
        <f>$BK$332</f>
        <v>0</v>
      </c>
      <c r="O332" s="204"/>
      <c r="P332" s="204"/>
      <c r="Q332" s="204"/>
      <c r="R332" s="105"/>
      <c r="S332" s="107"/>
      <c r="T332" s="108"/>
      <c r="U332" s="105"/>
      <c r="V332" s="105"/>
      <c r="W332" s="109">
        <f>SUM($W$333:$W$335)</f>
        <v>0</v>
      </c>
      <c r="X332" s="105"/>
      <c r="Y332" s="109">
        <f>SUM($Y$333:$Y$335)</f>
        <v>0.392196</v>
      </c>
      <c r="Z332" s="105"/>
      <c r="AA332" s="110">
        <f>SUM($AA$333:$AA$335)</f>
        <v>0</v>
      </c>
      <c r="AR332" s="111" t="s">
        <v>119</v>
      </c>
      <c r="AT332" s="111" t="s">
        <v>167</v>
      </c>
      <c r="AU332" s="111" t="s">
        <v>119</v>
      </c>
      <c r="AY332" s="111" t="s">
        <v>218</v>
      </c>
      <c r="BK332" s="112">
        <f>SUM($BK$333:$BK$335)</f>
        <v>0</v>
      </c>
    </row>
    <row r="333" spans="2:65" s="6" customFormat="1" ht="39" customHeight="1">
      <c r="B333" s="21"/>
      <c r="C333" s="114" t="s">
        <v>644</v>
      </c>
      <c r="D333" s="114" t="s">
        <v>220</v>
      </c>
      <c r="E333" s="115" t="s">
        <v>645</v>
      </c>
      <c r="F333" s="191" t="s">
        <v>646</v>
      </c>
      <c r="G333" s="192"/>
      <c r="H333" s="192"/>
      <c r="I333" s="192"/>
      <c r="J333" s="117" t="s">
        <v>278</v>
      </c>
      <c r="K333" s="118">
        <v>1867.6</v>
      </c>
      <c r="L333" s="193"/>
      <c r="M333" s="192"/>
      <c r="N333" s="194">
        <f>ROUND($L$333*$K$333,2)</f>
        <v>0</v>
      </c>
      <c r="O333" s="192"/>
      <c r="P333" s="192"/>
      <c r="Q333" s="192"/>
      <c r="R333" s="116" t="s">
        <v>231</v>
      </c>
      <c r="S333" s="40"/>
      <c r="T333" s="119"/>
      <c r="U333" s="120" t="s">
        <v>138</v>
      </c>
      <c r="V333" s="22"/>
      <c r="W333" s="22"/>
      <c r="X333" s="121">
        <v>0.00021</v>
      </c>
      <c r="Y333" s="121">
        <f>$X$333*$K$333</f>
        <v>0.392196</v>
      </c>
      <c r="Z333" s="121">
        <v>0</v>
      </c>
      <c r="AA333" s="122">
        <f>$Z$333*$K$333</f>
        <v>0</v>
      </c>
      <c r="AR333" s="75" t="s">
        <v>224</v>
      </c>
      <c r="AT333" s="75" t="s">
        <v>220</v>
      </c>
      <c r="AU333" s="75" t="s">
        <v>176</v>
      </c>
      <c r="AY333" s="6" t="s">
        <v>218</v>
      </c>
      <c r="BE333" s="123">
        <f>IF($U$333="základní",$N$333,0)</f>
        <v>0</v>
      </c>
      <c r="BF333" s="123">
        <f>IF($U$333="snížená",$N$333,0)</f>
        <v>0</v>
      </c>
      <c r="BG333" s="123">
        <f>IF($U$333="zákl. přenesená",$N$333,0)</f>
        <v>0</v>
      </c>
      <c r="BH333" s="123">
        <f>IF($U$333="sníž. přenesená",$N$333,0)</f>
        <v>0</v>
      </c>
      <c r="BI333" s="123">
        <f>IF($U$333="nulová",$N$333,0)</f>
        <v>0</v>
      </c>
      <c r="BJ333" s="75" t="s">
        <v>119</v>
      </c>
      <c r="BK333" s="123">
        <f>ROUND($L$333*$K$333,2)</f>
        <v>0</v>
      </c>
      <c r="BL333" s="75" t="s">
        <v>224</v>
      </c>
      <c r="BM333" s="75" t="s">
        <v>647</v>
      </c>
    </row>
    <row r="334" spans="2:47" s="6" customFormat="1" ht="16.5" customHeight="1">
      <c r="B334" s="21"/>
      <c r="C334" s="22"/>
      <c r="D334" s="22"/>
      <c r="E334" s="22"/>
      <c r="F334" s="197" t="s">
        <v>648</v>
      </c>
      <c r="G334" s="162"/>
      <c r="H334" s="162"/>
      <c r="I334" s="162"/>
      <c r="J334" s="162"/>
      <c r="K334" s="162"/>
      <c r="L334" s="162"/>
      <c r="M334" s="162"/>
      <c r="N334" s="162"/>
      <c r="O334" s="162"/>
      <c r="P334" s="162"/>
      <c r="Q334" s="162"/>
      <c r="R334" s="162"/>
      <c r="S334" s="40"/>
      <c r="T334" s="49"/>
      <c r="U334" s="22"/>
      <c r="V334" s="22"/>
      <c r="W334" s="22"/>
      <c r="X334" s="22"/>
      <c r="Y334" s="22"/>
      <c r="Z334" s="22"/>
      <c r="AA334" s="50"/>
      <c r="AT334" s="6" t="s">
        <v>234</v>
      </c>
      <c r="AU334" s="6" t="s">
        <v>176</v>
      </c>
    </row>
    <row r="335" spans="2:51" s="6" customFormat="1" ht="15.75" customHeight="1">
      <c r="B335" s="124"/>
      <c r="C335" s="125"/>
      <c r="D335" s="125"/>
      <c r="E335" s="133"/>
      <c r="F335" s="195" t="s">
        <v>649</v>
      </c>
      <c r="G335" s="196"/>
      <c r="H335" s="196"/>
      <c r="I335" s="196"/>
      <c r="J335" s="125"/>
      <c r="K335" s="127">
        <v>1867.6</v>
      </c>
      <c r="L335" s="125"/>
      <c r="M335" s="125"/>
      <c r="N335" s="125"/>
      <c r="O335" s="125"/>
      <c r="P335" s="125"/>
      <c r="Q335" s="125"/>
      <c r="R335" s="125"/>
      <c r="S335" s="128"/>
      <c r="T335" s="129"/>
      <c r="U335" s="125"/>
      <c r="V335" s="125"/>
      <c r="W335" s="125"/>
      <c r="X335" s="125"/>
      <c r="Y335" s="125"/>
      <c r="Z335" s="125"/>
      <c r="AA335" s="130"/>
      <c r="AT335" s="131" t="s">
        <v>227</v>
      </c>
      <c r="AU335" s="131" t="s">
        <v>176</v>
      </c>
      <c r="AV335" s="132" t="s">
        <v>176</v>
      </c>
      <c r="AW335" s="132" t="s">
        <v>186</v>
      </c>
      <c r="AX335" s="132" t="s">
        <v>168</v>
      </c>
      <c r="AY335" s="131" t="s">
        <v>218</v>
      </c>
    </row>
    <row r="336" spans="2:63" s="103" customFormat="1" ht="30.75" customHeight="1">
      <c r="B336" s="104"/>
      <c r="C336" s="105"/>
      <c r="D336" s="113" t="s">
        <v>194</v>
      </c>
      <c r="E336" s="105"/>
      <c r="F336" s="105"/>
      <c r="G336" s="105"/>
      <c r="H336" s="105"/>
      <c r="I336" s="105"/>
      <c r="J336" s="105"/>
      <c r="K336" s="105"/>
      <c r="L336" s="105"/>
      <c r="M336" s="105"/>
      <c r="N336" s="205">
        <f>$BK$336</f>
        <v>0</v>
      </c>
      <c r="O336" s="204"/>
      <c r="P336" s="204"/>
      <c r="Q336" s="204"/>
      <c r="R336" s="105"/>
      <c r="S336" s="107"/>
      <c r="T336" s="108"/>
      <c r="U336" s="105"/>
      <c r="V336" s="105"/>
      <c r="W336" s="109">
        <f>SUM($W$337:$W$357)</f>
        <v>0</v>
      </c>
      <c r="X336" s="105"/>
      <c r="Y336" s="109">
        <f>SUM($Y$337:$Y$357)</f>
        <v>0</v>
      </c>
      <c r="Z336" s="105"/>
      <c r="AA336" s="110">
        <f>SUM($AA$337:$AA$357)</f>
        <v>414.068</v>
      </c>
      <c r="AR336" s="111" t="s">
        <v>119</v>
      </c>
      <c r="AT336" s="111" t="s">
        <v>167</v>
      </c>
      <c r="AU336" s="111" t="s">
        <v>119</v>
      </c>
      <c r="AY336" s="111" t="s">
        <v>218</v>
      </c>
      <c r="BK336" s="112">
        <f>SUM($BK$337:$BK$357)</f>
        <v>0</v>
      </c>
    </row>
    <row r="337" spans="2:65" s="6" customFormat="1" ht="27" customHeight="1">
      <c r="B337" s="21"/>
      <c r="C337" s="114" t="s">
        <v>650</v>
      </c>
      <c r="D337" s="114" t="s">
        <v>220</v>
      </c>
      <c r="E337" s="115" t="s">
        <v>651</v>
      </c>
      <c r="F337" s="191" t="s">
        <v>652</v>
      </c>
      <c r="G337" s="192"/>
      <c r="H337" s="192"/>
      <c r="I337" s="192"/>
      <c r="J337" s="117" t="s">
        <v>278</v>
      </c>
      <c r="K337" s="118">
        <v>628</v>
      </c>
      <c r="L337" s="193"/>
      <c r="M337" s="192"/>
      <c r="N337" s="194">
        <f>ROUND($L$337*$K$337,2)</f>
        <v>0</v>
      </c>
      <c r="O337" s="192"/>
      <c r="P337" s="192"/>
      <c r="Q337" s="192"/>
      <c r="R337" s="116" t="s">
        <v>231</v>
      </c>
      <c r="S337" s="40"/>
      <c r="T337" s="119"/>
      <c r="U337" s="120" t="s">
        <v>138</v>
      </c>
      <c r="V337" s="22"/>
      <c r="W337" s="22"/>
      <c r="X337" s="121">
        <v>0</v>
      </c>
      <c r="Y337" s="121">
        <f>$X$337*$K$337</f>
        <v>0</v>
      </c>
      <c r="Z337" s="121">
        <v>0.181</v>
      </c>
      <c r="AA337" s="122">
        <f>$Z$337*$K$337</f>
        <v>113.66799999999999</v>
      </c>
      <c r="AR337" s="75" t="s">
        <v>224</v>
      </c>
      <c r="AT337" s="75" t="s">
        <v>220</v>
      </c>
      <c r="AU337" s="75" t="s">
        <v>176</v>
      </c>
      <c r="AY337" s="6" t="s">
        <v>218</v>
      </c>
      <c r="BE337" s="123">
        <f>IF($U$337="základní",$N$337,0)</f>
        <v>0</v>
      </c>
      <c r="BF337" s="123">
        <f>IF($U$337="snížená",$N$337,0)</f>
        <v>0</v>
      </c>
      <c r="BG337" s="123">
        <f>IF($U$337="zákl. přenesená",$N$337,0)</f>
        <v>0</v>
      </c>
      <c r="BH337" s="123">
        <f>IF($U$337="sníž. přenesená",$N$337,0)</f>
        <v>0</v>
      </c>
      <c r="BI337" s="123">
        <f>IF($U$337="nulová",$N$337,0)</f>
        <v>0</v>
      </c>
      <c r="BJ337" s="75" t="s">
        <v>119</v>
      </c>
      <c r="BK337" s="123">
        <f>ROUND($L$337*$K$337,2)</f>
        <v>0</v>
      </c>
      <c r="BL337" s="75" t="s">
        <v>224</v>
      </c>
      <c r="BM337" s="75" t="s">
        <v>653</v>
      </c>
    </row>
    <row r="338" spans="2:47" s="6" customFormat="1" ht="16.5" customHeight="1">
      <c r="B338" s="21"/>
      <c r="C338" s="22"/>
      <c r="D338" s="22"/>
      <c r="E338" s="22"/>
      <c r="F338" s="197" t="s">
        <v>652</v>
      </c>
      <c r="G338" s="162"/>
      <c r="H338" s="162"/>
      <c r="I338" s="162"/>
      <c r="J338" s="162"/>
      <c r="K338" s="162"/>
      <c r="L338" s="162"/>
      <c r="M338" s="162"/>
      <c r="N338" s="162"/>
      <c r="O338" s="162"/>
      <c r="P338" s="162"/>
      <c r="Q338" s="162"/>
      <c r="R338" s="162"/>
      <c r="S338" s="40"/>
      <c r="T338" s="49"/>
      <c r="U338" s="22"/>
      <c r="V338" s="22"/>
      <c r="W338" s="22"/>
      <c r="X338" s="22"/>
      <c r="Y338" s="22"/>
      <c r="Z338" s="22"/>
      <c r="AA338" s="50"/>
      <c r="AT338" s="6" t="s">
        <v>234</v>
      </c>
      <c r="AU338" s="6" t="s">
        <v>176</v>
      </c>
    </row>
    <row r="339" spans="2:51" s="6" customFormat="1" ht="15.75" customHeight="1">
      <c r="B339" s="124"/>
      <c r="C339" s="125"/>
      <c r="D339" s="125"/>
      <c r="E339" s="133"/>
      <c r="F339" s="195" t="s">
        <v>654</v>
      </c>
      <c r="G339" s="196"/>
      <c r="H339" s="196"/>
      <c r="I339" s="196"/>
      <c r="J339" s="125"/>
      <c r="K339" s="127">
        <v>628</v>
      </c>
      <c r="L339" s="125"/>
      <c r="M339" s="125"/>
      <c r="N339" s="125"/>
      <c r="O339" s="125"/>
      <c r="P339" s="125"/>
      <c r="Q339" s="125"/>
      <c r="R339" s="125"/>
      <c r="S339" s="128"/>
      <c r="T339" s="129"/>
      <c r="U339" s="125"/>
      <c r="V339" s="125"/>
      <c r="W339" s="125"/>
      <c r="X339" s="125"/>
      <c r="Y339" s="125"/>
      <c r="Z339" s="125"/>
      <c r="AA339" s="130"/>
      <c r="AT339" s="131" t="s">
        <v>227</v>
      </c>
      <c r="AU339" s="131" t="s">
        <v>176</v>
      </c>
      <c r="AV339" s="132" t="s">
        <v>176</v>
      </c>
      <c r="AW339" s="132" t="s">
        <v>186</v>
      </c>
      <c r="AX339" s="132" t="s">
        <v>168</v>
      </c>
      <c r="AY339" s="131" t="s">
        <v>218</v>
      </c>
    </row>
    <row r="340" spans="2:65" s="6" customFormat="1" ht="15.75" customHeight="1">
      <c r="B340" s="21"/>
      <c r="C340" s="114" t="s">
        <v>655</v>
      </c>
      <c r="D340" s="114" t="s">
        <v>220</v>
      </c>
      <c r="E340" s="115" t="s">
        <v>656</v>
      </c>
      <c r="F340" s="191" t="s">
        <v>657</v>
      </c>
      <c r="G340" s="192"/>
      <c r="H340" s="192"/>
      <c r="I340" s="192"/>
      <c r="J340" s="117" t="s">
        <v>333</v>
      </c>
      <c r="K340" s="118">
        <v>71.8</v>
      </c>
      <c r="L340" s="193"/>
      <c r="M340" s="192"/>
      <c r="N340" s="194">
        <f>ROUND($L$340*$K$340,2)</f>
        <v>0</v>
      </c>
      <c r="O340" s="192"/>
      <c r="P340" s="192"/>
      <c r="Q340" s="192"/>
      <c r="R340" s="116" t="s">
        <v>231</v>
      </c>
      <c r="S340" s="40"/>
      <c r="T340" s="119"/>
      <c r="U340" s="120" t="s">
        <v>138</v>
      </c>
      <c r="V340" s="22"/>
      <c r="W340" s="22"/>
      <c r="X340" s="121">
        <v>0</v>
      </c>
      <c r="Y340" s="121">
        <f>$X$340*$K$340</f>
        <v>0</v>
      </c>
      <c r="Z340" s="121">
        <v>0</v>
      </c>
      <c r="AA340" s="122">
        <f>$Z$340*$K$340</f>
        <v>0</v>
      </c>
      <c r="AR340" s="75" t="s">
        <v>224</v>
      </c>
      <c r="AT340" s="75" t="s">
        <v>220</v>
      </c>
      <c r="AU340" s="75" t="s">
        <v>176</v>
      </c>
      <c r="AY340" s="6" t="s">
        <v>218</v>
      </c>
      <c r="BE340" s="123">
        <f>IF($U$340="základní",$N$340,0)</f>
        <v>0</v>
      </c>
      <c r="BF340" s="123">
        <f>IF($U$340="snížená",$N$340,0)</f>
        <v>0</v>
      </c>
      <c r="BG340" s="123">
        <f>IF($U$340="zákl. přenesená",$N$340,0)</f>
        <v>0</v>
      </c>
      <c r="BH340" s="123">
        <f>IF($U$340="sníž. přenesená",$N$340,0)</f>
        <v>0</v>
      </c>
      <c r="BI340" s="123">
        <f>IF($U$340="nulová",$N$340,0)</f>
        <v>0</v>
      </c>
      <c r="BJ340" s="75" t="s">
        <v>119</v>
      </c>
      <c r="BK340" s="123">
        <f>ROUND($L$340*$K$340,2)</f>
        <v>0</v>
      </c>
      <c r="BL340" s="75" t="s">
        <v>224</v>
      </c>
      <c r="BM340" s="75" t="s">
        <v>658</v>
      </c>
    </row>
    <row r="341" spans="2:47" s="6" customFormat="1" ht="16.5" customHeight="1">
      <c r="B341" s="21"/>
      <c r="C341" s="22"/>
      <c r="D341" s="22"/>
      <c r="E341" s="22"/>
      <c r="F341" s="197" t="s">
        <v>659</v>
      </c>
      <c r="G341" s="162"/>
      <c r="H341" s="162"/>
      <c r="I341" s="162"/>
      <c r="J341" s="162"/>
      <c r="K341" s="162"/>
      <c r="L341" s="162"/>
      <c r="M341" s="162"/>
      <c r="N341" s="162"/>
      <c r="O341" s="162"/>
      <c r="P341" s="162"/>
      <c r="Q341" s="162"/>
      <c r="R341" s="162"/>
      <c r="S341" s="40"/>
      <c r="T341" s="49"/>
      <c r="U341" s="22"/>
      <c r="V341" s="22"/>
      <c r="W341" s="22"/>
      <c r="X341" s="22"/>
      <c r="Y341" s="22"/>
      <c r="Z341" s="22"/>
      <c r="AA341" s="50"/>
      <c r="AT341" s="6" t="s">
        <v>234</v>
      </c>
      <c r="AU341" s="6" t="s">
        <v>176</v>
      </c>
    </row>
    <row r="342" spans="2:51" s="6" customFormat="1" ht="15.75" customHeight="1">
      <c r="B342" s="124"/>
      <c r="C342" s="125"/>
      <c r="D342" s="125"/>
      <c r="E342" s="133"/>
      <c r="F342" s="195" t="s">
        <v>660</v>
      </c>
      <c r="G342" s="196"/>
      <c r="H342" s="196"/>
      <c r="I342" s="196"/>
      <c r="J342" s="125"/>
      <c r="K342" s="127">
        <v>71.8</v>
      </c>
      <c r="L342" s="125"/>
      <c r="M342" s="125"/>
      <c r="N342" s="125"/>
      <c r="O342" s="125"/>
      <c r="P342" s="125"/>
      <c r="Q342" s="125"/>
      <c r="R342" s="125"/>
      <c r="S342" s="128"/>
      <c r="T342" s="129"/>
      <c r="U342" s="125"/>
      <c r="V342" s="125"/>
      <c r="W342" s="125"/>
      <c r="X342" s="125"/>
      <c r="Y342" s="125"/>
      <c r="Z342" s="125"/>
      <c r="AA342" s="130"/>
      <c r="AT342" s="131" t="s">
        <v>227</v>
      </c>
      <c r="AU342" s="131" t="s">
        <v>176</v>
      </c>
      <c r="AV342" s="132" t="s">
        <v>176</v>
      </c>
      <c r="AW342" s="132" t="s">
        <v>186</v>
      </c>
      <c r="AX342" s="132" t="s">
        <v>168</v>
      </c>
      <c r="AY342" s="131" t="s">
        <v>218</v>
      </c>
    </row>
    <row r="343" spans="2:65" s="6" customFormat="1" ht="27" customHeight="1">
      <c r="B343" s="21"/>
      <c r="C343" s="114" t="s">
        <v>661</v>
      </c>
      <c r="D343" s="114" t="s">
        <v>220</v>
      </c>
      <c r="E343" s="115" t="s">
        <v>662</v>
      </c>
      <c r="F343" s="191" t="s">
        <v>663</v>
      </c>
      <c r="G343" s="192"/>
      <c r="H343" s="192"/>
      <c r="I343" s="192"/>
      <c r="J343" s="117" t="s">
        <v>278</v>
      </c>
      <c r="K343" s="118">
        <v>628</v>
      </c>
      <c r="L343" s="193"/>
      <c r="M343" s="192"/>
      <c r="N343" s="194">
        <f>ROUND($L$343*$K$343,2)</f>
        <v>0</v>
      </c>
      <c r="O343" s="192"/>
      <c r="P343" s="192"/>
      <c r="Q343" s="192"/>
      <c r="R343" s="116" t="s">
        <v>231</v>
      </c>
      <c r="S343" s="40"/>
      <c r="T343" s="119"/>
      <c r="U343" s="120" t="s">
        <v>138</v>
      </c>
      <c r="V343" s="22"/>
      <c r="W343" s="22"/>
      <c r="X343" s="121">
        <v>0</v>
      </c>
      <c r="Y343" s="121">
        <f>$X$343*$K$343</f>
        <v>0</v>
      </c>
      <c r="Z343" s="121">
        <v>0.4</v>
      </c>
      <c r="AA343" s="122">
        <f>$Z$343*$K$343</f>
        <v>251.20000000000002</v>
      </c>
      <c r="AR343" s="75" t="s">
        <v>224</v>
      </c>
      <c r="AT343" s="75" t="s">
        <v>220</v>
      </c>
      <c r="AU343" s="75" t="s">
        <v>176</v>
      </c>
      <c r="AY343" s="6" t="s">
        <v>218</v>
      </c>
      <c r="BE343" s="123">
        <f>IF($U$343="základní",$N$343,0)</f>
        <v>0</v>
      </c>
      <c r="BF343" s="123">
        <f>IF($U$343="snížená",$N$343,0)</f>
        <v>0</v>
      </c>
      <c r="BG343" s="123">
        <f>IF($U$343="zákl. přenesená",$N$343,0)</f>
        <v>0</v>
      </c>
      <c r="BH343" s="123">
        <f>IF($U$343="sníž. přenesená",$N$343,0)</f>
        <v>0</v>
      </c>
      <c r="BI343" s="123">
        <f>IF($U$343="nulová",$N$343,0)</f>
        <v>0</v>
      </c>
      <c r="BJ343" s="75" t="s">
        <v>119</v>
      </c>
      <c r="BK343" s="123">
        <f>ROUND($L$343*$K$343,2)</f>
        <v>0</v>
      </c>
      <c r="BL343" s="75" t="s">
        <v>224</v>
      </c>
      <c r="BM343" s="75" t="s">
        <v>664</v>
      </c>
    </row>
    <row r="344" spans="2:47" s="6" customFormat="1" ht="27" customHeight="1">
      <c r="B344" s="21"/>
      <c r="C344" s="22"/>
      <c r="D344" s="22"/>
      <c r="E344" s="22"/>
      <c r="F344" s="197" t="s">
        <v>665</v>
      </c>
      <c r="G344" s="162"/>
      <c r="H344" s="162"/>
      <c r="I344" s="162"/>
      <c r="J344" s="162"/>
      <c r="K344" s="162"/>
      <c r="L344" s="162"/>
      <c r="M344" s="162"/>
      <c r="N344" s="162"/>
      <c r="O344" s="162"/>
      <c r="P344" s="162"/>
      <c r="Q344" s="162"/>
      <c r="R344" s="162"/>
      <c r="S344" s="40"/>
      <c r="T344" s="49"/>
      <c r="U344" s="22"/>
      <c r="V344" s="22"/>
      <c r="W344" s="22"/>
      <c r="X344" s="22"/>
      <c r="Y344" s="22"/>
      <c r="Z344" s="22"/>
      <c r="AA344" s="50"/>
      <c r="AT344" s="6" t="s">
        <v>234</v>
      </c>
      <c r="AU344" s="6" t="s">
        <v>176</v>
      </c>
    </row>
    <row r="345" spans="2:51" s="6" customFormat="1" ht="15.75" customHeight="1">
      <c r="B345" s="124"/>
      <c r="C345" s="125"/>
      <c r="D345" s="125"/>
      <c r="E345" s="133"/>
      <c r="F345" s="195" t="s">
        <v>654</v>
      </c>
      <c r="G345" s="196"/>
      <c r="H345" s="196"/>
      <c r="I345" s="196"/>
      <c r="J345" s="125"/>
      <c r="K345" s="127">
        <v>628</v>
      </c>
      <c r="L345" s="125"/>
      <c r="M345" s="125"/>
      <c r="N345" s="125"/>
      <c r="O345" s="125"/>
      <c r="P345" s="125"/>
      <c r="Q345" s="125"/>
      <c r="R345" s="125"/>
      <c r="S345" s="128"/>
      <c r="T345" s="129"/>
      <c r="U345" s="125"/>
      <c r="V345" s="125"/>
      <c r="W345" s="125"/>
      <c r="X345" s="125"/>
      <c r="Y345" s="125"/>
      <c r="Z345" s="125"/>
      <c r="AA345" s="130"/>
      <c r="AT345" s="131" t="s">
        <v>227</v>
      </c>
      <c r="AU345" s="131" t="s">
        <v>176</v>
      </c>
      <c r="AV345" s="132" t="s">
        <v>176</v>
      </c>
      <c r="AW345" s="132" t="s">
        <v>186</v>
      </c>
      <c r="AX345" s="132" t="s">
        <v>168</v>
      </c>
      <c r="AY345" s="131" t="s">
        <v>218</v>
      </c>
    </row>
    <row r="346" spans="2:65" s="6" customFormat="1" ht="15.75" customHeight="1">
      <c r="B346" s="21"/>
      <c r="C346" s="114" t="s">
        <v>666</v>
      </c>
      <c r="D346" s="114" t="s">
        <v>220</v>
      </c>
      <c r="E346" s="115" t="s">
        <v>667</v>
      </c>
      <c r="F346" s="191" t="s">
        <v>668</v>
      </c>
      <c r="G346" s="192"/>
      <c r="H346" s="192"/>
      <c r="I346" s="192"/>
      <c r="J346" s="117" t="s">
        <v>333</v>
      </c>
      <c r="K346" s="118">
        <v>240</v>
      </c>
      <c r="L346" s="193"/>
      <c r="M346" s="192"/>
      <c r="N346" s="194">
        <f>ROUND($L$346*$K$346,2)</f>
        <v>0</v>
      </c>
      <c r="O346" s="192"/>
      <c r="P346" s="192"/>
      <c r="Q346" s="192"/>
      <c r="R346" s="116" t="s">
        <v>231</v>
      </c>
      <c r="S346" s="40"/>
      <c r="T346" s="119"/>
      <c r="U346" s="120" t="s">
        <v>138</v>
      </c>
      <c r="V346" s="22"/>
      <c r="W346" s="22"/>
      <c r="X346" s="121">
        <v>0</v>
      </c>
      <c r="Y346" s="121">
        <f>$X$346*$K$346</f>
        <v>0</v>
      </c>
      <c r="Z346" s="121">
        <v>0.205</v>
      </c>
      <c r="AA346" s="122">
        <f>$Z$346*$K$346</f>
        <v>49.199999999999996</v>
      </c>
      <c r="AR346" s="75" t="s">
        <v>224</v>
      </c>
      <c r="AT346" s="75" t="s">
        <v>220</v>
      </c>
      <c r="AU346" s="75" t="s">
        <v>176</v>
      </c>
      <c r="AY346" s="6" t="s">
        <v>218</v>
      </c>
      <c r="BE346" s="123">
        <f>IF($U$346="základní",$N$346,0)</f>
        <v>0</v>
      </c>
      <c r="BF346" s="123">
        <f>IF($U$346="snížená",$N$346,0)</f>
        <v>0</v>
      </c>
      <c r="BG346" s="123">
        <f>IF($U$346="zákl. přenesená",$N$346,0)</f>
        <v>0</v>
      </c>
      <c r="BH346" s="123">
        <f>IF($U$346="sníž. přenesená",$N$346,0)</f>
        <v>0</v>
      </c>
      <c r="BI346" s="123">
        <f>IF($U$346="nulová",$N$346,0)</f>
        <v>0</v>
      </c>
      <c r="BJ346" s="75" t="s">
        <v>119</v>
      </c>
      <c r="BK346" s="123">
        <f>ROUND($L$346*$K$346,2)</f>
        <v>0</v>
      </c>
      <c r="BL346" s="75" t="s">
        <v>224</v>
      </c>
      <c r="BM346" s="75" t="s">
        <v>669</v>
      </c>
    </row>
    <row r="347" spans="2:47" s="6" customFormat="1" ht="27" customHeight="1">
      <c r="B347" s="21"/>
      <c r="C347" s="22"/>
      <c r="D347" s="22"/>
      <c r="E347" s="22"/>
      <c r="F347" s="197" t="s">
        <v>670</v>
      </c>
      <c r="G347" s="162"/>
      <c r="H347" s="162"/>
      <c r="I347" s="162"/>
      <c r="J347" s="162"/>
      <c r="K347" s="162"/>
      <c r="L347" s="162"/>
      <c r="M347" s="162"/>
      <c r="N347" s="162"/>
      <c r="O347" s="162"/>
      <c r="P347" s="162"/>
      <c r="Q347" s="162"/>
      <c r="R347" s="162"/>
      <c r="S347" s="40"/>
      <c r="T347" s="49"/>
      <c r="U347" s="22"/>
      <c r="V347" s="22"/>
      <c r="W347" s="22"/>
      <c r="X347" s="22"/>
      <c r="Y347" s="22"/>
      <c r="Z347" s="22"/>
      <c r="AA347" s="50"/>
      <c r="AT347" s="6" t="s">
        <v>234</v>
      </c>
      <c r="AU347" s="6" t="s">
        <v>176</v>
      </c>
    </row>
    <row r="348" spans="2:65" s="6" customFormat="1" ht="27" customHeight="1">
      <c r="B348" s="21"/>
      <c r="C348" s="114" t="s">
        <v>671</v>
      </c>
      <c r="D348" s="114" t="s">
        <v>220</v>
      </c>
      <c r="E348" s="115" t="s">
        <v>672</v>
      </c>
      <c r="F348" s="191" t="s">
        <v>673</v>
      </c>
      <c r="G348" s="192"/>
      <c r="H348" s="192"/>
      <c r="I348" s="192"/>
      <c r="J348" s="117" t="s">
        <v>223</v>
      </c>
      <c r="K348" s="118">
        <v>162.868</v>
      </c>
      <c r="L348" s="193"/>
      <c r="M348" s="192"/>
      <c r="N348" s="194">
        <f>ROUND($L$348*$K$348,2)</f>
        <v>0</v>
      </c>
      <c r="O348" s="192"/>
      <c r="P348" s="192"/>
      <c r="Q348" s="192"/>
      <c r="R348" s="116" t="s">
        <v>231</v>
      </c>
      <c r="S348" s="40"/>
      <c r="T348" s="119"/>
      <c r="U348" s="120" t="s">
        <v>138</v>
      </c>
      <c r="V348" s="22"/>
      <c r="W348" s="22"/>
      <c r="X348" s="121">
        <v>0</v>
      </c>
      <c r="Y348" s="121">
        <f>$X$348*$K$348</f>
        <v>0</v>
      </c>
      <c r="Z348" s="121">
        <v>0</v>
      </c>
      <c r="AA348" s="122">
        <f>$Z$348*$K$348</f>
        <v>0</v>
      </c>
      <c r="AR348" s="75" t="s">
        <v>224</v>
      </c>
      <c r="AT348" s="75" t="s">
        <v>220</v>
      </c>
      <c r="AU348" s="75" t="s">
        <v>176</v>
      </c>
      <c r="AY348" s="6" t="s">
        <v>218</v>
      </c>
      <c r="BE348" s="123">
        <f>IF($U$348="základní",$N$348,0)</f>
        <v>0</v>
      </c>
      <c r="BF348" s="123">
        <f>IF($U$348="snížená",$N$348,0)</f>
        <v>0</v>
      </c>
      <c r="BG348" s="123">
        <f>IF($U$348="zákl. přenesená",$N$348,0)</f>
        <v>0</v>
      </c>
      <c r="BH348" s="123">
        <f>IF($U$348="sníž. přenesená",$N$348,0)</f>
        <v>0</v>
      </c>
      <c r="BI348" s="123">
        <f>IF($U$348="nulová",$N$348,0)</f>
        <v>0</v>
      </c>
      <c r="BJ348" s="75" t="s">
        <v>119</v>
      </c>
      <c r="BK348" s="123">
        <f>ROUND($L$348*$K$348,2)</f>
        <v>0</v>
      </c>
      <c r="BL348" s="75" t="s">
        <v>224</v>
      </c>
      <c r="BM348" s="75" t="s">
        <v>674</v>
      </c>
    </row>
    <row r="349" spans="2:47" s="6" customFormat="1" ht="16.5" customHeight="1">
      <c r="B349" s="21"/>
      <c r="C349" s="22"/>
      <c r="D349" s="22"/>
      <c r="E349" s="22"/>
      <c r="F349" s="197" t="s">
        <v>673</v>
      </c>
      <c r="G349" s="162"/>
      <c r="H349" s="162"/>
      <c r="I349" s="162"/>
      <c r="J349" s="162"/>
      <c r="K349" s="162"/>
      <c r="L349" s="162"/>
      <c r="M349" s="162"/>
      <c r="N349" s="162"/>
      <c r="O349" s="162"/>
      <c r="P349" s="162"/>
      <c r="Q349" s="162"/>
      <c r="R349" s="162"/>
      <c r="S349" s="40"/>
      <c r="T349" s="49"/>
      <c r="U349" s="22"/>
      <c r="V349" s="22"/>
      <c r="W349" s="22"/>
      <c r="X349" s="22"/>
      <c r="Y349" s="22"/>
      <c r="Z349" s="22"/>
      <c r="AA349" s="50"/>
      <c r="AT349" s="6" t="s">
        <v>234</v>
      </c>
      <c r="AU349" s="6" t="s">
        <v>176</v>
      </c>
    </row>
    <row r="350" spans="2:51" s="6" customFormat="1" ht="15.75" customHeight="1">
      <c r="B350" s="124"/>
      <c r="C350" s="125"/>
      <c r="D350" s="125"/>
      <c r="E350" s="133"/>
      <c r="F350" s="195" t="s">
        <v>675</v>
      </c>
      <c r="G350" s="196"/>
      <c r="H350" s="196"/>
      <c r="I350" s="196"/>
      <c r="J350" s="125"/>
      <c r="K350" s="127">
        <v>162.868</v>
      </c>
      <c r="L350" s="125"/>
      <c r="M350" s="125"/>
      <c r="N350" s="125"/>
      <c r="O350" s="125"/>
      <c r="P350" s="125"/>
      <c r="Q350" s="125"/>
      <c r="R350" s="125"/>
      <c r="S350" s="128"/>
      <c r="T350" s="129"/>
      <c r="U350" s="125"/>
      <c r="V350" s="125"/>
      <c r="W350" s="125"/>
      <c r="X350" s="125"/>
      <c r="Y350" s="125"/>
      <c r="Z350" s="125"/>
      <c r="AA350" s="130"/>
      <c r="AT350" s="131" t="s">
        <v>227</v>
      </c>
      <c r="AU350" s="131" t="s">
        <v>176</v>
      </c>
      <c r="AV350" s="132" t="s">
        <v>176</v>
      </c>
      <c r="AW350" s="132" t="s">
        <v>186</v>
      </c>
      <c r="AX350" s="132" t="s">
        <v>168</v>
      </c>
      <c r="AY350" s="131" t="s">
        <v>218</v>
      </c>
    </row>
    <row r="351" spans="2:65" s="6" customFormat="1" ht="27" customHeight="1">
      <c r="B351" s="21"/>
      <c r="C351" s="114" t="s">
        <v>676</v>
      </c>
      <c r="D351" s="114" t="s">
        <v>220</v>
      </c>
      <c r="E351" s="115" t="s">
        <v>677</v>
      </c>
      <c r="F351" s="191" t="s">
        <v>678</v>
      </c>
      <c r="G351" s="192"/>
      <c r="H351" s="192"/>
      <c r="I351" s="192"/>
      <c r="J351" s="117" t="s">
        <v>223</v>
      </c>
      <c r="K351" s="118">
        <v>295.2</v>
      </c>
      <c r="L351" s="193"/>
      <c r="M351" s="192"/>
      <c r="N351" s="194">
        <f>ROUND($L$351*$K$351,2)</f>
        <v>0</v>
      </c>
      <c r="O351" s="192"/>
      <c r="P351" s="192"/>
      <c r="Q351" s="192"/>
      <c r="R351" s="116" t="s">
        <v>231</v>
      </c>
      <c r="S351" s="40"/>
      <c r="T351" s="119"/>
      <c r="U351" s="120" t="s">
        <v>138</v>
      </c>
      <c r="V351" s="22"/>
      <c r="W351" s="22"/>
      <c r="X351" s="121">
        <v>0</v>
      </c>
      <c r="Y351" s="121">
        <f>$X$351*$K$351</f>
        <v>0</v>
      </c>
      <c r="Z351" s="121">
        <v>0</v>
      </c>
      <c r="AA351" s="122">
        <f>$Z$351*$K$351</f>
        <v>0</v>
      </c>
      <c r="AR351" s="75" t="s">
        <v>224</v>
      </c>
      <c r="AT351" s="75" t="s">
        <v>220</v>
      </c>
      <c r="AU351" s="75" t="s">
        <v>176</v>
      </c>
      <c r="AY351" s="6" t="s">
        <v>218</v>
      </c>
      <c r="BE351" s="123">
        <f>IF($U$351="základní",$N$351,0)</f>
        <v>0</v>
      </c>
      <c r="BF351" s="123">
        <f>IF($U$351="snížená",$N$351,0)</f>
        <v>0</v>
      </c>
      <c r="BG351" s="123">
        <f>IF($U$351="zákl. přenesená",$N$351,0)</f>
        <v>0</v>
      </c>
      <c r="BH351" s="123">
        <f>IF($U$351="sníž. přenesená",$N$351,0)</f>
        <v>0</v>
      </c>
      <c r="BI351" s="123">
        <f>IF($U$351="nulová",$N$351,0)</f>
        <v>0</v>
      </c>
      <c r="BJ351" s="75" t="s">
        <v>119</v>
      </c>
      <c r="BK351" s="123">
        <f>ROUND($L$351*$K$351,2)</f>
        <v>0</v>
      </c>
      <c r="BL351" s="75" t="s">
        <v>224</v>
      </c>
      <c r="BM351" s="75" t="s">
        <v>679</v>
      </c>
    </row>
    <row r="352" spans="2:47" s="6" customFormat="1" ht="16.5" customHeight="1">
      <c r="B352" s="21"/>
      <c r="C352" s="22"/>
      <c r="D352" s="22"/>
      <c r="E352" s="22"/>
      <c r="F352" s="197" t="s">
        <v>678</v>
      </c>
      <c r="G352" s="162"/>
      <c r="H352" s="162"/>
      <c r="I352" s="162"/>
      <c r="J352" s="162"/>
      <c r="K352" s="162"/>
      <c r="L352" s="162"/>
      <c r="M352" s="162"/>
      <c r="N352" s="162"/>
      <c r="O352" s="162"/>
      <c r="P352" s="162"/>
      <c r="Q352" s="162"/>
      <c r="R352" s="162"/>
      <c r="S352" s="40"/>
      <c r="T352" s="49"/>
      <c r="U352" s="22"/>
      <c r="V352" s="22"/>
      <c r="W352" s="22"/>
      <c r="X352" s="22"/>
      <c r="Y352" s="22"/>
      <c r="Z352" s="22"/>
      <c r="AA352" s="50"/>
      <c r="AT352" s="6" t="s">
        <v>234</v>
      </c>
      <c r="AU352" s="6" t="s">
        <v>176</v>
      </c>
    </row>
    <row r="353" spans="2:51" s="6" customFormat="1" ht="15.75" customHeight="1">
      <c r="B353" s="124"/>
      <c r="C353" s="125"/>
      <c r="D353" s="125"/>
      <c r="E353" s="133"/>
      <c r="F353" s="195" t="s">
        <v>680</v>
      </c>
      <c r="G353" s="196"/>
      <c r="H353" s="196"/>
      <c r="I353" s="196"/>
      <c r="J353" s="125"/>
      <c r="K353" s="127">
        <v>295.2</v>
      </c>
      <c r="L353" s="125"/>
      <c r="M353" s="125"/>
      <c r="N353" s="125"/>
      <c r="O353" s="125"/>
      <c r="P353" s="125"/>
      <c r="Q353" s="125"/>
      <c r="R353" s="125"/>
      <c r="S353" s="128"/>
      <c r="T353" s="129"/>
      <c r="U353" s="125"/>
      <c r="V353" s="125"/>
      <c r="W353" s="125"/>
      <c r="X353" s="125"/>
      <c r="Y353" s="125"/>
      <c r="Z353" s="125"/>
      <c r="AA353" s="130"/>
      <c r="AT353" s="131" t="s">
        <v>227</v>
      </c>
      <c r="AU353" s="131" t="s">
        <v>176</v>
      </c>
      <c r="AV353" s="132" t="s">
        <v>176</v>
      </c>
      <c r="AW353" s="132" t="s">
        <v>186</v>
      </c>
      <c r="AX353" s="132" t="s">
        <v>168</v>
      </c>
      <c r="AY353" s="131" t="s">
        <v>218</v>
      </c>
    </row>
    <row r="354" spans="2:65" s="6" customFormat="1" ht="27" customHeight="1">
      <c r="B354" s="21"/>
      <c r="C354" s="114" t="s">
        <v>681</v>
      </c>
      <c r="D354" s="114" t="s">
        <v>220</v>
      </c>
      <c r="E354" s="115" t="s">
        <v>682</v>
      </c>
      <c r="F354" s="191" t="s">
        <v>683</v>
      </c>
      <c r="G354" s="192"/>
      <c r="H354" s="192"/>
      <c r="I354" s="192"/>
      <c r="J354" s="117" t="s">
        <v>223</v>
      </c>
      <c r="K354" s="118">
        <v>49.2</v>
      </c>
      <c r="L354" s="193"/>
      <c r="M354" s="192"/>
      <c r="N354" s="194">
        <f>ROUND($L$354*$K$354,2)</f>
        <v>0</v>
      </c>
      <c r="O354" s="192"/>
      <c r="P354" s="192"/>
      <c r="Q354" s="192"/>
      <c r="R354" s="116" t="s">
        <v>231</v>
      </c>
      <c r="S354" s="40"/>
      <c r="T354" s="119"/>
      <c r="U354" s="120" t="s">
        <v>138</v>
      </c>
      <c r="V354" s="22"/>
      <c r="W354" s="22"/>
      <c r="X354" s="121">
        <v>0</v>
      </c>
      <c r="Y354" s="121">
        <f>$X$354*$K$354</f>
        <v>0</v>
      </c>
      <c r="Z354" s="121">
        <v>0</v>
      </c>
      <c r="AA354" s="122">
        <f>$Z$354*$K$354</f>
        <v>0</v>
      </c>
      <c r="AR354" s="75" t="s">
        <v>224</v>
      </c>
      <c r="AT354" s="75" t="s">
        <v>220</v>
      </c>
      <c r="AU354" s="75" t="s">
        <v>176</v>
      </c>
      <c r="AY354" s="6" t="s">
        <v>218</v>
      </c>
      <c r="BE354" s="123">
        <f>IF($U$354="základní",$N$354,0)</f>
        <v>0</v>
      </c>
      <c r="BF354" s="123">
        <f>IF($U$354="snížená",$N$354,0)</f>
        <v>0</v>
      </c>
      <c r="BG354" s="123">
        <f>IF($U$354="zákl. přenesená",$N$354,0)</f>
        <v>0</v>
      </c>
      <c r="BH354" s="123">
        <f>IF($U$354="sníž. přenesená",$N$354,0)</f>
        <v>0</v>
      </c>
      <c r="BI354" s="123">
        <f>IF($U$354="nulová",$N$354,0)</f>
        <v>0</v>
      </c>
      <c r="BJ354" s="75" t="s">
        <v>119</v>
      </c>
      <c r="BK354" s="123">
        <f>ROUND($L$354*$K$354,2)</f>
        <v>0</v>
      </c>
      <c r="BL354" s="75" t="s">
        <v>224</v>
      </c>
      <c r="BM354" s="75" t="s">
        <v>684</v>
      </c>
    </row>
    <row r="355" spans="2:47" s="6" customFormat="1" ht="16.5" customHeight="1">
      <c r="B355" s="21"/>
      <c r="C355" s="22"/>
      <c r="D355" s="22"/>
      <c r="E355" s="22"/>
      <c r="F355" s="197" t="s">
        <v>685</v>
      </c>
      <c r="G355" s="162"/>
      <c r="H355" s="162"/>
      <c r="I355" s="162"/>
      <c r="J355" s="162"/>
      <c r="K355" s="162"/>
      <c r="L355" s="162"/>
      <c r="M355" s="162"/>
      <c r="N355" s="162"/>
      <c r="O355" s="162"/>
      <c r="P355" s="162"/>
      <c r="Q355" s="162"/>
      <c r="R355" s="162"/>
      <c r="S355" s="40"/>
      <c r="T355" s="49"/>
      <c r="U355" s="22"/>
      <c r="V355" s="22"/>
      <c r="W355" s="22"/>
      <c r="X355" s="22"/>
      <c r="Y355" s="22"/>
      <c r="Z355" s="22"/>
      <c r="AA355" s="50"/>
      <c r="AT355" s="6" t="s">
        <v>234</v>
      </c>
      <c r="AU355" s="6" t="s">
        <v>176</v>
      </c>
    </row>
    <row r="356" spans="2:65" s="6" customFormat="1" ht="27" customHeight="1">
      <c r="B356" s="21"/>
      <c r="C356" s="114" t="s">
        <v>686</v>
      </c>
      <c r="D356" s="114" t="s">
        <v>220</v>
      </c>
      <c r="E356" s="115" t="s">
        <v>687</v>
      </c>
      <c r="F356" s="191" t="s">
        <v>688</v>
      </c>
      <c r="G356" s="192"/>
      <c r="H356" s="192"/>
      <c r="I356" s="192"/>
      <c r="J356" s="117" t="s">
        <v>223</v>
      </c>
      <c r="K356" s="118">
        <v>113.668</v>
      </c>
      <c r="L356" s="193"/>
      <c r="M356" s="192"/>
      <c r="N356" s="194">
        <f>ROUND($L$356*$K$356,2)</f>
        <v>0</v>
      </c>
      <c r="O356" s="192"/>
      <c r="P356" s="192"/>
      <c r="Q356" s="192"/>
      <c r="R356" s="116" t="s">
        <v>231</v>
      </c>
      <c r="S356" s="40"/>
      <c r="T356" s="119"/>
      <c r="U356" s="120" t="s">
        <v>138</v>
      </c>
      <c r="V356" s="22"/>
      <c r="W356" s="22"/>
      <c r="X356" s="121">
        <v>0</v>
      </c>
      <c r="Y356" s="121">
        <f>$X$356*$K$356</f>
        <v>0</v>
      </c>
      <c r="Z356" s="121">
        <v>0</v>
      </c>
      <c r="AA356" s="122">
        <f>$Z$356*$K$356</f>
        <v>0</v>
      </c>
      <c r="AR356" s="75" t="s">
        <v>224</v>
      </c>
      <c r="AT356" s="75" t="s">
        <v>220</v>
      </c>
      <c r="AU356" s="75" t="s">
        <v>176</v>
      </c>
      <c r="AY356" s="6" t="s">
        <v>218</v>
      </c>
      <c r="BE356" s="123">
        <f>IF($U$356="základní",$N$356,0)</f>
        <v>0</v>
      </c>
      <c r="BF356" s="123">
        <f>IF($U$356="snížená",$N$356,0)</f>
        <v>0</v>
      </c>
      <c r="BG356" s="123">
        <f>IF($U$356="zákl. přenesená",$N$356,0)</f>
        <v>0</v>
      </c>
      <c r="BH356" s="123">
        <f>IF($U$356="sníž. přenesená",$N$356,0)</f>
        <v>0</v>
      </c>
      <c r="BI356" s="123">
        <f>IF($U$356="nulová",$N$356,0)</f>
        <v>0</v>
      </c>
      <c r="BJ356" s="75" t="s">
        <v>119</v>
      </c>
      <c r="BK356" s="123">
        <f>ROUND($L$356*$K$356,2)</f>
        <v>0</v>
      </c>
      <c r="BL356" s="75" t="s">
        <v>224</v>
      </c>
      <c r="BM356" s="75" t="s">
        <v>689</v>
      </c>
    </row>
    <row r="357" spans="2:47" s="6" customFormat="1" ht="16.5" customHeight="1">
      <c r="B357" s="21"/>
      <c r="C357" s="22"/>
      <c r="D357" s="22"/>
      <c r="E357" s="22"/>
      <c r="F357" s="197" t="s">
        <v>688</v>
      </c>
      <c r="G357" s="162"/>
      <c r="H357" s="162"/>
      <c r="I357" s="162"/>
      <c r="J357" s="162"/>
      <c r="K357" s="162"/>
      <c r="L357" s="162"/>
      <c r="M357" s="162"/>
      <c r="N357" s="162"/>
      <c r="O357" s="162"/>
      <c r="P357" s="162"/>
      <c r="Q357" s="162"/>
      <c r="R357" s="162"/>
      <c r="S357" s="40"/>
      <c r="T357" s="49"/>
      <c r="U357" s="22"/>
      <c r="V357" s="22"/>
      <c r="W357" s="22"/>
      <c r="X357" s="22"/>
      <c r="Y357" s="22"/>
      <c r="Z357" s="22"/>
      <c r="AA357" s="50"/>
      <c r="AT357" s="6" t="s">
        <v>234</v>
      </c>
      <c r="AU357" s="6" t="s">
        <v>176</v>
      </c>
    </row>
    <row r="358" spans="2:63" s="103" customFormat="1" ht="30.75" customHeight="1">
      <c r="B358" s="104"/>
      <c r="C358" s="105"/>
      <c r="D358" s="113" t="s">
        <v>195</v>
      </c>
      <c r="E358" s="105"/>
      <c r="F358" s="105"/>
      <c r="G358" s="105"/>
      <c r="H358" s="105"/>
      <c r="I358" s="105"/>
      <c r="J358" s="105"/>
      <c r="K358" s="105"/>
      <c r="L358" s="105"/>
      <c r="M358" s="105"/>
      <c r="N358" s="205">
        <f>$BK$358</f>
        <v>0</v>
      </c>
      <c r="O358" s="204"/>
      <c r="P358" s="204"/>
      <c r="Q358" s="204"/>
      <c r="R358" s="105"/>
      <c r="S358" s="107"/>
      <c r="T358" s="108"/>
      <c r="U358" s="105"/>
      <c r="V358" s="105"/>
      <c r="W358" s="109">
        <f>SUM($W$359:$W$360)</f>
        <v>0</v>
      </c>
      <c r="X358" s="105"/>
      <c r="Y358" s="109">
        <f>SUM($Y$359:$Y$360)</f>
        <v>0</v>
      </c>
      <c r="Z358" s="105"/>
      <c r="AA358" s="110">
        <f>SUM($AA$359:$AA$360)</f>
        <v>0</v>
      </c>
      <c r="AR358" s="111" t="s">
        <v>119</v>
      </c>
      <c r="AT358" s="111" t="s">
        <v>167</v>
      </c>
      <c r="AU358" s="111" t="s">
        <v>119</v>
      </c>
      <c r="AY358" s="111" t="s">
        <v>218</v>
      </c>
      <c r="BK358" s="112">
        <f>SUM($BK$359:$BK$360)</f>
        <v>0</v>
      </c>
    </row>
    <row r="359" spans="2:65" s="6" customFormat="1" ht="15.75" customHeight="1">
      <c r="B359" s="21"/>
      <c r="C359" s="114" t="s">
        <v>690</v>
      </c>
      <c r="D359" s="114" t="s">
        <v>220</v>
      </c>
      <c r="E359" s="115" t="s">
        <v>691</v>
      </c>
      <c r="F359" s="191" t="s">
        <v>692</v>
      </c>
      <c r="G359" s="192"/>
      <c r="H359" s="192"/>
      <c r="I359" s="192"/>
      <c r="J359" s="117" t="s">
        <v>223</v>
      </c>
      <c r="K359" s="118">
        <v>6315.691</v>
      </c>
      <c r="L359" s="193"/>
      <c r="M359" s="192"/>
      <c r="N359" s="194">
        <f>ROUND($L$359*$K$359,2)</f>
        <v>0</v>
      </c>
      <c r="O359" s="192"/>
      <c r="P359" s="192"/>
      <c r="Q359" s="192"/>
      <c r="R359" s="116" t="s">
        <v>231</v>
      </c>
      <c r="S359" s="40"/>
      <c r="T359" s="119"/>
      <c r="U359" s="120" t="s">
        <v>138</v>
      </c>
      <c r="V359" s="22"/>
      <c r="W359" s="22"/>
      <c r="X359" s="121">
        <v>0</v>
      </c>
      <c r="Y359" s="121">
        <f>$X$359*$K$359</f>
        <v>0</v>
      </c>
      <c r="Z359" s="121">
        <v>0</v>
      </c>
      <c r="AA359" s="122">
        <f>$Z$359*$K$359</f>
        <v>0</v>
      </c>
      <c r="AR359" s="75" t="s">
        <v>224</v>
      </c>
      <c r="AT359" s="75" t="s">
        <v>220</v>
      </c>
      <c r="AU359" s="75" t="s">
        <v>176</v>
      </c>
      <c r="AY359" s="6" t="s">
        <v>218</v>
      </c>
      <c r="BE359" s="123">
        <f>IF($U$359="základní",$N$359,0)</f>
        <v>0</v>
      </c>
      <c r="BF359" s="123">
        <f>IF($U$359="snížená",$N$359,0)</f>
        <v>0</v>
      </c>
      <c r="BG359" s="123">
        <f>IF($U$359="zákl. přenesená",$N$359,0)</f>
        <v>0</v>
      </c>
      <c r="BH359" s="123">
        <f>IF($U$359="sníž. přenesená",$N$359,0)</f>
        <v>0</v>
      </c>
      <c r="BI359" s="123">
        <f>IF($U$359="nulová",$N$359,0)</f>
        <v>0</v>
      </c>
      <c r="BJ359" s="75" t="s">
        <v>119</v>
      </c>
      <c r="BK359" s="123">
        <f>ROUND($L$359*$K$359,2)</f>
        <v>0</v>
      </c>
      <c r="BL359" s="75" t="s">
        <v>224</v>
      </c>
      <c r="BM359" s="75" t="s">
        <v>693</v>
      </c>
    </row>
    <row r="360" spans="2:47" s="6" customFormat="1" ht="16.5" customHeight="1">
      <c r="B360" s="21"/>
      <c r="C360" s="22"/>
      <c r="D360" s="22"/>
      <c r="E360" s="22"/>
      <c r="F360" s="197" t="s">
        <v>694</v>
      </c>
      <c r="G360" s="162"/>
      <c r="H360" s="162"/>
      <c r="I360" s="162"/>
      <c r="J360" s="162"/>
      <c r="K360" s="162"/>
      <c r="L360" s="162"/>
      <c r="M360" s="162"/>
      <c r="N360" s="162"/>
      <c r="O360" s="162"/>
      <c r="P360" s="162"/>
      <c r="Q360" s="162"/>
      <c r="R360" s="162"/>
      <c r="S360" s="40"/>
      <c r="T360" s="49"/>
      <c r="U360" s="22"/>
      <c r="V360" s="22"/>
      <c r="W360" s="22"/>
      <c r="X360" s="22"/>
      <c r="Y360" s="22"/>
      <c r="Z360" s="22"/>
      <c r="AA360" s="50"/>
      <c r="AT360" s="6" t="s">
        <v>234</v>
      </c>
      <c r="AU360" s="6" t="s">
        <v>176</v>
      </c>
    </row>
    <row r="361" spans="2:63" s="103" customFormat="1" ht="37.5" customHeight="1">
      <c r="B361" s="104"/>
      <c r="C361" s="105"/>
      <c r="D361" s="106" t="s">
        <v>196</v>
      </c>
      <c r="E361" s="105"/>
      <c r="F361" s="105"/>
      <c r="G361" s="105"/>
      <c r="H361" s="105"/>
      <c r="I361" s="105"/>
      <c r="J361" s="105"/>
      <c r="K361" s="105"/>
      <c r="L361" s="105"/>
      <c r="M361" s="105"/>
      <c r="N361" s="203">
        <f>$BK$361</f>
        <v>0</v>
      </c>
      <c r="O361" s="204"/>
      <c r="P361" s="204"/>
      <c r="Q361" s="204"/>
      <c r="R361" s="105"/>
      <c r="S361" s="107"/>
      <c r="T361" s="108"/>
      <c r="U361" s="105"/>
      <c r="V361" s="105"/>
      <c r="W361" s="109">
        <f>$W$362+$W$395</f>
        <v>0</v>
      </c>
      <c r="X361" s="105"/>
      <c r="Y361" s="109">
        <f>$Y$362+$Y$395</f>
        <v>0.357</v>
      </c>
      <c r="Z361" s="105"/>
      <c r="AA361" s="110">
        <f>$AA$362+$AA$395</f>
        <v>0</v>
      </c>
      <c r="AR361" s="111" t="s">
        <v>176</v>
      </c>
      <c r="AT361" s="111" t="s">
        <v>167</v>
      </c>
      <c r="AU361" s="111" t="s">
        <v>168</v>
      </c>
      <c r="AY361" s="111" t="s">
        <v>218</v>
      </c>
      <c r="BK361" s="112">
        <f>$BK$362+$BK$395</f>
        <v>0</v>
      </c>
    </row>
    <row r="362" spans="2:63" s="103" customFormat="1" ht="21" customHeight="1">
      <c r="B362" s="104"/>
      <c r="C362" s="105"/>
      <c r="D362" s="113" t="s">
        <v>197</v>
      </c>
      <c r="E362" s="105"/>
      <c r="F362" s="105"/>
      <c r="G362" s="105"/>
      <c r="H362" s="105"/>
      <c r="I362" s="105"/>
      <c r="J362" s="105"/>
      <c r="K362" s="105"/>
      <c r="L362" s="105"/>
      <c r="M362" s="105"/>
      <c r="N362" s="205">
        <f>$BK$362</f>
        <v>0</v>
      </c>
      <c r="O362" s="204"/>
      <c r="P362" s="204"/>
      <c r="Q362" s="204"/>
      <c r="R362" s="105"/>
      <c r="S362" s="107"/>
      <c r="T362" s="108"/>
      <c r="U362" s="105"/>
      <c r="V362" s="105"/>
      <c r="W362" s="109">
        <f>SUM($W$363:$W$394)</f>
        <v>0</v>
      </c>
      <c r="X362" s="105"/>
      <c r="Y362" s="109">
        <f>SUM($Y$363:$Y$394)</f>
        <v>0</v>
      </c>
      <c r="Z362" s="105"/>
      <c r="AA362" s="110">
        <f>SUM($AA$363:$AA$394)</f>
        <v>0</v>
      </c>
      <c r="AR362" s="111" t="s">
        <v>176</v>
      </c>
      <c r="AT362" s="111" t="s">
        <v>167</v>
      </c>
      <c r="AU362" s="111" t="s">
        <v>119</v>
      </c>
      <c r="AY362" s="111" t="s">
        <v>218</v>
      </c>
      <c r="BK362" s="112">
        <f>SUM($BK$363:$BK$394)</f>
        <v>0</v>
      </c>
    </row>
    <row r="363" spans="2:65" s="6" customFormat="1" ht="39" customHeight="1">
      <c r="B363" s="21"/>
      <c r="C363" s="114" t="s">
        <v>695</v>
      </c>
      <c r="D363" s="114" t="s">
        <v>220</v>
      </c>
      <c r="E363" s="115" t="s">
        <v>696</v>
      </c>
      <c r="F363" s="191" t="s">
        <v>697</v>
      </c>
      <c r="G363" s="192"/>
      <c r="H363" s="192"/>
      <c r="I363" s="192"/>
      <c r="J363" s="117" t="s">
        <v>333</v>
      </c>
      <c r="K363" s="118">
        <v>86.6</v>
      </c>
      <c r="L363" s="193"/>
      <c r="M363" s="192"/>
      <c r="N363" s="194">
        <f>ROUND($L$363*$K$363,2)</f>
        <v>0</v>
      </c>
      <c r="O363" s="192"/>
      <c r="P363" s="192"/>
      <c r="Q363" s="192"/>
      <c r="R363" s="116"/>
      <c r="S363" s="40"/>
      <c r="T363" s="119"/>
      <c r="U363" s="120" t="s">
        <v>138</v>
      </c>
      <c r="V363" s="22"/>
      <c r="W363" s="22"/>
      <c r="X363" s="121">
        <v>0</v>
      </c>
      <c r="Y363" s="121">
        <f>$X$363*$K$363</f>
        <v>0</v>
      </c>
      <c r="Z363" s="121">
        <v>0</v>
      </c>
      <c r="AA363" s="122">
        <f>$Z$363*$K$363</f>
        <v>0</v>
      </c>
      <c r="AR363" s="75" t="s">
        <v>698</v>
      </c>
      <c r="AT363" s="75" t="s">
        <v>220</v>
      </c>
      <c r="AU363" s="75" t="s">
        <v>176</v>
      </c>
      <c r="AY363" s="6" t="s">
        <v>218</v>
      </c>
      <c r="BE363" s="123">
        <f>IF($U$363="základní",$N$363,0)</f>
        <v>0</v>
      </c>
      <c r="BF363" s="123">
        <f>IF($U$363="snížená",$N$363,0)</f>
        <v>0</v>
      </c>
      <c r="BG363" s="123">
        <f>IF($U$363="zákl. přenesená",$N$363,0)</f>
        <v>0</v>
      </c>
      <c r="BH363" s="123">
        <f>IF($U$363="sníž. přenesená",$N$363,0)</f>
        <v>0</v>
      </c>
      <c r="BI363" s="123">
        <f>IF($U$363="nulová",$N$363,0)</f>
        <v>0</v>
      </c>
      <c r="BJ363" s="75" t="s">
        <v>119</v>
      </c>
      <c r="BK363" s="123">
        <f>ROUND($L$363*$K$363,2)</f>
        <v>0</v>
      </c>
      <c r="BL363" s="75" t="s">
        <v>698</v>
      </c>
      <c r="BM363" s="75" t="s">
        <v>699</v>
      </c>
    </row>
    <row r="364" spans="2:47" s="6" customFormat="1" ht="16.5" customHeight="1">
      <c r="B364" s="21"/>
      <c r="C364" s="22"/>
      <c r="D364" s="22"/>
      <c r="E364" s="22"/>
      <c r="F364" s="197" t="s">
        <v>697</v>
      </c>
      <c r="G364" s="162"/>
      <c r="H364" s="162"/>
      <c r="I364" s="162"/>
      <c r="J364" s="162"/>
      <c r="K364" s="162"/>
      <c r="L364" s="162"/>
      <c r="M364" s="162"/>
      <c r="N364" s="162"/>
      <c r="O364" s="162"/>
      <c r="P364" s="162"/>
      <c r="Q364" s="162"/>
      <c r="R364" s="162"/>
      <c r="S364" s="40"/>
      <c r="T364" s="49"/>
      <c r="U364" s="22"/>
      <c r="V364" s="22"/>
      <c r="W364" s="22"/>
      <c r="X364" s="22"/>
      <c r="Y364" s="22"/>
      <c r="Z364" s="22"/>
      <c r="AA364" s="50"/>
      <c r="AT364" s="6" t="s">
        <v>234</v>
      </c>
      <c r="AU364" s="6" t="s">
        <v>176</v>
      </c>
    </row>
    <row r="365" spans="2:65" s="6" customFormat="1" ht="39" customHeight="1">
      <c r="B365" s="21"/>
      <c r="C365" s="114" t="s">
        <v>700</v>
      </c>
      <c r="D365" s="114" t="s">
        <v>220</v>
      </c>
      <c r="E365" s="115" t="s">
        <v>701</v>
      </c>
      <c r="F365" s="191" t="s">
        <v>702</v>
      </c>
      <c r="G365" s="192"/>
      <c r="H365" s="192"/>
      <c r="I365" s="192"/>
      <c r="J365" s="117" t="s">
        <v>333</v>
      </c>
      <c r="K365" s="118">
        <v>48.6</v>
      </c>
      <c r="L365" s="193"/>
      <c r="M365" s="192"/>
      <c r="N365" s="194">
        <f>ROUND($L$365*$K$365,2)</f>
        <v>0</v>
      </c>
      <c r="O365" s="192"/>
      <c r="P365" s="192"/>
      <c r="Q365" s="192"/>
      <c r="R365" s="116"/>
      <c r="S365" s="40"/>
      <c r="T365" s="119"/>
      <c r="U365" s="120" t="s">
        <v>138</v>
      </c>
      <c r="V365" s="22"/>
      <c r="W365" s="22"/>
      <c r="X365" s="121">
        <v>0</v>
      </c>
      <c r="Y365" s="121">
        <f>$X$365*$K$365</f>
        <v>0</v>
      </c>
      <c r="Z365" s="121">
        <v>0</v>
      </c>
      <c r="AA365" s="122">
        <f>$Z$365*$K$365</f>
        <v>0</v>
      </c>
      <c r="AR365" s="75" t="s">
        <v>698</v>
      </c>
      <c r="AT365" s="75" t="s">
        <v>220</v>
      </c>
      <c r="AU365" s="75" t="s">
        <v>176</v>
      </c>
      <c r="AY365" s="6" t="s">
        <v>218</v>
      </c>
      <c r="BE365" s="123">
        <f>IF($U$365="základní",$N$365,0)</f>
        <v>0</v>
      </c>
      <c r="BF365" s="123">
        <f>IF($U$365="snížená",$N$365,0)</f>
        <v>0</v>
      </c>
      <c r="BG365" s="123">
        <f>IF($U$365="zákl. přenesená",$N$365,0)</f>
        <v>0</v>
      </c>
      <c r="BH365" s="123">
        <f>IF($U$365="sníž. přenesená",$N$365,0)</f>
        <v>0</v>
      </c>
      <c r="BI365" s="123">
        <f>IF($U$365="nulová",$N$365,0)</f>
        <v>0</v>
      </c>
      <c r="BJ365" s="75" t="s">
        <v>119</v>
      </c>
      <c r="BK365" s="123">
        <f>ROUND($L$365*$K$365,2)</f>
        <v>0</v>
      </c>
      <c r="BL365" s="75" t="s">
        <v>698</v>
      </c>
      <c r="BM365" s="75" t="s">
        <v>703</v>
      </c>
    </row>
    <row r="366" spans="2:47" s="6" customFormat="1" ht="16.5" customHeight="1">
      <c r="B366" s="21"/>
      <c r="C366" s="22"/>
      <c r="D366" s="22"/>
      <c r="E366" s="22"/>
      <c r="F366" s="197" t="s">
        <v>702</v>
      </c>
      <c r="G366" s="162"/>
      <c r="H366" s="162"/>
      <c r="I366" s="162"/>
      <c r="J366" s="162"/>
      <c r="K366" s="162"/>
      <c r="L366" s="162"/>
      <c r="M366" s="162"/>
      <c r="N366" s="162"/>
      <c r="O366" s="162"/>
      <c r="P366" s="162"/>
      <c r="Q366" s="162"/>
      <c r="R366" s="162"/>
      <c r="S366" s="40"/>
      <c r="T366" s="49"/>
      <c r="U366" s="22"/>
      <c r="V366" s="22"/>
      <c r="W366" s="22"/>
      <c r="X366" s="22"/>
      <c r="Y366" s="22"/>
      <c r="Z366" s="22"/>
      <c r="AA366" s="50"/>
      <c r="AT366" s="6" t="s">
        <v>234</v>
      </c>
      <c r="AU366" s="6" t="s">
        <v>176</v>
      </c>
    </row>
    <row r="367" spans="2:65" s="6" customFormat="1" ht="39" customHeight="1">
      <c r="B367" s="21"/>
      <c r="C367" s="114" t="s">
        <v>704</v>
      </c>
      <c r="D367" s="114" t="s">
        <v>220</v>
      </c>
      <c r="E367" s="115" t="s">
        <v>705</v>
      </c>
      <c r="F367" s="191" t="s">
        <v>706</v>
      </c>
      <c r="G367" s="192"/>
      <c r="H367" s="192"/>
      <c r="I367" s="192"/>
      <c r="J367" s="117" t="s">
        <v>333</v>
      </c>
      <c r="K367" s="118">
        <v>245.8</v>
      </c>
      <c r="L367" s="193"/>
      <c r="M367" s="192"/>
      <c r="N367" s="194">
        <f>ROUND($L$367*$K$367,2)</f>
        <v>0</v>
      </c>
      <c r="O367" s="192"/>
      <c r="P367" s="192"/>
      <c r="Q367" s="192"/>
      <c r="R367" s="116"/>
      <c r="S367" s="40"/>
      <c r="T367" s="119"/>
      <c r="U367" s="120" t="s">
        <v>138</v>
      </c>
      <c r="V367" s="22"/>
      <c r="W367" s="22"/>
      <c r="X367" s="121">
        <v>0</v>
      </c>
      <c r="Y367" s="121">
        <f>$X$367*$K$367</f>
        <v>0</v>
      </c>
      <c r="Z367" s="121">
        <v>0</v>
      </c>
      <c r="AA367" s="122">
        <f>$Z$367*$K$367</f>
        <v>0</v>
      </c>
      <c r="AR367" s="75" t="s">
        <v>698</v>
      </c>
      <c r="AT367" s="75" t="s">
        <v>220</v>
      </c>
      <c r="AU367" s="75" t="s">
        <v>176</v>
      </c>
      <c r="AY367" s="6" t="s">
        <v>218</v>
      </c>
      <c r="BE367" s="123">
        <f>IF($U$367="základní",$N$367,0)</f>
        <v>0</v>
      </c>
      <c r="BF367" s="123">
        <f>IF($U$367="snížená",$N$367,0)</f>
        <v>0</v>
      </c>
      <c r="BG367" s="123">
        <f>IF($U$367="zákl. přenesená",$N$367,0)</f>
        <v>0</v>
      </c>
      <c r="BH367" s="123">
        <f>IF($U$367="sníž. přenesená",$N$367,0)</f>
        <v>0</v>
      </c>
      <c r="BI367" s="123">
        <f>IF($U$367="nulová",$N$367,0)</f>
        <v>0</v>
      </c>
      <c r="BJ367" s="75" t="s">
        <v>119</v>
      </c>
      <c r="BK367" s="123">
        <f>ROUND($L$367*$K$367,2)</f>
        <v>0</v>
      </c>
      <c r="BL367" s="75" t="s">
        <v>698</v>
      </c>
      <c r="BM367" s="75" t="s">
        <v>707</v>
      </c>
    </row>
    <row r="368" spans="2:47" s="6" customFormat="1" ht="16.5" customHeight="1">
      <c r="B368" s="21"/>
      <c r="C368" s="22"/>
      <c r="D368" s="22"/>
      <c r="E368" s="22"/>
      <c r="F368" s="197" t="s">
        <v>706</v>
      </c>
      <c r="G368" s="162"/>
      <c r="H368" s="162"/>
      <c r="I368" s="162"/>
      <c r="J368" s="162"/>
      <c r="K368" s="162"/>
      <c r="L368" s="162"/>
      <c r="M368" s="162"/>
      <c r="N368" s="162"/>
      <c r="O368" s="162"/>
      <c r="P368" s="162"/>
      <c r="Q368" s="162"/>
      <c r="R368" s="162"/>
      <c r="S368" s="40"/>
      <c r="T368" s="49"/>
      <c r="U368" s="22"/>
      <c r="V368" s="22"/>
      <c r="W368" s="22"/>
      <c r="X368" s="22"/>
      <c r="Y368" s="22"/>
      <c r="Z368" s="22"/>
      <c r="AA368" s="50"/>
      <c r="AT368" s="6" t="s">
        <v>234</v>
      </c>
      <c r="AU368" s="6" t="s">
        <v>176</v>
      </c>
    </row>
    <row r="369" spans="2:65" s="6" customFormat="1" ht="39" customHeight="1">
      <c r="B369" s="21"/>
      <c r="C369" s="114" t="s">
        <v>708</v>
      </c>
      <c r="D369" s="114" t="s">
        <v>220</v>
      </c>
      <c r="E369" s="115" t="s">
        <v>709</v>
      </c>
      <c r="F369" s="191" t="s">
        <v>710</v>
      </c>
      <c r="G369" s="192"/>
      <c r="H369" s="192"/>
      <c r="I369" s="192"/>
      <c r="J369" s="117" t="s">
        <v>333</v>
      </c>
      <c r="K369" s="118">
        <v>152.6</v>
      </c>
      <c r="L369" s="193"/>
      <c r="M369" s="192"/>
      <c r="N369" s="194">
        <f>ROUND($L$369*$K$369,2)</f>
        <v>0</v>
      </c>
      <c r="O369" s="192"/>
      <c r="P369" s="192"/>
      <c r="Q369" s="192"/>
      <c r="R369" s="116"/>
      <c r="S369" s="40"/>
      <c r="T369" s="119"/>
      <c r="U369" s="120" t="s">
        <v>138</v>
      </c>
      <c r="V369" s="22"/>
      <c r="W369" s="22"/>
      <c r="X369" s="121">
        <v>0</v>
      </c>
      <c r="Y369" s="121">
        <f>$X$369*$K$369</f>
        <v>0</v>
      </c>
      <c r="Z369" s="121">
        <v>0</v>
      </c>
      <c r="AA369" s="122">
        <f>$Z$369*$K$369</f>
        <v>0</v>
      </c>
      <c r="AR369" s="75" t="s">
        <v>698</v>
      </c>
      <c r="AT369" s="75" t="s">
        <v>220</v>
      </c>
      <c r="AU369" s="75" t="s">
        <v>176</v>
      </c>
      <c r="AY369" s="6" t="s">
        <v>218</v>
      </c>
      <c r="BE369" s="123">
        <f>IF($U$369="základní",$N$369,0)</f>
        <v>0</v>
      </c>
      <c r="BF369" s="123">
        <f>IF($U$369="snížená",$N$369,0)</f>
        <v>0</v>
      </c>
      <c r="BG369" s="123">
        <f>IF($U$369="zákl. přenesená",$N$369,0)</f>
        <v>0</v>
      </c>
      <c r="BH369" s="123">
        <f>IF($U$369="sníž. přenesená",$N$369,0)</f>
        <v>0</v>
      </c>
      <c r="BI369" s="123">
        <f>IF($U$369="nulová",$N$369,0)</f>
        <v>0</v>
      </c>
      <c r="BJ369" s="75" t="s">
        <v>119</v>
      </c>
      <c r="BK369" s="123">
        <f>ROUND($L$369*$K$369,2)</f>
        <v>0</v>
      </c>
      <c r="BL369" s="75" t="s">
        <v>698</v>
      </c>
      <c r="BM369" s="75" t="s">
        <v>711</v>
      </c>
    </row>
    <row r="370" spans="2:47" s="6" customFormat="1" ht="16.5" customHeight="1">
      <c r="B370" s="21"/>
      <c r="C370" s="22"/>
      <c r="D370" s="22"/>
      <c r="E370" s="22"/>
      <c r="F370" s="197" t="s">
        <v>710</v>
      </c>
      <c r="G370" s="162"/>
      <c r="H370" s="162"/>
      <c r="I370" s="162"/>
      <c r="J370" s="162"/>
      <c r="K370" s="162"/>
      <c r="L370" s="162"/>
      <c r="M370" s="162"/>
      <c r="N370" s="162"/>
      <c r="O370" s="162"/>
      <c r="P370" s="162"/>
      <c r="Q370" s="162"/>
      <c r="R370" s="162"/>
      <c r="S370" s="40"/>
      <c r="T370" s="49"/>
      <c r="U370" s="22"/>
      <c r="V370" s="22"/>
      <c r="W370" s="22"/>
      <c r="X370" s="22"/>
      <c r="Y370" s="22"/>
      <c r="Z370" s="22"/>
      <c r="AA370" s="50"/>
      <c r="AT370" s="6" t="s">
        <v>234</v>
      </c>
      <c r="AU370" s="6" t="s">
        <v>176</v>
      </c>
    </row>
    <row r="371" spans="2:65" s="6" customFormat="1" ht="39" customHeight="1">
      <c r="B371" s="21"/>
      <c r="C371" s="114" t="s">
        <v>712</v>
      </c>
      <c r="D371" s="114" t="s">
        <v>220</v>
      </c>
      <c r="E371" s="115" t="s">
        <v>713</v>
      </c>
      <c r="F371" s="191" t="s">
        <v>714</v>
      </c>
      <c r="G371" s="192"/>
      <c r="H371" s="192"/>
      <c r="I371" s="192"/>
      <c r="J371" s="117" t="s">
        <v>317</v>
      </c>
      <c r="K371" s="118">
        <v>12</v>
      </c>
      <c r="L371" s="193"/>
      <c r="M371" s="192"/>
      <c r="N371" s="194">
        <f>ROUND($L$371*$K$371,2)</f>
        <v>0</v>
      </c>
      <c r="O371" s="192"/>
      <c r="P371" s="192"/>
      <c r="Q371" s="192"/>
      <c r="R371" s="116"/>
      <c r="S371" s="40"/>
      <c r="T371" s="119"/>
      <c r="U371" s="120" t="s">
        <v>138</v>
      </c>
      <c r="V371" s="22"/>
      <c r="W371" s="22"/>
      <c r="X371" s="121">
        <v>0</v>
      </c>
      <c r="Y371" s="121">
        <f>$X$371*$K$371</f>
        <v>0</v>
      </c>
      <c r="Z371" s="121">
        <v>0</v>
      </c>
      <c r="AA371" s="122">
        <f>$Z$371*$K$371</f>
        <v>0</v>
      </c>
      <c r="AR371" s="75" t="s">
        <v>698</v>
      </c>
      <c r="AT371" s="75" t="s">
        <v>220</v>
      </c>
      <c r="AU371" s="75" t="s">
        <v>176</v>
      </c>
      <c r="AY371" s="6" t="s">
        <v>218</v>
      </c>
      <c r="BE371" s="123">
        <f>IF($U$371="základní",$N$371,0)</f>
        <v>0</v>
      </c>
      <c r="BF371" s="123">
        <f>IF($U$371="snížená",$N$371,0)</f>
        <v>0</v>
      </c>
      <c r="BG371" s="123">
        <f>IF($U$371="zákl. přenesená",$N$371,0)</f>
        <v>0</v>
      </c>
      <c r="BH371" s="123">
        <f>IF($U$371="sníž. přenesená",$N$371,0)</f>
        <v>0</v>
      </c>
      <c r="BI371" s="123">
        <f>IF($U$371="nulová",$N$371,0)</f>
        <v>0</v>
      </c>
      <c r="BJ371" s="75" t="s">
        <v>119</v>
      </c>
      <c r="BK371" s="123">
        <f>ROUND($L$371*$K$371,2)</f>
        <v>0</v>
      </c>
      <c r="BL371" s="75" t="s">
        <v>698</v>
      </c>
      <c r="BM371" s="75" t="s">
        <v>715</v>
      </c>
    </row>
    <row r="372" spans="2:47" s="6" customFormat="1" ht="16.5" customHeight="1">
      <c r="B372" s="21"/>
      <c r="C372" s="22"/>
      <c r="D372" s="22"/>
      <c r="E372" s="22"/>
      <c r="F372" s="197" t="s">
        <v>714</v>
      </c>
      <c r="G372" s="162"/>
      <c r="H372" s="162"/>
      <c r="I372" s="162"/>
      <c r="J372" s="162"/>
      <c r="K372" s="162"/>
      <c r="L372" s="162"/>
      <c r="M372" s="162"/>
      <c r="N372" s="162"/>
      <c r="O372" s="162"/>
      <c r="P372" s="162"/>
      <c r="Q372" s="162"/>
      <c r="R372" s="162"/>
      <c r="S372" s="40"/>
      <c r="T372" s="49"/>
      <c r="U372" s="22"/>
      <c r="V372" s="22"/>
      <c r="W372" s="22"/>
      <c r="X372" s="22"/>
      <c r="Y372" s="22"/>
      <c r="Z372" s="22"/>
      <c r="AA372" s="50"/>
      <c r="AT372" s="6" t="s">
        <v>234</v>
      </c>
      <c r="AU372" s="6" t="s">
        <v>176</v>
      </c>
    </row>
    <row r="373" spans="2:65" s="6" customFormat="1" ht="27" customHeight="1">
      <c r="B373" s="21"/>
      <c r="C373" s="114" t="s">
        <v>716</v>
      </c>
      <c r="D373" s="114" t="s">
        <v>220</v>
      </c>
      <c r="E373" s="115" t="s">
        <v>717</v>
      </c>
      <c r="F373" s="191" t="s">
        <v>718</v>
      </c>
      <c r="G373" s="192"/>
      <c r="H373" s="192"/>
      <c r="I373" s="192"/>
      <c r="J373" s="117" t="s">
        <v>719</v>
      </c>
      <c r="K373" s="118">
        <v>2</v>
      </c>
      <c r="L373" s="193"/>
      <c r="M373" s="192"/>
      <c r="N373" s="194">
        <f>ROUND($L$373*$K$373,2)</f>
        <v>0</v>
      </c>
      <c r="O373" s="192"/>
      <c r="P373" s="192"/>
      <c r="Q373" s="192"/>
      <c r="R373" s="116"/>
      <c r="S373" s="40"/>
      <c r="T373" s="119"/>
      <c r="U373" s="120" t="s">
        <v>138</v>
      </c>
      <c r="V373" s="22"/>
      <c r="W373" s="22"/>
      <c r="X373" s="121">
        <v>0</v>
      </c>
      <c r="Y373" s="121">
        <f>$X$373*$K$373</f>
        <v>0</v>
      </c>
      <c r="Z373" s="121">
        <v>0</v>
      </c>
      <c r="AA373" s="122">
        <f>$Z$373*$K$373</f>
        <v>0</v>
      </c>
      <c r="AR373" s="75" t="s">
        <v>698</v>
      </c>
      <c r="AT373" s="75" t="s">
        <v>220</v>
      </c>
      <c r="AU373" s="75" t="s">
        <v>176</v>
      </c>
      <c r="AY373" s="6" t="s">
        <v>218</v>
      </c>
      <c r="BE373" s="123">
        <f>IF($U$373="základní",$N$373,0)</f>
        <v>0</v>
      </c>
      <c r="BF373" s="123">
        <f>IF($U$373="snížená",$N$373,0)</f>
        <v>0</v>
      </c>
      <c r="BG373" s="123">
        <f>IF($U$373="zákl. přenesená",$N$373,0)</f>
        <v>0</v>
      </c>
      <c r="BH373" s="123">
        <f>IF($U$373="sníž. přenesená",$N$373,0)</f>
        <v>0</v>
      </c>
      <c r="BI373" s="123">
        <f>IF($U$373="nulová",$N$373,0)</f>
        <v>0</v>
      </c>
      <c r="BJ373" s="75" t="s">
        <v>119</v>
      </c>
      <c r="BK373" s="123">
        <f>ROUND($L$373*$K$373,2)</f>
        <v>0</v>
      </c>
      <c r="BL373" s="75" t="s">
        <v>698</v>
      </c>
      <c r="BM373" s="75" t="s">
        <v>720</v>
      </c>
    </row>
    <row r="374" spans="2:47" s="6" customFormat="1" ht="16.5" customHeight="1">
      <c r="B374" s="21"/>
      <c r="C374" s="22"/>
      <c r="D374" s="22"/>
      <c r="E374" s="22"/>
      <c r="F374" s="197" t="s">
        <v>718</v>
      </c>
      <c r="G374" s="162"/>
      <c r="H374" s="162"/>
      <c r="I374" s="162"/>
      <c r="J374" s="162"/>
      <c r="K374" s="162"/>
      <c r="L374" s="162"/>
      <c r="M374" s="162"/>
      <c r="N374" s="162"/>
      <c r="O374" s="162"/>
      <c r="P374" s="162"/>
      <c r="Q374" s="162"/>
      <c r="R374" s="162"/>
      <c r="S374" s="40"/>
      <c r="T374" s="49"/>
      <c r="U374" s="22"/>
      <c r="V374" s="22"/>
      <c r="W374" s="22"/>
      <c r="X374" s="22"/>
      <c r="Y374" s="22"/>
      <c r="Z374" s="22"/>
      <c r="AA374" s="50"/>
      <c r="AT374" s="6" t="s">
        <v>234</v>
      </c>
      <c r="AU374" s="6" t="s">
        <v>176</v>
      </c>
    </row>
    <row r="375" spans="2:65" s="6" customFormat="1" ht="27" customHeight="1">
      <c r="B375" s="21"/>
      <c r="C375" s="114" t="s">
        <v>721</v>
      </c>
      <c r="D375" s="114" t="s">
        <v>220</v>
      </c>
      <c r="E375" s="115" t="s">
        <v>722</v>
      </c>
      <c r="F375" s="191" t="s">
        <v>723</v>
      </c>
      <c r="G375" s="192"/>
      <c r="H375" s="192"/>
      <c r="I375" s="192"/>
      <c r="J375" s="117" t="s">
        <v>719</v>
      </c>
      <c r="K375" s="118">
        <v>5</v>
      </c>
      <c r="L375" s="193"/>
      <c r="M375" s="192"/>
      <c r="N375" s="194">
        <f>ROUND($L$375*$K$375,2)</f>
        <v>0</v>
      </c>
      <c r="O375" s="192"/>
      <c r="P375" s="192"/>
      <c r="Q375" s="192"/>
      <c r="R375" s="116"/>
      <c r="S375" s="40"/>
      <c r="T375" s="119"/>
      <c r="U375" s="120" t="s">
        <v>138</v>
      </c>
      <c r="V375" s="22"/>
      <c r="W375" s="22"/>
      <c r="X375" s="121">
        <v>0</v>
      </c>
      <c r="Y375" s="121">
        <f>$X$375*$K$375</f>
        <v>0</v>
      </c>
      <c r="Z375" s="121">
        <v>0</v>
      </c>
      <c r="AA375" s="122">
        <f>$Z$375*$K$375</f>
        <v>0</v>
      </c>
      <c r="AR375" s="75" t="s">
        <v>698</v>
      </c>
      <c r="AT375" s="75" t="s">
        <v>220</v>
      </c>
      <c r="AU375" s="75" t="s">
        <v>176</v>
      </c>
      <c r="AY375" s="6" t="s">
        <v>218</v>
      </c>
      <c r="BE375" s="123">
        <f>IF($U$375="základní",$N$375,0)</f>
        <v>0</v>
      </c>
      <c r="BF375" s="123">
        <f>IF($U$375="snížená",$N$375,0)</f>
        <v>0</v>
      </c>
      <c r="BG375" s="123">
        <f>IF($U$375="zákl. přenesená",$N$375,0)</f>
        <v>0</v>
      </c>
      <c r="BH375" s="123">
        <f>IF($U$375="sníž. přenesená",$N$375,0)</f>
        <v>0</v>
      </c>
      <c r="BI375" s="123">
        <f>IF($U$375="nulová",$N$375,0)</f>
        <v>0</v>
      </c>
      <c r="BJ375" s="75" t="s">
        <v>119</v>
      </c>
      <c r="BK375" s="123">
        <f>ROUND($L$375*$K$375,2)</f>
        <v>0</v>
      </c>
      <c r="BL375" s="75" t="s">
        <v>698</v>
      </c>
      <c r="BM375" s="75" t="s">
        <v>724</v>
      </c>
    </row>
    <row r="376" spans="2:47" s="6" customFormat="1" ht="16.5" customHeight="1">
      <c r="B376" s="21"/>
      <c r="C376" s="22"/>
      <c r="D376" s="22"/>
      <c r="E376" s="22"/>
      <c r="F376" s="197" t="s">
        <v>723</v>
      </c>
      <c r="G376" s="162"/>
      <c r="H376" s="162"/>
      <c r="I376" s="162"/>
      <c r="J376" s="162"/>
      <c r="K376" s="162"/>
      <c r="L376" s="162"/>
      <c r="M376" s="162"/>
      <c r="N376" s="162"/>
      <c r="O376" s="162"/>
      <c r="P376" s="162"/>
      <c r="Q376" s="162"/>
      <c r="R376" s="162"/>
      <c r="S376" s="40"/>
      <c r="T376" s="49"/>
      <c r="U376" s="22"/>
      <c r="V376" s="22"/>
      <c r="W376" s="22"/>
      <c r="X376" s="22"/>
      <c r="Y376" s="22"/>
      <c r="Z376" s="22"/>
      <c r="AA376" s="50"/>
      <c r="AT376" s="6" t="s">
        <v>234</v>
      </c>
      <c r="AU376" s="6" t="s">
        <v>176</v>
      </c>
    </row>
    <row r="377" spans="2:65" s="6" customFormat="1" ht="39" customHeight="1">
      <c r="B377" s="21"/>
      <c r="C377" s="114" t="s">
        <v>725</v>
      </c>
      <c r="D377" s="114" t="s">
        <v>220</v>
      </c>
      <c r="E377" s="115" t="s">
        <v>726</v>
      </c>
      <c r="F377" s="191" t="s">
        <v>727</v>
      </c>
      <c r="G377" s="192"/>
      <c r="H377" s="192"/>
      <c r="I377" s="192"/>
      <c r="J377" s="117" t="s">
        <v>317</v>
      </c>
      <c r="K377" s="118">
        <v>12</v>
      </c>
      <c r="L377" s="193"/>
      <c r="M377" s="192"/>
      <c r="N377" s="194">
        <f>ROUND($L$377*$K$377,2)</f>
        <v>0</v>
      </c>
      <c r="O377" s="192"/>
      <c r="P377" s="192"/>
      <c r="Q377" s="192"/>
      <c r="R377" s="116"/>
      <c r="S377" s="40"/>
      <c r="T377" s="119"/>
      <c r="U377" s="120" t="s">
        <v>138</v>
      </c>
      <c r="V377" s="22"/>
      <c r="W377" s="22"/>
      <c r="X377" s="121">
        <v>0</v>
      </c>
      <c r="Y377" s="121">
        <f>$X$377*$K$377</f>
        <v>0</v>
      </c>
      <c r="Z377" s="121">
        <v>0</v>
      </c>
      <c r="AA377" s="122">
        <f>$Z$377*$K$377</f>
        <v>0</v>
      </c>
      <c r="AR377" s="75" t="s">
        <v>698</v>
      </c>
      <c r="AT377" s="75" t="s">
        <v>220</v>
      </c>
      <c r="AU377" s="75" t="s">
        <v>176</v>
      </c>
      <c r="AY377" s="6" t="s">
        <v>218</v>
      </c>
      <c r="BE377" s="123">
        <f>IF($U$377="základní",$N$377,0)</f>
        <v>0</v>
      </c>
      <c r="BF377" s="123">
        <f>IF($U$377="snížená",$N$377,0)</f>
        <v>0</v>
      </c>
      <c r="BG377" s="123">
        <f>IF($U$377="zákl. přenesená",$N$377,0)</f>
        <v>0</v>
      </c>
      <c r="BH377" s="123">
        <f>IF($U$377="sníž. přenesená",$N$377,0)</f>
        <v>0</v>
      </c>
      <c r="BI377" s="123">
        <f>IF($U$377="nulová",$N$377,0)</f>
        <v>0</v>
      </c>
      <c r="BJ377" s="75" t="s">
        <v>119</v>
      </c>
      <c r="BK377" s="123">
        <f>ROUND($L$377*$K$377,2)</f>
        <v>0</v>
      </c>
      <c r="BL377" s="75" t="s">
        <v>698</v>
      </c>
      <c r="BM377" s="75" t="s">
        <v>728</v>
      </c>
    </row>
    <row r="378" spans="2:47" s="6" customFormat="1" ht="16.5" customHeight="1">
      <c r="B378" s="21"/>
      <c r="C378" s="22"/>
      <c r="D378" s="22"/>
      <c r="E378" s="22"/>
      <c r="F378" s="197" t="s">
        <v>727</v>
      </c>
      <c r="G378" s="162"/>
      <c r="H378" s="162"/>
      <c r="I378" s="162"/>
      <c r="J378" s="162"/>
      <c r="K378" s="162"/>
      <c r="L378" s="162"/>
      <c r="M378" s="162"/>
      <c r="N378" s="162"/>
      <c r="O378" s="162"/>
      <c r="P378" s="162"/>
      <c r="Q378" s="162"/>
      <c r="R378" s="162"/>
      <c r="S378" s="40"/>
      <c r="T378" s="49"/>
      <c r="U378" s="22"/>
      <c r="V378" s="22"/>
      <c r="W378" s="22"/>
      <c r="X378" s="22"/>
      <c r="Y378" s="22"/>
      <c r="Z378" s="22"/>
      <c r="AA378" s="50"/>
      <c r="AT378" s="6" t="s">
        <v>234</v>
      </c>
      <c r="AU378" s="6" t="s">
        <v>176</v>
      </c>
    </row>
    <row r="379" spans="2:65" s="6" customFormat="1" ht="27" customHeight="1">
      <c r="B379" s="21"/>
      <c r="C379" s="114" t="s">
        <v>729</v>
      </c>
      <c r="D379" s="114" t="s">
        <v>220</v>
      </c>
      <c r="E379" s="115" t="s">
        <v>730</v>
      </c>
      <c r="F379" s="191" t="s">
        <v>731</v>
      </c>
      <c r="G379" s="192"/>
      <c r="H379" s="192"/>
      <c r="I379" s="192"/>
      <c r="J379" s="117" t="s">
        <v>317</v>
      </c>
      <c r="K379" s="118">
        <v>2</v>
      </c>
      <c r="L379" s="193"/>
      <c r="M379" s="192"/>
      <c r="N379" s="194">
        <f>ROUND($L$379*$K$379,2)</f>
        <v>0</v>
      </c>
      <c r="O379" s="192"/>
      <c r="P379" s="192"/>
      <c r="Q379" s="192"/>
      <c r="R379" s="116"/>
      <c r="S379" s="40"/>
      <c r="T379" s="119"/>
      <c r="U379" s="120" t="s">
        <v>138</v>
      </c>
      <c r="V379" s="22"/>
      <c r="W379" s="22"/>
      <c r="X379" s="121">
        <v>0</v>
      </c>
      <c r="Y379" s="121">
        <f>$X$379*$K$379</f>
        <v>0</v>
      </c>
      <c r="Z379" s="121">
        <v>0</v>
      </c>
      <c r="AA379" s="122">
        <f>$Z$379*$K$379</f>
        <v>0</v>
      </c>
      <c r="AR379" s="75" t="s">
        <v>698</v>
      </c>
      <c r="AT379" s="75" t="s">
        <v>220</v>
      </c>
      <c r="AU379" s="75" t="s">
        <v>176</v>
      </c>
      <c r="AY379" s="6" t="s">
        <v>218</v>
      </c>
      <c r="BE379" s="123">
        <f>IF($U$379="základní",$N$379,0)</f>
        <v>0</v>
      </c>
      <c r="BF379" s="123">
        <f>IF($U$379="snížená",$N$379,0)</f>
        <v>0</v>
      </c>
      <c r="BG379" s="123">
        <f>IF($U$379="zákl. přenesená",$N$379,0)</f>
        <v>0</v>
      </c>
      <c r="BH379" s="123">
        <f>IF($U$379="sníž. přenesená",$N$379,0)</f>
        <v>0</v>
      </c>
      <c r="BI379" s="123">
        <f>IF($U$379="nulová",$N$379,0)</f>
        <v>0</v>
      </c>
      <c r="BJ379" s="75" t="s">
        <v>119</v>
      </c>
      <c r="BK379" s="123">
        <f>ROUND($L$379*$K$379,2)</f>
        <v>0</v>
      </c>
      <c r="BL379" s="75" t="s">
        <v>698</v>
      </c>
      <c r="BM379" s="75" t="s">
        <v>732</v>
      </c>
    </row>
    <row r="380" spans="2:47" s="6" customFormat="1" ht="16.5" customHeight="1">
      <c r="B380" s="21"/>
      <c r="C380" s="22"/>
      <c r="D380" s="22"/>
      <c r="E380" s="22"/>
      <c r="F380" s="197" t="s">
        <v>731</v>
      </c>
      <c r="G380" s="162"/>
      <c r="H380" s="162"/>
      <c r="I380" s="162"/>
      <c r="J380" s="162"/>
      <c r="K380" s="162"/>
      <c r="L380" s="162"/>
      <c r="M380" s="162"/>
      <c r="N380" s="162"/>
      <c r="O380" s="162"/>
      <c r="P380" s="162"/>
      <c r="Q380" s="162"/>
      <c r="R380" s="162"/>
      <c r="S380" s="40"/>
      <c r="T380" s="49"/>
      <c r="U380" s="22"/>
      <c r="V380" s="22"/>
      <c r="W380" s="22"/>
      <c r="X380" s="22"/>
      <c r="Y380" s="22"/>
      <c r="Z380" s="22"/>
      <c r="AA380" s="50"/>
      <c r="AT380" s="6" t="s">
        <v>234</v>
      </c>
      <c r="AU380" s="6" t="s">
        <v>176</v>
      </c>
    </row>
    <row r="381" spans="2:65" s="6" customFormat="1" ht="27" customHeight="1">
      <c r="B381" s="21"/>
      <c r="C381" s="114" t="s">
        <v>733</v>
      </c>
      <c r="D381" s="114" t="s">
        <v>220</v>
      </c>
      <c r="E381" s="115" t="s">
        <v>734</v>
      </c>
      <c r="F381" s="191" t="s">
        <v>735</v>
      </c>
      <c r="G381" s="192"/>
      <c r="H381" s="192"/>
      <c r="I381" s="192"/>
      <c r="J381" s="117" t="s">
        <v>317</v>
      </c>
      <c r="K381" s="118">
        <v>5</v>
      </c>
      <c r="L381" s="193"/>
      <c r="M381" s="192"/>
      <c r="N381" s="194">
        <f>ROUND($L$381*$K$381,2)</f>
        <v>0</v>
      </c>
      <c r="O381" s="192"/>
      <c r="P381" s="192"/>
      <c r="Q381" s="192"/>
      <c r="R381" s="116"/>
      <c r="S381" s="40"/>
      <c r="T381" s="119"/>
      <c r="U381" s="120" t="s">
        <v>138</v>
      </c>
      <c r="V381" s="22"/>
      <c r="W381" s="22"/>
      <c r="X381" s="121">
        <v>0</v>
      </c>
      <c r="Y381" s="121">
        <f>$X$381*$K$381</f>
        <v>0</v>
      </c>
      <c r="Z381" s="121">
        <v>0</v>
      </c>
      <c r="AA381" s="122">
        <f>$Z$381*$K$381</f>
        <v>0</v>
      </c>
      <c r="AR381" s="75" t="s">
        <v>698</v>
      </c>
      <c r="AT381" s="75" t="s">
        <v>220</v>
      </c>
      <c r="AU381" s="75" t="s">
        <v>176</v>
      </c>
      <c r="AY381" s="6" t="s">
        <v>218</v>
      </c>
      <c r="BE381" s="123">
        <f>IF($U$381="základní",$N$381,0)</f>
        <v>0</v>
      </c>
      <c r="BF381" s="123">
        <f>IF($U$381="snížená",$N$381,0)</f>
        <v>0</v>
      </c>
      <c r="BG381" s="123">
        <f>IF($U$381="zákl. přenesená",$N$381,0)</f>
        <v>0</v>
      </c>
      <c r="BH381" s="123">
        <f>IF($U$381="sníž. přenesená",$N$381,0)</f>
        <v>0</v>
      </c>
      <c r="BI381" s="123">
        <f>IF($U$381="nulová",$N$381,0)</f>
        <v>0</v>
      </c>
      <c r="BJ381" s="75" t="s">
        <v>119</v>
      </c>
      <c r="BK381" s="123">
        <f>ROUND($L$381*$K$381,2)</f>
        <v>0</v>
      </c>
      <c r="BL381" s="75" t="s">
        <v>698</v>
      </c>
      <c r="BM381" s="75" t="s">
        <v>736</v>
      </c>
    </row>
    <row r="382" spans="2:47" s="6" customFormat="1" ht="16.5" customHeight="1">
      <c r="B382" s="21"/>
      <c r="C382" s="22"/>
      <c r="D382" s="22"/>
      <c r="E382" s="22"/>
      <c r="F382" s="197" t="s">
        <v>735</v>
      </c>
      <c r="G382" s="162"/>
      <c r="H382" s="162"/>
      <c r="I382" s="162"/>
      <c r="J382" s="162"/>
      <c r="K382" s="162"/>
      <c r="L382" s="162"/>
      <c r="M382" s="162"/>
      <c r="N382" s="162"/>
      <c r="O382" s="162"/>
      <c r="P382" s="162"/>
      <c r="Q382" s="162"/>
      <c r="R382" s="162"/>
      <c r="S382" s="40"/>
      <c r="T382" s="49"/>
      <c r="U382" s="22"/>
      <c r="V382" s="22"/>
      <c r="W382" s="22"/>
      <c r="X382" s="22"/>
      <c r="Y382" s="22"/>
      <c r="Z382" s="22"/>
      <c r="AA382" s="50"/>
      <c r="AT382" s="6" t="s">
        <v>234</v>
      </c>
      <c r="AU382" s="6" t="s">
        <v>176</v>
      </c>
    </row>
    <row r="383" spans="2:65" s="6" customFormat="1" ht="27" customHeight="1">
      <c r="B383" s="21"/>
      <c r="C383" s="114" t="s">
        <v>737</v>
      </c>
      <c r="D383" s="114" t="s">
        <v>220</v>
      </c>
      <c r="E383" s="115" t="s">
        <v>738</v>
      </c>
      <c r="F383" s="191" t="s">
        <v>739</v>
      </c>
      <c r="G383" s="192"/>
      <c r="H383" s="192"/>
      <c r="I383" s="192"/>
      <c r="J383" s="117" t="s">
        <v>317</v>
      </c>
      <c r="K383" s="118">
        <v>2</v>
      </c>
      <c r="L383" s="193"/>
      <c r="M383" s="192"/>
      <c r="N383" s="194">
        <f>ROUND($L$383*$K$383,2)</f>
        <v>0</v>
      </c>
      <c r="O383" s="192"/>
      <c r="P383" s="192"/>
      <c r="Q383" s="192"/>
      <c r="R383" s="116"/>
      <c r="S383" s="40"/>
      <c r="T383" s="119"/>
      <c r="U383" s="120" t="s">
        <v>138</v>
      </c>
      <c r="V383" s="22"/>
      <c r="W383" s="22"/>
      <c r="X383" s="121">
        <v>0</v>
      </c>
      <c r="Y383" s="121">
        <f>$X$383*$K$383</f>
        <v>0</v>
      </c>
      <c r="Z383" s="121">
        <v>0</v>
      </c>
      <c r="AA383" s="122">
        <f>$Z$383*$K$383</f>
        <v>0</v>
      </c>
      <c r="AR383" s="75" t="s">
        <v>698</v>
      </c>
      <c r="AT383" s="75" t="s">
        <v>220</v>
      </c>
      <c r="AU383" s="75" t="s">
        <v>176</v>
      </c>
      <c r="AY383" s="6" t="s">
        <v>218</v>
      </c>
      <c r="BE383" s="123">
        <f>IF($U$383="základní",$N$383,0)</f>
        <v>0</v>
      </c>
      <c r="BF383" s="123">
        <f>IF($U$383="snížená",$N$383,0)</f>
        <v>0</v>
      </c>
      <c r="BG383" s="123">
        <f>IF($U$383="zákl. přenesená",$N$383,0)</f>
        <v>0</v>
      </c>
      <c r="BH383" s="123">
        <f>IF($U$383="sníž. přenesená",$N$383,0)</f>
        <v>0</v>
      </c>
      <c r="BI383" s="123">
        <f>IF($U$383="nulová",$N$383,0)</f>
        <v>0</v>
      </c>
      <c r="BJ383" s="75" t="s">
        <v>119</v>
      </c>
      <c r="BK383" s="123">
        <f>ROUND($L$383*$K$383,2)</f>
        <v>0</v>
      </c>
      <c r="BL383" s="75" t="s">
        <v>698</v>
      </c>
      <c r="BM383" s="75" t="s">
        <v>740</v>
      </c>
    </row>
    <row r="384" spans="2:47" s="6" customFormat="1" ht="16.5" customHeight="1">
      <c r="B384" s="21"/>
      <c r="C384" s="22"/>
      <c r="D384" s="22"/>
      <c r="E384" s="22"/>
      <c r="F384" s="197" t="s">
        <v>739</v>
      </c>
      <c r="G384" s="162"/>
      <c r="H384" s="162"/>
      <c r="I384" s="162"/>
      <c r="J384" s="162"/>
      <c r="K384" s="162"/>
      <c r="L384" s="162"/>
      <c r="M384" s="162"/>
      <c r="N384" s="162"/>
      <c r="O384" s="162"/>
      <c r="P384" s="162"/>
      <c r="Q384" s="162"/>
      <c r="R384" s="162"/>
      <c r="S384" s="40"/>
      <c r="T384" s="49"/>
      <c r="U384" s="22"/>
      <c r="V384" s="22"/>
      <c r="W384" s="22"/>
      <c r="X384" s="22"/>
      <c r="Y384" s="22"/>
      <c r="Z384" s="22"/>
      <c r="AA384" s="50"/>
      <c r="AT384" s="6" t="s">
        <v>234</v>
      </c>
      <c r="AU384" s="6" t="s">
        <v>176</v>
      </c>
    </row>
    <row r="385" spans="2:65" s="6" customFormat="1" ht="39" customHeight="1">
      <c r="B385" s="21"/>
      <c r="C385" s="114" t="s">
        <v>741</v>
      </c>
      <c r="D385" s="114" t="s">
        <v>220</v>
      </c>
      <c r="E385" s="115" t="s">
        <v>742</v>
      </c>
      <c r="F385" s="191" t="s">
        <v>743</v>
      </c>
      <c r="G385" s="192"/>
      <c r="H385" s="192"/>
      <c r="I385" s="192"/>
      <c r="J385" s="117" t="s">
        <v>317</v>
      </c>
      <c r="K385" s="118">
        <v>1</v>
      </c>
      <c r="L385" s="193"/>
      <c r="M385" s="192"/>
      <c r="N385" s="194">
        <f>ROUND($L$385*$K$385,2)</f>
        <v>0</v>
      </c>
      <c r="O385" s="192"/>
      <c r="P385" s="192"/>
      <c r="Q385" s="192"/>
      <c r="R385" s="116"/>
      <c r="S385" s="40"/>
      <c r="T385" s="119"/>
      <c r="U385" s="120" t="s">
        <v>138</v>
      </c>
      <c r="V385" s="22"/>
      <c r="W385" s="22"/>
      <c r="X385" s="121">
        <v>0</v>
      </c>
      <c r="Y385" s="121">
        <f>$X$385*$K$385</f>
        <v>0</v>
      </c>
      <c r="Z385" s="121">
        <v>0</v>
      </c>
      <c r="AA385" s="122">
        <f>$Z$385*$K$385</f>
        <v>0</v>
      </c>
      <c r="AR385" s="75" t="s">
        <v>698</v>
      </c>
      <c r="AT385" s="75" t="s">
        <v>220</v>
      </c>
      <c r="AU385" s="75" t="s">
        <v>176</v>
      </c>
      <c r="AY385" s="6" t="s">
        <v>218</v>
      </c>
      <c r="BE385" s="123">
        <f>IF($U$385="základní",$N$385,0)</f>
        <v>0</v>
      </c>
      <c r="BF385" s="123">
        <f>IF($U$385="snížená",$N$385,0)</f>
        <v>0</v>
      </c>
      <c r="BG385" s="123">
        <f>IF($U$385="zákl. přenesená",$N$385,0)</f>
        <v>0</v>
      </c>
      <c r="BH385" s="123">
        <f>IF($U$385="sníž. přenesená",$N$385,0)</f>
        <v>0</v>
      </c>
      <c r="BI385" s="123">
        <f>IF($U$385="nulová",$N$385,0)</f>
        <v>0</v>
      </c>
      <c r="BJ385" s="75" t="s">
        <v>119</v>
      </c>
      <c r="BK385" s="123">
        <f>ROUND($L$385*$K$385,2)</f>
        <v>0</v>
      </c>
      <c r="BL385" s="75" t="s">
        <v>698</v>
      </c>
      <c r="BM385" s="75" t="s">
        <v>744</v>
      </c>
    </row>
    <row r="386" spans="2:47" s="6" customFormat="1" ht="16.5" customHeight="1">
      <c r="B386" s="21"/>
      <c r="C386" s="22"/>
      <c r="D386" s="22"/>
      <c r="E386" s="22"/>
      <c r="F386" s="197" t="s">
        <v>743</v>
      </c>
      <c r="G386" s="162"/>
      <c r="H386" s="162"/>
      <c r="I386" s="162"/>
      <c r="J386" s="162"/>
      <c r="K386" s="162"/>
      <c r="L386" s="162"/>
      <c r="M386" s="162"/>
      <c r="N386" s="162"/>
      <c r="O386" s="162"/>
      <c r="P386" s="162"/>
      <c r="Q386" s="162"/>
      <c r="R386" s="162"/>
      <c r="S386" s="40"/>
      <c r="T386" s="49"/>
      <c r="U386" s="22"/>
      <c r="V386" s="22"/>
      <c r="W386" s="22"/>
      <c r="X386" s="22"/>
      <c r="Y386" s="22"/>
      <c r="Z386" s="22"/>
      <c r="AA386" s="50"/>
      <c r="AT386" s="6" t="s">
        <v>234</v>
      </c>
      <c r="AU386" s="6" t="s">
        <v>176</v>
      </c>
    </row>
    <row r="387" spans="2:65" s="6" customFormat="1" ht="39" customHeight="1">
      <c r="B387" s="21"/>
      <c r="C387" s="114" t="s">
        <v>745</v>
      </c>
      <c r="D387" s="114" t="s">
        <v>220</v>
      </c>
      <c r="E387" s="115" t="s">
        <v>746</v>
      </c>
      <c r="F387" s="191" t="s">
        <v>747</v>
      </c>
      <c r="G387" s="192"/>
      <c r="H387" s="192"/>
      <c r="I387" s="192"/>
      <c r="J387" s="117" t="s">
        <v>333</v>
      </c>
      <c r="K387" s="118">
        <v>147</v>
      </c>
      <c r="L387" s="193"/>
      <c r="M387" s="192"/>
      <c r="N387" s="194">
        <f>ROUND($L$387*$K$387,2)</f>
        <v>0</v>
      </c>
      <c r="O387" s="192"/>
      <c r="P387" s="192"/>
      <c r="Q387" s="192"/>
      <c r="R387" s="116"/>
      <c r="S387" s="40"/>
      <c r="T387" s="119"/>
      <c r="U387" s="120" t="s">
        <v>138</v>
      </c>
      <c r="V387" s="22"/>
      <c r="W387" s="22"/>
      <c r="X387" s="121">
        <v>0</v>
      </c>
      <c r="Y387" s="121">
        <f>$X$387*$K$387</f>
        <v>0</v>
      </c>
      <c r="Z387" s="121">
        <v>0</v>
      </c>
      <c r="AA387" s="122">
        <f>$Z$387*$K$387</f>
        <v>0</v>
      </c>
      <c r="AR387" s="75" t="s">
        <v>698</v>
      </c>
      <c r="AT387" s="75" t="s">
        <v>220</v>
      </c>
      <c r="AU387" s="75" t="s">
        <v>176</v>
      </c>
      <c r="AY387" s="6" t="s">
        <v>218</v>
      </c>
      <c r="BE387" s="123">
        <f>IF($U$387="základní",$N$387,0)</f>
        <v>0</v>
      </c>
      <c r="BF387" s="123">
        <f>IF($U$387="snížená",$N$387,0)</f>
        <v>0</v>
      </c>
      <c r="BG387" s="123">
        <f>IF($U$387="zákl. přenesená",$N$387,0)</f>
        <v>0</v>
      </c>
      <c r="BH387" s="123">
        <f>IF($U$387="sníž. přenesená",$N$387,0)</f>
        <v>0</v>
      </c>
      <c r="BI387" s="123">
        <f>IF($U$387="nulová",$N$387,0)</f>
        <v>0</v>
      </c>
      <c r="BJ387" s="75" t="s">
        <v>119</v>
      </c>
      <c r="BK387" s="123">
        <f>ROUND($L$387*$K$387,2)</f>
        <v>0</v>
      </c>
      <c r="BL387" s="75" t="s">
        <v>698</v>
      </c>
      <c r="BM387" s="75" t="s">
        <v>748</v>
      </c>
    </row>
    <row r="388" spans="2:47" s="6" customFormat="1" ht="16.5" customHeight="1">
      <c r="B388" s="21"/>
      <c r="C388" s="22"/>
      <c r="D388" s="22"/>
      <c r="E388" s="22"/>
      <c r="F388" s="197" t="s">
        <v>747</v>
      </c>
      <c r="G388" s="162"/>
      <c r="H388" s="162"/>
      <c r="I388" s="162"/>
      <c r="J388" s="162"/>
      <c r="K388" s="162"/>
      <c r="L388" s="162"/>
      <c r="M388" s="162"/>
      <c r="N388" s="162"/>
      <c r="O388" s="162"/>
      <c r="P388" s="162"/>
      <c r="Q388" s="162"/>
      <c r="R388" s="162"/>
      <c r="S388" s="40"/>
      <c r="T388" s="49"/>
      <c r="U388" s="22"/>
      <c r="V388" s="22"/>
      <c r="W388" s="22"/>
      <c r="X388" s="22"/>
      <c r="Y388" s="22"/>
      <c r="Z388" s="22"/>
      <c r="AA388" s="50"/>
      <c r="AT388" s="6" t="s">
        <v>234</v>
      </c>
      <c r="AU388" s="6" t="s">
        <v>176</v>
      </c>
    </row>
    <row r="389" spans="2:65" s="6" customFormat="1" ht="39" customHeight="1">
      <c r="B389" s="21"/>
      <c r="C389" s="114" t="s">
        <v>749</v>
      </c>
      <c r="D389" s="114" t="s">
        <v>220</v>
      </c>
      <c r="E389" s="115" t="s">
        <v>750</v>
      </c>
      <c r="F389" s="191" t="s">
        <v>751</v>
      </c>
      <c r="G389" s="192"/>
      <c r="H389" s="192"/>
      <c r="I389" s="192"/>
      <c r="J389" s="117" t="s">
        <v>317</v>
      </c>
      <c r="K389" s="118">
        <v>2</v>
      </c>
      <c r="L389" s="193"/>
      <c r="M389" s="192"/>
      <c r="N389" s="194">
        <f>ROUND($L$389*$K$389,2)</f>
        <v>0</v>
      </c>
      <c r="O389" s="192"/>
      <c r="P389" s="192"/>
      <c r="Q389" s="192"/>
      <c r="R389" s="116"/>
      <c r="S389" s="40"/>
      <c r="T389" s="119"/>
      <c r="U389" s="120" t="s">
        <v>138</v>
      </c>
      <c r="V389" s="22"/>
      <c r="W389" s="22"/>
      <c r="X389" s="121">
        <v>0</v>
      </c>
      <c r="Y389" s="121">
        <f>$X$389*$K$389</f>
        <v>0</v>
      </c>
      <c r="Z389" s="121">
        <v>0</v>
      </c>
      <c r="AA389" s="122">
        <f>$Z$389*$K$389</f>
        <v>0</v>
      </c>
      <c r="AR389" s="75" t="s">
        <v>698</v>
      </c>
      <c r="AT389" s="75" t="s">
        <v>220</v>
      </c>
      <c r="AU389" s="75" t="s">
        <v>176</v>
      </c>
      <c r="AY389" s="6" t="s">
        <v>218</v>
      </c>
      <c r="BE389" s="123">
        <f>IF($U$389="základní",$N$389,0)</f>
        <v>0</v>
      </c>
      <c r="BF389" s="123">
        <f>IF($U$389="snížená",$N$389,0)</f>
        <v>0</v>
      </c>
      <c r="BG389" s="123">
        <f>IF($U$389="zákl. přenesená",$N$389,0)</f>
        <v>0</v>
      </c>
      <c r="BH389" s="123">
        <f>IF($U$389="sníž. přenesená",$N$389,0)</f>
        <v>0</v>
      </c>
      <c r="BI389" s="123">
        <f>IF($U$389="nulová",$N$389,0)</f>
        <v>0</v>
      </c>
      <c r="BJ389" s="75" t="s">
        <v>119</v>
      </c>
      <c r="BK389" s="123">
        <f>ROUND($L$389*$K$389,2)</f>
        <v>0</v>
      </c>
      <c r="BL389" s="75" t="s">
        <v>698</v>
      </c>
      <c r="BM389" s="75" t="s">
        <v>752</v>
      </c>
    </row>
    <row r="390" spans="2:47" s="6" customFormat="1" ht="16.5" customHeight="1">
      <c r="B390" s="21"/>
      <c r="C390" s="22"/>
      <c r="D390" s="22"/>
      <c r="E390" s="22"/>
      <c r="F390" s="197" t="s">
        <v>751</v>
      </c>
      <c r="G390" s="162"/>
      <c r="H390" s="162"/>
      <c r="I390" s="162"/>
      <c r="J390" s="162"/>
      <c r="K390" s="162"/>
      <c r="L390" s="162"/>
      <c r="M390" s="162"/>
      <c r="N390" s="162"/>
      <c r="O390" s="162"/>
      <c r="P390" s="162"/>
      <c r="Q390" s="162"/>
      <c r="R390" s="162"/>
      <c r="S390" s="40"/>
      <c r="T390" s="49"/>
      <c r="U390" s="22"/>
      <c r="V390" s="22"/>
      <c r="W390" s="22"/>
      <c r="X390" s="22"/>
      <c r="Y390" s="22"/>
      <c r="Z390" s="22"/>
      <c r="AA390" s="50"/>
      <c r="AT390" s="6" t="s">
        <v>234</v>
      </c>
      <c r="AU390" s="6" t="s">
        <v>176</v>
      </c>
    </row>
    <row r="391" spans="2:65" s="6" customFormat="1" ht="39" customHeight="1">
      <c r="B391" s="21"/>
      <c r="C391" s="114" t="s">
        <v>753</v>
      </c>
      <c r="D391" s="114" t="s">
        <v>220</v>
      </c>
      <c r="E391" s="115" t="s">
        <v>754</v>
      </c>
      <c r="F391" s="191" t="s">
        <v>755</v>
      </c>
      <c r="G391" s="192"/>
      <c r="H391" s="192"/>
      <c r="I391" s="192"/>
      <c r="J391" s="117" t="s">
        <v>317</v>
      </c>
      <c r="K391" s="118">
        <v>1</v>
      </c>
      <c r="L391" s="193"/>
      <c r="M391" s="192"/>
      <c r="N391" s="194">
        <f>ROUND($L$391*$K$391,2)</f>
        <v>0</v>
      </c>
      <c r="O391" s="192"/>
      <c r="P391" s="192"/>
      <c r="Q391" s="192"/>
      <c r="R391" s="116"/>
      <c r="S391" s="40"/>
      <c r="T391" s="119"/>
      <c r="U391" s="120" t="s">
        <v>138</v>
      </c>
      <c r="V391" s="22"/>
      <c r="W391" s="22"/>
      <c r="X391" s="121">
        <v>0</v>
      </c>
      <c r="Y391" s="121">
        <f>$X$391*$K$391</f>
        <v>0</v>
      </c>
      <c r="Z391" s="121">
        <v>0</v>
      </c>
      <c r="AA391" s="122">
        <f>$Z$391*$K$391</f>
        <v>0</v>
      </c>
      <c r="AR391" s="75" t="s">
        <v>698</v>
      </c>
      <c r="AT391" s="75" t="s">
        <v>220</v>
      </c>
      <c r="AU391" s="75" t="s">
        <v>176</v>
      </c>
      <c r="AY391" s="6" t="s">
        <v>218</v>
      </c>
      <c r="BE391" s="123">
        <f>IF($U$391="základní",$N$391,0)</f>
        <v>0</v>
      </c>
      <c r="BF391" s="123">
        <f>IF($U$391="snížená",$N$391,0)</f>
        <v>0</v>
      </c>
      <c r="BG391" s="123">
        <f>IF($U$391="zákl. přenesená",$N$391,0)</f>
        <v>0</v>
      </c>
      <c r="BH391" s="123">
        <f>IF($U$391="sníž. přenesená",$N$391,0)</f>
        <v>0</v>
      </c>
      <c r="BI391" s="123">
        <f>IF($U$391="nulová",$N$391,0)</f>
        <v>0</v>
      </c>
      <c r="BJ391" s="75" t="s">
        <v>119</v>
      </c>
      <c r="BK391" s="123">
        <f>ROUND($L$391*$K$391,2)</f>
        <v>0</v>
      </c>
      <c r="BL391" s="75" t="s">
        <v>698</v>
      </c>
      <c r="BM391" s="75" t="s">
        <v>756</v>
      </c>
    </row>
    <row r="392" spans="2:47" s="6" customFormat="1" ht="16.5" customHeight="1">
      <c r="B392" s="21"/>
      <c r="C392" s="22"/>
      <c r="D392" s="22"/>
      <c r="E392" s="22"/>
      <c r="F392" s="197" t="s">
        <v>751</v>
      </c>
      <c r="G392" s="162"/>
      <c r="H392" s="162"/>
      <c r="I392" s="162"/>
      <c r="J392" s="162"/>
      <c r="K392" s="162"/>
      <c r="L392" s="162"/>
      <c r="M392" s="162"/>
      <c r="N392" s="162"/>
      <c r="O392" s="162"/>
      <c r="P392" s="162"/>
      <c r="Q392" s="162"/>
      <c r="R392" s="162"/>
      <c r="S392" s="40"/>
      <c r="T392" s="49"/>
      <c r="U392" s="22"/>
      <c r="V392" s="22"/>
      <c r="W392" s="22"/>
      <c r="X392" s="22"/>
      <c r="Y392" s="22"/>
      <c r="Z392" s="22"/>
      <c r="AA392" s="50"/>
      <c r="AT392" s="6" t="s">
        <v>234</v>
      </c>
      <c r="AU392" s="6" t="s">
        <v>176</v>
      </c>
    </row>
    <row r="393" spans="2:65" s="6" customFormat="1" ht="27" customHeight="1">
      <c r="B393" s="21"/>
      <c r="C393" s="114" t="s">
        <v>757</v>
      </c>
      <c r="D393" s="114" t="s">
        <v>220</v>
      </c>
      <c r="E393" s="115" t="s">
        <v>758</v>
      </c>
      <c r="F393" s="191" t="s">
        <v>759</v>
      </c>
      <c r="G393" s="192"/>
      <c r="H393" s="192"/>
      <c r="I393" s="192"/>
      <c r="J393" s="117" t="s">
        <v>719</v>
      </c>
      <c r="K393" s="118">
        <v>1</v>
      </c>
      <c r="L393" s="193"/>
      <c r="M393" s="192"/>
      <c r="N393" s="194">
        <f>ROUND($L$393*$K$393,2)</f>
        <v>0</v>
      </c>
      <c r="O393" s="192"/>
      <c r="P393" s="192"/>
      <c r="Q393" s="192"/>
      <c r="R393" s="116"/>
      <c r="S393" s="40"/>
      <c r="T393" s="119"/>
      <c r="U393" s="120" t="s">
        <v>138</v>
      </c>
      <c r="V393" s="22"/>
      <c r="W393" s="22"/>
      <c r="X393" s="121">
        <v>0</v>
      </c>
      <c r="Y393" s="121">
        <f>$X$393*$K$393</f>
        <v>0</v>
      </c>
      <c r="Z393" s="121">
        <v>0</v>
      </c>
      <c r="AA393" s="122">
        <f>$Z$393*$K$393</f>
        <v>0</v>
      </c>
      <c r="AR393" s="75" t="s">
        <v>698</v>
      </c>
      <c r="AT393" s="75" t="s">
        <v>220</v>
      </c>
      <c r="AU393" s="75" t="s">
        <v>176</v>
      </c>
      <c r="AY393" s="6" t="s">
        <v>218</v>
      </c>
      <c r="BE393" s="123">
        <f>IF($U$393="základní",$N$393,0)</f>
        <v>0</v>
      </c>
      <c r="BF393" s="123">
        <f>IF($U$393="snížená",$N$393,0)</f>
        <v>0</v>
      </c>
      <c r="BG393" s="123">
        <f>IF($U$393="zákl. přenesená",$N$393,0)</f>
        <v>0</v>
      </c>
      <c r="BH393" s="123">
        <f>IF($U$393="sníž. přenesená",$N$393,0)</f>
        <v>0</v>
      </c>
      <c r="BI393" s="123">
        <f>IF($U$393="nulová",$N$393,0)</f>
        <v>0</v>
      </c>
      <c r="BJ393" s="75" t="s">
        <v>119</v>
      </c>
      <c r="BK393" s="123">
        <f>ROUND($L$393*$K$393,2)</f>
        <v>0</v>
      </c>
      <c r="BL393" s="75" t="s">
        <v>698</v>
      </c>
      <c r="BM393" s="75" t="s">
        <v>760</v>
      </c>
    </row>
    <row r="394" spans="2:47" s="6" customFormat="1" ht="16.5" customHeight="1">
      <c r="B394" s="21"/>
      <c r="C394" s="22"/>
      <c r="D394" s="22"/>
      <c r="E394" s="22"/>
      <c r="F394" s="197" t="s">
        <v>751</v>
      </c>
      <c r="G394" s="162"/>
      <c r="H394" s="162"/>
      <c r="I394" s="162"/>
      <c r="J394" s="162"/>
      <c r="K394" s="162"/>
      <c r="L394" s="162"/>
      <c r="M394" s="162"/>
      <c r="N394" s="162"/>
      <c r="O394" s="162"/>
      <c r="P394" s="162"/>
      <c r="Q394" s="162"/>
      <c r="R394" s="162"/>
      <c r="S394" s="40"/>
      <c r="T394" s="49"/>
      <c r="U394" s="22"/>
      <c r="V394" s="22"/>
      <c r="W394" s="22"/>
      <c r="X394" s="22"/>
      <c r="Y394" s="22"/>
      <c r="Z394" s="22"/>
      <c r="AA394" s="50"/>
      <c r="AT394" s="6" t="s">
        <v>234</v>
      </c>
      <c r="AU394" s="6" t="s">
        <v>176</v>
      </c>
    </row>
    <row r="395" spans="2:63" s="103" customFormat="1" ht="30.75" customHeight="1">
      <c r="B395" s="104"/>
      <c r="C395" s="105"/>
      <c r="D395" s="113" t="s">
        <v>198</v>
      </c>
      <c r="E395" s="105"/>
      <c r="F395" s="105"/>
      <c r="G395" s="105"/>
      <c r="H395" s="105"/>
      <c r="I395" s="105"/>
      <c r="J395" s="105"/>
      <c r="K395" s="105"/>
      <c r="L395" s="105"/>
      <c r="M395" s="105"/>
      <c r="N395" s="205">
        <f>$BK$395</f>
        <v>0</v>
      </c>
      <c r="O395" s="204"/>
      <c r="P395" s="204"/>
      <c r="Q395" s="204"/>
      <c r="R395" s="105"/>
      <c r="S395" s="107"/>
      <c r="T395" s="108"/>
      <c r="U395" s="105"/>
      <c r="V395" s="105"/>
      <c r="W395" s="109">
        <f>SUM($W$396:$W$398)</f>
        <v>0</v>
      </c>
      <c r="X395" s="105"/>
      <c r="Y395" s="109">
        <f>SUM($Y$396:$Y$398)</f>
        <v>0.357</v>
      </c>
      <c r="Z395" s="105"/>
      <c r="AA395" s="110">
        <f>SUM($AA$396:$AA$398)</f>
        <v>0</v>
      </c>
      <c r="AR395" s="111" t="s">
        <v>176</v>
      </c>
      <c r="AT395" s="111" t="s">
        <v>167</v>
      </c>
      <c r="AU395" s="111" t="s">
        <v>119</v>
      </c>
      <c r="AY395" s="111" t="s">
        <v>218</v>
      </c>
      <c r="BK395" s="112">
        <f>SUM($BK$396:$BK$398)</f>
        <v>0</v>
      </c>
    </row>
    <row r="396" spans="2:65" s="6" customFormat="1" ht="27" customHeight="1">
      <c r="B396" s="21"/>
      <c r="C396" s="114" t="s">
        <v>761</v>
      </c>
      <c r="D396" s="114" t="s">
        <v>220</v>
      </c>
      <c r="E396" s="115" t="s">
        <v>762</v>
      </c>
      <c r="F396" s="191" t="s">
        <v>763</v>
      </c>
      <c r="G396" s="192"/>
      <c r="H396" s="192"/>
      <c r="I396" s="192"/>
      <c r="J396" s="117" t="s">
        <v>278</v>
      </c>
      <c r="K396" s="118">
        <v>595</v>
      </c>
      <c r="L396" s="193"/>
      <c r="M396" s="192"/>
      <c r="N396" s="194">
        <f>ROUND($L$396*$K$396,2)</f>
        <v>0</v>
      </c>
      <c r="O396" s="192"/>
      <c r="P396" s="192"/>
      <c r="Q396" s="192"/>
      <c r="R396" s="116" t="s">
        <v>231</v>
      </c>
      <c r="S396" s="40"/>
      <c r="T396" s="119"/>
      <c r="U396" s="120" t="s">
        <v>138</v>
      </c>
      <c r="V396" s="22"/>
      <c r="W396" s="22"/>
      <c r="X396" s="121">
        <v>0.0006</v>
      </c>
      <c r="Y396" s="121">
        <f>$X$396*$K$396</f>
        <v>0.357</v>
      </c>
      <c r="Z396" s="121">
        <v>0</v>
      </c>
      <c r="AA396" s="122">
        <f>$Z$396*$K$396</f>
        <v>0</v>
      </c>
      <c r="AR396" s="75" t="s">
        <v>698</v>
      </c>
      <c r="AT396" s="75" t="s">
        <v>220</v>
      </c>
      <c r="AU396" s="75" t="s">
        <v>176</v>
      </c>
      <c r="AY396" s="6" t="s">
        <v>218</v>
      </c>
      <c r="BE396" s="123">
        <f>IF($U$396="základní",$N$396,0)</f>
        <v>0</v>
      </c>
      <c r="BF396" s="123">
        <f>IF($U$396="snížená",$N$396,0)</f>
        <v>0</v>
      </c>
      <c r="BG396" s="123">
        <f>IF($U$396="zákl. přenesená",$N$396,0)</f>
        <v>0</v>
      </c>
      <c r="BH396" s="123">
        <f>IF($U$396="sníž. přenesená",$N$396,0)</f>
        <v>0</v>
      </c>
      <c r="BI396" s="123">
        <f>IF($U$396="nulová",$N$396,0)</f>
        <v>0</v>
      </c>
      <c r="BJ396" s="75" t="s">
        <v>119</v>
      </c>
      <c r="BK396" s="123">
        <f>ROUND($L$396*$K$396,2)</f>
        <v>0</v>
      </c>
      <c r="BL396" s="75" t="s">
        <v>698</v>
      </c>
      <c r="BM396" s="75" t="s">
        <v>764</v>
      </c>
    </row>
    <row r="397" spans="2:47" s="6" customFormat="1" ht="16.5" customHeight="1">
      <c r="B397" s="21"/>
      <c r="C397" s="22"/>
      <c r="D397" s="22"/>
      <c r="E397" s="22"/>
      <c r="F397" s="197" t="s">
        <v>765</v>
      </c>
      <c r="G397" s="162"/>
      <c r="H397" s="162"/>
      <c r="I397" s="162"/>
      <c r="J397" s="162"/>
      <c r="K397" s="162"/>
      <c r="L397" s="162"/>
      <c r="M397" s="162"/>
      <c r="N397" s="162"/>
      <c r="O397" s="162"/>
      <c r="P397" s="162"/>
      <c r="Q397" s="162"/>
      <c r="R397" s="162"/>
      <c r="S397" s="40"/>
      <c r="T397" s="49"/>
      <c r="U397" s="22"/>
      <c r="V397" s="22"/>
      <c r="W397" s="22"/>
      <c r="X397" s="22"/>
      <c r="Y397" s="22"/>
      <c r="Z397" s="22"/>
      <c r="AA397" s="50"/>
      <c r="AT397" s="6" t="s">
        <v>234</v>
      </c>
      <c r="AU397" s="6" t="s">
        <v>176</v>
      </c>
    </row>
    <row r="398" spans="2:51" s="6" customFormat="1" ht="27" customHeight="1">
      <c r="B398" s="124"/>
      <c r="C398" s="125"/>
      <c r="D398" s="125"/>
      <c r="E398" s="133"/>
      <c r="F398" s="195" t="s">
        <v>766</v>
      </c>
      <c r="G398" s="196"/>
      <c r="H398" s="196"/>
      <c r="I398" s="196"/>
      <c r="J398" s="125"/>
      <c r="K398" s="127">
        <v>595</v>
      </c>
      <c r="L398" s="125"/>
      <c r="M398" s="125"/>
      <c r="N398" s="125"/>
      <c r="O398" s="125"/>
      <c r="P398" s="125"/>
      <c r="Q398" s="125"/>
      <c r="R398" s="125"/>
      <c r="S398" s="128"/>
      <c r="T398" s="129"/>
      <c r="U398" s="125"/>
      <c r="V398" s="125"/>
      <c r="W398" s="125"/>
      <c r="X398" s="125"/>
      <c r="Y398" s="125"/>
      <c r="Z398" s="125"/>
      <c r="AA398" s="130"/>
      <c r="AT398" s="131" t="s">
        <v>227</v>
      </c>
      <c r="AU398" s="131" t="s">
        <v>176</v>
      </c>
      <c r="AV398" s="132" t="s">
        <v>176</v>
      </c>
      <c r="AW398" s="132" t="s">
        <v>186</v>
      </c>
      <c r="AX398" s="132" t="s">
        <v>168</v>
      </c>
      <c r="AY398" s="131" t="s">
        <v>218</v>
      </c>
    </row>
    <row r="399" spans="2:63" s="103" customFormat="1" ht="37.5" customHeight="1">
      <c r="B399" s="104"/>
      <c r="C399" s="105"/>
      <c r="D399" s="106" t="s">
        <v>199</v>
      </c>
      <c r="E399" s="105"/>
      <c r="F399" s="105"/>
      <c r="G399" s="105"/>
      <c r="H399" s="105"/>
      <c r="I399" s="105"/>
      <c r="J399" s="105"/>
      <c r="K399" s="105"/>
      <c r="L399" s="105"/>
      <c r="M399" s="105"/>
      <c r="N399" s="203">
        <f>$BK$399</f>
        <v>0</v>
      </c>
      <c r="O399" s="204"/>
      <c r="P399" s="204"/>
      <c r="Q399" s="204"/>
      <c r="R399" s="105"/>
      <c r="S399" s="107"/>
      <c r="T399" s="108"/>
      <c r="U399" s="105"/>
      <c r="V399" s="105"/>
      <c r="W399" s="109">
        <f>$W$400</f>
        <v>0</v>
      </c>
      <c r="X399" s="105"/>
      <c r="Y399" s="109">
        <f>$Y$400</f>
        <v>0</v>
      </c>
      <c r="Z399" s="105"/>
      <c r="AA399" s="110">
        <f>$AA$400</f>
        <v>0</v>
      </c>
      <c r="AR399" s="111" t="s">
        <v>236</v>
      </c>
      <c r="AT399" s="111" t="s">
        <v>167</v>
      </c>
      <c r="AU399" s="111" t="s">
        <v>168</v>
      </c>
      <c r="AY399" s="111" t="s">
        <v>218</v>
      </c>
      <c r="BK399" s="112">
        <f>$BK$400</f>
        <v>0</v>
      </c>
    </row>
    <row r="400" spans="2:63" s="103" customFormat="1" ht="21" customHeight="1">
      <c r="B400" s="104"/>
      <c r="C400" s="105"/>
      <c r="D400" s="113" t="s">
        <v>200</v>
      </c>
      <c r="E400" s="105"/>
      <c r="F400" s="105"/>
      <c r="G400" s="105"/>
      <c r="H400" s="105"/>
      <c r="I400" s="105"/>
      <c r="J400" s="105"/>
      <c r="K400" s="105"/>
      <c r="L400" s="105"/>
      <c r="M400" s="105"/>
      <c r="N400" s="205">
        <f>$BK$400</f>
        <v>0</v>
      </c>
      <c r="O400" s="204"/>
      <c r="P400" s="204"/>
      <c r="Q400" s="204"/>
      <c r="R400" s="105"/>
      <c r="S400" s="107"/>
      <c r="T400" s="108"/>
      <c r="U400" s="105"/>
      <c r="V400" s="105"/>
      <c r="W400" s="109">
        <f>SUM($W$401:$W$458)</f>
        <v>0</v>
      </c>
      <c r="X400" s="105"/>
      <c r="Y400" s="109">
        <f>SUM($Y$401:$Y$458)</f>
        <v>0</v>
      </c>
      <c r="Z400" s="105"/>
      <c r="AA400" s="110">
        <f>SUM($AA$401:$AA$458)</f>
        <v>0</v>
      </c>
      <c r="AR400" s="111" t="s">
        <v>236</v>
      </c>
      <c r="AT400" s="111" t="s">
        <v>167</v>
      </c>
      <c r="AU400" s="111" t="s">
        <v>119</v>
      </c>
      <c r="AY400" s="111" t="s">
        <v>218</v>
      </c>
      <c r="BK400" s="112">
        <f>SUM($BK$401:$BK$458)</f>
        <v>0</v>
      </c>
    </row>
    <row r="401" spans="2:65" s="6" customFormat="1" ht="27" customHeight="1">
      <c r="B401" s="21"/>
      <c r="C401" s="114" t="s">
        <v>767</v>
      </c>
      <c r="D401" s="114" t="s">
        <v>220</v>
      </c>
      <c r="E401" s="115" t="s">
        <v>768</v>
      </c>
      <c r="F401" s="191" t="s">
        <v>769</v>
      </c>
      <c r="G401" s="192"/>
      <c r="H401" s="192"/>
      <c r="I401" s="192"/>
      <c r="J401" s="117" t="s">
        <v>333</v>
      </c>
      <c r="K401" s="118">
        <v>150</v>
      </c>
      <c r="L401" s="193"/>
      <c r="M401" s="192"/>
      <c r="N401" s="194">
        <f>ROUND($L$401*$K$401,2)</f>
        <v>0</v>
      </c>
      <c r="O401" s="192"/>
      <c r="P401" s="192"/>
      <c r="Q401" s="192"/>
      <c r="R401" s="116"/>
      <c r="S401" s="40"/>
      <c r="T401" s="119"/>
      <c r="U401" s="120" t="s">
        <v>138</v>
      </c>
      <c r="V401" s="22"/>
      <c r="W401" s="22"/>
      <c r="X401" s="121">
        <v>0</v>
      </c>
      <c r="Y401" s="121">
        <f>$X$401*$K$401</f>
        <v>0</v>
      </c>
      <c r="Z401" s="121">
        <v>0</v>
      </c>
      <c r="AA401" s="122">
        <f>$Z$401*$K$401</f>
        <v>0</v>
      </c>
      <c r="AR401" s="75" t="s">
        <v>629</v>
      </c>
      <c r="AT401" s="75" t="s">
        <v>220</v>
      </c>
      <c r="AU401" s="75" t="s">
        <v>176</v>
      </c>
      <c r="AY401" s="6" t="s">
        <v>218</v>
      </c>
      <c r="BE401" s="123">
        <f>IF($U$401="základní",$N$401,0)</f>
        <v>0</v>
      </c>
      <c r="BF401" s="123">
        <f>IF($U$401="snížená",$N$401,0)</f>
        <v>0</v>
      </c>
      <c r="BG401" s="123">
        <f>IF($U$401="zákl. přenesená",$N$401,0)</f>
        <v>0</v>
      </c>
      <c r="BH401" s="123">
        <f>IF($U$401="sníž. přenesená",$N$401,0)</f>
        <v>0</v>
      </c>
      <c r="BI401" s="123">
        <f>IF($U$401="nulová",$N$401,0)</f>
        <v>0</v>
      </c>
      <c r="BJ401" s="75" t="s">
        <v>119</v>
      </c>
      <c r="BK401" s="123">
        <f>ROUND($L$401*$K$401,2)</f>
        <v>0</v>
      </c>
      <c r="BL401" s="75" t="s">
        <v>629</v>
      </c>
      <c r="BM401" s="75" t="s">
        <v>770</v>
      </c>
    </row>
    <row r="402" spans="2:47" s="6" customFormat="1" ht="16.5" customHeight="1">
      <c r="B402" s="21"/>
      <c r="C402" s="22"/>
      <c r="D402" s="22"/>
      <c r="E402" s="22"/>
      <c r="F402" s="197" t="s">
        <v>769</v>
      </c>
      <c r="G402" s="162"/>
      <c r="H402" s="162"/>
      <c r="I402" s="162"/>
      <c r="J402" s="162"/>
      <c r="K402" s="162"/>
      <c r="L402" s="162"/>
      <c r="M402" s="162"/>
      <c r="N402" s="162"/>
      <c r="O402" s="162"/>
      <c r="P402" s="162"/>
      <c r="Q402" s="162"/>
      <c r="R402" s="162"/>
      <c r="S402" s="40"/>
      <c r="T402" s="49"/>
      <c r="U402" s="22"/>
      <c r="V402" s="22"/>
      <c r="W402" s="22"/>
      <c r="X402" s="22"/>
      <c r="Y402" s="22"/>
      <c r="Z402" s="22"/>
      <c r="AA402" s="50"/>
      <c r="AT402" s="6" t="s">
        <v>234</v>
      </c>
      <c r="AU402" s="6" t="s">
        <v>176</v>
      </c>
    </row>
    <row r="403" spans="2:65" s="6" customFormat="1" ht="15.75" customHeight="1">
      <c r="B403" s="21"/>
      <c r="C403" s="114" t="s">
        <v>771</v>
      </c>
      <c r="D403" s="114" t="s">
        <v>220</v>
      </c>
      <c r="E403" s="115" t="s">
        <v>772</v>
      </c>
      <c r="F403" s="191" t="s">
        <v>773</v>
      </c>
      <c r="G403" s="192"/>
      <c r="H403" s="192"/>
      <c r="I403" s="192"/>
      <c r="J403" s="117" t="s">
        <v>333</v>
      </c>
      <c r="K403" s="118">
        <v>80</v>
      </c>
      <c r="L403" s="193"/>
      <c r="M403" s="192"/>
      <c r="N403" s="194">
        <f>ROUND($L$403*$K$403,2)</f>
        <v>0</v>
      </c>
      <c r="O403" s="192"/>
      <c r="P403" s="192"/>
      <c r="Q403" s="192"/>
      <c r="R403" s="116"/>
      <c r="S403" s="40"/>
      <c r="T403" s="119"/>
      <c r="U403" s="120" t="s">
        <v>138</v>
      </c>
      <c r="V403" s="22"/>
      <c r="W403" s="22"/>
      <c r="X403" s="121">
        <v>0</v>
      </c>
      <c r="Y403" s="121">
        <f>$X$403*$K$403</f>
        <v>0</v>
      </c>
      <c r="Z403" s="121">
        <v>0</v>
      </c>
      <c r="AA403" s="122">
        <f>$Z$403*$K$403</f>
        <v>0</v>
      </c>
      <c r="AR403" s="75" t="s">
        <v>629</v>
      </c>
      <c r="AT403" s="75" t="s">
        <v>220</v>
      </c>
      <c r="AU403" s="75" t="s">
        <v>176</v>
      </c>
      <c r="AY403" s="6" t="s">
        <v>218</v>
      </c>
      <c r="BE403" s="123">
        <f>IF($U$403="základní",$N$403,0)</f>
        <v>0</v>
      </c>
      <c r="BF403" s="123">
        <f>IF($U$403="snížená",$N$403,0)</f>
        <v>0</v>
      </c>
      <c r="BG403" s="123">
        <f>IF($U$403="zákl. přenesená",$N$403,0)</f>
        <v>0</v>
      </c>
      <c r="BH403" s="123">
        <f>IF($U$403="sníž. přenesená",$N$403,0)</f>
        <v>0</v>
      </c>
      <c r="BI403" s="123">
        <f>IF($U$403="nulová",$N$403,0)</f>
        <v>0</v>
      </c>
      <c r="BJ403" s="75" t="s">
        <v>119</v>
      </c>
      <c r="BK403" s="123">
        <f>ROUND($L$403*$K$403,2)</f>
        <v>0</v>
      </c>
      <c r="BL403" s="75" t="s">
        <v>629</v>
      </c>
      <c r="BM403" s="75" t="s">
        <v>774</v>
      </c>
    </row>
    <row r="404" spans="2:47" s="6" customFormat="1" ht="16.5" customHeight="1">
      <c r="B404" s="21"/>
      <c r="C404" s="22"/>
      <c r="D404" s="22"/>
      <c r="E404" s="22"/>
      <c r="F404" s="197" t="s">
        <v>773</v>
      </c>
      <c r="G404" s="162"/>
      <c r="H404" s="162"/>
      <c r="I404" s="162"/>
      <c r="J404" s="162"/>
      <c r="K404" s="162"/>
      <c r="L404" s="162"/>
      <c r="M404" s="162"/>
      <c r="N404" s="162"/>
      <c r="O404" s="162"/>
      <c r="P404" s="162"/>
      <c r="Q404" s="162"/>
      <c r="R404" s="162"/>
      <c r="S404" s="40"/>
      <c r="T404" s="49"/>
      <c r="U404" s="22"/>
      <c r="V404" s="22"/>
      <c r="W404" s="22"/>
      <c r="X404" s="22"/>
      <c r="Y404" s="22"/>
      <c r="Z404" s="22"/>
      <c r="AA404" s="50"/>
      <c r="AT404" s="6" t="s">
        <v>234</v>
      </c>
      <c r="AU404" s="6" t="s">
        <v>176</v>
      </c>
    </row>
    <row r="405" spans="2:65" s="6" customFormat="1" ht="15.75" customHeight="1">
      <c r="B405" s="21"/>
      <c r="C405" s="114" t="s">
        <v>775</v>
      </c>
      <c r="D405" s="114" t="s">
        <v>220</v>
      </c>
      <c r="E405" s="115" t="s">
        <v>776</v>
      </c>
      <c r="F405" s="191" t="s">
        <v>777</v>
      </c>
      <c r="G405" s="192"/>
      <c r="H405" s="192"/>
      <c r="I405" s="192"/>
      <c r="J405" s="117" t="s">
        <v>317</v>
      </c>
      <c r="K405" s="118">
        <v>8</v>
      </c>
      <c r="L405" s="193"/>
      <c r="M405" s="192"/>
      <c r="N405" s="194">
        <f>ROUND($L$405*$K$405,2)</f>
        <v>0</v>
      </c>
      <c r="O405" s="192"/>
      <c r="P405" s="192"/>
      <c r="Q405" s="192"/>
      <c r="R405" s="116"/>
      <c r="S405" s="40"/>
      <c r="T405" s="119"/>
      <c r="U405" s="120" t="s">
        <v>138</v>
      </c>
      <c r="V405" s="22"/>
      <c r="W405" s="22"/>
      <c r="X405" s="121">
        <v>0</v>
      </c>
      <c r="Y405" s="121">
        <f>$X$405*$K$405</f>
        <v>0</v>
      </c>
      <c r="Z405" s="121">
        <v>0</v>
      </c>
      <c r="AA405" s="122">
        <f>$Z$405*$K$405</f>
        <v>0</v>
      </c>
      <c r="AR405" s="75" t="s">
        <v>629</v>
      </c>
      <c r="AT405" s="75" t="s">
        <v>220</v>
      </c>
      <c r="AU405" s="75" t="s">
        <v>176</v>
      </c>
      <c r="AY405" s="6" t="s">
        <v>218</v>
      </c>
      <c r="BE405" s="123">
        <f>IF($U$405="základní",$N$405,0)</f>
        <v>0</v>
      </c>
      <c r="BF405" s="123">
        <f>IF($U$405="snížená",$N$405,0)</f>
        <v>0</v>
      </c>
      <c r="BG405" s="123">
        <f>IF($U$405="zákl. přenesená",$N$405,0)</f>
        <v>0</v>
      </c>
      <c r="BH405" s="123">
        <f>IF($U$405="sníž. přenesená",$N$405,0)</f>
        <v>0</v>
      </c>
      <c r="BI405" s="123">
        <f>IF($U$405="nulová",$N$405,0)</f>
        <v>0</v>
      </c>
      <c r="BJ405" s="75" t="s">
        <v>119</v>
      </c>
      <c r="BK405" s="123">
        <f>ROUND($L$405*$K$405,2)</f>
        <v>0</v>
      </c>
      <c r="BL405" s="75" t="s">
        <v>629</v>
      </c>
      <c r="BM405" s="75" t="s">
        <v>778</v>
      </c>
    </row>
    <row r="406" spans="2:47" s="6" customFormat="1" ht="16.5" customHeight="1">
      <c r="B406" s="21"/>
      <c r="C406" s="22"/>
      <c r="D406" s="22"/>
      <c r="E406" s="22"/>
      <c r="F406" s="197" t="s">
        <v>777</v>
      </c>
      <c r="G406" s="162"/>
      <c r="H406" s="162"/>
      <c r="I406" s="162"/>
      <c r="J406" s="162"/>
      <c r="K406" s="162"/>
      <c r="L406" s="162"/>
      <c r="M406" s="162"/>
      <c r="N406" s="162"/>
      <c r="O406" s="162"/>
      <c r="P406" s="162"/>
      <c r="Q406" s="162"/>
      <c r="R406" s="162"/>
      <c r="S406" s="40"/>
      <c r="T406" s="49"/>
      <c r="U406" s="22"/>
      <c r="V406" s="22"/>
      <c r="W406" s="22"/>
      <c r="X406" s="22"/>
      <c r="Y406" s="22"/>
      <c r="Z406" s="22"/>
      <c r="AA406" s="50"/>
      <c r="AT406" s="6" t="s">
        <v>234</v>
      </c>
      <c r="AU406" s="6" t="s">
        <v>176</v>
      </c>
    </row>
    <row r="407" spans="2:65" s="6" customFormat="1" ht="15.75" customHeight="1">
      <c r="B407" s="21"/>
      <c r="C407" s="114" t="s">
        <v>779</v>
      </c>
      <c r="D407" s="114" t="s">
        <v>220</v>
      </c>
      <c r="E407" s="115" t="s">
        <v>780</v>
      </c>
      <c r="F407" s="191" t="s">
        <v>781</v>
      </c>
      <c r="G407" s="192"/>
      <c r="H407" s="192"/>
      <c r="I407" s="192"/>
      <c r="J407" s="117" t="s">
        <v>317</v>
      </c>
      <c r="K407" s="118">
        <v>10</v>
      </c>
      <c r="L407" s="193"/>
      <c r="M407" s="192"/>
      <c r="N407" s="194">
        <f>ROUND($L$407*$K$407,2)</f>
        <v>0</v>
      </c>
      <c r="O407" s="192"/>
      <c r="P407" s="192"/>
      <c r="Q407" s="192"/>
      <c r="R407" s="116"/>
      <c r="S407" s="40"/>
      <c r="T407" s="119"/>
      <c r="U407" s="120" t="s">
        <v>138</v>
      </c>
      <c r="V407" s="22"/>
      <c r="W407" s="22"/>
      <c r="X407" s="121">
        <v>0</v>
      </c>
      <c r="Y407" s="121">
        <f>$X$407*$K$407</f>
        <v>0</v>
      </c>
      <c r="Z407" s="121">
        <v>0</v>
      </c>
      <c r="AA407" s="122">
        <f>$Z$407*$K$407</f>
        <v>0</v>
      </c>
      <c r="AR407" s="75" t="s">
        <v>629</v>
      </c>
      <c r="AT407" s="75" t="s">
        <v>220</v>
      </c>
      <c r="AU407" s="75" t="s">
        <v>176</v>
      </c>
      <c r="AY407" s="6" t="s">
        <v>218</v>
      </c>
      <c r="BE407" s="123">
        <f>IF($U$407="základní",$N$407,0)</f>
        <v>0</v>
      </c>
      <c r="BF407" s="123">
        <f>IF($U$407="snížená",$N$407,0)</f>
        <v>0</v>
      </c>
      <c r="BG407" s="123">
        <f>IF($U$407="zákl. přenesená",$N$407,0)</f>
        <v>0</v>
      </c>
      <c r="BH407" s="123">
        <f>IF($U$407="sníž. přenesená",$N$407,0)</f>
        <v>0</v>
      </c>
      <c r="BI407" s="123">
        <f>IF($U$407="nulová",$N$407,0)</f>
        <v>0</v>
      </c>
      <c r="BJ407" s="75" t="s">
        <v>119</v>
      </c>
      <c r="BK407" s="123">
        <f>ROUND($L$407*$K$407,2)</f>
        <v>0</v>
      </c>
      <c r="BL407" s="75" t="s">
        <v>629</v>
      </c>
      <c r="BM407" s="75" t="s">
        <v>782</v>
      </c>
    </row>
    <row r="408" spans="2:47" s="6" customFormat="1" ht="16.5" customHeight="1">
      <c r="B408" s="21"/>
      <c r="C408" s="22"/>
      <c r="D408" s="22"/>
      <c r="E408" s="22"/>
      <c r="F408" s="197" t="s">
        <v>781</v>
      </c>
      <c r="G408" s="162"/>
      <c r="H408" s="162"/>
      <c r="I408" s="162"/>
      <c r="J408" s="162"/>
      <c r="K408" s="162"/>
      <c r="L408" s="162"/>
      <c r="M408" s="162"/>
      <c r="N408" s="162"/>
      <c r="O408" s="162"/>
      <c r="P408" s="162"/>
      <c r="Q408" s="162"/>
      <c r="R408" s="162"/>
      <c r="S408" s="40"/>
      <c r="T408" s="49"/>
      <c r="U408" s="22"/>
      <c r="V408" s="22"/>
      <c r="W408" s="22"/>
      <c r="X408" s="22"/>
      <c r="Y408" s="22"/>
      <c r="Z408" s="22"/>
      <c r="AA408" s="50"/>
      <c r="AT408" s="6" t="s">
        <v>234</v>
      </c>
      <c r="AU408" s="6" t="s">
        <v>176</v>
      </c>
    </row>
    <row r="409" spans="2:65" s="6" customFormat="1" ht="15.75" customHeight="1">
      <c r="B409" s="21"/>
      <c r="C409" s="114" t="s">
        <v>783</v>
      </c>
      <c r="D409" s="114" t="s">
        <v>220</v>
      </c>
      <c r="E409" s="115" t="s">
        <v>784</v>
      </c>
      <c r="F409" s="191" t="s">
        <v>781</v>
      </c>
      <c r="G409" s="192"/>
      <c r="H409" s="192"/>
      <c r="I409" s="192"/>
      <c r="J409" s="117" t="s">
        <v>317</v>
      </c>
      <c r="K409" s="118">
        <v>4</v>
      </c>
      <c r="L409" s="193"/>
      <c r="M409" s="192"/>
      <c r="N409" s="194">
        <f>ROUND($L$409*$K$409,2)</f>
        <v>0</v>
      </c>
      <c r="O409" s="192"/>
      <c r="P409" s="192"/>
      <c r="Q409" s="192"/>
      <c r="R409" s="116"/>
      <c r="S409" s="40"/>
      <c r="T409" s="119"/>
      <c r="U409" s="120" t="s">
        <v>138</v>
      </c>
      <c r="V409" s="22"/>
      <c r="W409" s="22"/>
      <c r="X409" s="121">
        <v>0</v>
      </c>
      <c r="Y409" s="121">
        <f>$X$409*$K$409</f>
        <v>0</v>
      </c>
      <c r="Z409" s="121">
        <v>0</v>
      </c>
      <c r="AA409" s="122">
        <f>$Z$409*$K$409</f>
        <v>0</v>
      </c>
      <c r="AR409" s="75" t="s">
        <v>629</v>
      </c>
      <c r="AT409" s="75" t="s">
        <v>220</v>
      </c>
      <c r="AU409" s="75" t="s">
        <v>176</v>
      </c>
      <c r="AY409" s="6" t="s">
        <v>218</v>
      </c>
      <c r="BE409" s="123">
        <f>IF($U$409="základní",$N$409,0)</f>
        <v>0</v>
      </c>
      <c r="BF409" s="123">
        <f>IF($U$409="snížená",$N$409,0)</f>
        <v>0</v>
      </c>
      <c r="BG409" s="123">
        <f>IF($U$409="zákl. přenesená",$N$409,0)</f>
        <v>0</v>
      </c>
      <c r="BH409" s="123">
        <f>IF($U$409="sníž. přenesená",$N$409,0)</f>
        <v>0</v>
      </c>
      <c r="BI409" s="123">
        <f>IF($U$409="nulová",$N$409,0)</f>
        <v>0</v>
      </c>
      <c r="BJ409" s="75" t="s">
        <v>119</v>
      </c>
      <c r="BK409" s="123">
        <f>ROUND($L$409*$K$409,2)</f>
        <v>0</v>
      </c>
      <c r="BL409" s="75" t="s">
        <v>629</v>
      </c>
      <c r="BM409" s="75" t="s">
        <v>785</v>
      </c>
    </row>
    <row r="410" spans="2:47" s="6" customFormat="1" ht="16.5" customHeight="1">
      <c r="B410" s="21"/>
      <c r="C410" s="22"/>
      <c r="D410" s="22"/>
      <c r="E410" s="22"/>
      <c r="F410" s="197" t="s">
        <v>781</v>
      </c>
      <c r="G410" s="162"/>
      <c r="H410" s="162"/>
      <c r="I410" s="162"/>
      <c r="J410" s="162"/>
      <c r="K410" s="162"/>
      <c r="L410" s="162"/>
      <c r="M410" s="162"/>
      <c r="N410" s="162"/>
      <c r="O410" s="162"/>
      <c r="P410" s="162"/>
      <c r="Q410" s="162"/>
      <c r="R410" s="162"/>
      <c r="S410" s="40"/>
      <c r="T410" s="49"/>
      <c r="U410" s="22"/>
      <c r="V410" s="22"/>
      <c r="W410" s="22"/>
      <c r="X410" s="22"/>
      <c r="Y410" s="22"/>
      <c r="Z410" s="22"/>
      <c r="AA410" s="50"/>
      <c r="AT410" s="6" t="s">
        <v>234</v>
      </c>
      <c r="AU410" s="6" t="s">
        <v>176</v>
      </c>
    </row>
    <row r="411" spans="2:65" s="6" customFormat="1" ht="15.75" customHeight="1">
      <c r="B411" s="21"/>
      <c r="C411" s="114" t="s">
        <v>786</v>
      </c>
      <c r="D411" s="114" t="s">
        <v>220</v>
      </c>
      <c r="E411" s="115" t="s">
        <v>787</v>
      </c>
      <c r="F411" s="191" t="s">
        <v>788</v>
      </c>
      <c r="G411" s="192"/>
      <c r="H411" s="192"/>
      <c r="I411" s="192"/>
      <c r="J411" s="117" t="s">
        <v>333</v>
      </c>
      <c r="K411" s="118">
        <v>8</v>
      </c>
      <c r="L411" s="193"/>
      <c r="M411" s="192"/>
      <c r="N411" s="194">
        <f>ROUND($L$411*$K$411,2)</f>
        <v>0</v>
      </c>
      <c r="O411" s="192"/>
      <c r="P411" s="192"/>
      <c r="Q411" s="192"/>
      <c r="R411" s="116"/>
      <c r="S411" s="40"/>
      <c r="T411" s="119"/>
      <c r="U411" s="120" t="s">
        <v>138</v>
      </c>
      <c r="V411" s="22"/>
      <c r="W411" s="22"/>
      <c r="X411" s="121">
        <v>0</v>
      </c>
      <c r="Y411" s="121">
        <f>$X$411*$K$411</f>
        <v>0</v>
      </c>
      <c r="Z411" s="121">
        <v>0</v>
      </c>
      <c r="AA411" s="122">
        <f>$Z$411*$K$411</f>
        <v>0</v>
      </c>
      <c r="AR411" s="75" t="s">
        <v>629</v>
      </c>
      <c r="AT411" s="75" t="s">
        <v>220</v>
      </c>
      <c r="AU411" s="75" t="s">
        <v>176</v>
      </c>
      <c r="AY411" s="6" t="s">
        <v>218</v>
      </c>
      <c r="BE411" s="123">
        <f>IF($U$411="základní",$N$411,0)</f>
        <v>0</v>
      </c>
      <c r="BF411" s="123">
        <f>IF($U$411="snížená",$N$411,0)</f>
        <v>0</v>
      </c>
      <c r="BG411" s="123">
        <f>IF($U$411="zákl. přenesená",$N$411,0)</f>
        <v>0</v>
      </c>
      <c r="BH411" s="123">
        <f>IF($U$411="sníž. přenesená",$N$411,0)</f>
        <v>0</v>
      </c>
      <c r="BI411" s="123">
        <f>IF($U$411="nulová",$N$411,0)</f>
        <v>0</v>
      </c>
      <c r="BJ411" s="75" t="s">
        <v>119</v>
      </c>
      <c r="BK411" s="123">
        <f>ROUND($L$411*$K$411,2)</f>
        <v>0</v>
      </c>
      <c r="BL411" s="75" t="s">
        <v>629</v>
      </c>
      <c r="BM411" s="75" t="s">
        <v>789</v>
      </c>
    </row>
    <row r="412" spans="2:47" s="6" customFormat="1" ht="16.5" customHeight="1">
      <c r="B412" s="21"/>
      <c r="C412" s="22"/>
      <c r="D412" s="22"/>
      <c r="E412" s="22"/>
      <c r="F412" s="197" t="s">
        <v>788</v>
      </c>
      <c r="G412" s="162"/>
      <c r="H412" s="162"/>
      <c r="I412" s="162"/>
      <c r="J412" s="162"/>
      <c r="K412" s="162"/>
      <c r="L412" s="162"/>
      <c r="M412" s="162"/>
      <c r="N412" s="162"/>
      <c r="O412" s="162"/>
      <c r="P412" s="162"/>
      <c r="Q412" s="162"/>
      <c r="R412" s="162"/>
      <c r="S412" s="40"/>
      <c r="T412" s="49"/>
      <c r="U412" s="22"/>
      <c r="V412" s="22"/>
      <c r="W412" s="22"/>
      <c r="X412" s="22"/>
      <c r="Y412" s="22"/>
      <c r="Z412" s="22"/>
      <c r="AA412" s="50"/>
      <c r="AT412" s="6" t="s">
        <v>234</v>
      </c>
      <c r="AU412" s="6" t="s">
        <v>176</v>
      </c>
    </row>
    <row r="413" spans="2:65" s="6" customFormat="1" ht="15.75" customHeight="1">
      <c r="B413" s="21"/>
      <c r="C413" s="114" t="s">
        <v>790</v>
      </c>
      <c r="D413" s="114" t="s">
        <v>220</v>
      </c>
      <c r="E413" s="115" t="s">
        <v>791</v>
      </c>
      <c r="F413" s="191" t="s">
        <v>792</v>
      </c>
      <c r="G413" s="192"/>
      <c r="H413" s="192"/>
      <c r="I413" s="192"/>
      <c r="J413" s="117" t="s">
        <v>333</v>
      </c>
      <c r="K413" s="118">
        <v>140</v>
      </c>
      <c r="L413" s="193"/>
      <c r="M413" s="192"/>
      <c r="N413" s="194">
        <f>ROUND($L$413*$K$413,2)</f>
        <v>0</v>
      </c>
      <c r="O413" s="192"/>
      <c r="P413" s="192"/>
      <c r="Q413" s="192"/>
      <c r="R413" s="116"/>
      <c r="S413" s="40"/>
      <c r="T413" s="119"/>
      <c r="U413" s="120" t="s">
        <v>138</v>
      </c>
      <c r="V413" s="22"/>
      <c r="W413" s="22"/>
      <c r="X413" s="121">
        <v>0</v>
      </c>
      <c r="Y413" s="121">
        <f>$X$413*$K$413</f>
        <v>0</v>
      </c>
      <c r="Z413" s="121">
        <v>0</v>
      </c>
      <c r="AA413" s="122">
        <f>$Z$413*$K$413</f>
        <v>0</v>
      </c>
      <c r="AR413" s="75" t="s">
        <v>629</v>
      </c>
      <c r="AT413" s="75" t="s">
        <v>220</v>
      </c>
      <c r="AU413" s="75" t="s">
        <v>176</v>
      </c>
      <c r="AY413" s="6" t="s">
        <v>218</v>
      </c>
      <c r="BE413" s="123">
        <f>IF($U$413="základní",$N$413,0)</f>
        <v>0</v>
      </c>
      <c r="BF413" s="123">
        <f>IF($U$413="snížená",$N$413,0)</f>
        <v>0</v>
      </c>
      <c r="BG413" s="123">
        <f>IF($U$413="zákl. přenesená",$N$413,0)</f>
        <v>0</v>
      </c>
      <c r="BH413" s="123">
        <f>IF($U$413="sníž. přenesená",$N$413,0)</f>
        <v>0</v>
      </c>
      <c r="BI413" s="123">
        <f>IF($U$413="nulová",$N$413,0)</f>
        <v>0</v>
      </c>
      <c r="BJ413" s="75" t="s">
        <v>119</v>
      </c>
      <c r="BK413" s="123">
        <f>ROUND($L$413*$K$413,2)</f>
        <v>0</v>
      </c>
      <c r="BL413" s="75" t="s">
        <v>629</v>
      </c>
      <c r="BM413" s="75" t="s">
        <v>793</v>
      </c>
    </row>
    <row r="414" spans="2:47" s="6" customFormat="1" ht="16.5" customHeight="1">
      <c r="B414" s="21"/>
      <c r="C414" s="22"/>
      <c r="D414" s="22"/>
      <c r="E414" s="22"/>
      <c r="F414" s="197" t="s">
        <v>792</v>
      </c>
      <c r="G414" s="162"/>
      <c r="H414" s="162"/>
      <c r="I414" s="162"/>
      <c r="J414" s="162"/>
      <c r="K414" s="162"/>
      <c r="L414" s="162"/>
      <c r="M414" s="162"/>
      <c r="N414" s="162"/>
      <c r="O414" s="162"/>
      <c r="P414" s="162"/>
      <c r="Q414" s="162"/>
      <c r="R414" s="162"/>
      <c r="S414" s="40"/>
      <c r="T414" s="49"/>
      <c r="U414" s="22"/>
      <c r="V414" s="22"/>
      <c r="W414" s="22"/>
      <c r="X414" s="22"/>
      <c r="Y414" s="22"/>
      <c r="Z414" s="22"/>
      <c r="AA414" s="50"/>
      <c r="AT414" s="6" t="s">
        <v>234</v>
      </c>
      <c r="AU414" s="6" t="s">
        <v>176</v>
      </c>
    </row>
    <row r="415" spans="2:65" s="6" customFormat="1" ht="15.75" customHeight="1">
      <c r="B415" s="21"/>
      <c r="C415" s="114" t="s">
        <v>794</v>
      </c>
      <c r="D415" s="114" t="s">
        <v>220</v>
      </c>
      <c r="E415" s="115" t="s">
        <v>795</v>
      </c>
      <c r="F415" s="191" t="s">
        <v>796</v>
      </c>
      <c r="G415" s="192"/>
      <c r="H415" s="192"/>
      <c r="I415" s="192"/>
      <c r="J415" s="117" t="s">
        <v>333</v>
      </c>
      <c r="K415" s="118">
        <v>8</v>
      </c>
      <c r="L415" s="193"/>
      <c r="M415" s="192"/>
      <c r="N415" s="194">
        <f>ROUND($L$415*$K$415,2)</f>
        <v>0</v>
      </c>
      <c r="O415" s="192"/>
      <c r="P415" s="192"/>
      <c r="Q415" s="192"/>
      <c r="R415" s="116"/>
      <c r="S415" s="40"/>
      <c r="T415" s="119"/>
      <c r="U415" s="120" t="s">
        <v>138</v>
      </c>
      <c r="V415" s="22"/>
      <c r="W415" s="22"/>
      <c r="X415" s="121">
        <v>0</v>
      </c>
      <c r="Y415" s="121">
        <f>$X$415*$K$415</f>
        <v>0</v>
      </c>
      <c r="Z415" s="121">
        <v>0</v>
      </c>
      <c r="AA415" s="122">
        <f>$Z$415*$K$415</f>
        <v>0</v>
      </c>
      <c r="AR415" s="75" t="s">
        <v>629</v>
      </c>
      <c r="AT415" s="75" t="s">
        <v>220</v>
      </c>
      <c r="AU415" s="75" t="s">
        <v>176</v>
      </c>
      <c r="AY415" s="6" t="s">
        <v>218</v>
      </c>
      <c r="BE415" s="123">
        <f>IF($U$415="základní",$N$415,0)</f>
        <v>0</v>
      </c>
      <c r="BF415" s="123">
        <f>IF($U$415="snížená",$N$415,0)</f>
        <v>0</v>
      </c>
      <c r="BG415" s="123">
        <f>IF($U$415="zákl. přenesená",$N$415,0)</f>
        <v>0</v>
      </c>
      <c r="BH415" s="123">
        <f>IF($U$415="sníž. přenesená",$N$415,0)</f>
        <v>0</v>
      </c>
      <c r="BI415" s="123">
        <f>IF($U$415="nulová",$N$415,0)</f>
        <v>0</v>
      </c>
      <c r="BJ415" s="75" t="s">
        <v>119</v>
      </c>
      <c r="BK415" s="123">
        <f>ROUND($L$415*$K$415,2)</f>
        <v>0</v>
      </c>
      <c r="BL415" s="75" t="s">
        <v>629</v>
      </c>
      <c r="BM415" s="75" t="s">
        <v>797</v>
      </c>
    </row>
    <row r="416" spans="2:47" s="6" customFormat="1" ht="16.5" customHeight="1">
      <c r="B416" s="21"/>
      <c r="C416" s="22"/>
      <c r="D416" s="22"/>
      <c r="E416" s="22"/>
      <c r="F416" s="197" t="s">
        <v>796</v>
      </c>
      <c r="G416" s="162"/>
      <c r="H416" s="162"/>
      <c r="I416" s="162"/>
      <c r="J416" s="162"/>
      <c r="K416" s="162"/>
      <c r="L416" s="162"/>
      <c r="M416" s="162"/>
      <c r="N416" s="162"/>
      <c r="O416" s="162"/>
      <c r="P416" s="162"/>
      <c r="Q416" s="162"/>
      <c r="R416" s="162"/>
      <c r="S416" s="40"/>
      <c r="T416" s="49"/>
      <c r="U416" s="22"/>
      <c r="V416" s="22"/>
      <c r="W416" s="22"/>
      <c r="X416" s="22"/>
      <c r="Y416" s="22"/>
      <c r="Z416" s="22"/>
      <c r="AA416" s="50"/>
      <c r="AT416" s="6" t="s">
        <v>234</v>
      </c>
      <c r="AU416" s="6" t="s">
        <v>176</v>
      </c>
    </row>
    <row r="417" spans="2:65" s="6" customFormat="1" ht="15.75" customHeight="1">
      <c r="B417" s="21"/>
      <c r="C417" s="114" t="s">
        <v>798</v>
      </c>
      <c r="D417" s="114" t="s">
        <v>220</v>
      </c>
      <c r="E417" s="115" t="s">
        <v>799</v>
      </c>
      <c r="F417" s="191" t="s">
        <v>800</v>
      </c>
      <c r="G417" s="192"/>
      <c r="H417" s="192"/>
      <c r="I417" s="192"/>
      <c r="J417" s="117" t="s">
        <v>317</v>
      </c>
      <c r="K417" s="118">
        <v>4</v>
      </c>
      <c r="L417" s="193"/>
      <c r="M417" s="192"/>
      <c r="N417" s="194">
        <f>ROUND($L$417*$K$417,2)</f>
        <v>0</v>
      </c>
      <c r="O417" s="192"/>
      <c r="P417" s="192"/>
      <c r="Q417" s="192"/>
      <c r="R417" s="116"/>
      <c r="S417" s="40"/>
      <c r="T417" s="119"/>
      <c r="U417" s="120" t="s">
        <v>138</v>
      </c>
      <c r="V417" s="22"/>
      <c r="W417" s="22"/>
      <c r="X417" s="121">
        <v>0</v>
      </c>
      <c r="Y417" s="121">
        <f>$X$417*$K$417</f>
        <v>0</v>
      </c>
      <c r="Z417" s="121">
        <v>0</v>
      </c>
      <c r="AA417" s="122">
        <f>$Z$417*$K$417</f>
        <v>0</v>
      </c>
      <c r="AR417" s="75" t="s">
        <v>629</v>
      </c>
      <c r="AT417" s="75" t="s">
        <v>220</v>
      </c>
      <c r="AU417" s="75" t="s">
        <v>176</v>
      </c>
      <c r="AY417" s="6" t="s">
        <v>218</v>
      </c>
      <c r="BE417" s="123">
        <f>IF($U$417="základní",$N$417,0)</f>
        <v>0</v>
      </c>
      <c r="BF417" s="123">
        <f>IF($U$417="snížená",$N$417,0)</f>
        <v>0</v>
      </c>
      <c r="BG417" s="123">
        <f>IF($U$417="zákl. přenesená",$N$417,0)</f>
        <v>0</v>
      </c>
      <c r="BH417" s="123">
        <f>IF($U$417="sníž. přenesená",$N$417,0)</f>
        <v>0</v>
      </c>
      <c r="BI417" s="123">
        <f>IF($U$417="nulová",$N$417,0)</f>
        <v>0</v>
      </c>
      <c r="BJ417" s="75" t="s">
        <v>119</v>
      </c>
      <c r="BK417" s="123">
        <f>ROUND($L$417*$K$417,2)</f>
        <v>0</v>
      </c>
      <c r="BL417" s="75" t="s">
        <v>629</v>
      </c>
      <c r="BM417" s="75" t="s">
        <v>801</v>
      </c>
    </row>
    <row r="418" spans="2:47" s="6" customFormat="1" ht="16.5" customHeight="1">
      <c r="B418" s="21"/>
      <c r="C418" s="22"/>
      <c r="D418" s="22"/>
      <c r="E418" s="22"/>
      <c r="F418" s="197" t="s">
        <v>800</v>
      </c>
      <c r="G418" s="162"/>
      <c r="H418" s="162"/>
      <c r="I418" s="162"/>
      <c r="J418" s="162"/>
      <c r="K418" s="162"/>
      <c r="L418" s="162"/>
      <c r="M418" s="162"/>
      <c r="N418" s="162"/>
      <c r="O418" s="162"/>
      <c r="P418" s="162"/>
      <c r="Q418" s="162"/>
      <c r="R418" s="162"/>
      <c r="S418" s="40"/>
      <c r="T418" s="49"/>
      <c r="U418" s="22"/>
      <c r="V418" s="22"/>
      <c r="W418" s="22"/>
      <c r="X418" s="22"/>
      <c r="Y418" s="22"/>
      <c r="Z418" s="22"/>
      <c r="AA418" s="50"/>
      <c r="AT418" s="6" t="s">
        <v>234</v>
      </c>
      <c r="AU418" s="6" t="s">
        <v>176</v>
      </c>
    </row>
    <row r="419" spans="2:65" s="6" customFormat="1" ht="15.75" customHeight="1">
      <c r="B419" s="21"/>
      <c r="C419" s="114" t="s">
        <v>802</v>
      </c>
      <c r="D419" s="114" t="s">
        <v>220</v>
      </c>
      <c r="E419" s="115" t="s">
        <v>803</v>
      </c>
      <c r="F419" s="191" t="s">
        <v>804</v>
      </c>
      <c r="G419" s="192"/>
      <c r="H419" s="192"/>
      <c r="I419" s="192"/>
      <c r="J419" s="117" t="s">
        <v>317</v>
      </c>
      <c r="K419" s="118">
        <v>4</v>
      </c>
      <c r="L419" s="193"/>
      <c r="M419" s="192"/>
      <c r="N419" s="194">
        <f>ROUND($L$419*$K$419,2)</f>
        <v>0</v>
      </c>
      <c r="O419" s="192"/>
      <c r="P419" s="192"/>
      <c r="Q419" s="192"/>
      <c r="R419" s="116"/>
      <c r="S419" s="40"/>
      <c r="T419" s="119"/>
      <c r="U419" s="120" t="s">
        <v>138</v>
      </c>
      <c r="V419" s="22"/>
      <c r="W419" s="22"/>
      <c r="X419" s="121">
        <v>0</v>
      </c>
      <c r="Y419" s="121">
        <f>$X$419*$K$419</f>
        <v>0</v>
      </c>
      <c r="Z419" s="121">
        <v>0</v>
      </c>
      <c r="AA419" s="122">
        <f>$Z$419*$K$419</f>
        <v>0</v>
      </c>
      <c r="AR419" s="75" t="s">
        <v>629</v>
      </c>
      <c r="AT419" s="75" t="s">
        <v>220</v>
      </c>
      <c r="AU419" s="75" t="s">
        <v>176</v>
      </c>
      <c r="AY419" s="6" t="s">
        <v>218</v>
      </c>
      <c r="BE419" s="123">
        <f>IF($U$419="základní",$N$419,0)</f>
        <v>0</v>
      </c>
      <c r="BF419" s="123">
        <f>IF($U$419="snížená",$N$419,0)</f>
        <v>0</v>
      </c>
      <c r="BG419" s="123">
        <f>IF($U$419="zákl. přenesená",$N$419,0)</f>
        <v>0</v>
      </c>
      <c r="BH419" s="123">
        <f>IF($U$419="sníž. přenesená",$N$419,0)</f>
        <v>0</v>
      </c>
      <c r="BI419" s="123">
        <f>IF($U$419="nulová",$N$419,0)</f>
        <v>0</v>
      </c>
      <c r="BJ419" s="75" t="s">
        <v>119</v>
      </c>
      <c r="BK419" s="123">
        <f>ROUND($L$419*$K$419,2)</f>
        <v>0</v>
      </c>
      <c r="BL419" s="75" t="s">
        <v>629</v>
      </c>
      <c r="BM419" s="75" t="s">
        <v>805</v>
      </c>
    </row>
    <row r="420" spans="2:47" s="6" customFormat="1" ht="16.5" customHeight="1">
      <c r="B420" s="21"/>
      <c r="C420" s="22"/>
      <c r="D420" s="22"/>
      <c r="E420" s="22"/>
      <c r="F420" s="197" t="s">
        <v>804</v>
      </c>
      <c r="G420" s="162"/>
      <c r="H420" s="162"/>
      <c r="I420" s="162"/>
      <c r="J420" s="162"/>
      <c r="K420" s="162"/>
      <c r="L420" s="162"/>
      <c r="M420" s="162"/>
      <c r="N420" s="162"/>
      <c r="O420" s="162"/>
      <c r="P420" s="162"/>
      <c r="Q420" s="162"/>
      <c r="R420" s="162"/>
      <c r="S420" s="40"/>
      <c r="T420" s="49"/>
      <c r="U420" s="22"/>
      <c r="V420" s="22"/>
      <c r="W420" s="22"/>
      <c r="X420" s="22"/>
      <c r="Y420" s="22"/>
      <c r="Z420" s="22"/>
      <c r="AA420" s="50"/>
      <c r="AT420" s="6" t="s">
        <v>234</v>
      </c>
      <c r="AU420" s="6" t="s">
        <v>176</v>
      </c>
    </row>
    <row r="421" spans="2:65" s="6" customFormat="1" ht="15.75" customHeight="1">
      <c r="B421" s="21"/>
      <c r="C421" s="114" t="s">
        <v>806</v>
      </c>
      <c r="D421" s="114" t="s">
        <v>220</v>
      </c>
      <c r="E421" s="115" t="s">
        <v>807</v>
      </c>
      <c r="F421" s="191" t="s">
        <v>808</v>
      </c>
      <c r="G421" s="192"/>
      <c r="H421" s="192"/>
      <c r="I421" s="192"/>
      <c r="J421" s="117" t="s">
        <v>317</v>
      </c>
      <c r="K421" s="118">
        <v>4</v>
      </c>
      <c r="L421" s="193"/>
      <c r="M421" s="192"/>
      <c r="N421" s="194">
        <f>ROUND($L$421*$K$421,2)</f>
        <v>0</v>
      </c>
      <c r="O421" s="192"/>
      <c r="P421" s="192"/>
      <c r="Q421" s="192"/>
      <c r="R421" s="116"/>
      <c r="S421" s="40"/>
      <c r="T421" s="119"/>
      <c r="U421" s="120" t="s">
        <v>138</v>
      </c>
      <c r="V421" s="22"/>
      <c r="W421" s="22"/>
      <c r="X421" s="121">
        <v>0</v>
      </c>
      <c r="Y421" s="121">
        <f>$X$421*$K$421</f>
        <v>0</v>
      </c>
      <c r="Z421" s="121">
        <v>0</v>
      </c>
      <c r="AA421" s="122">
        <f>$Z$421*$K$421</f>
        <v>0</v>
      </c>
      <c r="AR421" s="75" t="s">
        <v>629</v>
      </c>
      <c r="AT421" s="75" t="s">
        <v>220</v>
      </c>
      <c r="AU421" s="75" t="s">
        <v>176</v>
      </c>
      <c r="AY421" s="6" t="s">
        <v>218</v>
      </c>
      <c r="BE421" s="123">
        <f>IF($U$421="základní",$N$421,0)</f>
        <v>0</v>
      </c>
      <c r="BF421" s="123">
        <f>IF($U$421="snížená",$N$421,0)</f>
        <v>0</v>
      </c>
      <c r="BG421" s="123">
        <f>IF($U$421="zákl. přenesená",$N$421,0)</f>
        <v>0</v>
      </c>
      <c r="BH421" s="123">
        <f>IF($U$421="sníž. přenesená",$N$421,0)</f>
        <v>0</v>
      </c>
      <c r="BI421" s="123">
        <f>IF($U$421="nulová",$N$421,0)</f>
        <v>0</v>
      </c>
      <c r="BJ421" s="75" t="s">
        <v>119</v>
      </c>
      <c r="BK421" s="123">
        <f>ROUND($L$421*$K$421,2)</f>
        <v>0</v>
      </c>
      <c r="BL421" s="75" t="s">
        <v>629</v>
      </c>
      <c r="BM421" s="75" t="s">
        <v>809</v>
      </c>
    </row>
    <row r="422" spans="2:47" s="6" customFormat="1" ht="16.5" customHeight="1">
      <c r="B422" s="21"/>
      <c r="C422" s="22"/>
      <c r="D422" s="22"/>
      <c r="E422" s="22"/>
      <c r="F422" s="197" t="s">
        <v>808</v>
      </c>
      <c r="G422" s="162"/>
      <c r="H422" s="162"/>
      <c r="I422" s="162"/>
      <c r="J422" s="162"/>
      <c r="K422" s="162"/>
      <c r="L422" s="162"/>
      <c r="M422" s="162"/>
      <c r="N422" s="162"/>
      <c r="O422" s="162"/>
      <c r="P422" s="162"/>
      <c r="Q422" s="162"/>
      <c r="R422" s="162"/>
      <c r="S422" s="40"/>
      <c r="T422" s="49"/>
      <c r="U422" s="22"/>
      <c r="V422" s="22"/>
      <c r="W422" s="22"/>
      <c r="X422" s="22"/>
      <c r="Y422" s="22"/>
      <c r="Z422" s="22"/>
      <c r="AA422" s="50"/>
      <c r="AT422" s="6" t="s">
        <v>234</v>
      </c>
      <c r="AU422" s="6" t="s">
        <v>176</v>
      </c>
    </row>
    <row r="423" spans="2:65" s="6" customFormat="1" ht="15.75" customHeight="1">
      <c r="B423" s="21"/>
      <c r="C423" s="114" t="s">
        <v>810</v>
      </c>
      <c r="D423" s="114" t="s">
        <v>220</v>
      </c>
      <c r="E423" s="115" t="s">
        <v>811</v>
      </c>
      <c r="F423" s="191" t="s">
        <v>812</v>
      </c>
      <c r="G423" s="192"/>
      <c r="H423" s="192"/>
      <c r="I423" s="192"/>
      <c r="J423" s="117" t="s">
        <v>317</v>
      </c>
      <c r="K423" s="118">
        <v>4</v>
      </c>
      <c r="L423" s="193"/>
      <c r="M423" s="192"/>
      <c r="N423" s="194">
        <f>ROUND($L$423*$K$423,2)</f>
        <v>0</v>
      </c>
      <c r="O423" s="192"/>
      <c r="P423" s="192"/>
      <c r="Q423" s="192"/>
      <c r="R423" s="116"/>
      <c r="S423" s="40"/>
      <c r="T423" s="119"/>
      <c r="U423" s="120" t="s">
        <v>138</v>
      </c>
      <c r="V423" s="22"/>
      <c r="W423" s="22"/>
      <c r="X423" s="121">
        <v>0</v>
      </c>
      <c r="Y423" s="121">
        <f>$X$423*$K$423</f>
        <v>0</v>
      </c>
      <c r="Z423" s="121">
        <v>0</v>
      </c>
      <c r="AA423" s="122">
        <f>$Z$423*$K$423</f>
        <v>0</v>
      </c>
      <c r="AR423" s="75" t="s">
        <v>629</v>
      </c>
      <c r="AT423" s="75" t="s">
        <v>220</v>
      </c>
      <c r="AU423" s="75" t="s">
        <v>176</v>
      </c>
      <c r="AY423" s="6" t="s">
        <v>218</v>
      </c>
      <c r="BE423" s="123">
        <f>IF($U$423="základní",$N$423,0)</f>
        <v>0</v>
      </c>
      <c r="BF423" s="123">
        <f>IF($U$423="snížená",$N$423,0)</f>
        <v>0</v>
      </c>
      <c r="BG423" s="123">
        <f>IF($U$423="zákl. přenesená",$N$423,0)</f>
        <v>0</v>
      </c>
      <c r="BH423" s="123">
        <f>IF($U$423="sníž. přenesená",$N$423,0)</f>
        <v>0</v>
      </c>
      <c r="BI423" s="123">
        <f>IF($U$423="nulová",$N$423,0)</f>
        <v>0</v>
      </c>
      <c r="BJ423" s="75" t="s">
        <v>119</v>
      </c>
      <c r="BK423" s="123">
        <f>ROUND($L$423*$K$423,2)</f>
        <v>0</v>
      </c>
      <c r="BL423" s="75" t="s">
        <v>629</v>
      </c>
      <c r="BM423" s="75" t="s">
        <v>813</v>
      </c>
    </row>
    <row r="424" spans="2:47" s="6" customFormat="1" ht="16.5" customHeight="1">
      <c r="B424" s="21"/>
      <c r="C424" s="22"/>
      <c r="D424" s="22"/>
      <c r="E424" s="22"/>
      <c r="F424" s="197" t="s">
        <v>812</v>
      </c>
      <c r="G424" s="162"/>
      <c r="H424" s="162"/>
      <c r="I424" s="162"/>
      <c r="J424" s="162"/>
      <c r="K424" s="162"/>
      <c r="L424" s="162"/>
      <c r="M424" s="162"/>
      <c r="N424" s="162"/>
      <c r="O424" s="162"/>
      <c r="P424" s="162"/>
      <c r="Q424" s="162"/>
      <c r="R424" s="162"/>
      <c r="S424" s="40"/>
      <c r="T424" s="49"/>
      <c r="U424" s="22"/>
      <c r="V424" s="22"/>
      <c r="W424" s="22"/>
      <c r="X424" s="22"/>
      <c r="Y424" s="22"/>
      <c r="Z424" s="22"/>
      <c r="AA424" s="50"/>
      <c r="AT424" s="6" t="s">
        <v>234</v>
      </c>
      <c r="AU424" s="6" t="s">
        <v>176</v>
      </c>
    </row>
    <row r="425" spans="2:65" s="6" customFormat="1" ht="15.75" customHeight="1">
      <c r="B425" s="21"/>
      <c r="C425" s="114" t="s">
        <v>814</v>
      </c>
      <c r="D425" s="114" t="s">
        <v>220</v>
      </c>
      <c r="E425" s="115" t="s">
        <v>815</v>
      </c>
      <c r="F425" s="191" t="s">
        <v>816</v>
      </c>
      <c r="G425" s="192"/>
      <c r="H425" s="192"/>
      <c r="I425" s="192"/>
      <c r="J425" s="117" t="s">
        <v>317</v>
      </c>
      <c r="K425" s="118">
        <v>4</v>
      </c>
      <c r="L425" s="193"/>
      <c r="M425" s="192"/>
      <c r="N425" s="194">
        <f>ROUND($L$425*$K$425,2)</f>
        <v>0</v>
      </c>
      <c r="O425" s="192"/>
      <c r="P425" s="192"/>
      <c r="Q425" s="192"/>
      <c r="R425" s="116"/>
      <c r="S425" s="40"/>
      <c r="T425" s="119"/>
      <c r="U425" s="120" t="s">
        <v>138</v>
      </c>
      <c r="V425" s="22"/>
      <c r="W425" s="22"/>
      <c r="X425" s="121">
        <v>0</v>
      </c>
      <c r="Y425" s="121">
        <f>$X$425*$K$425</f>
        <v>0</v>
      </c>
      <c r="Z425" s="121">
        <v>0</v>
      </c>
      <c r="AA425" s="122">
        <f>$Z$425*$K$425</f>
        <v>0</v>
      </c>
      <c r="AR425" s="75" t="s">
        <v>629</v>
      </c>
      <c r="AT425" s="75" t="s">
        <v>220</v>
      </c>
      <c r="AU425" s="75" t="s">
        <v>176</v>
      </c>
      <c r="AY425" s="6" t="s">
        <v>218</v>
      </c>
      <c r="BE425" s="123">
        <f>IF($U$425="základní",$N$425,0)</f>
        <v>0</v>
      </c>
      <c r="BF425" s="123">
        <f>IF($U$425="snížená",$N$425,0)</f>
        <v>0</v>
      </c>
      <c r="BG425" s="123">
        <f>IF($U$425="zákl. přenesená",$N$425,0)</f>
        <v>0</v>
      </c>
      <c r="BH425" s="123">
        <f>IF($U$425="sníž. přenesená",$N$425,0)</f>
        <v>0</v>
      </c>
      <c r="BI425" s="123">
        <f>IF($U$425="nulová",$N$425,0)</f>
        <v>0</v>
      </c>
      <c r="BJ425" s="75" t="s">
        <v>119</v>
      </c>
      <c r="BK425" s="123">
        <f>ROUND($L$425*$K$425,2)</f>
        <v>0</v>
      </c>
      <c r="BL425" s="75" t="s">
        <v>629</v>
      </c>
      <c r="BM425" s="75" t="s">
        <v>817</v>
      </c>
    </row>
    <row r="426" spans="2:47" s="6" customFormat="1" ht="16.5" customHeight="1">
      <c r="B426" s="21"/>
      <c r="C426" s="22"/>
      <c r="D426" s="22"/>
      <c r="E426" s="22"/>
      <c r="F426" s="197" t="s">
        <v>816</v>
      </c>
      <c r="G426" s="162"/>
      <c r="H426" s="162"/>
      <c r="I426" s="162"/>
      <c r="J426" s="162"/>
      <c r="K426" s="162"/>
      <c r="L426" s="162"/>
      <c r="M426" s="162"/>
      <c r="N426" s="162"/>
      <c r="O426" s="162"/>
      <c r="P426" s="162"/>
      <c r="Q426" s="162"/>
      <c r="R426" s="162"/>
      <c r="S426" s="40"/>
      <c r="T426" s="49"/>
      <c r="U426" s="22"/>
      <c r="V426" s="22"/>
      <c r="W426" s="22"/>
      <c r="X426" s="22"/>
      <c r="Y426" s="22"/>
      <c r="Z426" s="22"/>
      <c r="AA426" s="50"/>
      <c r="AT426" s="6" t="s">
        <v>234</v>
      </c>
      <c r="AU426" s="6" t="s">
        <v>176</v>
      </c>
    </row>
    <row r="427" spans="2:65" s="6" customFormat="1" ht="15.75" customHeight="1">
      <c r="B427" s="21"/>
      <c r="C427" s="114" t="s">
        <v>818</v>
      </c>
      <c r="D427" s="114" t="s">
        <v>220</v>
      </c>
      <c r="E427" s="115" t="s">
        <v>819</v>
      </c>
      <c r="F427" s="191" t="s">
        <v>820</v>
      </c>
      <c r="G427" s="192"/>
      <c r="H427" s="192"/>
      <c r="I427" s="192"/>
      <c r="J427" s="117" t="s">
        <v>317</v>
      </c>
      <c r="K427" s="118">
        <v>4</v>
      </c>
      <c r="L427" s="193"/>
      <c r="M427" s="192"/>
      <c r="N427" s="194">
        <f>ROUND($L$427*$K$427,2)</f>
        <v>0</v>
      </c>
      <c r="O427" s="192"/>
      <c r="P427" s="192"/>
      <c r="Q427" s="192"/>
      <c r="R427" s="116"/>
      <c r="S427" s="40"/>
      <c r="T427" s="119"/>
      <c r="U427" s="120" t="s">
        <v>138</v>
      </c>
      <c r="V427" s="22"/>
      <c r="W427" s="22"/>
      <c r="X427" s="121">
        <v>0</v>
      </c>
      <c r="Y427" s="121">
        <f>$X$427*$K$427</f>
        <v>0</v>
      </c>
      <c r="Z427" s="121">
        <v>0</v>
      </c>
      <c r="AA427" s="122">
        <f>$Z$427*$K$427</f>
        <v>0</v>
      </c>
      <c r="AR427" s="75" t="s">
        <v>629</v>
      </c>
      <c r="AT427" s="75" t="s">
        <v>220</v>
      </c>
      <c r="AU427" s="75" t="s">
        <v>176</v>
      </c>
      <c r="AY427" s="6" t="s">
        <v>218</v>
      </c>
      <c r="BE427" s="123">
        <f>IF($U$427="základní",$N$427,0)</f>
        <v>0</v>
      </c>
      <c r="BF427" s="123">
        <f>IF($U$427="snížená",$N$427,0)</f>
        <v>0</v>
      </c>
      <c r="BG427" s="123">
        <f>IF($U$427="zákl. přenesená",$N$427,0)</f>
        <v>0</v>
      </c>
      <c r="BH427" s="123">
        <f>IF($U$427="sníž. přenesená",$N$427,0)</f>
        <v>0</v>
      </c>
      <c r="BI427" s="123">
        <f>IF($U$427="nulová",$N$427,0)</f>
        <v>0</v>
      </c>
      <c r="BJ427" s="75" t="s">
        <v>119</v>
      </c>
      <c r="BK427" s="123">
        <f>ROUND($L$427*$K$427,2)</f>
        <v>0</v>
      </c>
      <c r="BL427" s="75" t="s">
        <v>629</v>
      </c>
      <c r="BM427" s="75" t="s">
        <v>821</v>
      </c>
    </row>
    <row r="428" spans="2:47" s="6" customFormat="1" ht="16.5" customHeight="1">
      <c r="B428" s="21"/>
      <c r="C428" s="22"/>
      <c r="D428" s="22"/>
      <c r="E428" s="22"/>
      <c r="F428" s="197" t="s">
        <v>820</v>
      </c>
      <c r="G428" s="162"/>
      <c r="H428" s="162"/>
      <c r="I428" s="162"/>
      <c r="J428" s="162"/>
      <c r="K428" s="162"/>
      <c r="L428" s="162"/>
      <c r="M428" s="162"/>
      <c r="N428" s="162"/>
      <c r="O428" s="162"/>
      <c r="P428" s="162"/>
      <c r="Q428" s="162"/>
      <c r="R428" s="162"/>
      <c r="S428" s="40"/>
      <c r="T428" s="49"/>
      <c r="U428" s="22"/>
      <c r="V428" s="22"/>
      <c r="W428" s="22"/>
      <c r="X428" s="22"/>
      <c r="Y428" s="22"/>
      <c r="Z428" s="22"/>
      <c r="AA428" s="50"/>
      <c r="AT428" s="6" t="s">
        <v>234</v>
      </c>
      <c r="AU428" s="6" t="s">
        <v>176</v>
      </c>
    </row>
    <row r="429" spans="2:65" s="6" customFormat="1" ht="15.75" customHeight="1">
      <c r="B429" s="21"/>
      <c r="C429" s="114" t="s">
        <v>822</v>
      </c>
      <c r="D429" s="114" t="s">
        <v>220</v>
      </c>
      <c r="E429" s="115" t="s">
        <v>823</v>
      </c>
      <c r="F429" s="191" t="s">
        <v>824</v>
      </c>
      <c r="G429" s="192"/>
      <c r="H429" s="192"/>
      <c r="I429" s="192"/>
      <c r="J429" s="117" t="s">
        <v>825</v>
      </c>
      <c r="K429" s="138"/>
      <c r="L429" s="193"/>
      <c r="M429" s="192"/>
      <c r="N429" s="194">
        <f>ROUND($L$429*$K$429,2)</f>
        <v>0</v>
      </c>
      <c r="O429" s="192"/>
      <c r="P429" s="192"/>
      <c r="Q429" s="192"/>
      <c r="R429" s="116"/>
      <c r="S429" s="40"/>
      <c r="T429" s="119"/>
      <c r="U429" s="120" t="s">
        <v>138</v>
      </c>
      <c r="V429" s="22"/>
      <c r="W429" s="22"/>
      <c r="X429" s="121">
        <v>0</v>
      </c>
      <c r="Y429" s="121">
        <f>$X$429*$K$429</f>
        <v>0</v>
      </c>
      <c r="Z429" s="121">
        <v>0</v>
      </c>
      <c r="AA429" s="122">
        <f>$Z$429*$K$429</f>
        <v>0</v>
      </c>
      <c r="AR429" s="75" t="s">
        <v>629</v>
      </c>
      <c r="AT429" s="75" t="s">
        <v>220</v>
      </c>
      <c r="AU429" s="75" t="s">
        <v>176</v>
      </c>
      <c r="AY429" s="6" t="s">
        <v>218</v>
      </c>
      <c r="BE429" s="123">
        <f>IF($U$429="základní",$N$429,0)</f>
        <v>0</v>
      </c>
      <c r="BF429" s="123">
        <f>IF($U$429="snížená",$N$429,0)</f>
        <v>0</v>
      </c>
      <c r="BG429" s="123">
        <f>IF($U$429="zákl. přenesená",$N$429,0)</f>
        <v>0</v>
      </c>
      <c r="BH429" s="123">
        <f>IF($U$429="sníž. přenesená",$N$429,0)</f>
        <v>0</v>
      </c>
      <c r="BI429" s="123">
        <f>IF($U$429="nulová",$N$429,0)</f>
        <v>0</v>
      </c>
      <c r="BJ429" s="75" t="s">
        <v>119</v>
      </c>
      <c r="BK429" s="123">
        <f>ROUND($L$429*$K$429,2)</f>
        <v>0</v>
      </c>
      <c r="BL429" s="75" t="s">
        <v>629</v>
      </c>
      <c r="BM429" s="75" t="s">
        <v>826</v>
      </c>
    </row>
    <row r="430" spans="2:47" s="6" customFormat="1" ht="16.5" customHeight="1">
      <c r="B430" s="21"/>
      <c r="C430" s="22"/>
      <c r="D430" s="22"/>
      <c r="E430" s="22"/>
      <c r="F430" s="197" t="s">
        <v>824</v>
      </c>
      <c r="G430" s="162"/>
      <c r="H430" s="162"/>
      <c r="I430" s="162"/>
      <c r="J430" s="162"/>
      <c r="K430" s="162"/>
      <c r="L430" s="162"/>
      <c r="M430" s="162"/>
      <c r="N430" s="162"/>
      <c r="O430" s="162"/>
      <c r="P430" s="162"/>
      <c r="Q430" s="162"/>
      <c r="R430" s="162"/>
      <c r="S430" s="40"/>
      <c r="T430" s="49"/>
      <c r="U430" s="22"/>
      <c r="V430" s="22"/>
      <c r="W430" s="22"/>
      <c r="X430" s="22"/>
      <c r="Y430" s="22"/>
      <c r="Z430" s="22"/>
      <c r="AA430" s="50"/>
      <c r="AT430" s="6" t="s">
        <v>234</v>
      </c>
      <c r="AU430" s="6" t="s">
        <v>176</v>
      </c>
    </row>
    <row r="431" spans="2:65" s="6" customFormat="1" ht="15.75" customHeight="1">
      <c r="B431" s="21"/>
      <c r="C431" s="114" t="s">
        <v>125</v>
      </c>
      <c r="D431" s="114" t="s">
        <v>220</v>
      </c>
      <c r="E431" s="115" t="s">
        <v>827</v>
      </c>
      <c r="F431" s="191" t="s">
        <v>828</v>
      </c>
      <c r="G431" s="192"/>
      <c r="H431" s="192"/>
      <c r="I431" s="192"/>
      <c r="J431" s="117" t="s">
        <v>825</v>
      </c>
      <c r="K431" s="138"/>
      <c r="L431" s="193"/>
      <c r="M431" s="192"/>
      <c r="N431" s="194">
        <f>ROUND($L$431*$K$431,2)</f>
        <v>0</v>
      </c>
      <c r="O431" s="192"/>
      <c r="P431" s="192"/>
      <c r="Q431" s="192"/>
      <c r="R431" s="116"/>
      <c r="S431" s="40"/>
      <c r="T431" s="119"/>
      <c r="U431" s="120" t="s">
        <v>138</v>
      </c>
      <c r="V431" s="22"/>
      <c r="W431" s="22"/>
      <c r="X431" s="121">
        <v>0</v>
      </c>
      <c r="Y431" s="121">
        <f>$X$431*$K$431</f>
        <v>0</v>
      </c>
      <c r="Z431" s="121">
        <v>0</v>
      </c>
      <c r="AA431" s="122">
        <f>$Z$431*$K$431</f>
        <v>0</v>
      </c>
      <c r="AR431" s="75" t="s">
        <v>629</v>
      </c>
      <c r="AT431" s="75" t="s">
        <v>220</v>
      </c>
      <c r="AU431" s="75" t="s">
        <v>176</v>
      </c>
      <c r="AY431" s="6" t="s">
        <v>218</v>
      </c>
      <c r="BE431" s="123">
        <f>IF($U$431="základní",$N$431,0)</f>
        <v>0</v>
      </c>
      <c r="BF431" s="123">
        <f>IF($U$431="snížená",$N$431,0)</f>
        <v>0</v>
      </c>
      <c r="BG431" s="123">
        <f>IF($U$431="zákl. přenesená",$N$431,0)</f>
        <v>0</v>
      </c>
      <c r="BH431" s="123">
        <f>IF($U$431="sníž. přenesená",$N$431,0)</f>
        <v>0</v>
      </c>
      <c r="BI431" s="123">
        <f>IF($U$431="nulová",$N$431,0)</f>
        <v>0</v>
      </c>
      <c r="BJ431" s="75" t="s">
        <v>119</v>
      </c>
      <c r="BK431" s="123">
        <f>ROUND($L$431*$K$431,2)</f>
        <v>0</v>
      </c>
      <c r="BL431" s="75" t="s">
        <v>629</v>
      </c>
      <c r="BM431" s="75" t="s">
        <v>829</v>
      </c>
    </row>
    <row r="432" spans="2:47" s="6" customFormat="1" ht="16.5" customHeight="1">
      <c r="B432" s="21"/>
      <c r="C432" s="22"/>
      <c r="D432" s="22"/>
      <c r="E432" s="22"/>
      <c r="F432" s="197" t="s">
        <v>828</v>
      </c>
      <c r="G432" s="162"/>
      <c r="H432" s="162"/>
      <c r="I432" s="162"/>
      <c r="J432" s="162"/>
      <c r="K432" s="162"/>
      <c r="L432" s="162"/>
      <c r="M432" s="162"/>
      <c r="N432" s="162"/>
      <c r="O432" s="162"/>
      <c r="P432" s="162"/>
      <c r="Q432" s="162"/>
      <c r="R432" s="162"/>
      <c r="S432" s="40"/>
      <c r="T432" s="49"/>
      <c r="U432" s="22"/>
      <c r="V432" s="22"/>
      <c r="W432" s="22"/>
      <c r="X432" s="22"/>
      <c r="Y432" s="22"/>
      <c r="Z432" s="22"/>
      <c r="AA432" s="50"/>
      <c r="AT432" s="6" t="s">
        <v>234</v>
      </c>
      <c r="AU432" s="6" t="s">
        <v>176</v>
      </c>
    </row>
    <row r="433" spans="2:65" s="6" customFormat="1" ht="15.75" customHeight="1">
      <c r="B433" s="21"/>
      <c r="C433" s="114" t="s">
        <v>830</v>
      </c>
      <c r="D433" s="114" t="s">
        <v>220</v>
      </c>
      <c r="E433" s="115" t="s">
        <v>831</v>
      </c>
      <c r="F433" s="191" t="s">
        <v>832</v>
      </c>
      <c r="G433" s="192"/>
      <c r="H433" s="192"/>
      <c r="I433" s="192"/>
      <c r="J433" s="117" t="s">
        <v>825</v>
      </c>
      <c r="K433" s="138"/>
      <c r="L433" s="193"/>
      <c r="M433" s="192"/>
      <c r="N433" s="194">
        <f>ROUND($L$433*$K$433,2)</f>
        <v>0</v>
      </c>
      <c r="O433" s="192"/>
      <c r="P433" s="192"/>
      <c r="Q433" s="192"/>
      <c r="R433" s="116"/>
      <c r="S433" s="40"/>
      <c r="T433" s="119"/>
      <c r="U433" s="120" t="s">
        <v>138</v>
      </c>
      <c r="V433" s="22"/>
      <c r="W433" s="22"/>
      <c r="X433" s="121">
        <v>0</v>
      </c>
      <c r="Y433" s="121">
        <f>$X$433*$K$433</f>
        <v>0</v>
      </c>
      <c r="Z433" s="121">
        <v>0</v>
      </c>
      <c r="AA433" s="122">
        <f>$Z$433*$K$433</f>
        <v>0</v>
      </c>
      <c r="AR433" s="75" t="s">
        <v>629</v>
      </c>
      <c r="AT433" s="75" t="s">
        <v>220</v>
      </c>
      <c r="AU433" s="75" t="s">
        <v>176</v>
      </c>
      <c r="AY433" s="6" t="s">
        <v>218</v>
      </c>
      <c r="BE433" s="123">
        <f>IF($U$433="základní",$N$433,0)</f>
        <v>0</v>
      </c>
      <c r="BF433" s="123">
        <f>IF($U$433="snížená",$N$433,0)</f>
        <v>0</v>
      </c>
      <c r="BG433" s="123">
        <f>IF($U$433="zákl. přenesená",$N$433,0)</f>
        <v>0</v>
      </c>
      <c r="BH433" s="123">
        <f>IF($U$433="sníž. přenesená",$N$433,0)</f>
        <v>0</v>
      </c>
      <c r="BI433" s="123">
        <f>IF($U$433="nulová",$N$433,0)</f>
        <v>0</v>
      </c>
      <c r="BJ433" s="75" t="s">
        <v>119</v>
      </c>
      <c r="BK433" s="123">
        <f>ROUND($L$433*$K$433,2)</f>
        <v>0</v>
      </c>
      <c r="BL433" s="75" t="s">
        <v>629</v>
      </c>
      <c r="BM433" s="75" t="s">
        <v>833</v>
      </c>
    </row>
    <row r="434" spans="2:47" s="6" customFormat="1" ht="16.5" customHeight="1">
      <c r="B434" s="21"/>
      <c r="C434" s="22"/>
      <c r="D434" s="22"/>
      <c r="E434" s="22"/>
      <c r="F434" s="197" t="s">
        <v>832</v>
      </c>
      <c r="G434" s="162"/>
      <c r="H434" s="162"/>
      <c r="I434" s="162"/>
      <c r="J434" s="162"/>
      <c r="K434" s="162"/>
      <c r="L434" s="162"/>
      <c r="M434" s="162"/>
      <c r="N434" s="162"/>
      <c r="O434" s="162"/>
      <c r="P434" s="162"/>
      <c r="Q434" s="162"/>
      <c r="R434" s="162"/>
      <c r="S434" s="40"/>
      <c r="T434" s="49"/>
      <c r="U434" s="22"/>
      <c r="V434" s="22"/>
      <c r="W434" s="22"/>
      <c r="X434" s="22"/>
      <c r="Y434" s="22"/>
      <c r="Z434" s="22"/>
      <c r="AA434" s="50"/>
      <c r="AT434" s="6" t="s">
        <v>234</v>
      </c>
      <c r="AU434" s="6" t="s">
        <v>176</v>
      </c>
    </row>
    <row r="435" spans="2:65" s="6" customFormat="1" ht="15.75" customHeight="1">
      <c r="B435" s="21"/>
      <c r="C435" s="114" t="s">
        <v>834</v>
      </c>
      <c r="D435" s="114" t="s">
        <v>220</v>
      </c>
      <c r="E435" s="115" t="s">
        <v>835</v>
      </c>
      <c r="F435" s="191" t="s">
        <v>836</v>
      </c>
      <c r="G435" s="192"/>
      <c r="H435" s="192"/>
      <c r="I435" s="192"/>
      <c r="J435" s="117" t="s">
        <v>317</v>
      </c>
      <c r="K435" s="118">
        <v>1</v>
      </c>
      <c r="L435" s="193"/>
      <c r="M435" s="192"/>
      <c r="N435" s="194">
        <f>ROUND($L$435*$K$435,2)</f>
        <v>0</v>
      </c>
      <c r="O435" s="192"/>
      <c r="P435" s="192"/>
      <c r="Q435" s="192"/>
      <c r="R435" s="116"/>
      <c r="S435" s="40"/>
      <c r="T435" s="119"/>
      <c r="U435" s="120" t="s">
        <v>138</v>
      </c>
      <c r="V435" s="22"/>
      <c r="W435" s="22"/>
      <c r="X435" s="121">
        <v>0</v>
      </c>
      <c r="Y435" s="121">
        <f>$X$435*$K$435</f>
        <v>0</v>
      </c>
      <c r="Z435" s="121">
        <v>0</v>
      </c>
      <c r="AA435" s="122">
        <f>$Z$435*$K$435</f>
        <v>0</v>
      </c>
      <c r="AR435" s="75" t="s">
        <v>629</v>
      </c>
      <c r="AT435" s="75" t="s">
        <v>220</v>
      </c>
      <c r="AU435" s="75" t="s">
        <v>176</v>
      </c>
      <c r="AY435" s="6" t="s">
        <v>218</v>
      </c>
      <c r="BE435" s="123">
        <f>IF($U$435="základní",$N$435,0)</f>
        <v>0</v>
      </c>
      <c r="BF435" s="123">
        <f>IF($U$435="snížená",$N$435,0)</f>
        <v>0</v>
      </c>
      <c r="BG435" s="123">
        <f>IF($U$435="zákl. přenesená",$N$435,0)</f>
        <v>0</v>
      </c>
      <c r="BH435" s="123">
        <f>IF($U$435="sníž. přenesená",$N$435,0)</f>
        <v>0</v>
      </c>
      <c r="BI435" s="123">
        <f>IF($U$435="nulová",$N$435,0)</f>
        <v>0</v>
      </c>
      <c r="BJ435" s="75" t="s">
        <v>119</v>
      </c>
      <c r="BK435" s="123">
        <f>ROUND($L$435*$K$435,2)</f>
        <v>0</v>
      </c>
      <c r="BL435" s="75" t="s">
        <v>629</v>
      </c>
      <c r="BM435" s="75" t="s">
        <v>837</v>
      </c>
    </row>
    <row r="436" spans="2:47" s="6" customFormat="1" ht="16.5" customHeight="1">
      <c r="B436" s="21"/>
      <c r="C436" s="22"/>
      <c r="D436" s="22"/>
      <c r="E436" s="22"/>
      <c r="F436" s="197" t="s">
        <v>836</v>
      </c>
      <c r="G436" s="162"/>
      <c r="H436" s="162"/>
      <c r="I436" s="162"/>
      <c r="J436" s="162"/>
      <c r="K436" s="162"/>
      <c r="L436" s="162"/>
      <c r="M436" s="162"/>
      <c r="N436" s="162"/>
      <c r="O436" s="162"/>
      <c r="P436" s="162"/>
      <c r="Q436" s="162"/>
      <c r="R436" s="162"/>
      <c r="S436" s="40"/>
      <c r="T436" s="49"/>
      <c r="U436" s="22"/>
      <c r="V436" s="22"/>
      <c r="W436" s="22"/>
      <c r="X436" s="22"/>
      <c r="Y436" s="22"/>
      <c r="Z436" s="22"/>
      <c r="AA436" s="50"/>
      <c r="AT436" s="6" t="s">
        <v>234</v>
      </c>
      <c r="AU436" s="6" t="s">
        <v>176</v>
      </c>
    </row>
    <row r="437" spans="2:65" s="6" customFormat="1" ht="15.75" customHeight="1">
      <c r="B437" s="21"/>
      <c r="C437" s="114" t="s">
        <v>838</v>
      </c>
      <c r="D437" s="114" t="s">
        <v>220</v>
      </c>
      <c r="E437" s="115" t="s">
        <v>839</v>
      </c>
      <c r="F437" s="191" t="s">
        <v>840</v>
      </c>
      <c r="G437" s="192"/>
      <c r="H437" s="192"/>
      <c r="I437" s="192"/>
      <c r="J437" s="117" t="s">
        <v>841</v>
      </c>
      <c r="K437" s="118">
        <v>10</v>
      </c>
      <c r="L437" s="193"/>
      <c r="M437" s="192"/>
      <c r="N437" s="194">
        <f>ROUND($L$437*$K$437,2)</f>
        <v>0</v>
      </c>
      <c r="O437" s="192"/>
      <c r="P437" s="192"/>
      <c r="Q437" s="192"/>
      <c r="R437" s="116"/>
      <c r="S437" s="40"/>
      <c r="T437" s="119"/>
      <c r="U437" s="120" t="s">
        <v>138</v>
      </c>
      <c r="V437" s="22"/>
      <c r="W437" s="22"/>
      <c r="X437" s="121">
        <v>0</v>
      </c>
      <c r="Y437" s="121">
        <f>$X$437*$K$437</f>
        <v>0</v>
      </c>
      <c r="Z437" s="121">
        <v>0</v>
      </c>
      <c r="AA437" s="122">
        <f>$Z$437*$K$437</f>
        <v>0</v>
      </c>
      <c r="AR437" s="75" t="s">
        <v>629</v>
      </c>
      <c r="AT437" s="75" t="s">
        <v>220</v>
      </c>
      <c r="AU437" s="75" t="s">
        <v>176</v>
      </c>
      <c r="AY437" s="6" t="s">
        <v>218</v>
      </c>
      <c r="BE437" s="123">
        <f>IF($U$437="základní",$N$437,0)</f>
        <v>0</v>
      </c>
      <c r="BF437" s="123">
        <f>IF($U$437="snížená",$N$437,0)</f>
        <v>0</v>
      </c>
      <c r="BG437" s="123">
        <f>IF($U$437="zákl. přenesená",$N$437,0)</f>
        <v>0</v>
      </c>
      <c r="BH437" s="123">
        <f>IF($U$437="sníž. přenesená",$N$437,0)</f>
        <v>0</v>
      </c>
      <c r="BI437" s="123">
        <f>IF($U$437="nulová",$N$437,0)</f>
        <v>0</v>
      </c>
      <c r="BJ437" s="75" t="s">
        <v>119</v>
      </c>
      <c r="BK437" s="123">
        <f>ROUND($L$437*$K$437,2)</f>
        <v>0</v>
      </c>
      <c r="BL437" s="75" t="s">
        <v>629</v>
      </c>
      <c r="BM437" s="75" t="s">
        <v>842</v>
      </c>
    </row>
    <row r="438" spans="2:47" s="6" customFormat="1" ht="16.5" customHeight="1">
      <c r="B438" s="21"/>
      <c r="C438" s="22"/>
      <c r="D438" s="22"/>
      <c r="E438" s="22"/>
      <c r="F438" s="197" t="s">
        <v>840</v>
      </c>
      <c r="G438" s="162"/>
      <c r="H438" s="162"/>
      <c r="I438" s="162"/>
      <c r="J438" s="162"/>
      <c r="K438" s="162"/>
      <c r="L438" s="162"/>
      <c r="M438" s="162"/>
      <c r="N438" s="162"/>
      <c r="O438" s="162"/>
      <c r="P438" s="162"/>
      <c r="Q438" s="162"/>
      <c r="R438" s="162"/>
      <c r="S438" s="40"/>
      <c r="T438" s="49"/>
      <c r="U438" s="22"/>
      <c r="V438" s="22"/>
      <c r="W438" s="22"/>
      <c r="X438" s="22"/>
      <c r="Y438" s="22"/>
      <c r="Z438" s="22"/>
      <c r="AA438" s="50"/>
      <c r="AT438" s="6" t="s">
        <v>234</v>
      </c>
      <c r="AU438" s="6" t="s">
        <v>176</v>
      </c>
    </row>
    <row r="439" spans="2:65" s="6" customFormat="1" ht="15.75" customHeight="1">
      <c r="B439" s="21"/>
      <c r="C439" s="114" t="s">
        <v>843</v>
      </c>
      <c r="D439" s="114" t="s">
        <v>220</v>
      </c>
      <c r="E439" s="115" t="s">
        <v>844</v>
      </c>
      <c r="F439" s="191" t="s">
        <v>845</v>
      </c>
      <c r="G439" s="192"/>
      <c r="H439" s="192"/>
      <c r="I439" s="192"/>
      <c r="J439" s="117" t="s">
        <v>841</v>
      </c>
      <c r="K439" s="118">
        <v>5</v>
      </c>
      <c r="L439" s="193"/>
      <c r="M439" s="192"/>
      <c r="N439" s="194">
        <f>ROUND($L$439*$K$439,2)</f>
        <v>0</v>
      </c>
      <c r="O439" s="192"/>
      <c r="P439" s="192"/>
      <c r="Q439" s="192"/>
      <c r="R439" s="116"/>
      <c r="S439" s="40"/>
      <c r="T439" s="119"/>
      <c r="U439" s="120" t="s">
        <v>138</v>
      </c>
      <c r="V439" s="22"/>
      <c r="W439" s="22"/>
      <c r="X439" s="121">
        <v>0</v>
      </c>
      <c r="Y439" s="121">
        <f>$X$439*$K$439</f>
        <v>0</v>
      </c>
      <c r="Z439" s="121">
        <v>0</v>
      </c>
      <c r="AA439" s="122">
        <f>$Z$439*$K$439</f>
        <v>0</v>
      </c>
      <c r="AR439" s="75" t="s">
        <v>629</v>
      </c>
      <c r="AT439" s="75" t="s">
        <v>220</v>
      </c>
      <c r="AU439" s="75" t="s">
        <v>176</v>
      </c>
      <c r="AY439" s="6" t="s">
        <v>218</v>
      </c>
      <c r="BE439" s="123">
        <f>IF($U$439="základní",$N$439,0)</f>
        <v>0</v>
      </c>
      <c r="BF439" s="123">
        <f>IF($U$439="snížená",$N$439,0)</f>
        <v>0</v>
      </c>
      <c r="BG439" s="123">
        <f>IF($U$439="zákl. přenesená",$N$439,0)</f>
        <v>0</v>
      </c>
      <c r="BH439" s="123">
        <f>IF($U$439="sníž. přenesená",$N$439,0)</f>
        <v>0</v>
      </c>
      <c r="BI439" s="123">
        <f>IF($U$439="nulová",$N$439,0)</f>
        <v>0</v>
      </c>
      <c r="BJ439" s="75" t="s">
        <v>119</v>
      </c>
      <c r="BK439" s="123">
        <f>ROUND($L$439*$K$439,2)</f>
        <v>0</v>
      </c>
      <c r="BL439" s="75" t="s">
        <v>629</v>
      </c>
      <c r="BM439" s="75" t="s">
        <v>846</v>
      </c>
    </row>
    <row r="440" spans="2:47" s="6" customFormat="1" ht="16.5" customHeight="1">
      <c r="B440" s="21"/>
      <c r="C440" s="22"/>
      <c r="D440" s="22"/>
      <c r="E440" s="22"/>
      <c r="F440" s="197" t="s">
        <v>845</v>
      </c>
      <c r="G440" s="162"/>
      <c r="H440" s="162"/>
      <c r="I440" s="162"/>
      <c r="J440" s="162"/>
      <c r="K440" s="162"/>
      <c r="L440" s="162"/>
      <c r="M440" s="162"/>
      <c r="N440" s="162"/>
      <c r="O440" s="162"/>
      <c r="P440" s="162"/>
      <c r="Q440" s="162"/>
      <c r="R440" s="162"/>
      <c r="S440" s="40"/>
      <c r="T440" s="49"/>
      <c r="U440" s="22"/>
      <c r="V440" s="22"/>
      <c r="W440" s="22"/>
      <c r="X440" s="22"/>
      <c r="Y440" s="22"/>
      <c r="Z440" s="22"/>
      <c r="AA440" s="50"/>
      <c r="AT440" s="6" t="s">
        <v>234</v>
      </c>
      <c r="AU440" s="6" t="s">
        <v>176</v>
      </c>
    </row>
    <row r="441" spans="2:65" s="6" customFormat="1" ht="15.75" customHeight="1">
      <c r="B441" s="21"/>
      <c r="C441" s="114" t="s">
        <v>847</v>
      </c>
      <c r="D441" s="114" t="s">
        <v>220</v>
      </c>
      <c r="E441" s="115" t="s">
        <v>848</v>
      </c>
      <c r="F441" s="191" t="s">
        <v>849</v>
      </c>
      <c r="G441" s="192"/>
      <c r="H441" s="192"/>
      <c r="I441" s="192"/>
      <c r="J441" s="117" t="s">
        <v>841</v>
      </c>
      <c r="K441" s="118">
        <v>10</v>
      </c>
      <c r="L441" s="193"/>
      <c r="M441" s="192"/>
      <c r="N441" s="194">
        <f>ROUND($L$441*$K$441,2)</f>
        <v>0</v>
      </c>
      <c r="O441" s="192"/>
      <c r="P441" s="192"/>
      <c r="Q441" s="192"/>
      <c r="R441" s="116"/>
      <c r="S441" s="40"/>
      <c r="T441" s="119"/>
      <c r="U441" s="120" t="s">
        <v>138</v>
      </c>
      <c r="V441" s="22"/>
      <c r="W441" s="22"/>
      <c r="X441" s="121">
        <v>0</v>
      </c>
      <c r="Y441" s="121">
        <f>$X$441*$K$441</f>
        <v>0</v>
      </c>
      <c r="Z441" s="121">
        <v>0</v>
      </c>
      <c r="AA441" s="122">
        <f>$Z$441*$K$441</f>
        <v>0</v>
      </c>
      <c r="AR441" s="75" t="s">
        <v>629</v>
      </c>
      <c r="AT441" s="75" t="s">
        <v>220</v>
      </c>
      <c r="AU441" s="75" t="s">
        <v>176</v>
      </c>
      <c r="AY441" s="6" t="s">
        <v>218</v>
      </c>
      <c r="BE441" s="123">
        <f>IF($U$441="základní",$N$441,0)</f>
        <v>0</v>
      </c>
      <c r="BF441" s="123">
        <f>IF($U$441="snížená",$N$441,0)</f>
        <v>0</v>
      </c>
      <c r="BG441" s="123">
        <f>IF($U$441="zákl. přenesená",$N$441,0)</f>
        <v>0</v>
      </c>
      <c r="BH441" s="123">
        <f>IF($U$441="sníž. přenesená",$N$441,0)</f>
        <v>0</v>
      </c>
      <c r="BI441" s="123">
        <f>IF($U$441="nulová",$N$441,0)</f>
        <v>0</v>
      </c>
      <c r="BJ441" s="75" t="s">
        <v>119</v>
      </c>
      <c r="BK441" s="123">
        <f>ROUND($L$441*$K$441,2)</f>
        <v>0</v>
      </c>
      <c r="BL441" s="75" t="s">
        <v>629</v>
      </c>
      <c r="BM441" s="75" t="s">
        <v>850</v>
      </c>
    </row>
    <row r="442" spans="2:47" s="6" customFormat="1" ht="16.5" customHeight="1">
      <c r="B442" s="21"/>
      <c r="C442" s="22"/>
      <c r="D442" s="22"/>
      <c r="E442" s="22"/>
      <c r="F442" s="197" t="s">
        <v>849</v>
      </c>
      <c r="G442" s="162"/>
      <c r="H442" s="162"/>
      <c r="I442" s="162"/>
      <c r="J442" s="162"/>
      <c r="K442" s="162"/>
      <c r="L442" s="162"/>
      <c r="M442" s="162"/>
      <c r="N442" s="162"/>
      <c r="O442" s="162"/>
      <c r="P442" s="162"/>
      <c r="Q442" s="162"/>
      <c r="R442" s="162"/>
      <c r="S442" s="40"/>
      <c r="T442" s="49"/>
      <c r="U442" s="22"/>
      <c r="V442" s="22"/>
      <c r="W442" s="22"/>
      <c r="X442" s="22"/>
      <c r="Y442" s="22"/>
      <c r="Z442" s="22"/>
      <c r="AA442" s="50"/>
      <c r="AT442" s="6" t="s">
        <v>234</v>
      </c>
      <c r="AU442" s="6" t="s">
        <v>176</v>
      </c>
    </row>
    <row r="443" spans="2:65" s="6" customFormat="1" ht="15.75" customHeight="1">
      <c r="B443" s="21"/>
      <c r="C443" s="114" t="s">
        <v>851</v>
      </c>
      <c r="D443" s="114" t="s">
        <v>220</v>
      </c>
      <c r="E443" s="115" t="s">
        <v>852</v>
      </c>
      <c r="F443" s="191" t="s">
        <v>853</v>
      </c>
      <c r="G443" s="192"/>
      <c r="H443" s="192"/>
      <c r="I443" s="192"/>
      <c r="J443" s="117" t="s">
        <v>841</v>
      </c>
      <c r="K443" s="118">
        <v>3</v>
      </c>
      <c r="L443" s="193"/>
      <c r="M443" s="192"/>
      <c r="N443" s="194">
        <f>ROUND($L$443*$K$443,2)</f>
        <v>0</v>
      </c>
      <c r="O443" s="192"/>
      <c r="P443" s="192"/>
      <c r="Q443" s="192"/>
      <c r="R443" s="116"/>
      <c r="S443" s="40"/>
      <c r="T443" s="119"/>
      <c r="U443" s="120" t="s">
        <v>138</v>
      </c>
      <c r="V443" s="22"/>
      <c r="W443" s="22"/>
      <c r="X443" s="121">
        <v>0</v>
      </c>
      <c r="Y443" s="121">
        <f>$X$443*$K$443</f>
        <v>0</v>
      </c>
      <c r="Z443" s="121">
        <v>0</v>
      </c>
      <c r="AA443" s="122">
        <f>$Z$443*$K$443</f>
        <v>0</v>
      </c>
      <c r="AR443" s="75" t="s">
        <v>629</v>
      </c>
      <c r="AT443" s="75" t="s">
        <v>220</v>
      </c>
      <c r="AU443" s="75" t="s">
        <v>176</v>
      </c>
      <c r="AY443" s="6" t="s">
        <v>218</v>
      </c>
      <c r="BE443" s="123">
        <f>IF($U$443="základní",$N$443,0)</f>
        <v>0</v>
      </c>
      <c r="BF443" s="123">
        <f>IF($U$443="snížená",$N$443,0)</f>
        <v>0</v>
      </c>
      <c r="BG443" s="123">
        <f>IF($U$443="zákl. přenesená",$N$443,0)</f>
        <v>0</v>
      </c>
      <c r="BH443" s="123">
        <f>IF($U$443="sníž. přenesená",$N$443,0)</f>
        <v>0</v>
      </c>
      <c r="BI443" s="123">
        <f>IF($U$443="nulová",$N$443,0)</f>
        <v>0</v>
      </c>
      <c r="BJ443" s="75" t="s">
        <v>119</v>
      </c>
      <c r="BK443" s="123">
        <f>ROUND($L$443*$K$443,2)</f>
        <v>0</v>
      </c>
      <c r="BL443" s="75" t="s">
        <v>629</v>
      </c>
      <c r="BM443" s="75" t="s">
        <v>854</v>
      </c>
    </row>
    <row r="444" spans="2:47" s="6" customFormat="1" ht="16.5" customHeight="1">
      <c r="B444" s="21"/>
      <c r="C444" s="22"/>
      <c r="D444" s="22"/>
      <c r="E444" s="22"/>
      <c r="F444" s="197" t="s">
        <v>853</v>
      </c>
      <c r="G444" s="162"/>
      <c r="H444" s="162"/>
      <c r="I444" s="162"/>
      <c r="J444" s="162"/>
      <c r="K444" s="162"/>
      <c r="L444" s="162"/>
      <c r="M444" s="162"/>
      <c r="N444" s="162"/>
      <c r="O444" s="162"/>
      <c r="P444" s="162"/>
      <c r="Q444" s="162"/>
      <c r="R444" s="162"/>
      <c r="S444" s="40"/>
      <c r="T444" s="49"/>
      <c r="U444" s="22"/>
      <c r="V444" s="22"/>
      <c r="W444" s="22"/>
      <c r="X444" s="22"/>
      <c r="Y444" s="22"/>
      <c r="Z444" s="22"/>
      <c r="AA444" s="50"/>
      <c r="AT444" s="6" t="s">
        <v>234</v>
      </c>
      <c r="AU444" s="6" t="s">
        <v>176</v>
      </c>
    </row>
    <row r="445" spans="2:65" s="6" customFormat="1" ht="15.75" customHeight="1">
      <c r="B445" s="21"/>
      <c r="C445" s="114" t="s">
        <v>855</v>
      </c>
      <c r="D445" s="114" t="s">
        <v>220</v>
      </c>
      <c r="E445" s="115" t="s">
        <v>856</v>
      </c>
      <c r="F445" s="191" t="s">
        <v>857</v>
      </c>
      <c r="G445" s="192"/>
      <c r="H445" s="192"/>
      <c r="I445" s="192"/>
      <c r="J445" s="117" t="s">
        <v>333</v>
      </c>
      <c r="K445" s="118">
        <v>140</v>
      </c>
      <c r="L445" s="193"/>
      <c r="M445" s="192"/>
      <c r="N445" s="194">
        <f>ROUND($L$445*$K$445,2)</f>
        <v>0</v>
      </c>
      <c r="O445" s="192"/>
      <c r="P445" s="192"/>
      <c r="Q445" s="192"/>
      <c r="R445" s="116"/>
      <c r="S445" s="40"/>
      <c r="T445" s="119"/>
      <c r="U445" s="120" t="s">
        <v>138</v>
      </c>
      <c r="V445" s="22"/>
      <c r="W445" s="22"/>
      <c r="X445" s="121">
        <v>0</v>
      </c>
      <c r="Y445" s="121">
        <f>$X$445*$K$445</f>
        <v>0</v>
      </c>
      <c r="Z445" s="121">
        <v>0</v>
      </c>
      <c r="AA445" s="122">
        <f>$Z$445*$K$445</f>
        <v>0</v>
      </c>
      <c r="AR445" s="75" t="s">
        <v>629</v>
      </c>
      <c r="AT445" s="75" t="s">
        <v>220</v>
      </c>
      <c r="AU445" s="75" t="s">
        <v>176</v>
      </c>
      <c r="AY445" s="6" t="s">
        <v>218</v>
      </c>
      <c r="BE445" s="123">
        <f>IF($U$445="základní",$N$445,0)</f>
        <v>0</v>
      </c>
      <c r="BF445" s="123">
        <f>IF($U$445="snížená",$N$445,0)</f>
        <v>0</v>
      </c>
      <c r="BG445" s="123">
        <f>IF($U$445="zákl. přenesená",$N$445,0)</f>
        <v>0</v>
      </c>
      <c r="BH445" s="123">
        <f>IF($U$445="sníž. přenesená",$N$445,0)</f>
        <v>0</v>
      </c>
      <c r="BI445" s="123">
        <f>IF($U$445="nulová",$N$445,0)</f>
        <v>0</v>
      </c>
      <c r="BJ445" s="75" t="s">
        <v>119</v>
      </c>
      <c r="BK445" s="123">
        <f>ROUND($L$445*$K$445,2)</f>
        <v>0</v>
      </c>
      <c r="BL445" s="75" t="s">
        <v>629</v>
      </c>
      <c r="BM445" s="75" t="s">
        <v>858</v>
      </c>
    </row>
    <row r="446" spans="2:47" s="6" customFormat="1" ht="16.5" customHeight="1">
      <c r="B446" s="21"/>
      <c r="C446" s="22"/>
      <c r="D446" s="22"/>
      <c r="E446" s="22"/>
      <c r="F446" s="197" t="s">
        <v>857</v>
      </c>
      <c r="G446" s="162"/>
      <c r="H446" s="162"/>
      <c r="I446" s="162"/>
      <c r="J446" s="162"/>
      <c r="K446" s="162"/>
      <c r="L446" s="162"/>
      <c r="M446" s="162"/>
      <c r="N446" s="162"/>
      <c r="O446" s="162"/>
      <c r="P446" s="162"/>
      <c r="Q446" s="162"/>
      <c r="R446" s="162"/>
      <c r="S446" s="40"/>
      <c r="T446" s="49"/>
      <c r="U446" s="22"/>
      <c r="V446" s="22"/>
      <c r="W446" s="22"/>
      <c r="X446" s="22"/>
      <c r="Y446" s="22"/>
      <c r="Z446" s="22"/>
      <c r="AA446" s="50"/>
      <c r="AT446" s="6" t="s">
        <v>234</v>
      </c>
      <c r="AU446" s="6" t="s">
        <v>176</v>
      </c>
    </row>
    <row r="447" spans="2:65" s="6" customFormat="1" ht="15.75" customHeight="1">
      <c r="B447" s="21"/>
      <c r="C447" s="114" t="s">
        <v>859</v>
      </c>
      <c r="D447" s="114" t="s">
        <v>220</v>
      </c>
      <c r="E447" s="115" t="s">
        <v>860</v>
      </c>
      <c r="F447" s="191" t="s">
        <v>861</v>
      </c>
      <c r="G447" s="192"/>
      <c r="H447" s="192"/>
      <c r="I447" s="192"/>
      <c r="J447" s="117" t="s">
        <v>333</v>
      </c>
      <c r="K447" s="118">
        <v>140</v>
      </c>
      <c r="L447" s="193"/>
      <c r="M447" s="192"/>
      <c r="N447" s="194">
        <f>ROUND($L$447*$K$447,2)</f>
        <v>0</v>
      </c>
      <c r="O447" s="192"/>
      <c r="P447" s="192"/>
      <c r="Q447" s="192"/>
      <c r="R447" s="116"/>
      <c r="S447" s="40"/>
      <c r="T447" s="119"/>
      <c r="U447" s="120" t="s">
        <v>138</v>
      </c>
      <c r="V447" s="22"/>
      <c r="W447" s="22"/>
      <c r="X447" s="121">
        <v>0</v>
      </c>
      <c r="Y447" s="121">
        <f>$X$447*$K$447</f>
        <v>0</v>
      </c>
      <c r="Z447" s="121">
        <v>0</v>
      </c>
      <c r="AA447" s="122">
        <f>$Z$447*$K$447</f>
        <v>0</v>
      </c>
      <c r="AR447" s="75" t="s">
        <v>629</v>
      </c>
      <c r="AT447" s="75" t="s">
        <v>220</v>
      </c>
      <c r="AU447" s="75" t="s">
        <v>176</v>
      </c>
      <c r="AY447" s="6" t="s">
        <v>218</v>
      </c>
      <c r="BE447" s="123">
        <f>IF($U$447="základní",$N$447,0)</f>
        <v>0</v>
      </c>
      <c r="BF447" s="123">
        <f>IF($U$447="snížená",$N$447,0)</f>
        <v>0</v>
      </c>
      <c r="BG447" s="123">
        <f>IF($U$447="zákl. přenesená",$N$447,0)</f>
        <v>0</v>
      </c>
      <c r="BH447" s="123">
        <f>IF($U$447="sníž. přenesená",$N$447,0)</f>
        <v>0</v>
      </c>
      <c r="BI447" s="123">
        <f>IF($U$447="nulová",$N$447,0)</f>
        <v>0</v>
      </c>
      <c r="BJ447" s="75" t="s">
        <v>119</v>
      </c>
      <c r="BK447" s="123">
        <f>ROUND($L$447*$K$447,2)</f>
        <v>0</v>
      </c>
      <c r="BL447" s="75" t="s">
        <v>629</v>
      </c>
      <c r="BM447" s="75" t="s">
        <v>862</v>
      </c>
    </row>
    <row r="448" spans="2:47" s="6" customFormat="1" ht="16.5" customHeight="1">
      <c r="B448" s="21"/>
      <c r="C448" s="22"/>
      <c r="D448" s="22"/>
      <c r="E448" s="22"/>
      <c r="F448" s="197" t="s">
        <v>861</v>
      </c>
      <c r="G448" s="162"/>
      <c r="H448" s="162"/>
      <c r="I448" s="162"/>
      <c r="J448" s="162"/>
      <c r="K448" s="162"/>
      <c r="L448" s="162"/>
      <c r="M448" s="162"/>
      <c r="N448" s="162"/>
      <c r="O448" s="162"/>
      <c r="P448" s="162"/>
      <c r="Q448" s="162"/>
      <c r="R448" s="162"/>
      <c r="S448" s="40"/>
      <c r="T448" s="49"/>
      <c r="U448" s="22"/>
      <c r="V448" s="22"/>
      <c r="W448" s="22"/>
      <c r="X448" s="22"/>
      <c r="Y448" s="22"/>
      <c r="Z448" s="22"/>
      <c r="AA448" s="50"/>
      <c r="AT448" s="6" t="s">
        <v>234</v>
      </c>
      <c r="AU448" s="6" t="s">
        <v>176</v>
      </c>
    </row>
    <row r="449" spans="2:65" s="6" customFormat="1" ht="15.75" customHeight="1">
      <c r="B449" s="21"/>
      <c r="C449" s="114" t="s">
        <v>863</v>
      </c>
      <c r="D449" s="114" t="s">
        <v>220</v>
      </c>
      <c r="E449" s="115" t="s">
        <v>864</v>
      </c>
      <c r="F449" s="191" t="s">
        <v>865</v>
      </c>
      <c r="G449" s="192"/>
      <c r="H449" s="192"/>
      <c r="I449" s="192"/>
      <c r="J449" s="117" t="s">
        <v>333</v>
      </c>
      <c r="K449" s="118">
        <v>140</v>
      </c>
      <c r="L449" s="193"/>
      <c r="M449" s="192"/>
      <c r="N449" s="194">
        <f>ROUND($L$449*$K$449,2)</f>
        <v>0</v>
      </c>
      <c r="O449" s="192"/>
      <c r="P449" s="192"/>
      <c r="Q449" s="192"/>
      <c r="R449" s="116"/>
      <c r="S449" s="40"/>
      <c r="T449" s="119"/>
      <c r="U449" s="120" t="s">
        <v>138</v>
      </c>
      <c r="V449" s="22"/>
      <c r="W449" s="22"/>
      <c r="X449" s="121">
        <v>0</v>
      </c>
      <c r="Y449" s="121">
        <f>$X$449*$K$449</f>
        <v>0</v>
      </c>
      <c r="Z449" s="121">
        <v>0</v>
      </c>
      <c r="AA449" s="122">
        <f>$Z$449*$K$449</f>
        <v>0</v>
      </c>
      <c r="AR449" s="75" t="s">
        <v>629</v>
      </c>
      <c r="AT449" s="75" t="s">
        <v>220</v>
      </c>
      <c r="AU449" s="75" t="s">
        <v>176</v>
      </c>
      <c r="AY449" s="6" t="s">
        <v>218</v>
      </c>
      <c r="BE449" s="123">
        <f>IF($U$449="základní",$N$449,0)</f>
        <v>0</v>
      </c>
      <c r="BF449" s="123">
        <f>IF($U$449="snížená",$N$449,0)</f>
        <v>0</v>
      </c>
      <c r="BG449" s="123">
        <f>IF($U$449="zákl. přenesená",$N$449,0)</f>
        <v>0</v>
      </c>
      <c r="BH449" s="123">
        <f>IF($U$449="sníž. přenesená",$N$449,0)</f>
        <v>0</v>
      </c>
      <c r="BI449" s="123">
        <f>IF($U$449="nulová",$N$449,0)</f>
        <v>0</v>
      </c>
      <c r="BJ449" s="75" t="s">
        <v>119</v>
      </c>
      <c r="BK449" s="123">
        <f>ROUND($L$449*$K$449,2)</f>
        <v>0</v>
      </c>
      <c r="BL449" s="75" t="s">
        <v>629</v>
      </c>
      <c r="BM449" s="75" t="s">
        <v>866</v>
      </c>
    </row>
    <row r="450" spans="2:47" s="6" customFormat="1" ht="16.5" customHeight="1">
      <c r="B450" s="21"/>
      <c r="C450" s="22"/>
      <c r="D450" s="22"/>
      <c r="E450" s="22"/>
      <c r="F450" s="197" t="s">
        <v>865</v>
      </c>
      <c r="G450" s="162"/>
      <c r="H450" s="162"/>
      <c r="I450" s="162"/>
      <c r="J450" s="162"/>
      <c r="K450" s="162"/>
      <c r="L450" s="162"/>
      <c r="M450" s="162"/>
      <c r="N450" s="162"/>
      <c r="O450" s="162"/>
      <c r="P450" s="162"/>
      <c r="Q450" s="162"/>
      <c r="R450" s="162"/>
      <c r="S450" s="40"/>
      <c r="T450" s="49"/>
      <c r="U450" s="22"/>
      <c r="V450" s="22"/>
      <c r="W450" s="22"/>
      <c r="X450" s="22"/>
      <c r="Y450" s="22"/>
      <c r="Z450" s="22"/>
      <c r="AA450" s="50"/>
      <c r="AT450" s="6" t="s">
        <v>234</v>
      </c>
      <c r="AU450" s="6" t="s">
        <v>176</v>
      </c>
    </row>
    <row r="451" spans="2:65" s="6" customFormat="1" ht="15.75" customHeight="1">
      <c r="B451" s="21"/>
      <c r="C451" s="114" t="s">
        <v>867</v>
      </c>
      <c r="D451" s="114" t="s">
        <v>220</v>
      </c>
      <c r="E451" s="115" t="s">
        <v>868</v>
      </c>
      <c r="F451" s="191" t="s">
        <v>869</v>
      </c>
      <c r="G451" s="192"/>
      <c r="H451" s="192"/>
      <c r="I451" s="192"/>
      <c r="J451" s="117" t="s">
        <v>230</v>
      </c>
      <c r="K451" s="118">
        <v>6</v>
      </c>
      <c r="L451" s="193"/>
      <c r="M451" s="192"/>
      <c r="N451" s="194">
        <f>ROUND($L$451*$K$451,2)</f>
        <v>0</v>
      </c>
      <c r="O451" s="192"/>
      <c r="P451" s="192"/>
      <c r="Q451" s="192"/>
      <c r="R451" s="116"/>
      <c r="S451" s="40"/>
      <c r="T451" s="119"/>
      <c r="U451" s="120" t="s">
        <v>138</v>
      </c>
      <c r="V451" s="22"/>
      <c r="W451" s="22"/>
      <c r="X451" s="121">
        <v>0</v>
      </c>
      <c r="Y451" s="121">
        <f>$X$451*$K$451</f>
        <v>0</v>
      </c>
      <c r="Z451" s="121">
        <v>0</v>
      </c>
      <c r="AA451" s="122">
        <f>$Z$451*$K$451</f>
        <v>0</v>
      </c>
      <c r="AR451" s="75" t="s">
        <v>629</v>
      </c>
      <c r="AT451" s="75" t="s">
        <v>220</v>
      </c>
      <c r="AU451" s="75" t="s">
        <v>176</v>
      </c>
      <c r="AY451" s="6" t="s">
        <v>218</v>
      </c>
      <c r="BE451" s="123">
        <f>IF($U$451="základní",$N$451,0)</f>
        <v>0</v>
      </c>
      <c r="BF451" s="123">
        <f>IF($U$451="snížená",$N$451,0)</f>
        <v>0</v>
      </c>
      <c r="BG451" s="123">
        <f>IF($U$451="zákl. přenesená",$N$451,0)</f>
        <v>0</v>
      </c>
      <c r="BH451" s="123">
        <f>IF($U$451="sníž. přenesená",$N$451,0)</f>
        <v>0</v>
      </c>
      <c r="BI451" s="123">
        <f>IF($U$451="nulová",$N$451,0)</f>
        <v>0</v>
      </c>
      <c r="BJ451" s="75" t="s">
        <v>119</v>
      </c>
      <c r="BK451" s="123">
        <f>ROUND($L$451*$K$451,2)</f>
        <v>0</v>
      </c>
      <c r="BL451" s="75" t="s">
        <v>629</v>
      </c>
      <c r="BM451" s="75" t="s">
        <v>870</v>
      </c>
    </row>
    <row r="452" spans="2:47" s="6" customFormat="1" ht="16.5" customHeight="1">
      <c r="B452" s="21"/>
      <c r="C452" s="22"/>
      <c r="D452" s="22"/>
      <c r="E452" s="22"/>
      <c r="F452" s="197" t="s">
        <v>869</v>
      </c>
      <c r="G452" s="162"/>
      <c r="H452" s="162"/>
      <c r="I452" s="162"/>
      <c r="J452" s="162"/>
      <c r="K452" s="162"/>
      <c r="L452" s="162"/>
      <c r="M452" s="162"/>
      <c r="N452" s="162"/>
      <c r="O452" s="162"/>
      <c r="P452" s="162"/>
      <c r="Q452" s="162"/>
      <c r="R452" s="162"/>
      <c r="S452" s="40"/>
      <c r="T452" s="49"/>
      <c r="U452" s="22"/>
      <c r="V452" s="22"/>
      <c r="W452" s="22"/>
      <c r="X452" s="22"/>
      <c r="Y452" s="22"/>
      <c r="Z452" s="22"/>
      <c r="AA452" s="50"/>
      <c r="AT452" s="6" t="s">
        <v>234</v>
      </c>
      <c r="AU452" s="6" t="s">
        <v>176</v>
      </c>
    </row>
    <row r="453" spans="2:65" s="6" customFormat="1" ht="27" customHeight="1">
      <c r="B453" s="21"/>
      <c r="C453" s="114" t="s">
        <v>871</v>
      </c>
      <c r="D453" s="114" t="s">
        <v>220</v>
      </c>
      <c r="E453" s="115" t="s">
        <v>872</v>
      </c>
      <c r="F453" s="191" t="s">
        <v>873</v>
      </c>
      <c r="G453" s="192"/>
      <c r="H453" s="192"/>
      <c r="I453" s="192"/>
      <c r="J453" s="117" t="s">
        <v>317</v>
      </c>
      <c r="K453" s="118">
        <v>4</v>
      </c>
      <c r="L453" s="193"/>
      <c r="M453" s="192"/>
      <c r="N453" s="194">
        <f>ROUND($L$453*$K$453,2)</f>
        <v>0</v>
      </c>
      <c r="O453" s="192"/>
      <c r="P453" s="192"/>
      <c r="Q453" s="192"/>
      <c r="R453" s="116"/>
      <c r="S453" s="40"/>
      <c r="T453" s="119"/>
      <c r="U453" s="120" t="s">
        <v>138</v>
      </c>
      <c r="V453" s="22"/>
      <c r="W453" s="22"/>
      <c r="X453" s="121">
        <v>0</v>
      </c>
      <c r="Y453" s="121">
        <f>$X$453*$K$453</f>
        <v>0</v>
      </c>
      <c r="Z453" s="121">
        <v>0</v>
      </c>
      <c r="AA453" s="122">
        <f>$Z$453*$K$453</f>
        <v>0</v>
      </c>
      <c r="AR453" s="75" t="s">
        <v>629</v>
      </c>
      <c r="AT453" s="75" t="s">
        <v>220</v>
      </c>
      <c r="AU453" s="75" t="s">
        <v>176</v>
      </c>
      <c r="AY453" s="6" t="s">
        <v>218</v>
      </c>
      <c r="BE453" s="123">
        <f>IF($U$453="základní",$N$453,0)</f>
        <v>0</v>
      </c>
      <c r="BF453" s="123">
        <f>IF($U$453="snížená",$N$453,0)</f>
        <v>0</v>
      </c>
      <c r="BG453" s="123">
        <f>IF($U$453="zákl. přenesená",$N$453,0)</f>
        <v>0</v>
      </c>
      <c r="BH453" s="123">
        <f>IF($U$453="sníž. přenesená",$N$453,0)</f>
        <v>0</v>
      </c>
      <c r="BI453" s="123">
        <f>IF($U$453="nulová",$N$453,0)</f>
        <v>0</v>
      </c>
      <c r="BJ453" s="75" t="s">
        <v>119</v>
      </c>
      <c r="BK453" s="123">
        <f>ROUND($L$453*$K$453,2)</f>
        <v>0</v>
      </c>
      <c r="BL453" s="75" t="s">
        <v>629</v>
      </c>
      <c r="BM453" s="75" t="s">
        <v>874</v>
      </c>
    </row>
    <row r="454" spans="2:47" s="6" customFormat="1" ht="16.5" customHeight="1">
      <c r="B454" s="21"/>
      <c r="C454" s="22"/>
      <c r="D454" s="22"/>
      <c r="E454" s="22"/>
      <c r="F454" s="197" t="s">
        <v>873</v>
      </c>
      <c r="G454" s="162"/>
      <c r="H454" s="162"/>
      <c r="I454" s="162"/>
      <c r="J454" s="162"/>
      <c r="K454" s="162"/>
      <c r="L454" s="162"/>
      <c r="M454" s="162"/>
      <c r="N454" s="162"/>
      <c r="O454" s="162"/>
      <c r="P454" s="162"/>
      <c r="Q454" s="162"/>
      <c r="R454" s="162"/>
      <c r="S454" s="40"/>
      <c r="T454" s="49"/>
      <c r="U454" s="22"/>
      <c r="V454" s="22"/>
      <c r="W454" s="22"/>
      <c r="X454" s="22"/>
      <c r="Y454" s="22"/>
      <c r="Z454" s="22"/>
      <c r="AA454" s="50"/>
      <c r="AT454" s="6" t="s">
        <v>234</v>
      </c>
      <c r="AU454" s="6" t="s">
        <v>176</v>
      </c>
    </row>
    <row r="455" spans="2:65" s="6" customFormat="1" ht="15.75" customHeight="1">
      <c r="B455" s="21"/>
      <c r="C455" s="114" t="s">
        <v>875</v>
      </c>
      <c r="D455" s="114" t="s">
        <v>220</v>
      </c>
      <c r="E455" s="115" t="s">
        <v>876</v>
      </c>
      <c r="F455" s="191" t="s">
        <v>877</v>
      </c>
      <c r="G455" s="192"/>
      <c r="H455" s="192"/>
      <c r="I455" s="192"/>
      <c r="J455" s="117" t="s">
        <v>333</v>
      </c>
      <c r="K455" s="118">
        <v>140</v>
      </c>
      <c r="L455" s="193"/>
      <c r="M455" s="192"/>
      <c r="N455" s="194">
        <f>ROUND($L$455*$K$455,2)</f>
        <v>0</v>
      </c>
      <c r="O455" s="192"/>
      <c r="P455" s="192"/>
      <c r="Q455" s="192"/>
      <c r="R455" s="116"/>
      <c r="S455" s="40"/>
      <c r="T455" s="119"/>
      <c r="U455" s="120" t="s">
        <v>138</v>
      </c>
      <c r="V455" s="22"/>
      <c r="W455" s="22"/>
      <c r="X455" s="121">
        <v>0</v>
      </c>
      <c r="Y455" s="121">
        <f>$X$455*$K$455</f>
        <v>0</v>
      </c>
      <c r="Z455" s="121">
        <v>0</v>
      </c>
      <c r="AA455" s="122">
        <f>$Z$455*$K$455</f>
        <v>0</v>
      </c>
      <c r="AR455" s="75" t="s">
        <v>629</v>
      </c>
      <c r="AT455" s="75" t="s">
        <v>220</v>
      </c>
      <c r="AU455" s="75" t="s">
        <v>176</v>
      </c>
      <c r="AY455" s="6" t="s">
        <v>218</v>
      </c>
      <c r="BE455" s="123">
        <f>IF($U$455="základní",$N$455,0)</f>
        <v>0</v>
      </c>
      <c r="BF455" s="123">
        <f>IF($U$455="snížená",$N$455,0)</f>
        <v>0</v>
      </c>
      <c r="BG455" s="123">
        <f>IF($U$455="zákl. přenesená",$N$455,0)</f>
        <v>0</v>
      </c>
      <c r="BH455" s="123">
        <f>IF($U$455="sníž. přenesená",$N$455,0)</f>
        <v>0</v>
      </c>
      <c r="BI455" s="123">
        <f>IF($U$455="nulová",$N$455,0)</f>
        <v>0</v>
      </c>
      <c r="BJ455" s="75" t="s">
        <v>119</v>
      </c>
      <c r="BK455" s="123">
        <f>ROUND($L$455*$K$455,2)</f>
        <v>0</v>
      </c>
      <c r="BL455" s="75" t="s">
        <v>629</v>
      </c>
      <c r="BM455" s="75" t="s">
        <v>878</v>
      </c>
    </row>
    <row r="456" spans="2:47" s="6" customFormat="1" ht="16.5" customHeight="1">
      <c r="B456" s="21"/>
      <c r="C456" s="22"/>
      <c r="D456" s="22"/>
      <c r="E456" s="22"/>
      <c r="F456" s="197" t="s">
        <v>877</v>
      </c>
      <c r="G456" s="162"/>
      <c r="H456" s="162"/>
      <c r="I456" s="162"/>
      <c r="J456" s="162"/>
      <c r="K456" s="162"/>
      <c r="L456" s="162"/>
      <c r="M456" s="162"/>
      <c r="N456" s="162"/>
      <c r="O456" s="162"/>
      <c r="P456" s="162"/>
      <c r="Q456" s="162"/>
      <c r="R456" s="162"/>
      <c r="S456" s="40"/>
      <c r="T456" s="49"/>
      <c r="U456" s="22"/>
      <c r="V456" s="22"/>
      <c r="W456" s="22"/>
      <c r="X456" s="22"/>
      <c r="Y456" s="22"/>
      <c r="Z456" s="22"/>
      <c r="AA456" s="50"/>
      <c r="AT456" s="6" t="s">
        <v>234</v>
      </c>
      <c r="AU456" s="6" t="s">
        <v>176</v>
      </c>
    </row>
    <row r="457" spans="2:65" s="6" customFormat="1" ht="15.75" customHeight="1">
      <c r="B457" s="21"/>
      <c r="C457" s="114" t="s">
        <v>879</v>
      </c>
      <c r="D457" s="114" t="s">
        <v>220</v>
      </c>
      <c r="E457" s="115" t="s">
        <v>880</v>
      </c>
      <c r="F457" s="191" t="s">
        <v>881</v>
      </c>
      <c r="G457" s="192"/>
      <c r="H457" s="192"/>
      <c r="I457" s="192"/>
      <c r="J457" s="117" t="s">
        <v>278</v>
      </c>
      <c r="K457" s="118">
        <v>140</v>
      </c>
      <c r="L457" s="193"/>
      <c r="M457" s="192"/>
      <c r="N457" s="194">
        <f>ROUND($L$457*$K$457,2)</f>
        <v>0</v>
      </c>
      <c r="O457" s="192"/>
      <c r="P457" s="192"/>
      <c r="Q457" s="192"/>
      <c r="R457" s="116"/>
      <c r="S457" s="40"/>
      <c r="T457" s="119"/>
      <c r="U457" s="120" t="s">
        <v>138</v>
      </c>
      <c r="V457" s="22"/>
      <c r="W457" s="22"/>
      <c r="X457" s="121">
        <v>0</v>
      </c>
      <c r="Y457" s="121">
        <f>$X$457*$K$457</f>
        <v>0</v>
      </c>
      <c r="Z457" s="121">
        <v>0</v>
      </c>
      <c r="AA457" s="122">
        <f>$Z$457*$K$457</f>
        <v>0</v>
      </c>
      <c r="AR457" s="75" t="s">
        <v>629</v>
      </c>
      <c r="AT457" s="75" t="s">
        <v>220</v>
      </c>
      <c r="AU457" s="75" t="s">
        <v>176</v>
      </c>
      <c r="AY457" s="6" t="s">
        <v>218</v>
      </c>
      <c r="BE457" s="123">
        <f>IF($U$457="základní",$N$457,0)</f>
        <v>0</v>
      </c>
      <c r="BF457" s="123">
        <f>IF($U$457="snížená",$N$457,0)</f>
        <v>0</v>
      </c>
      <c r="BG457" s="123">
        <f>IF($U$457="zákl. přenesená",$N$457,0)</f>
        <v>0</v>
      </c>
      <c r="BH457" s="123">
        <f>IF($U$457="sníž. přenesená",$N$457,0)</f>
        <v>0</v>
      </c>
      <c r="BI457" s="123">
        <f>IF($U$457="nulová",$N$457,0)</f>
        <v>0</v>
      </c>
      <c r="BJ457" s="75" t="s">
        <v>119</v>
      </c>
      <c r="BK457" s="123">
        <f>ROUND($L$457*$K$457,2)</f>
        <v>0</v>
      </c>
      <c r="BL457" s="75" t="s">
        <v>629</v>
      </c>
      <c r="BM457" s="75" t="s">
        <v>882</v>
      </c>
    </row>
    <row r="458" spans="2:47" s="6" customFormat="1" ht="16.5" customHeight="1">
      <c r="B458" s="21"/>
      <c r="C458" s="22"/>
      <c r="D458" s="22"/>
      <c r="E458" s="22"/>
      <c r="F458" s="197" t="s">
        <v>881</v>
      </c>
      <c r="G458" s="162"/>
      <c r="H458" s="162"/>
      <c r="I458" s="162"/>
      <c r="J458" s="162"/>
      <c r="K458" s="162"/>
      <c r="L458" s="162"/>
      <c r="M458" s="162"/>
      <c r="N458" s="162"/>
      <c r="O458" s="162"/>
      <c r="P458" s="162"/>
      <c r="Q458" s="162"/>
      <c r="R458" s="162"/>
      <c r="S458" s="40"/>
      <c r="T458" s="49"/>
      <c r="U458" s="22"/>
      <c r="V458" s="22"/>
      <c r="W458" s="22"/>
      <c r="X458" s="22"/>
      <c r="Y458" s="22"/>
      <c r="Z458" s="22"/>
      <c r="AA458" s="50"/>
      <c r="AT458" s="6" t="s">
        <v>234</v>
      </c>
      <c r="AU458" s="6" t="s">
        <v>176</v>
      </c>
    </row>
    <row r="459" spans="2:63" s="103" customFormat="1" ht="37.5" customHeight="1">
      <c r="B459" s="104"/>
      <c r="C459" s="105"/>
      <c r="D459" s="106" t="s">
        <v>201</v>
      </c>
      <c r="E459" s="105"/>
      <c r="F459" s="105"/>
      <c r="G459" s="105"/>
      <c r="H459" s="105"/>
      <c r="I459" s="105"/>
      <c r="J459" s="105"/>
      <c r="K459" s="105"/>
      <c r="L459" s="105"/>
      <c r="M459" s="105"/>
      <c r="N459" s="203">
        <f>$BK$459</f>
        <v>0</v>
      </c>
      <c r="O459" s="204"/>
      <c r="P459" s="204"/>
      <c r="Q459" s="204"/>
      <c r="R459" s="105"/>
      <c r="S459" s="107"/>
      <c r="T459" s="108"/>
      <c r="U459" s="105"/>
      <c r="V459" s="105"/>
      <c r="W459" s="109">
        <f>$W$460</f>
        <v>0</v>
      </c>
      <c r="X459" s="105"/>
      <c r="Y459" s="109">
        <f>$Y$460</f>
        <v>0</v>
      </c>
      <c r="Z459" s="105"/>
      <c r="AA459" s="110">
        <f>$AA$460</f>
        <v>0</v>
      </c>
      <c r="AR459" s="111" t="s">
        <v>246</v>
      </c>
      <c r="AT459" s="111" t="s">
        <v>167</v>
      </c>
      <c r="AU459" s="111" t="s">
        <v>168</v>
      </c>
      <c r="AY459" s="111" t="s">
        <v>218</v>
      </c>
      <c r="BK459" s="112">
        <f>$BK$460</f>
        <v>0</v>
      </c>
    </row>
    <row r="460" spans="2:63" s="103" customFormat="1" ht="21" customHeight="1">
      <c r="B460" s="104"/>
      <c r="C460" s="105"/>
      <c r="D460" s="113" t="s">
        <v>202</v>
      </c>
      <c r="E460" s="105"/>
      <c r="F460" s="105"/>
      <c r="G460" s="105"/>
      <c r="H460" s="105"/>
      <c r="I460" s="105"/>
      <c r="J460" s="105"/>
      <c r="K460" s="105"/>
      <c r="L460" s="105"/>
      <c r="M460" s="105"/>
      <c r="N460" s="205">
        <f>$BK$460</f>
        <v>0</v>
      </c>
      <c r="O460" s="204"/>
      <c r="P460" s="204"/>
      <c r="Q460" s="204"/>
      <c r="R460" s="105"/>
      <c r="S460" s="107"/>
      <c r="T460" s="108"/>
      <c r="U460" s="105"/>
      <c r="V460" s="105"/>
      <c r="W460" s="109">
        <f>SUM($W$461:$W$466)</f>
        <v>0</v>
      </c>
      <c r="X460" s="105"/>
      <c r="Y460" s="109">
        <f>SUM($Y$461:$Y$466)</f>
        <v>0</v>
      </c>
      <c r="Z460" s="105"/>
      <c r="AA460" s="110">
        <f>SUM($AA$461:$AA$466)</f>
        <v>0</v>
      </c>
      <c r="AR460" s="111" t="s">
        <v>246</v>
      </c>
      <c r="AT460" s="111" t="s">
        <v>167</v>
      </c>
      <c r="AU460" s="111" t="s">
        <v>119</v>
      </c>
      <c r="AY460" s="111" t="s">
        <v>218</v>
      </c>
      <c r="BK460" s="112">
        <f>SUM($BK$461:$BK$466)</f>
        <v>0</v>
      </c>
    </row>
    <row r="461" spans="2:65" s="6" customFormat="1" ht="15.75" customHeight="1">
      <c r="B461" s="21"/>
      <c r="C461" s="114" t="s">
        <v>883</v>
      </c>
      <c r="D461" s="114" t="s">
        <v>220</v>
      </c>
      <c r="E461" s="115" t="s">
        <v>884</v>
      </c>
      <c r="F461" s="191" t="s">
        <v>885</v>
      </c>
      <c r="G461" s="192"/>
      <c r="H461" s="192"/>
      <c r="I461" s="192"/>
      <c r="J461" s="117" t="s">
        <v>825</v>
      </c>
      <c r="K461" s="138"/>
      <c r="L461" s="193"/>
      <c r="M461" s="192"/>
      <c r="N461" s="194">
        <f>ROUND($L$461*$K$461,2)</f>
        <v>0</v>
      </c>
      <c r="O461" s="192"/>
      <c r="P461" s="192"/>
      <c r="Q461" s="192"/>
      <c r="R461" s="116"/>
      <c r="S461" s="40"/>
      <c r="T461" s="119"/>
      <c r="U461" s="120" t="s">
        <v>138</v>
      </c>
      <c r="V461" s="22"/>
      <c r="W461" s="22"/>
      <c r="X461" s="121">
        <v>0</v>
      </c>
      <c r="Y461" s="121">
        <f>$X$461*$K$461</f>
        <v>0</v>
      </c>
      <c r="Z461" s="121">
        <v>0</v>
      </c>
      <c r="AA461" s="122">
        <f>$Z$461*$K$461</f>
        <v>0</v>
      </c>
      <c r="AR461" s="75" t="s">
        <v>224</v>
      </c>
      <c r="AT461" s="75" t="s">
        <v>220</v>
      </c>
      <c r="AU461" s="75" t="s">
        <v>176</v>
      </c>
      <c r="AY461" s="6" t="s">
        <v>218</v>
      </c>
      <c r="BE461" s="123">
        <f>IF($U$461="základní",$N$461,0)</f>
        <v>0</v>
      </c>
      <c r="BF461" s="123">
        <f>IF($U$461="snížená",$N$461,0)</f>
        <v>0</v>
      </c>
      <c r="BG461" s="123">
        <f>IF($U$461="zákl. přenesená",$N$461,0)</f>
        <v>0</v>
      </c>
      <c r="BH461" s="123">
        <f>IF($U$461="sníž. přenesená",$N$461,0)</f>
        <v>0</v>
      </c>
      <c r="BI461" s="123">
        <f>IF($U$461="nulová",$N$461,0)</f>
        <v>0</v>
      </c>
      <c r="BJ461" s="75" t="s">
        <v>119</v>
      </c>
      <c r="BK461" s="123">
        <f>ROUND($L$461*$K$461,2)</f>
        <v>0</v>
      </c>
      <c r="BL461" s="75" t="s">
        <v>224</v>
      </c>
      <c r="BM461" s="75" t="s">
        <v>886</v>
      </c>
    </row>
    <row r="462" spans="2:47" s="6" customFormat="1" ht="16.5" customHeight="1">
      <c r="B462" s="21"/>
      <c r="C462" s="22"/>
      <c r="D462" s="22"/>
      <c r="E462" s="22"/>
      <c r="F462" s="197" t="s">
        <v>885</v>
      </c>
      <c r="G462" s="162"/>
      <c r="H462" s="162"/>
      <c r="I462" s="162"/>
      <c r="J462" s="162"/>
      <c r="K462" s="162"/>
      <c r="L462" s="162"/>
      <c r="M462" s="162"/>
      <c r="N462" s="162"/>
      <c r="O462" s="162"/>
      <c r="P462" s="162"/>
      <c r="Q462" s="162"/>
      <c r="R462" s="162"/>
      <c r="S462" s="40"/>
      <c r="T462" s="49"/>
      <c r="U462" s="22"/>
      <c r="V462" s="22"/>
      <c r="W462" s="22"/>
      <c r="X462" s="22"/>
      <c r="Y462" s="22"/>
      <c r="Z462" s="22"/>
      <c r="AA462" s="50"/>
      <c r="AT462" s="6" t="s">
        <v>234</v>
      </c>
      <c r="AU462" s="6" t="s">
        <v>176</v>
      </c>
    </row>
    <row r="463" spans="2:65" s="6" customFormat="1" ht="15.75" customHeight="1">
      <c r="B463" s="21"/>
      <c r="C463" s="114" t="s">
        <v>887</v>
      </c>
      <c r="D463" s="114" t="s">
        <v>220</v>
      </c>
      <c r="E463" s="115" t="s">
        <v>888</v>
      </c>
      <c r="F463" s="191" t="s">
        <v>889</v>
      </c>
      <c r="G463" s="192"/>
      <c r="H463" s="192"/>
      <c r="I463" s="192"/>
      <c r="J463" s="117" t="s">
        <v>825</v>
      </c>
      <c r="K463" s="138"/>
      <c r="L463" s="193"/>
      <c r="M463" s="192"/>
      <c r="N463" s="194">
        <f>ROUND($L$463*$K$463,2)</f>
        <v>0</v>
      </c>
      <c r="O463" s="192"/>
      <c r="P463" s="192"/>
      <c r="Q463" s="192"/>
      <c r="R463" s="116"/>
      <c r="S463" s="40"/>
      <c r="T463" s="119"/>
      <c r="U463" s="120" t="s">
        <v>138</v>
      </c>
      <c r="V463" s="22"/>
      <c r="W463" s="22"/>
      <c r="X463" s="121">
        <v>0</v>
      </c>
      <c r="Y463" s="121">
        <f>$X$463*$K$463</f>
        <v>0</v>
      </c>
      <c r="Z463" s="121">
        <v>0</v>
      </c>
      <c r="AA463" s="122">
        <f>$Z$463*$K$463</f>
        <v>0</v>
      </c>
      <c r="AR463" s="75" t="s">
        <v>224</v>
      </c>
      <c r="AT463" s="75" t="s">
        <v>220</v>
      </c>
      <c r="AU463" s="75" t="s">
        <v>176</v>
      </c>
      <c r="AY463" s="6" t="s">
        <v>218</v>
      </c>
      <c r="BE463" s="123">
        <f>IF($U$463="základní",$N$463,0)</f>
        <v>0</v>
      </c>
      <c r="BF463" s="123">
        <f>IF($U$463="snížená",$N$463,0)</f>
        <v>0</v>
      </c>
      <c r="BG463" s="123">
        <f>IF($U$463="zákl. přenesená",$N$463,0)</f>
        <v>0</v>
      </c>
      <c r="BH463" s="123">
        <f>IF($U$463="sníž. přenesená",$N$463,0)</f>
        <v>0</v>
      </c>
      <c r="BI463" s="123">
        <f>IF($U$463="nulová",$N$463,0)</f>
        <v>0</v>
      </c>
      <c r="BJ463" s="75" t="s">
        <v>119</v>
      </c>
      <c r="BK463" s="123">
        <f>ROUND($L$463*$K$463,2)</f>
        <v>0</v>
      </c>
      <c r="BL463" s="75" t="s">
        <v>224</v>
      </c>
      <c r="BM463" s="75" t="s">
        <v>890</v>
      </c>
    </row>
    <row r="464" spans="2:47" s="6" customFormat="1" ht="16.5" customHeight="1">
      <c r="B464" s="21"/>
      <c r="C464" s="22"/>
      <c r="D464" s="22"/>
      <c r="E464" s="22"/>
      <c r="F464" s="197" t="s">
        <v>889</v>
      </c>
      <c r="G464" s="162"/>
      <c r="H464" s="162"/>
      <c r="I464" s="162"/>
      <c r="J464" s="162"/>
      <c r="K464" s="162"/>
      <c r="L464" s="162"/>
      <c r="M464" s="162"/>
      <c r="N464" s="162"/>
      <c r="O464" s="162"/>
      <c r="P464" s="162"/>
      <c r="Q464" s="162"/>
      <c r="R464" s="162"/>
      <c r="S464" s="40"/>
      <c r="T464" s="49"/>
      <c r="U464" s="22"/>
      <c r="V464" s="22"/>
      <c r="W464" s="22"/>
      <c r="X464" s="22"/>
      <c r="Y464" s="22"/>
      <c r="Z464" s="22"/>
      <c r="AA464" s="50"/>
      <c r="AT464" s="6" t="s">
        <v>234</v>
      </c>
      <c r="AU464" s="6" t="s">
        <v>176</v>
      </c>
    </row>
    <row r="465" spans="2:65" s="6" customFormat="1" ht="15.75" customHeight="1">
      <c r="B465" s="21"/>
      <c r="C465" s="114" t="s">
        <v>891</v>
      </c>
      <c r="D465" s="114" t="s">
        <v>220</v>
      </c>
      <c r="E465" s="115" t="s">
        <v>892</v>
      </c>
      <c r="F465" s="191" t="s">
        <v>893</v>
      </c>
      <c r="G465" s="192"/>
      <c r="H465" s="192"/>
      <c r="I465" s="192"/>
      <c r="J465" s="117" t="s">
        <v>825</v>
      </c>
      <c r="K465" s="138"/>
      <c r="L465" s="193"/>
      <c r="M465" s="192"/>
      <c r="N465" s="194">
        <f>ROUND($L$465*$K$465,2)</f>
        <v>0</v>
      </c>
      <c r="O465" s="192"/>
      <c r="P465" s="192"/>
      <c r="Q465" s="192"/>
      <c r="R465" s="116"/>
      <c r="S465" s="40"/>
      <c r="T465" s="119"/>
      <c r="U465" s="120" t="s">
        <v>138</v>
      </c>
      <c r="V465" s="22"/>
      <c r="W465" s="22"/>
      <c r="X465" s="121">
        <v>0</v>
      </c>
      <c r="Y465" s="121">
        <f>$X$465*$K$465</f>
        <v>0</v>
      </c>
      <c r="Z465" s="121">
        <v>0</v>
      </c>
      <c r="AA465" s="122">
        <f>$Z$465*$K$465</f>
        <v>0</v>
      </c>
      <c r="AR465" s="75" t="s">
        <v>224</v>
      </c>
      <c r="AT465" s="75" t="s">
        <v>220</v>
      </c>
      <c r="AU465" s="75" t="s">
        <v>176</v>
      </c>
      <c r="AY465" s="6" t="s">
        <v>218</v>
      </c>
      <c r="BE465" s="123">
        <f>IF($U$465="základní",$N$465,0)</f>
        <v>0</v>
      </c>
      <c r="BF465" s="123">
        <f>IF($U$465="snížená",$N$465,0)</f>
        <v>0</v>
      </c>
      <c r="BG465" s="123">
        <f>IF($U$465="zákl. přenesená",$N$465,0)</f>
        <v>0</v>
      </c>
      <c r="BH465" s="123">
        <f>IF($U$465="sníž. přenesená",$N$465,0)</f>
        <v>0</v>
      </c>
      <c r="BI465" s="123">
        <f>IF($U$465="nulová",$N$465,0)</f>
        <v>0</v>
      </c>
      <c r="BJ465" s="75" t="s">
        <v>119</v>
      </c>
      <c r="BK465" s="123">
        <f>ROUND($L$465*$K$465,2)</f>
        <v>0</v>
      </c>
      <c r="BL465" s="75" t="s">
        <v>224</v>
      </c>
      <c r="BM465" s="75" t="s">
        <v>894</v>
      </c>
    </row>
    <row r="466" spans="2:47" s="6" customFormat="1" ht="16.5" customHeight="1">
      <c r="B466" s="21"/>
      <c r="C466" s="22"/>
      <c r="D466" s="22"/>
      <c r="E466" s="22"/>
      <c r="F466" s="197" t="s">
        <v>893</v>
      </c>
      <c r="G466" s="162"/>
      <c r="H466" s="162"/>
      <c r="I466" s="162"/>
      <c r="J466" s="162"/>
      <c r="K466" s="162"/>
      <c r="L466" s="162"/>
      <c r="M466" s="162"/>
      <c r="N466" s="162"/>
      <c r="O466" s="162"/>
      <c r="P466" s="162"/>
      <c r="Q466" s="162"/>
      <c r="R466" s="162"/>
      <c r="S466" s="40"/>
      <c r="T466" s="139"/>
      <c r="U466" s="140"/>
      <c r="V466" s="140"/>
      <c r="W466" s="140"/>
      <c r="X466" s="140"/>
      <c r="Y466" s="140"/>
      <c r="Z466" s="140"/>
      <c r="AA466" s="141"/>
      <c r="AT466" s="6" t="s">
        <v>234</v>
      </c>
      <c r="AU466" s="6" t="s">
        <v>176</v>
      </c>
    </row>
    <row r="467" spans="2:19" s="6" customFormat="1" ht="7.5" customHeight="1">
      <c r="B467" s="35"/>
      <c r="C467" s="36"/>
      <c r="D467" s="36"/>
      <c r="E467" s="36"/>
      <c r="F467" s="36"/>
      <c r="G467" s="36"/>
      <c r="H467" s="36"/>
      <c r="I467" s="36"/>
      <c r="J467" s="36"/>
      <c r="K467" s="36"/>
      <c r="L467" s="36"/>
      <c r="M467" s="36"/>
      <c r="N467" s="36"/>
      <c r="O467" s="36"/>
      <c r="P467" s="36"/>
      <c r="Q467" s="36"/>
      <c r="R467" s="36"/>
      <c r="S467" s="40"/>
    </row>
    <row r="468" s="2" customFormat="1" ht="14.25" customHeight="1"/>
  </sheetData>
  <sheetProtection password="CC35" sheet="1" objects="1" scenarios="1" formatColumns="0" formatRows="0" sort="0" autoFilter="0"/>
  <mergeCells count="706">
    <mergeCell ref="H1:K1"/>
    <mergeCell ref="S2:AC2"/>
    <mergeCell ref="F466:R466"/>
    <mergeCell ref="N85:Q85"/>
    <mergeCell ref="N86:Q86"/>
    <mergeCell ref="N87:Q87"/>
    <mergeCell ref="N134:Q134"/>
    <mergeCell ref="N206:Q206"/>
    <mergeCell ref="N229:Q229"/>
    <mergeCell ref="N321:Q321"/>
    <mergeCell ref="N332:Q332"/>
    <mergeCell ref="N336:Q336"/>
    <mergeCell ref="F464:R464"/>
    <mergeCell ref="F465:I465"/>
    <mergeCell ref="L465:M465"/>
    <mergeCell ref="N465:Q465"/>
    <mergeCell ref="F462:R462"/>
    <mergeCell ref="F463:I463"/>
    <mergeCell ref="L463:M463"/>
    <mergeCell ref="N463:Q463"/>
    <mergeCell ref="F458:R458"/>
    <mergeCell ref="F461:I461"/>
    <mergeCell ref="L461:M461"/>
    <mergeCell ref="N461:Q461"/>
    <mergeCell ref="N459:Q459"/>
    <mergeCell ref="N460:Q460"/>
    <mergeCell ref="F456:R456"/>
    <mergeCell ref="F457:I457"/>
    <mergeCell ref="L457:M457"/>
    <mergeCell ref="N457:Q457"/>
    <mergeCell ref="F454:R454"/>
    <mergeCell ref="F455:I455"/>
    <mergeCell ref="L455:M455"/>
    <mergeCell ref="N455:Q455"/>
    <mergeCell ref="F452:R452"/>
    <mergeCell ref="F453:I453"/>
    <mergeCell ref="L453:M453"/>
    <mergeCell ref="N453:Q453"/>
    <mergeCell ref="F450:R450"/>
    <mergeCell ref="F451:I451"/>
    <mergeCell ref="L451:M451"/>
    <mergeCell ref="N451:Q451"/>
    <mergeCell ref="F448:R448"/>
    <mergeCell ref="F449:I449"/>
    <mergeCell ref="L449:M449"/>
    <mergeCell ref="N449:Q449"/>
    <mergeCell ref="F446:R446"/>
    <mergeCell ref="F447:I447"/>
    <mergeCell ref="L447:M447"/>
    <mergeCell ref="N447:Q447"/>
    <mergeCell ref="F444:R444"/>
    <mergeCell ref="F445:I445"/>
    <mergeCell ref="L445:M445"/>
    <mergeCell ref="N445:Q445"/>
    <mergeCell ref="F442:R442"/>
    <mergeCell ref="F443:I443"/>
    <mergeCell ref="L443:M443"/>
    <mergeCell ref="N443:Q443"/>
    <mergeCell ref="F440:R440"/>
    <mergeCell ref="F441:I441"/>
    <mergeCell ref="L441:M441"/>
    <mergeCell ref="N441:Q441"/>
    <mergeCell ref="F438:R438"/>
    <mergeCell ref="F439:I439"/>
    <mergeCell ref="L439:M439"/>
    <mergeCell ref="N439:Q439"/>
    <mergeCell ref="F436:R436"/>
    <mergeCell ref="F437:I437"/>
    <mergeCell ref="L437:M437"/>
    <mergeCell ref="N437:Q437"/>
    <mergeCell ref="F434:R434"/>
    <mergeCell ref="F435:I435"/>
    <mergeCell ref="L435:M435"/>
    <mergeCell ref="N435:Q435"/>
    <mergeCell ref="F432:R432"/>
    <mergeCell ref="F433:I433"/>
    <mergeCell ref="L433:M433"/>
    <mergeCell ref="N433:Q433"/>
    <mergeCell ref="F430:R430"/>
    <mergeCell ref="F431:I431"/>
    <mergeCell ref="L431:M431"/>
    <mergeCell ref="N431:Q431"/>
    <mergeCell ref="F428:R428"/>
    <mergeCell ref="F429:I429"/>
    <mergeCell ref="L429:M429"/>
    <mergeCell ref="N429:Q429"/>
    <mergeCell ref="F426:R426"/>
    <mergeCell ref="F427:I427"/>
    <mergeCell ref="L427:M427"/>
    <mergeCell ref="N427:Q427"/>
    <mergeCell ref="F424:R424"/>
    <mergeCell ref="F425:I425"/>
    <mergeCell ref="L425:M425"/>
    <mergeCell ref="N425:Q425"/>
    <mergeCell ref="F422:R422"/>
    <mergeCell ref="F423:I423"/>
    <mergeCell ref="L423:M423"/>
    <mergeCell ref="N423:Q423"/>
    <mergeCell ref="F420:R420"/>
    <mergeCell ref="F421:I421"/>
    <mergeCell ref="L421:M421"/>
    <mergeCell ref="N421:Q421"/>
    <mergeCell ref="F418:R418"/>
    <mergeCell ref="F419:I419"/>
    <mergeCell ref="L419:M419"/>
    <mergeCell ref="N419:Q419"/>
    <mergeCell ref="F416:R416"/>
    <mergeCell ref="F417:I417"/>
    <mergeCell ref="L417:M417"/>
    <mergeCell ref="N417:Q417"/>
    <mergeCell ref="F414:R414"/>
    <mergeCell ref="F415:I415"/>
    <mergeCell ref="L415:M415"/>
    <mergeCell ref="N415:Q415"/>
    <mergeCell ref="F412:R412"/>
    <mergeCell ref="F413:I413"/>
    <mergeCell ref="L413:M413"/>
    <mergeCell ref="N413:Q413"/>
    <mergeCell ref="F410:R410"/>
    <mergeCell ref="F411:I411"/>
    <mergeCell ref="L411:M411"/>
    <mergeCell ref="N411:Q411"/>
    <mergeCell ref="F408:R408"/>
    <mergeCell ref="F409:I409"/>
    <mergeCell ref="L409:M409"/>
    <mergeCell ref="N409:Q409"/>
    <mergeCell ref="F406:R406"/>
    <mergeCell ref="F407:I407"/>
    <mergeCell ref="L407:M407"/>
    <mergeCell ref="N407:Q407"/>
    <mergeCell ref="F404:R404"/>
    <mergeCell ref="F405:I405"/>
    <mergeCell ref="L405:M405"/>
    <mergeCell ref="N405:Q405"/>
    <mergeCell ref="F402:R402"/>
    <mergeCell ref="F403:I403"/>
    <mergeCell ref="L403:M403"/>
    <mergeCell ref="N403:Q403"/>
    <mergeCell ref="F397:R397"/>
    <mergeCell ref="F398:I398"/>
    <mergeCell ref="F401:I401"/>
    <mergeCell ref="L401:M401"/>
    <mergeCell ref="N401:Q401"/>
    <mergeCell ref="N399:Q399"/>
    <mergeCell ref="N400:Q400"/>
    <mergeCell ref="F394:R394"/>
    <mergeCell ref="F396:I396"/>
    <mergeCell ref="L396:M396"/>
    <mergeCell ref="N396:Q396"/>
    <mergeCell ref="N395:Q395"/>
    <mergeCell ref="F392:R392"/>
    <mergeCell ref="F393:I393"/>
    <mergeCell ref="L393:M393"/>
    <mergeCell ref="N393:Q393"/>
    <mergeCell ref="F390:R390"/>
    <mergeCell ref="F391:I391"/>
    <mergeCell ref="L391:M391"/>
    <mergeCell ref="N391:Q391"/>
    <mergeCell ref="F388:R388"/>
    <mergeCell ref="F389:I389"/>
    <mergeCell ref="L389:M389"/>
    <mergeCell ref="N389:Q389"/>
    <mergeCell ref="F386:R386"/>
    <mergeCell ref="F387:I387"/>
    <mergeCell ref="L387:M387"/>
    <mergeCell ref="N387:Q387"/>
    <mergeCell ref="F384:R384"/>
    <mergeCell ref="F385:I385"/>
    <mergeCell ref="L385:M385"/>
    <mergeCell ref="N385:Q385"/>
    <mergeCell ref="F382:R382"/>
    <mergeCell ref="F383:I383"/>
    <mergeCell ref="L383:M383"/>
    <mergeCell ref="N383:Q383"/>
    <mergeCell ref="F380:R380"/>
    <mergeCell ref="F381:I381"/>
    <mergeCell ref="L381:M381"/>
    <mergeCell ref="N381:Q381"/>
    <mergeCell ref="F378:R378"/>
    <mergeCell ref="F379:I379"/>
    <mergeCell ref="L379:M379"/>
    <mergeCell ref="N379:Q379"/>
    <mergeCell ref="F376:R376"/>
    <mergeCell ref="F377:I377"/>
    <mergeCell ref="L377:M377"/>
    <mergeCell ref="N377:Q377"/>
    <mergeCell ref="F374:R374"/>
    <mergeCell ref="F375:I375"/>
    <mergeCell ref="L375:M375"/>
    <mergeCell ref="N375:Q375"/>
    <mergeCell ref="F372:R372"/>
    <mergeCell ref="F373:I373"/>
    <mergeCell ref="L373:M373"/>
    <mergeCell ref="N373:Q373"/>
    <mergeCell ref="F370:R370"/>
    <mergeCell ref="F371:I371"/>
    <mergeCell ref="L371:M371"/>
    <mergeCell ref="N371:Q371"/>
    <mergeCell ref="F368:R368"/>
    <mergeCell ref="F369:I369"/>
    <mergeCell ref="L369:M369"/>
    <mergeCell ref="N369:Q369"/>
    <mergeCell ref="F366:R366"/>
    <mergeCell ref="F367:I367"/>
    <mergeCell ref="L367:M367"/>
    <mergeCell ref="N367:Q367"/>
    <mergeCell ref="F364:R364"/>
    <mergeCell ref="F365:I365"/>
    <mergeCell ref="L365:M365"/>
    <mergeCell ref="N365:Q365"/>
    <mergeCell ref="F360:R360"/>
    <mergeCell ref="F363:I363"/>
    <mergeCell ref="L363:M363"/>
    <mergeCell ref="N363:Q363"/>
    <mergeCell ref="N361:Q361"/>
    <mergeCell ref="N362:Q362"/>
    <mergeCell ref="F357:R357"/>
    <mergeCell ref="F359:I359"/>
    <mergeCell ref="L359:M359"/>
    <mergeCell ref="N359:Q359"/>
    <mergeCell ref="N358:Q358"/>
    <mergeCell ref="F355:R355"/>
    <mergeCell ref="F356:I356"/>
    <mergeCell ref="L356:M356"/>
    <mergeCell ref="N356:Q356"/>
    <mergeCell ref="F352:R352"/>
    <mergeCell ref="F353:I353"/>
    <mergeCell ref="F354:I354"/>
    <mergeCell ref="L354:M354"/>
    <mergeCell ref="N354:Q354"/>
    <mergeCell ref="F349:R349"/>
    <mergeCell ref="F350:I350"/>
    <mergeCell ref="F351:I351"/>
    <mergeCell ref="L351:M351"/>
    <mergeCell ref="N351:Q351"/>
    <mergeCell ref="F347:R347"/>
    <mergeCell ref="F348:I348"/>
    <mergeCell ref="L348:M348"/>
    <mergeCell ref="N348:Q348"/>
    <mergeCell ref="F344:R344"/>
    <mergeCell ref="F345:I345"/>
    <mergeCell ref="F346:I346"/>
    <mergeCell ref="L346:M346"/>
    <mergeCell ref="N346:Q346"/>
    <mergeCell ref="F341:R341"/>
    <mergeCell ref="F342:I342"/>
    <mergeCell ref="F343:I343"/>
    <mergeCell ref="L343:M343"/>
    <mergeCell ref="N343:Q343"/>
    <mergeCell ref="F338:R338"/>
    <mergeCell ref="F339:I339"/>
    <mergeCell ref="F340:I340"/>
    <mergeCell ref="L340:M340"/>
    <mergeCell ref="N340:Q340"/>
    <mergeCell ref="F334:R334"/>
    <mergeCell ref="F335:I335"/>
    <mergeCell ref="F337:I337"/>
    <mergeCell ref="L337:M337"/>
    <mergeCell ref="N337:Q337"/>
    <mergeCell ref="F329:R329"/>
    <mergeCell ref="F330:I330"/>
    <mergeCell ref="F331:I331"/>
    <mergeCell ref="F333:I333"/>
    <mergeCell ref="L333:M333"/>
    <mergeCell ref="N333:Q333"/>
    <mergeCell ref="F326:R326"/>
    <mergeCell ref="F327:I327"/>
    <mergeCell ref="F328:I328"/>
    <mergeCell ref="L328:M328"/>
    <mergeCell ref="N328:Q328"/>
    <mergeCell ref="F323:R323"/>
    <mergeCell ref="F324:I324"/>
    <mergeCell ref="F325:I325"/>
    <mergeCell ref="L325:M325"/>
    <mergeCell ref="N325:Q325"/>
    <mergeCell ref="F318:R318"/>
    <mergeCell ref="F319:I319"/>
    <mergeCell ref="F320:I320"/>
    <mergeCell ref="F322:I322"/>
    <mergeCell ref="L322:M322"/>
    <mergeCell ref="N322:Q322"/>
    <mergeCell ref="F314:R314"/>
    <mergeCell ref="F315:I315"/>
    <mergeCell ref="F316:I316"/>
    <mergeCell ref="F317:I317"/>
    <mergeCell ref="L317:M317"/>
    <mergeCell ref="N317:Q317"/>
    <mergeCell ref="F310:R310"/>
    <mergeCell ref="F311:I311"/>
    <mergeCell ref="F312:I312"/>
    <mergeCell ref="F313:I313"/>
    <mergeCell ref="L313:M313"/>
    <mergeCell ref="N313:Q313"/>
    <mergeCell ref="F307:R307"/>
    <mergeCell ref="F308:I308"/>
    <mergeCell ref="F309:I309"/>
    <mergeCell ref="L309:M309"/>
    <mergeCell ref="N309:Q309"/>
    <mergeCell ref="F304:R304"/>
    <mergeCell ref="F305:I305"/>
    <mergeCell ref="F306:I306"/>
    <mergeCell ref="L306:M306"/>
    <mergeCell ref="N306:Q306"/>
    <mergeCell ref="F301:R301"/>
    <mergeCell ref="F302:I302"/>
    <mergeCell ref="F303:I303"/>
    <mergeCell ref="L303:M303"/>
    <mergeCell ref="N303:Q303"/>
    <mergeCell ref="F298:R298"/>
    <mergeCell ref="F299:I299"/>
    <mergeCell ref="F300:I300"/>
    <mergeCell ref="L300:M300"/>
    <mergeCell ref="N300:Q300"/>
    <mergeCell ref="F295:R295"/>
    <mergeCell ref="F296:I296"/>
    <mergeCell ref="F297:I297"/>
    <mergeCell ref="L297:M297"/>
    <mergeCell ref="N297:Q297"/>
    <mergeCell ref="F293:I293"/>
    <mergeCell ref="F294:I294"/>
    <mergeCell ref="L294:M294"/>
    <mergeCell ref="N294:Q294"/>
    <mergeCell ref="F291:I291"/>
    <mergeCell ref="L291:M291"/>
    <mergeCell ref="N291:Q291"/>
    <mergeCell ref="F292:R292"/>
    <mergeCell ref="F287:R287"/>
    <mergeCell ref="F288:I288"/>
    <mergeCell ref="F289:I289"/>
    <mergeCell ref="F290:I290"/>
    <mergeCell ref="F283:R283"/>
    <mergeCell ref="F284:I284"/>
    <mergeCell ref="F285:I285"/>
    <mergeCell ref="F286:I286"/>
    <mergeCell ref="L286:M286"/>
    <mergeCell ref="N286:Q286"/>
    <mergeCell ref="F280:R280"/>
    <mergeCell ref="F281:I281"/>
    <mergeCell ref="F282:I282"/>
    <mergeCell ref="L282:M282"/>
    <mergeCell ref="N282:Q282"/>
    <mergeCell ref="F277:R277"/>
    <mergeCell ref="F278:I278"/>
    <mergeCell ref="F279:I279"/>
    <mergeCell ref="L279:M279"/>
    <mergeCell ref="N279:Q279"/>
    <mergeCell ref="F274:R274"/>
    <mergeCell ref="F275:I275"/>
    <mergeCell ref="F276:I276"/>
    <mergeCell ref="L276:M276"/>
    <mergeCell ref="N276:Q276"/>
    <mergeCell ref="F271:R271"/>
    <mergeCell ref="F272:I272"/>
    <mergeCell ref="F273:I273"/>
    <mergeCell ref="L273:M273"/>
    <mergeCell ref="N273:Q273"/>
    <mergeCell ref="F267:R267"/>
    <mergeCell ref="F268:I268"/>
    <mergeCell ref="F269:I269"/>
    <mergeCell ref="F270:I270"/>
    <mergeCell ref="L270:M270"/>
    <mergeCell ref="N270:Q270"/>
    <mergeCell ref="F265:I265"/>
    <mergeCell ref="F266:I266"/>
    <mergeCell ref="L266:M266"/>
    <mergeCell ref="N266:Q266"/>
    <mergeCell ref="F263:I263"/>
    <mergeCell ref="L263:M263"/>
    <mergeCell ref="N263:Q263"/>
    <mergeCell ref="F264:R264"/>
    <mergeCell ref="F259:R259"/>
    <mergeCell ref="F260:I260"/>
    <mergeCell ref="F261:I261"/>
    <mergeCell ref="F262:I262"/>
    <mergeCell ref="F256:R256"/>
    <mergeCell ref="F257:I257"/>
    <mergeCell ref="F258:I258"/>
    <mergeCell ref="L258:M258"/>
    <mergeCell ref="N258:Q258"/>
    <mergeCell ref="F253:R253"/>
    <mergeCell ref="F254:I254"/>
    <mergeCell ref="F255:I255"/>
    <mergeCell ref="L255:M255"/>
    <mergeCell ref="N255:Q255"/>
    <mergeCell ref="F251:I251"/>
    <mergeCell ref="F252:I252"/>
    <mergeCell ref="L252:M252"/>
    <mergeCell ref="N252:Q252"/>
    <mergeCell ref="L248:M248"/>
    <mergeCell ref="N248:Q248"/>
    <mergeCell ref="F249:R249"/>
    <mergeCell ref="F250:I250"/>
    <mergeCell ref="F245:I245"/>
    <mergeCell ref="F246:I246"/>
    <mergeCell ref="F247:I247"/>
    <mergeCell ref="F248:I248"/>
    <mergeCell ref="F241:R241"/>
    <mergeCell ref="F242:I242"/>
    <mergeCell ref="F243:I243"/>
    <mergeCell ref="F244:I244"/>
    <mergeCell ref="N239:Q239"/>
    <mergeCell ref="F240:I240"/>
    <mergeCell ref="L240:M240"/>
    <mergeCell ref="N240:Q240"/>
    <mergeCell ref="F237:I237"/>
    <mergeCell ref="F238:I238"/>
    <mergeCell ref="F239:I239"/>
    <mergeCell ref="L239:M239"/>
    <mergeCell ref="F235:I235"/>
    <mergeCell ref="F236:I236"/>
    <mergeCell ref="L236:M236"/>
    <mergeCell ref="N236:Q236"/>
    <mergeCell ref="F233:I233"/>
    <mergeCell ref="F234:I234"/>
    <mergeCell ref="L234:M234"/>
    <mergeCell ref="N234:Q234"/>
    <mergeCell ref="F231:I231"/>
    <mergeCell ref="F232:I232"/>
    <mergeCell ref="L232:M232"/>
    <mergeCell ref="N232:Q232"/>
    <mergeCell ref="F227:R227"/>
    <mergeCell ref="F228:I228"/>
    <mergeCell ref="F230:I230"/>
    <mergeCell ref="L230:M230"/>
    <mergeCell ref="N230:Q230"/>
    <mergeCell ref="F224:R224"/>
    <mergeCell ref="F225:I225"/>
    <mergeCell ref="F226:I226"/>
    <mergeCell ref="L226:M226"/>
    <mergeCell ref="N226:Q226"/>
    <mergeCell ref="F222:R222"/>
    <mergeCell ref="F223:I223"/>
    <mergeCell ref="L223:M223"/>
    <mergeCell ref="N223:Q223"/>
    <mergeCell ref="F218:R218"/>
    <mergeCell ref="F219:I219"/>
    <mergeCell ref="F220:I220"/>
    <mergeCell ref="F221:I221"/>
    <mergeCell ref="L221:M221"/>
    <mergeCell ref="N221:Q221"/>
    <mergeCell ref="F214:R214"/>
    <mergeCell ref="F215:I215"/>
    <mergeCell ref="F216:I216"/>
    <mergeCell ref="F217:I217"/>
    <mergeCell ref="L217:M217"/>
    <mergeCell ref="N217:Q217"/>
    <mergeCell ref="F211:R211"/>
    <mergeCell ref="F212:I212"/>
    <mergeCell ref="F213:I213"/>
    <mergeCell ref="L213:M213"/>
    <mergeCell ref="N213:Q213"/>
    <mergeCell ref="F208:R208"/>
    <mergeCell ref="F209:I209"/>
    <mergeCell ref="F210:I210"/>
    <mergeCell ref="L210:M210"/>
    <mergeCell ref="N210:Q210"/>
    <mergeCell ref="F205:I205"/>
    <mergeCell ref="F207:I207"/>
    <mergeCell ref="L207:M207"/>
    <mergeCell ref="N207:Q207"/>
    <mergeCell ref="F203:I203"/>
    <mergeCell ref="L203:M203"/>
    <mergeCell ref="N203:Q203"/>
    <mergeCell ref="F204:R204"/>
    <mergeCell ref="F201:I201"/>
    <mergeCell ref="L201:M201"/>
    <mergeCell ref="N201:Q201"/>
    <mergeCell ref="F202:R202"/>
    <mergeCell ref="F197:R197"/>
    <mergeCell ref="F198:I198"/>
    <mergeCell ref="F199:I199"/>
    <mergeCell ref="F200:I200"/>
    <mergeCell ref="F194:R194"/>
    <mergeCell ref="F195:I195"/>
    <mergeCell ref="F196:I196"/>
    <mergeCell ref="L196:M196"/>
    <mergeCell ref="N196:Q196"/>
    <mergeCell ref="F190:R190"/>
    <mergeCell ref="F191:I191"/>
    <mergeCell ref="F192:I192"/>
    <mergeCell ref="F193:I193"/>
    <mergeCell ref="L193:M193"/>
    <mergeCell ref="N193:Q193"/>
    <mergeCell ref="F187:R187"/>
    <mergeCell ref="F188:I188"/>
    <mergeCell ref="F189:I189"/>
    <mergeCell ref="L189:M189"/>
    <mergeCell ref="N189:Q189"/>
    <mergeCell ref="F184:R184"/>
    <mergeCell ref="F185:I185"/>
    <mergeCell ref="F186:I186"/>
    <mergeCell ref="L186:M186"/>
    <mergeCell ref="N186:Q186"/>
    <mergeCell ref="F182:R182"/>
    <mergeCell ref="F183:I183"/>
    <mergeCell ref="L183:M183"/>
    <mergeCell ref="N183:Q183"/>
    <mergeCell ref="F179:R179"/>
    <mergeCell ref="F180:I180"/>
    <mergeCell ref="F181:I181"/>
    <mergeCell ref="L181:M181"/>
    <mergeCell ref="N181:Q181"/>
    <mergeCell ref="F176:R176"/>
    <mergeCell ref="F177:I177"/>
    <mergeCell ref="F178:I178"/>
    <mergeCell ref="L178:M178"/>
    <mergeCell ref="N178:Q178"/>
    <mergeCell ref="F173:R173"/>
    <mergeCell ref="F174:I174"/>
    <mergeCell ref="F175:I175"/>
    <mergeCell ref="L175:M175"/>
    <mergeCell ref="N175:Q175"/>
    <mergeCell ref="F171:R171"/>
    <mergeCell ref="F172:I172"/>
    <mergeCell ref="L172:M172"/>
    <mergeCell ref="N172:Q172"/>
    <mergeCell ref="F168:R168"/>
    <mergeCell ref="F169:I169"/>
    <mergeCell ref="F170:I170"/>
    <mergeCell ref="L170:M170"/>
    <mergeCell ref="N170:Q170"/>
    <mergeCell ref="F165:R165"/>
    <mergeCell ref="F166:I166"/>
    <mergeCell ref="F167:I167"/>
    <mergeCell ref="L167:M167"/>
    <mergeCell ref="N167:Q167"/>
    <mergeCell ref="F163:I163"/>
    <mergeCell ref="F164:I164"/>
    <mergeCell ref="L164:M164"/>
    <mergeCell ref="N164:Q164"/>
    <mergeCell ref="F159:I159"/>
    <mergeCell ref="F160:I160"/>
    <mergeCell ref="F161:I161"/>
    <mergeCell ref="F162:I162"/>
    <mergeCell ref="F155:R155"/>
    <mergeCell ref="F156:I156"/>
    <mergeCell ref="F157:I157"/>
    <mergeCell ref="F158:I158"/>
    <mergeCell ref="F152:R152"/>
    <mergeCell ref="F153:I153"/>
    <mergeCell ref="F154:I154"/>
    <mergeCell ref="L154:M154"/>
    <mergeCell ref="N154:Q154"/>
    <mergeCell ref="F150:I150"/>
    <mergeCell ref="F151:I151"/>
    <mergeCell ref="L151:M151"/>
    <mergeCell ref="N151:Q151"/>
    <mergeCell ref="F148:I148"/>
    <mergeCell ref="L148:M148"/>
    <mergeCell ref="N148:Q148"/>
    <mergeCell ref="F149:R149"/>
    <mergeCell ref="F144:R144"/>
    <mergeCell ref="F145:I145"/>
    <mergeCell ref="F146:I146"/>
    <mergeCell ref="F147:I147"/>
    <mergeCell ref="F142:I142"/>
    <mergeCell ref="F143:I143"/>
    <mergeCell ref="L143:M143"/>
    <mergeCell ref="N143:Q143"/>
    <mergeCell ref="F140:I140"/>
    <mergeCell ref="F141:I141"/>
    <mergeCell ref="L141:M141"/>
    <mergeCell ref="N141:Q141"/>
    <mergeCell ref="F138:I138"/>
    <mergeCell ref="F139:I139"/>
    <mergeCell ref="L139:M139"/>
    <mergeCell ref="N139:Q139"/>
    <mergeCell ref="F136:I136"/>
    <mergeCell ref="L136:M136"/>
    <mergeCell ref="N136:Q136"/>
    <mergeCell ref="F137:I137"/>
    <mergeCell ref="F133:R133"/>
    <mergeCell ref="F135:I135"/>
    <mergeCell ref="L135:M135"/>
    <mergeCell ref="N135:Q135"/>
    <mergeCell ref="F130:R130"/>
    <mergeCell ref="F131:I131"/>
    <mergeCell ref="F132:I132"/>
    <mergeCell ref="L132:M132"/>
    <mergeCell ref="N132:Q132"/>
    <mergeCell ref="F128:R128"/>
    <mergeCell ref="F129:I129"/>
    <mergeCell ref="L129:M129"/>
    <mergeCell ref="N129:Q129"/>
    <mergeCell ref="F125:R125"/>
    <mergeCell ref="F126:I126"/>
    <mergeCell ref="F127:I127"/>
    <mergeCell ref="L127:M127"/>
    <mergeCell ref="N127:Q127"/>
    <mergeCell ref="F122:R122"/>
    <mergeCell ref="F123:I123"/>
    <mergeCell ref="F124:I124"/>
    <mergeCell ref="L124:M124"/>
    <mergeCell ref="N124:Q124"/>
    <mergeCell ref="F120:R120"/>
    <mergeCell ref="F121:I121"/>
    <mergeCell ref="L121:M121"/>
    <mergeCell ref="N121:Q121"/>
    <mergeCell ref="F116:R116"/>
    <mergeCell ref="F117:I117"/>
    <mergeCell ref="F118:I118"/>
    <mergeCell ref="F119:I119"/>
    <mergeCell ref="L119:M119"/>
    <mergeCell ref="N119:Q119"/>
    <mergeCell ref="F114:R114"/>
    <mergeCell ref="F115:I115"/>
    <mergeCell ref="L115:M115"/>
    <mergeCell ref="N115:Q115"/>
    <mergeCell ref="F112:I112"/>
    <mergeCell ref="F113:I113"/>
    <mergeCell ref="L113:M113"/>
    <mergeCell ref="N113:Q113"/>
    <mergeCell ref="F108:R108"/>
    <mergeCell ref="F109:I109"/>
    <mergeCell ref="F110:I110"/>
    <mergeCell ref="F111:I111"/>
    <mergeCell ref="N105:Q105"/>
    <mergeCell ref="F106:R106"/>
    <mergeCell ref="F107:I107"/>
    <mergeCell ref="L107:M107"/>
    <mergeCell ref="N107:Q107"/>
    <mergeCell ref="F103:I103"/>
    <mergeCell ref="F104:I104"/>
    <mergeCell ref="F105:I105"/>
    <mergeCell ref="L105:M105"/>
    <mergeCell ref="F99:R99"/>
    <mergeCell ref="F100:I100"/>
    <mergeCell ref="F101:I101"/>
    <mergeCell ref="F102:I102"/>
    <mergeCell ref="F97:R97"/>
    <mergeCell ref="F98:I98"/>
    <mergeCell ref="L98:M98"/>
    <mergeCell ref="N98:Q98"/>
    <mergeCell ref="F94:R94"/>
    <mergeCell ref="F95:I95"/>
    <mergeCell ref="F96:I96"/>
    <mergeCell ref="L96:M96"/>
    <mergeCell ref="N96:Q96"/>
    <mergeCell ref="F91:R91"/>
    <mergeCell ref="F92:I92"/>
    <mergeCell ref="F93:I93"/>
    <mergeCell ref="L93:M93"/>
    <mergeCell ref="N93:Q93"/>
    <mergeCell ref="F89:I89"/>
    <mergeCell ref="F90:I90"/>
    <mergeCell ref="L90:M90"/>
    <mergeCell ref="N90:Q90"/>
    <mergeCell ref="F84:I84"/>
    <mergeCell ref="L84:M84"/>
    <mergeCell ref="N84:Q84"/>
    <mergeCell ref="F88:I88"/>
    <mergeCell ref="L88:M88"/>
    <mergeCell ref="N88:Q88"/>
    <mergeCell ref="F76:Q76"/>
    <mergeCell ref="F77:Q77"/>
    <mergeCell ref="M79:P79"/>
    <mergeCell ref="M81:Q81"/>
    <mergeCell ref="N65:Q65"/>
    <mergeCell ref="N66:Q66"/>
    <mergeCell ref="N67:Q67"/>
    <mergeCell ref="C74:R74"/>
    <mergeCell ref="N61:Q61"/>
    <mergeCell ref="N62:Q62"/>
    <mergeCell ref="N63:Q63"/>
    <mergeCell ref="N64:Q64"/>
    <mergeCell ref="N57:Q57"/>
    <mergeCell ref="N58:Q58"/>
    <mergeCell ref="N59:Q59"/>
    <mergeCell ref="N60:Q60"/>
    <mergeCell ref="N53:Q53"/>
    <mergeCell ref="N54:Q54"/>
    <mergeCell ref="N55:Q55"/>
    <mergeCell ref="N56:Q56"/>
    <mergeCell ref="C49:G49"/>
    <mergeCell ref="N49:Q49"/>
    <mergeCell ref="N51:Q51"/>
    <mergeCell ref="N52:Q52"/>
    <mergeCell ref="F41:Q41"/>
    <mergeCell ref="F42:Q42"/>
    <mergeCell ref="M44:P44"/>
    <mergeCell ref="M46:Q46"/>
    <mergeCell ref="H31:J31"/>
    <mergeCell ref="M31:P31"/>
    <mergeCell ref="L33:P33"/>
    <mergeCell ref="C39:R39"/>
    <mergeCell ref="H29:J29"/>
    <mergeCell ref="M29:P29"/>
    <mergeCell ref="H30:J30"/>
    <mergeCell ref="M30:P30"/>
    <mergeCell ref="M25:P25"/>
    <mergeCell ref="H27:J27"/>
    <mergeCell ref="M27:P27"/>
    <mergeCell ref="H28:J28"/>
    <mergeCell ref="M28:P28"/>
    <mergeCell ref="O16:P16"/>
    <mergeCell ref="O18:P18"/>
    <mergeCell ref="O19:P19"/>
    <mergeCell ref="E22:P22"/>
    <mergeCell ref="O10:P10"/>
    <mergeCell ref="O12:P12"/>
    <mergeCell ref="O13:P13"/>
    <mergeCell ref="O15:P15"/>
    <mergeCell ref="C2:R2"/>
    <mergeCell ref="C4:R4"/>
    <mergeCell ref="F6:Q6"/>
    <mergeCell ref="F7:Q7"/>
  </mergeCells>
  <hyperlinks>
    <hyperlink ref="F1:G1" location="C2" tooltip="Krycí list soupisu" display="1) Krycí list soupisu"/>
    <hyperlink ref="H1:K1" location="C49" tooltip="Rekapitulace" display="2) Rekapitulace"/>
    <hyperlink ref="L1:M1" location="C8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214" customWidth="1"/>
    <col min="2" max="2" width="1.66796875" style="214" customWidth="1"/>
    <col min="3" max="4" width="5" style="214" customWidth="1"/>
    <col min="5" max="5" width="11.66015625" style="214" customWidth="1"/>
    <col min="6" max="6" width="9.16015625" style="214" customWidth="1"/>
    <col min="7" max="7" width="5" style="214" customWidth="1"/>
    <col min="8" max="8" width="77.83203125" style="214" customWidth="1"/>
    <col min="9" max="10" width="20" style="214" customWidth="1"/>
    <col min="11" max="11" width="1.66796875" style="214" customWidth="1"/>
    <col min="12" max="16384" width="9.33203125" style="214" customWidth="1"/>
  </cols>
  <sheetData>
    <row r="1" ht="37.5" customHeight="1"/>
    <row r="2" spans="2:11" ht="7.5" customHeight="1">
      <c r="B2" s="215"/>
      <c r="C2" s="216"/>
      <c r="D2" s="216"/>
      <c r="E2" s="216"/>
      <c r="F2" s="216"/>
      <c r="G2" s="216"/>
      <c r="H2" s="216"/>
      <c r="I2" s="216"/>
      <c r="J2" s="216"/>
      <c r="K2" s="217"/>
    </row>
    <row r="3" spans="2:11" s="221" customFormat="1" ht="45" customHeight="1">
      <c r="B3" s="218"/>
      <c r="C3" s="219" t="s">
        <v>902</v>
      </c>
      <c r="D3" s="219"/>
      <c r="E3" s="219"/>
      <c r="F3" s="219"/>
      <c r="G3" s="219"/>
      <c r="H3" s="219"/>
      <c r="I3" s="219"/>
      <c r="J3" s="219"/>
      <c r="K3" s="220"/>
    </row>
    <row r="4" spans="2:11" ht="25.5" customHeight="1">
      <c r="B4" s="222"/>
      <c r="C4" s="223" t="s">
        <v>903</v>
      </c>
      <c r="D4" s="223"/>
      <c r="E4" s="223"/>
      <c r="F4" s="223"/>
      <c r="G4" s="223"/>
      <c r="H4" s="223"/>
      <c r="I4" s="223"/>
      <c r="J4" s="223"/>
      <c r="K4" s="224"/>
    </row>
    <row r="5" spans="2:11" ht="5.25" customHeight="1">
      <c r="B5" s="222"/>
      <c r="C5" s="225"/>
      <c r="D5" s="225"/>
      <c r="E5" s="225"/>
      <c r="F5" s="225"/>
      <c r="G5" s="225"/>
      <c r="H5" s="225"/>
      <c r="I5" s="225"/>
      <c r="J5" s="225"/>
      <c r="K5" s="224"/>
    </row>
    <row r="6" spans="2:11" ht="15" customHeight="1">
      <c r="B6" s="222"/>
      <c r="C6" s="226" t="s">
        <v>904</v>
      </c>
      <c r="D6" s="226"/>
      <c r="E6" s="226"/>
      <c r="F6" s="226"/>
      <c r="G6" s="226"/>
      <c r="H6" s="226"/>
      <c r="I6" s="226"/>
      <c r="J6" s="226"/>
      <c r="K6" s="224"/>
    </row>
    <row r="7" spans="2:11" ht="15" customHeight="1">
      <c r="B7" s="227"/>
      <c r="C7" s="226" t="s">
        <v>905</v>
      </c>
      <c r="D7" s="226"/>
      <c r="E7" s="226"/>
      <c r="F7" s="226"/>
      <c r="G7" s="226"/>
      <c r="H7" s="226"/>
      <c r="I7" s="226"/>
      <c r="J7" s="226"/>
      <c r="K7" s="224"/>
    </row>
    <row r="8" spans="2:11" ht="12.75" customHeight="1">
      <c r="B8" s="227"/>
      <c r="C8" s="228"/>
      <c r="D8" s="228"/>
      <c r="E8" s="228"/>
      <c r="F8" s="228"/>
      <c r="G8" s="228"/>
      <c r="H8" s="228"/>
      <c r="I8" s="228"/>
      <c r="J8" s="228"/>
      <c r="K8" s="224"/>
    </row>
    <row r="9" spans="2:11" ht="15" customHeight="1">
      <c r="B9" s="227"/>
      <c r="C9" s="226" t="s">
        <v>95</v>
      </c>
      <c r="D9" s="226"/>
      <c r="E9" s="226"/>
      <c r="F9" s="226"/>
      <c r="G9" s="226"/>
      <c r="H9" s="226"/>
      <c r="I9" s="226"/>
      <c r="J9" s="226"/>
      <c r="K9" s="224"/>
    </row>
    <row r="10" spans="2:11" ht="15" customHeight="1">
      <c r="B10" s="227"/>
      <c r="C10" s="228"/>
      <c r="D10" s="226" t="s">
        <v>96</v>
      </c>
      <c r="E10" s="226"/>
      <c r="F10" s="226"/>
      <c r="G10" s="226"/>
      <c r="H10" s="226"/>
      <c r="I10" s="226"/>
      <c r="J10" s="226"/>
      <c r="K10" s="224"/>
    </row>
    <row r="11" spans="2:11" ht="15" customHeight="1">
      <c r="B11" s="227"/>
      <c r="C11" s="229"/>
      <c r="D11" s="226" t="s">
        <v>906</v>
      </c>
      <c r="E11" s="226"/>
      <c r="F11" s="226"/>
      <c r="G11" s="226"/>
      <c r="H11" s="226"/>
      <c r="I11" s="226"/>
      <c r="J11" s="226"/>
      <c r="K11" s="224"/>
    </row>
    <row r="12" spans="2:11" ht="12.75" customHeight="1">
      <c r="B12" s="227"/>
      <c r="C12" s="229"/>
      <c r="D12" s="229"/>
      <c r="E12" s="229"/>
      <c r="F12" s="229"/>
      <c r="G12" s="229"/>
      <c r="H12" s="229"/>
      <c r="I12" s="229"/>
      <c r="J12" s="229"/>
      <c r="K12" s="224"/>
    </row>
    <row r="13" spans="2:11" ht="15" customHeight="1">
      <c r="B13" s="227"/>
      <c r="C13" s="229"/>
      <c r="D13" s="226" t="s">
        <v>97</v>
      </c>
      <c r="E13" s="226"/>
      <c r="F13" s="226"/>
      <c r="G13" s="226"/>
      <c r="H13" s="226"/>
      <c r="I13" s="226"/>
      <c r="J13" s="226"/>
      <c r="K13" s="224"/>
    </row>
    <row r="14" spans="2:11" ht="15" customHeight="1">
      <c r="B14" s="227"/>
      <c r="C14" s="229"/>
      <c r="D14" s="226" t="s">
        <v>907</v>
      </c>
      <c r="E14" s="226"/>
      <c r="F14" s="226"/>
      <c r="G14" s="226"/>
      <c r="H14" s="226"/>
      <c r="I14" s="226"/>
      <c r="J14" s="226"/>
      <c r="K14" s="224"/>
    </row>
    <row r="15" spans="2:11" ht="15" customHeight="1">
      <c r="B15" s="227"/>
      <c r="C15" s="229"/>
      <c r="D15" s="226" t="s">
        <v>908</v>
      </c>
      <c r="E15" s="226"/>
      <c r="F15" s="226"/>
      <c r="G15" s="226"/>
      <c r="H15" s="226"/>
      <c r="I15" s="226"/>
      <c r="J15" s="226"/>
      <c r="K15" s="224"/>
    </row>
    <row r="16" spans="2:11" ht="15" customHeight="1">
      <c r="B16" s="227"/>
      <c r="C16" s="229"/>
      <c r="D16" s="229"/>
      <c r="E16" s="230" t="s">
        <v>174</v>
      </c>
      <c r="F16" s="226" t="s">
        <v>909</v>
      </c>
      <c r="G16" s="226"/>
      <c r="H16" s="226"/>
      <c r="I16" s="226"/>
      <c r="J16" s="226"/>
      <c r="K16" s="224"/>
    </row>
    <row r="17" spans="2:11" ht="15" customHeight="1">
      <c r="B17" s="227"/>
      <c r="C17" s="229"/>
      <c r="D17" s="229"/>
      <c r="E17" s="230" t="s">
        <v>910</v>
      </c>
      <c r="F17" s="226" t="s">
        <v>911</v>
      </c>
      <c r="G17" s="226"/>
      <c r="H17" s="226"/>
      <c r="I17" s="226"/>
      <c r="J17" s="226"/>
      <c r="K17" s="224"/>
    </row>
    <row r="18" spans="2:11" ht="15" customHeight="1">
      <c r="B18" s="227"/>
      <c r="C18" s="229"/>
      <c r="D18" s="229"/>
      <c r="E18" s="230" t="s">
        <v>912</v>
      </c>
      <c r="F18" s="226" t="s">
        <v>913</v>
      </c>
      <c r="G18" s="226"/>
      <c r="H18" s="226"/>
      <c r="I18" s="226"/>
      <c r="J18" s="226"/>
      <c r="K18" s="224"/>
    </row>
    <row r="19" spans="2:11" ht="15" customHeight="1">
      <c r="B19" s="227"/>
      <c r="C19" s="229"/>
      <c r="D19" s="229"/>
      <c r="E19" s="230" t="s">
        <v>914</v>
      </c>
      <c r="F19" s="226" t="s">
        <v>915</v>
      </c>
      <c r="G19" s="226"/>
      <c r="H19" s="226"/>
      <c r="I19" s="226"/>
      <c r="J19" s="226"/>
      <c r="K19" s="224"/>
    </row>
    <row r="20" spans="2:11" ht="15" customHeight="1">
      <c r="B20" s="227"/>
      <c r="C20" s="229"/>
      <c r="D20" s="229"/>
      <c r="E20" s="230" t="s">
        <v>916</v>
      </c>
      <c r="F20" s="226" t="s">
        <v>917</v>
      </c>
      <c r="G20" s="226"/>
      <c r="H20" s="226"/>
      <c r="I20" s="226"/>
      <c r="J20" s="226"/>
      <c r="K20" s="224"/>
    </row>
    <row r="21" spans="2:11" ht="15" customHeight="1">
      <c r="B21" s="227"/>
      <c r="C21" s="229"/>
      <c r="D21" s="229"/>
      <c r="E21" s="230" t="s">
        <v>918</v>
      </c>
      <c r="F21" s="226" t="s">
        <v>919</v>
      </c>
      <c r="G21" s="226"/>
      <c r="H21" s="226"/>
      <c r="I21" s="226"/>
      <c r="J21" s="226"/>
      <c r="K21" s="224"/>
    </row>
    <row r="22" spans="2:11" ht="12.75" customHeight="1">
      <c r="B22" s="227"/>
      <c r="C22" s="229"/>
      <c r="D22" s="229"/>
      <c r="E22" s="229"/>
      <c r="F22" s="229"/>
      <c r="G22" s="229"/>
      <c r="H22" s="229"/>
      <c r="I22" s="229"/>
      <c r="J22" s="229"/>
      <c r="K22" s="224"/>
    </row>
    <row r="23" spans="2:11" ht="15" customHeight="1">
      <c r="B23" s="227"/>
      <c r="C23" s="226" t="s">
        <v>98</v>
      </c>
      <c r="D23" s="226"/>
      <c r="E23" s="226"/>
      <c r="F23" s="226"/>
      <c r="G23" s="226"/>
      <c r="H23" s="226"/>
      <c r="I23" s="226"/>
      <c r="J23" s="226"/>
      <c r="K23" s="224"/>
    </row>
    <row r="24" spans="2:11" ht="15" customHeight="1">
      <c r="B24" s="227"/>
      <c r="C24" s="226" t="s">
        <v>920</v>
      </c>
      <c r="D24" s="226"/>
      <c r="E24" s="226"/>
      <c r="F24" s="226"/>
      <c r="G24" s="226"/>
      <c r="H24" s="226"/>
      <c r="I24" s="226"/>
      <c r="J24" s="226"/>
      <c r="K24" s="224"/>
    </row>
    <row r="25" spans="2:11" ht="15" customHeight="1">
      <c r="B25" s="227"/>
      <c r="C25" s="228"/>
      <c r="D25" s="226" t="s">
        <v>99</v>
      </c>
      <c r="E25" s="226"/>
      <c r="F25" s="226"/>
      <c r="G25" s="226"/>
      <c r="H25" s="226"/>
      <c r="I25" s="226"/>
      <c r="J25" s="226"/>
      <c r="K25" s="224"/>
    </row>
    <row r="26" spans="2:11" ht="15" customHeight="1">
      <c r="B26" s="227"/>
      <c r="C26" s="229"/>
      <c r="D26" s="226" t="s">
        <v>921</v>
      </c>
      <c r="E26" s="226"/>
      <c r="F26" s="226"/>
      <c r="G26" s="226"/>
      <c r="H26" s="226"/>
      <c r="I26" s="226"/>
      <c r="J26" s="226"/>
      <c r="K26" s="224"/>
    </row>
    <row r="27" spans="2:11" ht="12.75" customHeight="1">
      <c r="B27" s="227"/>
      <c r="C27" s="229"/>
      <c r="D27" s="229"/>
      <c r="E27" s="229"/>
      <c r="F27" s="229"/>
      <c r="G27" s="229"/>
      <c r="H27" s="229"/>
      <c r="I27" s="229"/>
      <c r="J27" s="229"/>
      <c r="K27" s="224"/>
    </row>
    <row r="28" spans="2:11" ht="15" customHeight="1">
      <c r="B28" s="227"/>
      <c r="C28" s="229"/>
      <c r="D28" s="226" t="s">
        <v>100</v>
      </c>
      <c r="E28" s="226"/>
      <c r="F28" s="226"/>
      <c r="G28" s="226"/>
      <c r="H28" s="226"/>
      <c r="I28" s="226"/>
      <c r="J28" s="226"/>
      <c r="K28" s="224"/>
    </row>
    <row r="29" spans="2:11" ht="15" customHeight="1">
      <c r="B29" s="227"/>
      <c r="C29" s="229"/>
      <c r="D29" s="226" t="s">
        <v>922</v>
      </c>
      <c r="E29" s="226"/>
      <c r="F29" s="226"/>
      <c r="G29" s="226"/>
      <c r="H29" s="226"/>
      <c r="I29" s="226"/>
      <c r="J29" s="226"/>
      <c r="K29" s="224"/>
    </row>
    <row r="30" spans="2:11" ht="12.75" customHeight="1">
      <c r="B30" s="227"/>
      <c r="C30" s="229"/>
      <c r="D30" s="229"/>
      <c r="E30" s="229"/>
      <c r="F30" s="229"/>
      <c r="G30" s="229"/>
      <c r="H30" s="229"/>
      <c r="I30" s="229"/>
      <c r="J30" s="229"/>
      <c r="K30" s="224"/>
    </row>
    <row r="31" spans="2:11" ht="15" customHeight="1">
      <c r="B31" s="227"/>
      <c r="C31" s="229"/>
      <c r="D31" s="226" t="s">
        <v>101</v>
      </c>
      <c r="E31" s="226"/>
      <c r="F31" s="226"/>
      <c r="G31" s="226"/>
      <c r="H31" s="226"/>
      <c r="I31" s="226"/>
      <c r="J31" s="226"/>
      <c r="K31" s="224"/>
    </row>
    <row r="32" spans="2:11" ht="15" customHeight="1">
      <c r="B32" s="227"/>
      <c r="C32" s="229"/>
      <c r="D32" s="226" t="s">
        <v>923</v>
      </c>
      <c r="E32" s="226"/>
      <c r="F32" s="226"/>
      <c r="G32" s="226"/>
      <c r="H32" s="226"/>
      <c r="I32" s="226"/>
      <c r="J32" s="226"/>
      <c r="K32" s="224"/>
    </row>
    <row r="33" spans="2:11" ht="15" customHeight="1">
      <c r="B33" s="227"/>
      <c r="C33" s="229"/>
      <c r="D33" s="226" t="s">
        <v>924</v>
      </c>
      <c r="E33" s="226"/>
      <c r="F33" s="226"/>
      <c r="G33" s="226"/>
      <c r="H33" s="226"/>
      <c r="I33" s="226"/>
      <c r="J33" s="226"/>
      <c r="K33" s="224"/>
    </row>
    <row r="34" spans="2:11" ht="15" customHeight="1">
      <c r="B34" s="227"/>
      <c r="C34" s="229"/>
      <c r="D34" s="228"/>
      <c r="E34" s="231" t="s">
        <v>204</v>
      </c>
      <c r="F34" s="228"/>
      <c r="G34" s="226" t="s">
        <v>925</v>
      </c>
      <c r="H34" s="226"/>
      <c r="I34" s="226"/>
      <c r="J34" s="226"/>
      <c r="K34" s="224"/>
    </row>
    <row r="35" spans="2:11" ht="15" customHeight="1">
      <c r="B35" s="227"/>
      <c r="C35" s="229"/>
      <c r="D35" s="228"/>
      <c r="E35" s="231" t="s">
        <v>926</v>
      </c>
      <c r="F35" s="228"/>
      <c r="G35" s="226" t="s">
        <v>927</v>
      </c>
      <c r="H35" s="226"/>
      <c r="I35" s="226"/>
      <c r="J35" s="226"/>
      <c r="K35" s="224"/>
    </row>
    <row r="36" spans="2:11" ht="15" customHeight="1">
      <c r="B36" s="227"/>
      <c r="C36" s="229"/>
      <c r="D36" s="228"/>
      <c r="E36" s="231" t="s">
        <v>149</v>
      </c>
      <c r="F36" s="228"/>
      <c r="G36" s="226" t="s">
        <v>928</v>
      </c>
      <c r="H36" s="226"/>
      <c r="I36" s="226"/>
      <c r="J36" s="226"/>
      <c r="K36" s="224"/>
    </row>
    <row r="37" spans="2:11" ht="15" customHeight="1">
      <c r="B37" s="227"/>
      <c r="C37" s="229"/>
      <c r="D37" s="228"/>
      <c r="E37" s="231" t="s">
        <v>205</v>
      </c>
      <c r="F37" s="228"/>
      <c r="G37" s="226" t="s">
        <v>929</v>
      </c>
      <c r="H37" s="226"/>
      <c r="I37" s="226"/>
      <c r="J37" s="226"/>
      <c r="K37" s="224"/>
    </row>
    <row r="38" spans="2:11" ht="15" customHeight="1">
      <c r="B38" s="227"/>
      <c r="C38" s="229"/>
      <c r="D38" s="228"/>
      <c r="E38" s="231" t="s">
        <v>206</v>
      </c>
      <c r="F38" s="228"/>
      <c r="G38" s="226" t="s">
        <v>930</v>
      </c>
      <c r="H38" s="226"/>
      <c r="I38" s="226"/>
      <c r="J38" s="226"/>
      <c r="K38" s="224"/>
    </row>
    <row r="39" spans="2:11" ht="15" customHeight="1">
      <c r="B39" s="227"/>
      <c r="C39" s="229"/>
      <c r="D39" s="228"/>
      <c r="E39" s="231" t="s">
        <v>207</v>
      </c>
      <c r="F39" s="228"/>
      <c r="G39" s="226" t="s">
        <v>931</v>
      </c>
      <c r="H39" s="226"/>
      <c r="I39" s="226"/>
      <c r="J39" s="226"/>
      <c r="K39" s="224"/>
    </row>
    <row r="40" spans="2:11" ht="15" customHeight="1">
      <c r="B40" s="227"/>
      <c r="C40" s="229"/>
      <c r="D40" s="228"/>
      <c r="E40" s="231" t="s">
        <v>932</v>
      </c>
      <c r="F40" s="228"/>
      <c r="G40" s="226" t="s">
        <v>933</v>
      </c>
      <c r="H40" s="226"/>
      <c r="I40" s="226"/>
      <c r="J40" s="226"/>
      <c r="K40" s="224"/>
    </row>
    <row r="41" spans="2:11" ht="15" customHeight="1">
      <c r="B41" s="227"/>
      <c r="C41" s="229"/>
      <c r="D41" s="228"/>
      <c r="E41" s="231"/>
      <c r="F41" s="228"/>
      <c r="G41" s="226" t="s">
        <v>934</v>
      </c>
      <c r="H41" s="226"/>
      <c r="I41" s="226"/>
      <c r="J41" s="226"/>
      <c r="K41" s="224"/>
    </row>
    <row r="42" spans="2:11" ht="15" customHeight="1">
      <c r="B42" s="227"/>
      <c r="C42" s="229"/>
      <c r="D42" s="228"/>
      <c r="E42" s="231" t="s">
        <v>935</v>
      </c>
      <c r="F42" s="228"/>
      <c r="G42" s="226" t="s">
        <v>936</v>
      </c>
      <c r="H42" s="226"/>
      <c r="I42" s="226"/>
      <c r="J42" s="226"/>
      <c r="K42" s="224"/>
    </row>
    <row r="43" spans="2:11" ht="15" customHeight="1">
      <c r="B43" s="227"/>
      <c r="C43" s="229"/>
      <c r="D43" s="228"/>
      <c r="E43" s="231" t="s">
        <v>210</v>
      </c>
      <c r="F43" s="228"/>
      <c r="G43" s="226" t="s">
        <v>937</v>
      </c>
      <c r="H43" s="226"/>
      <c r="I43" s="226"/>
      <c r="J43" s="226"/>
      <c r="K43" s="224"/>
    </row>
    <row r="44" spans="2:11" ht="12.75" customHeight="1">
      <c r="B44" s="227"/>
      <c r="C44" s="229"/>
      <c r="D44" s="228"/>
      <c r="E44" s="228"/>
      <c r="F44" s="228"/>
      <c r="G44" s="228"/>
      <c r="H44" s="228"/>
      <c r="I44" s="228"/>
      <c r="J44" s="228"/>
      <c r="K44" s="224"/>
    </row>
    <row r="45" spans="2:11" ht="15" customHeight="1">
      <c r="B45" s="227"/>
      <c r="C45" s="229"/>
      <c r="D45" s="226" t="s">
        <v>938</v>
      </c>
      <c r="E45" s="226"/>
      <c r="F45" s="226"/>
      <c r="G45" s="226"/>
      <c r="H45" s="226"/>
      <c r="I45" s="226"/>
      <c r="J45" s="226"/>
      <c r="K45" s="224"/>
    </row>
    <row r="46" spans="2:11" ht="15" customHeight="1">
      <c r="B46" s="227"/>
      <c r="C46" s="229"/>
      <c r="D46" s="229"/>
      <c r="E46" s="226" t="s">
        <v>939</v>
      </c>
      <c r="F46" s="226"/>
      <c r="G46" s="226"/>
      <c r="H46" s="226"/>
      <c r="I46" s="226"/>
      <c r="J46" s="226"/>
      <c r="K46" s="224"/>
    </row>
    <row r="47" spans="2:11" ht="15" customHeight="1">
      <c r="B47" s="227"/>
      <c r="C47" s="229"/>
      <c r="D47" s="229"/>
      <c r="E47" s="226" t="s">
        <v>940</v>
      </c>
      <c r="F47" s="226"/>
      <c r="G47" s="226"/>
      <c r="H47" s="226"/>
      <c r="I47" s="226"/>
      <c r="J47" s="226"/>
      <c r="K47" s="224"/>
    </row>
    <row r="48" spans="2:11" ht="15" customHeight="1">
      <c r="B48" s="227"/>
      <c r="C48" s="229"/>
      <c r="D48" s="229"/>
      <c r="E48" s="226" t="s">
        <v>941</v>
      </c>
      <c r="F48" s="226"/>
      <c r="G48" s="226"/>
      <c r="H48" s="226"/>
      <c r="I48" s="226"/>
      <c r="J48" s="226"/>
      <c r="K48" s="224"/>
    </row>
    <row r="49" spans="2:11" ht="15" customHeight="1">
      <c r="B49" s="227"/>
      <c r="C49" s="229"/>
      <c r="D49" s="226" t="s">
        <v>942</v>
      </c>
      <c r="E49" s="226"/>
      <c r="F49" s="226"/>
      <c r="G49" s="226"/>
      <c r="H49" s="226"/>
      <c r="I49" s="226"/>
      <c r="J49" s="226"/>
      <c r="K49" s="224"/>
    </row>
    <row r="50" spans="2:11" ht="25.5" customHeight="1">
      <c r="B50" s="222"/>
      <c r="C50" s="223" t="s">
        <v>943</v>
      </c>
      <c r="D50" s="223"/>
      <c r="E50" s="223"/>
      <c r="F50" s="223"/>
      <c r="G50" s="223"/>
      <c r="H50" s="223"/>
      <c r="I50" s="223"/>
      <c r="J50" s="223"/>
      <c r="K50" s="224"/>
    </row>
    <row r="51" spans="2:11" ht="5.25" customHeight="1">
      <c r="B51" s="222"/>
      <c r="C51" s="225"/>
      <c r="D51" s="225"/>
      <c r="E51" s="225"/>
      <c r="F51" s="225"/>
      <c r="G51" s="225"/>
      <c r="H51" s="225"/>
      <c r="I51" s="225"/>
      <c r="J51" s="225"/>
      <c r="K51" s="224"/>
    </row>
    <row r="52" spans="2:11" ht="15" customHeight="1">
      <c r="B52" s="222"/>
      <c r="C52" s="226" t="s">
        <v>944</v>
      </c>
      <c r="D52" s="226"/>
      <c r="E52" s="226"/>
      <c r="F52" s="226"/>
      <c r="G52" s="226"/>
      <c r="H52" s="226"/>
      <c r="I52" s="226"/>
      <c r="J52" s="226"/>
      <c r="K52" s="224"/>
    </row>
    <row r="53" spans="2:11" ht="15" customHeight="1">
      <c r="B53" s="222"/>
      <c r="C53" s="226" t="s">
        <v>945</v>
      </c>
      <c r="D53" s="226"/>
      <c r="E53" s="226"/>
      <c r="F53" s="226"/>
      <c r="G53" s="226"/>
      <c r="H53" s="226"/>
      <c r="I53" s="226"/>
      <c r="J53" s="226"/>
      <c r="K53" s="224"/>
    </row>
    <row r="54" spans="2:11" ht="12.75" customHeight="1">
      <c r="B54" s="222"/>
      <c r="C54" s="228"/>
      <c r="D54" s="228"/>
      <c r="E54" s="228"/>
      <c r="F54" s="228"/>
      <c r="G54" s="228"/>
      <c r="H54" s="228"/>
      <c r="I54" s="228"/>
      <c r="J54" s="228"/>
      <c r="K54" s="224"/>
    </row>
    <row r="55" spans="2:11" ht="15" customHeight="1">
      <c r="B55" s="222"/>
      <c r="C55" s="226" t="s">
        <v>946</v>
      </c>
      <c r="D55" s="226"/>
      <c r="E55" s="226"/>
      <c r="F55" s="226"/>
      <c r="G55" s="226"/>
      <c r="H55" s="226"/>
      <c r="I55" s="226"/>
      <c r="J55" s="226"/>
      <c r="K55" s="224"/>
    </row>
    <row r="56" spans="2:11" ht="15" customHeight="1">
      <c r="B56" s="222"/>
      <c r="C56" s="229"/>
      <c r="D56" s="226" t="s">
        <v>947</v>
      </c>
      <c r="E56" s="226"/>
      <c r="F56" s="226"/>
      <c r="G56" s="226"/>
      <c r="H56" s="226"/>
      <c r="I56" s="226"/>
      <c r="J56" s="226"/>
      <c r="K56" s="224"/>
    </row>
    <row r="57" spans="2:11" ht="15" customHeight="1">
      <c r="B57" s="222"/>
      <c r="C57" s="229"/>
      <c r="D57" s="226" t="s">
        <v>948</v>
      </c>
      <c r="E57" s="226"/>
      <c r="F57" s="226"/>
      <c r="G57" s="226"/>
      <c r="H57" s="226"/>
      <c r="I57" s="226"/>
      <c r="J57" s="226"/>
      <c r="K57" s="224"/>
    </row>
    <row r="58" spans="2:11" ht="15" customHeight="1">
      <c r="B58" s="222"/>
      <c r="C58" s="229"/>
      <c r="D58" s="226" t="s">
        <v>949</v>
      </c>
      <c r="E58" s="226"/>
      <c r="F58" s="226"/>
      <c r="G58" s="226"/>
      <c r="H58" s="226"/>
      <c r="I58" s="226"/>
      <c r="J58" s="226"/>
      <c r="K58" s="224"/>
    </row>
    <row r="59" spans="2:11" ht="15" customHeight="1">
      <c r="B59" s="222"/>
      <c r="C59" s="229"/>
      <c r="D59" s="226" t="s">
        <v>950</v>
      </c>
      <c r="E59" s="226"/>
      <c r="F59" s="226"/>
      <c r="G59" s="226"/>
      <c r="H59" s="226"/>
      <c r="I59" s="226"/>
      <c r="J59" s="226"/>
      <c r="K59" s="224"/>
    </row>
    <row r="60" spans="2:11" ht="15" customHeight="1">
      <c r="B60" s="222"/>
      <c r="C60" s="229"/>
      <c r="D60" s="232" t="s">
        <v>951</v>
      </c>
      <c r="E60" s="232"/>
      <c r="F60" s="232"/>
      <c r="G60" s="232"/>
      <c r="H60" s="232"/>
      <c r="I60" s="232"/>
      <c r="J60" s="232"/>
      <c r="K60" s="224"/>
    </row>
    <row r="61" spans="2:11" ht="15" customHeight="1">
      <c r="B61" s="222"/>
      <c r="C61" s="229"/>
      <c r="D61" s="226" t="s">
        <v>952</v>
      </c>
      <c r="E61" s="226"/>
      <c r="F61" s="226"/>
      <c r="G61" s="226"/>
      <c r="H61" s="226"/>
      <c r="I61" s="226"/>
      <c r="J61" s="226"/>
      <c r="K61" s="224"/>
    </row>
    <row r="62" spans="2:11" ht="12.75" customHeight="1">
      <c r="B62" s="222"/>
      <c r="C62" s="229"/>
      <c r="D62" s="229"/>
      <c r="E62" s="233"/>
      <c r="F62" s="229"/>
      <c r="G62" s="229"/>
      <c r="H62" s="229"/>
      <c r="I62" s="229"/>
      <c r="J62" s="229"/>
      <c r="K62" s="224"/>
    </row>
    <row r="63" spans="2:11" ht="15" customHeight="1">
      <c r="B63" s="222"/>
      <c r="C63" s="229"/>
      <c r="D63" s="226" t="s">
        <v>953</v>
      </c>
      <c r="E63" s="226"/>
      <c r="F63" s="226"/>
      <c r="G63" s="226"/>
      <c r="H63" s="226"/>
      <c r="I63" s="226"/>
      <c r="J63" s="226"/>
      <c r="K63" s="224"/>
    </row>
    <row r="64" spans="2:11" ht="15" customHeight="1">
      <c r="B64" s="222"/>
      <c r="C64" s="229"/>
      <c r="D64" s="232" t="s">
        <v>954</v>
      </c>
      <c r="E64" s="232"/>
      <c r="F64" s="232"/>
      <c r="G64" s="232"/>
      <c r="H64" s="232"/>
      <c r="I64" s="232"/>
      <c r="J64" s="232"/>
      <c r="K64" s="224"/>
    </row>
    <row r="65" spans="2:11" ht="15" customHeight="1">
      <c r="B65" s="222"/>
      <c r="C65" s="229"/>
      <c r="D65" s="226" t="s">
        <v>955</v>
      </c>
      <c r="E65" s="226"/>
      <c r="F65" s="226"/>
      <c r="G65" s="226"/>
      <c r="H65" s="226"/>
      <c r="I65" s="226"/>
      <c r="J65" s="226"/>
      <c r="K65" s="224"/>
    </row>
    <row r="66" spans="2:11" ht="15" customHeight="1">
      <c r="B66" s="222"/>
      <c r="C66" s="229"/>
      <c r="D66" s="226" t="s">
        <v>956</v>
      </c>
      <c r="E66" s="226"/>
      <c r="F66" s="226"/>
      <c r="G66" s="226"/>
      <c r="H66" s="226"/>
      <c r="I66" s="226"/>
      <c r="J66" s="226"/>
      <c r="K66" s="224"/>
    </row>
    <row r="67" spans="2:11" ht="15" customHeight="1">
      <c r="B67" s="222"/>
      <c r="C67" s="229"/>
      <c r="D67" s="226" t="s">
        <v>957</v>
      </c>
      <c r="E67" s="226"/>
      <c r="F67" s="226"/>
      <c r="G67" s="226"/>
      <c r="H67" s="226"/>
      <c r="I67" s="226"/>
      <c r="J67" s="226"/>
      <c r="K67" s="224"/>
    </row>
    <row r="68" spans="2:11" ht="15" customHeight="1">
      <c r="B68" s="222"/>
      <c r="C68" s="229"/>
      <c r="D68" s="226" t="s">
        <v>0</v>
      </c>
      <c r="E68" s="226"/>
      <c r="F68" s="226"/>
      <c r="G68" s="226"/>
      <c r="H68" s="226"/>
      <c r="I68" s="226"/>
      <c r="J68" s="226"/>
      <c r="K68" s="224"/>
    </row>
    <row r="69" spans="2:11" ht="12.75" customHeight="1">
      <c r="B69" s="234"/>
      <c r="C69" s="235"/>
      <c r="D69" s="235"/>
      <c r="E69" s="235"/>
      <c r="F69" s="235"/>
      <c r="G69" s="235"/>
      <c r="H69" s="235"/>
      <c r="I69" s="235"/>
      <c r="J69" s="235"/>
      <c r="K69" s="236"/>
    </row>
    <row r="70" spans="2:11" ht="18.75" customHeight="1">
      <c r="B70" s="237"/>
      <c r="C70" s="237"/>
      <c r="D70" s="237"/>
      <c r="E70" s="237"/>
      <c r="F70" s="237"/>
      <c r="G70" s="237"/>
      <c r="H70" s="237"/>
      <c r="I70" s="237"/>
      <c r="J70" s="237"/>
      <c r="K70" s="238"/>
    </row>
    <row r="71" spans="2:11" ht="18.75" customHeight="1">
      <c r="B71" s="238"/>
      <c r="C71" s="238"/>
      <c r="D71" s="238"/>
      <c r="E71" s="238"/>
      <c r="F71" s="238"/>
      <c r="G71" s="238"/>
      <c r="H71" s="238"/>
      <c r="I71" s="238"/>
      <c r="J71" s="238"/>
      <c r="K71" s="238"/>
    </row>
    <row r="72" spans="2:11" ht="7.5" customHeight="1">
      <c r="B72" s="239"/>
      <c r="C72" s="240"/>
      <c r="D72" s="240"/>
      <c r="E72" s="240"/>
      <c r="F72" s="240"/>
      <c r="G72" s="240"/>
      <c r="H72" s="240"/>
      <c r="I72" s="240"/>
      <c r="J72" s="240"/>
      <c r="K72" s="241"/>
    </row>
    <row r="73" spans="2:11" ht="45" customHeight="1">
      <c r="B73" s="242"/>
      <c r="C73" s="243" t="s">
        <v>901</v>
      </c>
      <c r="D73" s="243"/>
      <c r="E73" s="243"/>
      <c r="F73" s="243"/>
      <c r="G73" s="243"/>
      <c r="H73" s="243"/>
      <c r="I73" s="243"/>
      <c r="J73" s="243"/>
      <c r="K73" s="244"/>
    </row>
    <row r="74" spans="2:11" ht="17.25" customHeight="1">
      <c r="B74" s="242"/>
      <c r="C74" s="245" t="s">
        <v>1</v>
      </c>
      <c r="D74" s="245"/>
      <c r="E74" s="245"/>
      <c r="F74" s="245" t="s">
        <v>2</v>
      </c>
      <c r="G74" s="246"/>
      <c r="H74" s="245" t="s">
        <v>205</v>
      </c>
      <c r="I74" s="245" t="s">
        <v>153</v>
      </c>
      <c r="J74" s="245" t="s">
        <v>3</v>
      </c>
      <c r="K74" s="244"/>
    </row>
    <row r="75" spans="2:11" ht="17.25" customHeight="1">
      <c r="B75" s="242"/>
      <c r="C75" s="247" t="s">
        <v>4</v>
      </c>
      <c r="D75" s="247"/>
      <c r="E75" s="247"/>
      <c r="F75" s="248" t="s">
        <v>5</v>
      </c>
      <c r="G75" s="249"/>
      <c r="H75" s="247"/>
      <c r="I75" s="247"/>
      <c r="J75" s="247" t="s">
        <v>6</v>
      </c>
      <c r="K75" s="244"/>
    </row>
    <row r="76" spans="2:11" ht="5.25" customHeight="1">
      <c r="B76" s="242"/>
      <c r="C76" s="250"/>
      <c r="D76" s="250"/>
      <c r="E76" s="250"/>
      <c r="F76" s="250"/>
      <c r="G76" s="251"/>
      <c r="H76" s="250"/>
      <c r="I76" s="250"/>
      <c r="J76" s="250"/>
      <c r="K76" s="244"/>
    </row>
    <row r="77" spans="2:11" ht="15" customHeight="1">
      <c r="B77" s="242"/>
      <c r="C77" s="231" t="s">
        <v>7</v>
      </c>
      <c r="D77" s="231"/>
      <c r="E77" s="231"/>
      <c r="F77" s="252" t="s">
        <v>8</v>
      </c>
      <c r="G77" s="251"/>
      <c r="H77" s="231" t="s">
        <v>9</v>
      </c>
      <c r="I77" s="231" t="s">
        <v>10</v>
      </c>
      <c r="J77" s="231" t="s">
        <v>11</v>
      </c>
      <c r="K77" s="244"/>
    </row>
    <row r="78" spans="2:11" ht="15" customHeight="1">
      <c r="B78" s="253"/>
      <c r="C78" s="231" t="s">
        <v>12</v>
      </c>
      <c r="D78" s="231"/>
      <c r="E78" s="231"/>
      <c r="F78" s="252" t="s">
        <v>13</v>
      </c>
      <c r="G78" s="251"/>
      <c r="H78" s="231" t="s">
        <v>14</v>
      </c>
      <c r="I78" s="231" t="s">
        <v>10</v>
      </c>
      <c r="J78" s="231">
        <v>50</v>
      </c>
      <c r="K78" s="244"/>
    </row>
    <row r="79" spans="2:11" ht="15" customHeight="1">
      <c r="B79" s="253"/>
      <c r="C79" s="231" t="s">
        <v>15</v>
      </c>
      <c r="D79" s="231"/>
      <c r="E79" s="231"/>
      <c r="F79" s="252" t="s">
        <v>8</v>
      </c>
      <c r="G79" s="251"/>
      <c r="H79" s="231" t="s">
        <v>16</v>
      </c>
      <c r="I79" s="231" t="s">
        <v>17</v>
      </c>
      <c r="J79" s="231"/>
      <c r="K79" s="244"/>
    </row>
    <row r="80" spans="2:11" ht="15" customHeight="1">
      <c r="B80" s="253"/>
      <c r="C80" s="231" t="s">
        <v>18</v>
      </c>
      <c r="D80" s="231"/>
      <c r="E80" s="231"/>
      <c r="F80" s="252" t="s">
        <v>13</v>
      </c>
      <c r="G80" s="251"/>
      <c r="H80" s="231" t="s">
        <v>19</v>
      </c>
      <c r="I80" s="231" t="s">
        <v>10</v>
      </c>
      <c r="J80" s="231">
        <v>50</v>
      </c>
      <c r="K80" s="244"/>
    </row>
    <row r="81" spans="2:11" ht="15" customHeight="1">
      <c r="B81" s="253"/>
      <c r="C81" s="231" t="s">
        <v>20</v>
      </c>
      <c r="D81" s="231"/>
      <c r="E81" s="231"/>
      <c r="F81" s="252" t="s">
        <v>13</v>
      </c>
      <c r="G81" s="251"/>
      <c r="H81" s="231" t="s">
        <v>21</v>
      </c>
      <c r="I81" s="231" t="s">
        <v>10</v>
      </c>
      <c r="J81" s="231">
        <v>20</v>
      </c>
      <c r="K81" s="244"/>
    </row>
    <row r="82" spans="2:11" ht="15" customHeight="1">
      <c r="B82" s="253"/>
      <c r="C82" s="231" t="s">
        <v>22</v>
      </c>
      <c r="D82" s="231"/>
      <c r="E82" s="231"/>
      <c r="F82" s="252" t="s">
        <v>13</v>
      </c>
      <c r="G82" s="251"/>
      <c r="H82" s="231" t="s">
        <v>23</v>
      </c>
      <c r="I82" s="231" t="s">
        <v>10</v>
      </c>
      <c r="J82" s="231">
        <v>20</v>
      </c>
      <c r="K82" s="244"/>
    </row>
    <row r="83" spans="2:11" ht="15" customHeight="1">
      <c r="B83" s="253"/>
      <c r="C83" s="231" t="s">
        <v>24</v>
      </c>
      <c r="D83" s="231"/>
      <c r="E83" s="231"/>
      <c r="F83" s="252" t="s">
        <v>13</v>
      </c>
      <c r="G83" s="251"/>
      <c r="H83" s="231" t="s">
        <v>25</v>
      </c>
      <c r="I83" s="231" t="s">
        <v>10</v>
      </c>
      <c r="J83" s="231">
        <v>50</v>
      </c>
      <c r="K83" s="244"/>
    </row>
    <row r="84" spans="2:11" ht="15" customHeight="1">
      <c r="B84" s="253"/>
      <c r="C84" s="231" t="s">
        <v>26</v>
      </c>
      <c r="D84" s="231"/>
      <c r="E84" s="231"/>
      <c r="F84" s="252" t="s">
        <v>13</v>
      </c>
      <c r="G84" s="251"/>
      <c r="H84" s="231" t="s">
        <v>26</v>
      </c>
      <c r="I84" s="231" t="s">
        <v>10</v>
      </c>
      <c r="J84" s="231">
        <v>50</v>
      </c>
      <c r="K84" s="244"/>
    </row>
    <row r="85" spans="2:11" ht="15" customHeight="1">
      <c r="B85" s="253"/>
      <c r="C85" s="231" t="s">
        <v>211</v>
      </c>
      <c r="D85" s="231"/>
      <c r="E85" s="231"/>
      <c r="F85" s="252" t="s">
        <v>13</v>
      </c>
      <c r="G85" s="251"/>
      <c r="H85" s="231" t="s">
        <v>27</v>
      </c>
      <c r="I85" s="231" t="s">
        <v>10</v>
      </c>
      <c r="J85" s="231">
        <v>255</v>
      </c>
      <c r="K85" s="244"/>
    </row>
    <row r="86" spans="2:11" ht="15" customHeight="1">
      <c r="B86" s="253"/>
      <c r="C86" s="231" t="s">
        <v>28</v>
      </c>
      <c r="D86" s="231"/>
      <c r="E86" s="231"/>
      <c r="F86" s="252" t="s">
        <v>8</v>
      </c>
      <c r="G86" s="251"/>
      <c r="H86" s="231" t="s">
        <v>29</v>
      </c>
      <c r="I86" s="231" t="s">
        <v>30</v>
      </c>
      <c r="J86" s="231"/>
      <c r="K86" s="244"/>
    </row>
    <row r="87" spans="2:11" ht="15" customHeight="1">
      <c r="B87" s="253"/>
      <c r="C87" s="231" t="s">
        <v>31</v>
      </c>
      <c r="D87" s="231"/>
      <c r="E87" s="231"/>
      <c r="F87" s="252" t="s">
        <v>8</v>
      </c>
      <c r="G87" s="251"/>
      <c r="H87" s="231" t="s">
        <v>32</v>
      </c>
      <c r="I87" s="231" t="s">
        <v>33</v>
      </c>
      <c r="J87" s="231"/>
      <c r="K87" s="244"/>
    </row>
    <row r="88" spans="2:11" ht="15" customHeight="1">
      <c r="B88" s="253"/>
      <c r="C88" s="231" t="s">
        <v>34</v>
      </c>
      <c r="D88" s="231"/>
      <c r="E88" s="231"/>
      <c r="F88" s="252" t="s">
        <v>8</v>
      </c>
      <c r="G88" s="251"/>
      <c r="H88" s="231" t="s">
        <v>34</v>
      </c>
      <c r="I88" s="231" t="s">
        <v>33</v>
      </c>
      <c r="J88" s="231"/>
      <c r="K88" s="244"/>
    </row>
    <row r="89" spans="2:11" ht="15" customHeight="1">
      <c r="B89" s="253"/>
      <c r="C89" s="231" t="s">
        <v>136</v>
      </c>
      <c r="D89" s="231"/>
      <c r="E89" s="231"/>
      <c r="F89" s="252" t="s">
        <v>8</v>
      </c>
      <c r="G89" s="251"/>
      <c r="H89" s="231" t="s">
        <v>35</v>
      </c>
      <c r="I89" s="231" t="s">
        <v>33</v>
      </c>
      <c r="J89" s="231"/>
      <c r="K89" s="244"/>
    </row>
    <row r="90" spans="2:11" ht="15" customHeight="1">
      <c r="B90" s="253"/>
      <c r="C90" s="231" t="s">
        <v>144</v>
      </c>
      <c r="D90" s="231"/>
      <c r="E90" s="231"/>
      <c r="F90" s="252" t="s">
        <v>8</v>
      </c>
      <c r="G90" s="251"/>
      <c r="H90" s="231" t="s">
        <v>36</v>
      </c>
      <c r="I90" s="231" t="s">
        <v>33</v>
      </c>
      <c r="J90" s="231"/>
      <c r="K90" s="244"/>
    </row>
    <row r="91" spans="2:11" ht="15" customHeight="1">
      <c r="B91" s="254"/>
      <c r="C91" s="255"/>
      <c r="D91" s="255"/>
      <c r="E91" s="255"/>
      <c r="F91" s="255"/>
      <c r="G91" s="255"/>
      <c r="H91" s="255"/>
      <c r="I91" s="255"/>
      <c r="J91" s="255"/>
      <c r="K91" s="256"/>
    </row>
    <row r="92" spans="2:11" ht="18.75" customHeight="1">
      <c r="B92" s="257"/>
      <c r="C92" s="258"/>
      <c r="D92" s="258"/>
      <c r="E92" s="258"/>
      <c r="F92" s="258"/>
      <c r="G92" s="258"/>
      <c r="H92" s="258"/>
      <c r="I92" s="258"/>
      <c r="J92" s="258"/>
      <c r="K92" s="257"/>
    </row>
    <row r="93" spans="2:11" ht="18.75" customHeight="1">
      <c r="B93" s="238"/>
      <c r="C93" s="238"/>
      <c r="D93" s="238"/>
      <c r="E93" s="238"/>
      <c r="F93" s="238"/>
      <c r="G93" s="238"/>
      <c r="H93" s="238"/>
      <c r="I93" s="238"/>
      <c r="J93" s="238"/>
      <c r="K93" s="238"/>
    </row>
    <row r="94" spans="2:11" ht="7.5" customHeight="1">
      <c r="B94" s="239"/>
      <c r="C94" s="240"/>
      <c r="D94" s="240"/>
      <c r="E94" s="240"/>
      <c r="F94" s="240"/>
      <c r="G94" s="240"/>
      <c r="H94" s="240"/>
      <c r="I94" s="240"/>
      <c r="J94" s="240"/>
      <c r="K94" s="241"/>
    </row>
    <row r="95" spans="2:11" ht="45" customHeight="1">
      <c r="B95" s="242"/>
      <c r="C95" s="243" t="s">
        <v>37</v>
      </c>
      <c r="D95" s="243"/>
      <c r="E95" s="243"/>
      <c r="F95" s="243"/>
      <c r="G95" s="243"/>
      <c r="H95" s="243"/>
      <c r="I95" s="243"/>
      <c r="J95" s="243"/>
      <c r="K95" s="244"/>
    </row>
    <row r="96" spans="2:11" ht="17.25" customHeight="1">
      <c r="B96" s="242"/>
      <c r="C96" s="245" t="s">
        <v>1</v>
      </c>
      <c r="D96" s="245"/>
      <c r="E96" s="245"/>
      <c r="F96" s="245" t="s">
        <v>2</v>
      </c>
      <c r="G96" s="246"/>
      <c r="H96" s="245" t="s">
        <v>205</v>
      </c>
      <c r="I96" s="245" t="s">
        <v>153</v>
      </c>
      <c r="J96" s="245" t="s">
        <v>3</v>
      </c>
      <c r="K96" s="244"/>
    </row>
    <row r="97" spans="2:11" ht="17.25" customHeight="1">
      <c r="B97" s="242"/>
      <c r="C97" s="247" t="s">
        <v>4</v>
      </c>
      <c r="D97" s="247"/>
      <c r="E97" s="247"/>
      <c r="F97" s="248" t="s">
        <v>5</v>
      </c>
      <c r="G97" s="249"/>
      <c r="H97" s="247"/>
      <c r="I97" s="247"/>
      <c r="J97" s="247" t="s">
        <v>6</v>
      </c>
      <c r="K97" s="244"/>
    </row>
    <row r="98" spans="2:11" ht="5.25" customHeight="1">
      <c r="B98" s="242"/>
      <c r="C98" s="245"/>
      <c r="D98" s="245"/>
      <c r="E98" s="245"/>
      <c r="F98" s="245"/>
      <c r="G98" s="259"/>
      <c r="H98" s="245"/>
      <c r="I98" s="245"/>
      <c r="J98" s="245"/>
      <c r="K98" s="244"/>
    </row>
    <row r="99" spans="2:11" ht="15" customHeight="1">
      <c r="B99" s="242"/>
      <c r="C99" s="231" t="s">
        <v>7</v>
      </c>
      <c r="D99" s="231"/>
      <c r="E99" s="231"/>
      <c r="F99" s="252" t="s">
        <v>8</v>
      </c>
      <c r="G99" s="231"/>
      <c r="H99" s="231" t="s">
        <v>38</v>
      </c>
      <c r="I99" s="231" t="s">
        <v>10</v>
      </c>
      <c r="J99" s="231" t="s">
        <v>11</v>
      </c>
      <c r="K99" s="244"/>
    </row>
    <row r="100" spans="2:11" ht="15" customHeight="1">
      <c r="B100" s="253"/>
      <c r="C100" s="231" t="s">
        <v>12</v>
      </c>
      <c r="D100" s="231"/>
      <c r="E100" s="231"/>
      <c r="F100" s="252" t="s">
        <v>13</v>
      </c>
      <c r="G100" s="231"/>
      <c r="H100" s="231" t="s">
        <v>38</v>
      </c>
      <c r="I100" s="231" t="s">
        <v>10</v>
      </c>
      <c r="J100" s="231">
        <v>50</v>
      </c>
      <c r="K100" s="244"/>
    </row>
    <row r="101" spans="2:11" ht="15" customHeight="1">
      <c r="B101" s="253"/>
      <c r="C101" s="231" t="s">
        <v>15</v>
      </c>
      <c r="D101" s="231"/>
      <c r="E101" s="231"/>
      <c r="F101" s="252" t="s">
        <v>8</v>
      </c>
      <c r="G101" s="231"/>
      <c r="H101" s="231" t="s">
        <v>38</v>
      </c>
      <c r="I101" s="231" t="s">
        <v>17</v>
      </c>
      <c r="J101" s="231"/>
      <c r="K101" s="244"/>
    </row>
    <row r="102" spans="2:11" ht="15" customHeight="1">
      <c r="B102" s="253"/>
      <c r="C102" s="231" t="s">
        <v>18</v>
      </c>
      <c r="D102" s="231"/>
      <c r="E102" s="231"/>
      <c r="F102" s="252" t="s">
        <v>13</v>
      </c>
      <c r="G102" s="231"/>
      <c r="H102" s="231" t="s">
        <v>38</v>
      </c>
      <c r="I102" s="231" t="s">
        <v>10</v>
      </c>
      <c r="J102" s="231">
        <v>50</v>
      </c>
      <c r="K102" s="244"/>
    </row>
    <row r="103" spans="2:11" ht="15" customHeight="1">
      <c r="B103" s="253"/>
      <c r="C103" s="231" t="s">
        <v>26</v>
      </c>
      <c r="D103" s="231"/>
      <c r="E103" s="231"/>
      <c r="F103" s="252" t="s">
        <v>13</v>
      </c>
      <c r="G103" s="231"/>
      <c r="H103" s="231" t="s">
        <v>38</v>
      </c>
      <c r="I103" s="231" t="s">
        <v>10</v>
      </c>
      <c r="J103" s="231">
        <v>50</v>
      </c>
      <c r="K103" s="244"/>
    </row>
    <row r="104" spans="2:11" ht="15" customHeight="1">
      <c r="B104" s="253"/>
      <c r="C104" s="231" t="s">
        <v>24</v>
      </c>
      <c r="D104" s="231"/>
      <c r="E104" s="231"/>
      <c r="F104" s="252" t="s">
        <v>13</v>
      </c>
      <c r="G104" s="231"/>
      <c r="H104" s="231" t="s">
        <v>38</v>
      </c>
      <c r="I104" s="231" t="s">
        <v>10</v>
      </c>
      <c r="J104" s="231">
        <v>50</v>
      </c>
      <c r="K104" s="244"/>
    </row>
    <row r="105" spans="2:11" ht="15" customHeight="1">
      <c r="B105" s="253"/>
      <c r="C105" s="231" t="s">
        <v>149</v>
      </c>
      <c r="D105" s="231"/>
      <c r="E105" s="231"/>
      <c r="F105" s="252" t="s">
        <v>8</v>
      </c>
      <c r="G105" s="231"/>
      <c r="H105" s="231" t="s">
        <v>39</v>
      </c>
      <c r="I105" s="231" t="s">
        <v>10</v>
      </c>
      <c r="J105" s="231">
        <v>20</v>
      </c>
      <c r="K105" s="244"/>
    </row>
    <row r="106" spans="2:11" ht="15" customHeight="1">
      <c r="B106" s="253"/>
      <c r="C106" s="231" t="s">
        <v>40</v>
      </c>
      <c r="D106" s="231"/>
      <c r="E106" s="231"/>
      <c r="F106" s="252" t="s">
        <v>8</v>
      </c>
      <c r="G106" s="231"/>
      <c r="H106" s="231" t="s">
        <v>41</v>
      </c>
      <c r="I106" s="231" t="s">
        <v>10</v>
      </c>
      <c r="J106" s="231">
        <v>120</v>
      </c>
      <c r="K106" s="244"/>
    </row>
    <row r="107" spans="2:11" ht="15" customHeight="1">
      <c r="B107" s="253"/>
      <c r="C107" s="231" t="s">
        <v>136</v>
      </c>
      <c r="D107" s="231"/>
      <c r="E107" s="231"/>
      <c r="F107" s="252" t="s">
        <v>8</v>
      </c>
      <c r="G107" s="231"/>
      <c r="H107" s="231" t="s">
        <v>42</v>
      </c>
      <c r="I107" s="231" t="s">
        <v>33</v>
      </c>
      <c r="J107" s="231"/>
      <c r="K107" s="244"/>
    </row>
    <row r="108" spans="2:11" ht="15" customHeight="1">
      <c r="B108" s="253"/>
      <c r="C108" s="231" t="s">
        <v>144</v>
      </c>
      <c r="D108" s="231"/>
      <c r="E108" s="231"/>
      <c r="F108" s="252" t="s">
        <v>8</v>
      </c>
      <c r="G108" s="231"/>
      <c r="H108" s="231" t="s">
        <v>43</v>
      </c>
      <c r="I108" s="231" t="s">
        <v>33</v>
      </c>
      <c r="J108" s="231"/>
      <c r="K108" s="244"/>
    </row>
    <row r="109" spans="2:11" ht="15" customHeight="1">
      <c r="B109" s="253"/>
      <c r="C109" s="231" t="s">
        <v>153</v>
      </c>
      <c r="D109" s="231"/>
      <c r="E109" s="231"/>
      <c r="F109" s="252" t="s">
        <v>8</v>
      </c>
      <c r="G109" s="231"/>
      <c r="H109" s="231" t="s">
        <v>44</v>
      </c>
      <c r="I109" s="231" t="s">
        <v>45</v>
      </c>
      <c r="J109" s="231"/>
      <c r="K109" s="244"/>
    </row>
    <row r="110" spans="2:11" ht="15" customHeight="1">
      <c r="B110" s="254"/>
      <c r="C110" s="260"/>
      <c r="D110" s="260"/>
      <c r="E110" s="260"/>
      <c r="F110" s="260"/>
      <c r="G110" s="260"/>
      <c r="H110" s="260"/>
      <c r="I110" s="260"/>
      <c r="J110" s="260"/>
      <c r="K110" s="256"/>
    </row>
    <row r="111" spans="2:11" ht="18.75" customHeight="1">
      <c r="B111" s="261"/>
      <c r="C111" s="228"/>
      <c r="D111" s="228"/>
      <c r="E111" s="228"/>
      <c r="F111" s="262"/>
      <c r="G111" s="228"/>
      <c r="H111" s="228"/>
      <c r="I111" s="228"/>
      <c r="J111" s="228"/>
      <c r="K111" s="261"/>
    </row>
    <row r="112" spans="2:11" ht="18.75" customHeight="1">
      <c r="B112" s="238"/>
      <c r="C112" s="238"/>
      <c r="D112" s="238"/>
      <c r="E112" s="238"/>
      <c r="F112" s="238"/>
      <c r="G112" s="238"/>
      <c r="H112" s="238"/>
      <c r="I112" s="238"/>
      <c r="J112" s="238"/>
      <c r="K112" s="238"/>
    </row>
    <row r="113" spans="2:11" ht="7.5" customHeight="1">
      <c r="B113" s="263"/>
      <c r="C113" s="264"/>
      <c r="D113" s="264"/>
      <c r="E113" s="264"/>
      <c r="F113" s="264"/>
      <c r="G113" s="264"/>
      <c r="H113" s="264"/>
      <c r="I113" s="264"/>
      <c r="J113" s="264"/>
      <c r="K113" s="265"/>
    </row>
    <row r="114" spans="2:11" ht="45" customHeight="1">
      <c r="B114" s="266"/>
      <c r="C114" s="219" t="s">
        <v>46</v>
      </c>
      <c r="D114" s="219"/>
      <c r="E114" s="219"/>
      <c r="F114" s="219"/>
      <c r="G114" s="219"/>
      <c r="H114" s="219"/>
      <c r="I114" s="219"/>
      <c r="J114" s="219"/>
      <c r="K114" s="267"/>
    </row>
    <row r="115" spans="2:11" ht="17.25" customHeight="1">
      <c r="B115" s="268"/>
      <c r="C115" s="245" t="s">
        <v>1</v>
      </c>
      <c r="D115" s="245"/>
      <c r="E115" s="245"/>
      <c r="F115" s="245" t="s">
        <v>2</v>
      </c>
      <c r="G115" s="246"/>
      <c r="H115" s="245" t="s">
        <v>205</v>
      </c>
      <c r="I115" s="245" t="s">
        <v>153</v>
      </c>
      <c r="J115" s="245" t="s">
        <v>3</v>
      </c>
      <c r="K115" s="269"/>
    </row>
    <row r="116" spans="2:11" ht="17.25" customHeight="1">
      <c r="B116" s="268"/>
      <c r="C116" s="247" t="s">
        <v>4</v>
      </c>
      <c r="D116" s="247"/>
      <c r="E116" s="247"/>
      <c r="F116" s="248" t="s">
        <v>5</v>
      </c>
      <c r="G116" s="249"/>
      <c r="H116" s="247"/>
      <c r="I116" s="247"/>
      <c r="J116" s="247" t="s">
        <v>6</v>
      </c>
      <c r="K116" s="269"/>
    </row>
    <row r="117" spans="2:11" ht="5.25" customHeight="1">
      <c r="B117" s="270"/>
      <c r="C117" s="250"/>
      <c r="D117" s="250"/>
      <c r="E117" s="250"/>
      <c r="F117" s="250"/>
      <c r="G117" s="231"/>
      <c r="H117" s="250"/>
      <c r="I117" s="250"/>
      <c r="J117" s="250"/>
      <c r="K117" s="271"/>
    </row>
    <row r="118" spans="2:11" ht="15" customHeight="1">
      <c r="B118" s="270"/>
      <c r="C118" s="231" t="s">
        <v>7</v>
      </c>
      <c r="D118" s="250"/>
      <c r="E118" s="250"/>
      <c r="F118" s="252" t="s">
        <v>8</v>
      </c>
      <c r="G118" s="231"/>
      <c r="H118" s="231" t="s">
        <v>38</v>
      </c>
      <c r="I118" s="231" t="s">
        <v>10</v>
      </c>
      <c r="J118" s="231" t="s">
        <v>11</v>
      </c>
      <c r="K118" s="272"/>
    </row>
    <row r="119" spans="2:11" ht="15" customHeight="1">
      <c r="B119" s="270"/>
      <c r="C119" s="231" t="s">
        <v>47</v>
      </c>
      <c r="D119" s="231"/>
      <c r="E119" s="231"/>
      <c r="F119" s="252" t="s">
        <v>8</v>
      </c>
      <c r="G119" s="231"/>
      <c r="H119" s="231" t="s">
        <v>48</v>
      </c>
      <c r="I119" s="231" t="s">
        <v>10</v>
      </c>
      <c r="J119" s="231" t="s">
        <v>11</v>
      </c>
      <c r="K119" s="272"/>
    </row>
    <row r="120" spans="2:11" ht="15" customHeight="1">
      <c r="B120" s="270"/>
      <c r="C120" s="231" t="s">
        <v>918</v>
      </c>
      <c r="D120" s="231"/>
      <c r="E120" s="231"/>
      <c r="F120" s="252" t="s">
        <v>8</v>
      </c>
      <c r="G120" s="231"/>
      <c r="H120" s="231" t="s">
        <v>49</v>
      </c>
      <c r="I120" s="231" t="s">
        <v>10</v>
      </c>
      <c r="J120" s="231" t="s">
        <v>11</v>
      </c>
      <c r="K120" s="272"/>
    </row>
    <row r="121" spans="2:11" ht="15" customHeight="1">
      <c r="B121" s="270"/>
      <c r="C121" s="231" t="s">
        <v>50</v>
      </c>
      <c r="D121" s="231"/>
      <c r="E121" s="231"/>
      <c r="F121" s="252" t="s">
        <v>13</v>
      </c>
      <c r="G121" s="231"/>
      <c r="H121" s="231" t="s">
        <v>51</v>
      </c>
      <c r="I121" s="231" t="s">
        <v>10</v>
      </c>
      <c r="J121" s="231">
        <v>15</v>
      </c>
      <c r="K121" s="272"/>
    </row>
    <row r="122" spans="2:11" ht="15" customHeight="1">
      <c r="B122" s="270"/>
      <c r="C122" s="231" t="s">
        <v>12</v>
      </c>
      <c r="D122" s="231"/>
      <c r="E122" s="231"/>
      <c r="F122" s="252" t="s">
        <v>13</v>
      </c>
      <c r="G122" s="231"/>
      <c r="H122" s="231" t="s">
        <v>38</v>
      </c>
      <c r="I122" s="231" t="s">
        <v>10</v>
      </c>
      <c r="J122" s="231">
        <v>50</v>
      </c>
      <c r="K122" s="272"/>
    </row>
    <row r="123" spans="2:11" ht="15" customHeight="1">
      <c r="B123" s="270"/>
      <c r="C123" s="231" t="s">
        <v>18</v>
      </c>
      <c r="D123" s="231"/>
      <c r="E123" s="231"/>
      <c r="F123" s="252" t="s">
        <v>13</v>
      </c>
      <c r="G123" s="231"/>
      <c r="H123" s="231" t="s">
        <v>38</v>
      </c>
      <c r="I123" s="231" t="s">
        <v>10</v>
      </c>
      <c r="J123" s="231">
        <v>50</v>
      </c>
      <c r="K123" s="272"/>
    </row>
    <row r="124" spans="2:11" ht="15" customHeight="1">
      <c r="B124" s="270"/>
      <c r="C124" s="231" t="s">
        <v>24</v>
      </c>
      <c r="D124" s="231"/>
      <c r="E124" s="231"/>
      <c r="F124" s="252" t="s">
        <v>13</v>
      </c>
      <c r="G124" s="231"/>
      <c r="H124" s="231" t="s">
        <v>38</v>
      </c>
      <c r="I124" s="231" t="s">
        <v>10</v>
      </c>
      <c r="J124" s="231">
        <v>50</v>
      </c>
      <c r="K124" s="272"/>
    </row>
    <row r="125" spans="2:11" ht="15" customHeight="1">
      <c r="B125" s="270"/>
      <c r="C125" s="231" t="s">
        <v>26</v>
      </c>
      <c r="D125" s="231"/>
      <c r="E125" s="231"/>
      <c r="F125" s="252" t="s">
        <v>13</v>
      </c>
      <c r="G125" s="231"/>
      <c r="H125" s="231" t="s">
        <v>38</v>
      </c>
      <c r="I125" s="231" t="s">
        <v>10</v>
      </c>
      <c r="J125" s="231">
        <v>50</v>
      </c>
      <c r="K125" s="272"/>
    </row>
    <row r="126" spans="2:11" ht="15" customHeight="1">
      <c r="B126" s="270"/>
      <c r="C126" s="231" t="s">
        <v>211</v>
      </c>
      <c r="D126" s="231"/>
      <c r="E126" s="231"/>
      <c r="F126" s="252" t="s">
        <v>13</v>
      </c>
      <c r="G126" s="231"/>
      <c r="H126" s="231" t="s">
        <v>52</v>
      </c>
      <c r="I126" s="231" t="s">
        <v>10</v>
      </c>
      <c r="J126" s="231">
        <v>255</v>
      </c>
      <c r="K126" s="272"/>
    </row>
    <row r="127" spans="2:11" ht="15" customHeight="1">
      <c r="B127" s="270"/>
      <c r="C127" s="231" t="s">
        <v>28</v>
      </c>
      <c r="D127" s="231"/>
      <c r="E127" s="231"/>
      <c r="F127" s="252" t="s">
        <v>8</v>
      </c>
      <c r="G127" s="231"/>
      <c r="H127" s="231" t="s">
        <v>53</v>
      </c>
      <c r="I127" s="231" t="s">
        <v>30</v>
      </c>
      <c r="J127" s="231"/>
      <c r="K127" s="272"/>
    </row>
    <row r="128" spans="2:11" ht="15" customHeight="1">
      <c r="B128" s="270"/>
      <c r="C128" s="231" t="s">
        <v>31</v>
      </c>
      <c r="D128" s="231"/>
      <c r="E128" s="231"/>
      <c r="F128" s="252" t="s">
        <v>8</v>
      </c>
      <c r="G128" s="231"/>
      <c r="H128" s="231" t="s">
        <v>54</v>
      </c>
      <c r="I128" s="231" t="s">
        <v>33</v>
      </c>
      <c r="J128" s="231"/>
      <c r="K128" s="272"/>
    </row>
    <row r="129" spans="2:11" ht="15" customHeight="1">
      <c r="B129" s="270"/>
      <c r="C129" s="231" t="s">
        <v>34</v>
      </c>
      <c r="D129" s="231"/>
      <c r="E129" s="231"/>
      <c r="F129" s="252" t="s">
        <v>8</v>
      </c>
      <c r="G129" s="231"/>
      <c r="H129" s="231" t="s">
        <v>34</v>
      </c>
      <c r="I129" s="231" t="s">
        <v>33</v>
      </c>
      <c r="J129" s="231"/>
      <c r="K129" s="272"/>
    </row>
    <row r="130" spans="2:11" ht="15" customHeight="1">
      <c r="B130" s="270"/>
      <c r="C130" s="231" t="s">
        <v>136</v>
      </c>
      <c r="D130" s="231"/>
      <c r="E130" s="231"/>
      <c r="F130" s="252" t="s">
        <v>8</v>
      </c>
      <c r="G130" s="231"/>
      <c r="H130" s="231" t="s">
        <v>55</v>
      </c>
      <c r="I130" s="231" t="s">
        <v>33</v>
      </c>
      <c r="J130" s="231"/>
      <c r="K130" s="272"/>
    </row>
    <row r="131" spans="2:11" ht="15" customHeight="1">
      <c r="B131" s="270"/>
      <c r="C131" s="231" t="s">
        <v>56</v>
      </c>
      <c r="D131" s="231"/>
      <c r="E131" s="231"/>
      <c r="F131" s="252" t="s">
        <v>8</v>
      </c>
      <c r="G131" s="231"/>
      <c r="H131" s="231" t="s">
        <v>57</v>
      </c>
      <c r="I131" s="231" t="s">
        <v>33</v>
      </c>
      <c r="J131" s="231"/>
      <c r="K131" s="272"/>
    </row>
    <row r="132" spans="2:11" ht="15" customHeight="1">
      <c r="B132" s="273"/>
      <c r="C132" s="274"/>
      <c r="D132" s="274"/>
      <c r="E132" s="274"/>
      <c r="F132" s="274"/>
      <c r="G132" s="274"/>
      <c r="H132" s="274"/>
      <c r="I132" s="274"/>
      <c r="J132" s="274"/>
      <c r="K132" s="275"/>
    </row>
    <row r="133" spans="2:11" ht="18.75" customHeight="1">
      <c r="B133" s="228"/>
      <c r="C133" s="228"/>
      <c r="D133" s="228"/>
      <c r="E133" s="228"/>
      <c r="F133" s="262"/>
      <c r="G133" s="228"/>
      <c r="H133" s="228"/>
      <c r="I133" s="228"/>
      <c r="J133" s="228"/>
      <c r="K133" s="228"/>
    </row>
    <row r="134" spans="2:11" ht="18.75" customHeight="1">
      <c r="B134" s="238"/>
      <c r="C134" s="238"/>
      <c r="D134" s="238"/>
      <c r="E134" s="238"/>
      <c r="F134" s="238"/>
      <c r="G134" s="238"/>
      <c r="H134" s="238"/>
      <c r="I134" s="238"/>
      <c r="J134" s="238"/>
      <c r="K134" s="238"/>
    </row>
    <row r="135" spans="2:11" ht="7.5" customHeight="1">
      <c r="B135" s="239"/>
      <c r="C135" s="240"/>
      <c r="D135" s="240"/>
      <c r="E135" s="240"/>
      <c r="F135" s="240"/>
      <c r="G135" s="240"/>
      <c r="H135" s="240"/>
      <c r="I135" s="240"/>
      <c r="J135" s="240"/>
      <c r="K135" s="241"/>
    </row>
    <row r="136" spans="2:11" ht="45" customHeight="1">
      <c r="B136" s="242"/>
      <c r="C136" s="243" t="s">
        <v>58</v>
      </c>
      <c r="D136" s="243"/>
      <c r="E136" s="243"/>
      <c r="F136" s="243"/>
      <c r="G136" s="243"/>
      <c r="H136" s="243"/>
      <c r="I136" s="243"/>
      <c r="J136" s="243"/>
      <c r="K136" s="244"/>
    </row>
    <row r="137" spans="2:11" ht="17.25" customHeight="1">
      <c r="B137" s="242"/>
      <c r="C137" s="245" t="s">
        <v>1</v>
      </c>
      <c r="D137" s="245"/>
      <c r="E137" s="245"/>
      <c r="F137" s="245" t="s">
        <v>2</v>
      </c>
      <c r="G137" s="246"/>
      <c r="H137" s="245" t="s">
        <v>205</v>
      </c>
      <c r="I137" s="245" t="s">
        <v>153</v>
      </c>
      <c r="J137" s="245" t="s">
        <v>3</v>
      </c>
      <c r="K137" s="244"/>
    </row>
    <row r="138" spans="2:11" ht="17.25" customHeight="1">
      <c r="B138" s="242"/>
      <c r="C138" s="247" t="s">
        <v>4</v>
      </c>
      <c r="D138" s="247"/>
      <c r="E138" s="247"/>
      <c r="F138" s="248" t="s">
        <v>5</v>
      </c>
      <c r="G138" s="249"/>
      <c r="H138" s="247"/>
      <c r="I138" s="247"/>
      <c r="J138" s="247" t="s">
        <v>6</v>
      </c>
      <c r="K138" s="244"/>
    </row>
    <row r="139" spans="2:11" ht="5.25" customHeight="1">
      <c r="B139" s="253"/>
      <c r="C139" s="250"/>
      <c r="D139" s="250"/>
      <c r="E139" s="250"/>
      <c r="F139" s="250"/>
      <c r="G139" s="251"/>
      <c r="H139" s="250"/>
      <c r="I139" s="250"/>
      <c r="J139" s="250"/>
      <c r="K139" s="272"/>
    </row>
    <row r="140" spans="2:11" ht="15" customHeight="1">
      <c r="B140" s="253"/>
      <c r="C140" s="276" t="s">
        <v>7</v>
      </c>
      <c r="D140" s="231"/>
      <c r="E140" s="231"/>
      <c r="F140" s="277" t="s">
        <v>8</v>
      </c>
      <c r="G140" s="231"/>
      <c r="H140" s="276" t="s">
        <v>38</v>
      </c>
      <c r="I140" s="276" t="s">
        <v>10</v>
      </c>
      <c r="J140" s="276" t="s">
        <v>11</v>
      </c>
      <c r="K140" s="272"/>
    </row>
    <row r="141" spans="2:11" ht="15" customHeight="1">
      <c r="B141" s="253"/>
      <c r="C141" s="276" t="s">
        <v>47</v>
      </c>
      <c r="D141" s="231"/>
      <c r="E141" s="231"/>
      <c r="F141" s="277" t="s">
        <v>8</v>
      </c>
      <c r="G141" s="231"/>
      <c r="H141" s="276" t="s">
        <v>59</v>
      </c>
      <c r="I141" s="276" t="s">
        <v>10</v>
      </c>
      <c r="J141" s="276" t="s">
        <v>11</v>
      </c>
      <c r="K141" s="272"/>
    </row>
    <row r="142" spans="2:11" ht="15" customHeight="1">
      <c r="B142" s="253"/>
      <c r="C142" s="276" t="s">
        <v>918</v>
      </c>
      <c r="D142" s="231"/>
      <c r="E142" s="231"/>
      <c r="F142" s="277" t="s">
        <v>8</v>
      </c>
      <c r="G142" s="231"/>
      <c r="H142" s="276" t="s">
        <v>60</v>
      </c>
      <c r="I142" s="276" t="s">
        <v>10</v>
      </c>
      <c r="J142" s="276" t="s">
        <v>11</v>
      </c>
      <c r="K142" s="272"/>
    </row>
    <row r="143" spans="2:11" ht="15" customHeight="1">
      <c r="B143" s="253"/>
      <c r="C143" s="276" t="s">
        <v>12</v>
      </c>
      <c r="D143" s="231"/>
      <c r="E143" s="231"/>
      <c r="F143" s="277" t="s">
        <v>13</v>
      </c>
      <c r="G143" s="231"/>
      <c r="H143" s="276" t="s">
        <v>38</v>
      </c>
      <c r="I143" s="276" t="s">
        <v>10</v>
      </c>
      <c r="J143" s="276">
        <v>50</v>
      </c>
      <c r="K143" s="272"/>
    </row>
    <row r="144" spans="2:11" ht="15" customHeight="1">
      <c r="B144" s="253"/>
      <c r="C144" s="276" t="s">
        <v>15</v>
      </c>
      <c r="D144" s="231"/>
      <c r="E144" s="231"/>
      <c r="F144" s="277" t="s">
        <v>8</v>
      </c>
      <c r="G144" s="231"/>
      <c r="H144" s="276" t="s">
        <v>38</v>
      </c>
      <c r="I144" s="276" t="s">
        <v>17</v>
      </c>
      <c r="J144" s="276"/>
      <c r="K144" s="272"/>
    </row>
    <row r="145" spans="2:11" ht="15" customHeight="1">
      <c r="B145" s="253"/>
      <c r="C145" s="276" t="s">
        <v>18</v>
      </c>
      <c r="D145" s="231"/>
      <c r="E145" s="231"/>
      <c r="F145" s="277" t="s">
        <v>13</v>
      </c>
      <c r="G145" s="231"/>
      <c r="H145" s="276" t="s">
        <v>38</v>
      </c>
      <c r="I145" s="276" t="s">
        <v>10</v>
      </c>
      <c r="J145" s="276">
        <v>50</v>
      </c>
      <c r="K145" s="272"/>
    </row>
    <row r="146" spans="2:11" ht="15" customHeight="1">
      <c r="B146" s="253"/>
      <c r="C146" s="276" t="s">
        <v>26</v>
      </c>
      <c r="D146" s="231"/>
      <c r="E146" s="231"/>
      <c r="F146" s="277" t="s">
        <v>13</v>
      </c>
      <c r="G146" s="231"/>
      <c r="H146" s="276" t="s">
        <v>38</v>
      </c>
      <c r="I146" s="276" t="s">
        <v>10</v>
      </c>
      <c r="J146" s="276">
        <v>50</v>
      </c>
      <c r="K146" s="272"/>
    </row>
    <row r="147" spans="2:11" ht="15" customHeight="1">
      <c r="B147" s="253"/>
      <c r="C147" s="276" t="s">
        <v>24</v>
      </c>
      <c r="D147" s="231"/>
      <c r="E147" s="231"/>
      <c r="F147" s="277" t="s">
        <v>13</v>
      </c>
      <c r="G147" s="231"/>
      <c r="H147" s="276" t="s">
        <v>38</v>
      </c>
      <c r="I147" s="276" t="s">
        <v>10</v>
      </c>
      <c r="J147" s="276">
        <v>50</v>
      </c>
      <c r="K147" s="272"/>
    </row>
    <row r="148" spans="2:11" ht="15" customHeight="1">
      <c r="B148" s="253"/>
      <c r="C148" s="276" t="s">
        <v>183</v>
      </c>
      <c r="D148" s="231"/>
      <c r="E148" s="231"/>
      <c r="F148" s="277" t="s">
        <v>8</v>
      </c>
      <c r="G148" s="231"/>
      <c r="H148" s="276" t="s">
        <v>61</v>
      </c>
      <c r="I148" s="276" t="s">
        <v>10</v>
      </c>
      <c r="J148" s="276" t="s">
        <v>62</v>
      </c>
      <c r="K148" s="272"/>
    </row>
    <row r="149" spans="2:11" ht="15" customHeight="1">
      <c r="B149" s="253"/>
      <c r="C149" s="276" t="s">
        <v>63</v>
      </c>
      <c r="D149" s="231"/>
      <c r="E149" s="231"/>
      <c r="F149" s="277" t="s">
        <v>8</v>
      </c>
      <c r="G149" s="231"/>
      <c r="H149" s="276" t="s">
        <v>64</v>
      </c>
      <c r="I149" s="276" t="s">
        <v>33</v>
      </c>
      <c r="J149" s="276"/>
      <c r="K149" s="272"/>
    </row>
    <row r="150" spans="2:11" ht="15" customHeight="1">
      <c r="B150" s="278"/>
      <c r="C150" s="260"/>
      <c r="D150" s="260"/>
      <c r="E150" s="260"/>
      <c r="F150" s="260"/>
      <c r="G150" s="260"/>
      <c r="H150" s="260"/>
      <c r="I150" s="260"/>
      <c r="J150" s="260"/>
      <c r="K150" s="279"/>
    </row>
    <row r="151" spans="2:11" ht="18.75" customHeight="1">
      <c r="B151" s="228"/>
      <c r="C151" s="231"/>
      <c r="D151" s="231"/>
      <c r="E151" s="231"/>
      <c r="F151" s="252"/>
      <c r="G151" s="231"/>
      <c r="H151" s="231"/>
      <c r="I151" s="231"/>
      <c r="J151" s="231"/>
      <c r="K151" s="228"/>
    </row>
    <row r="152" spans="2:11" ht="18.75" customHeight="1">
      <c r="B152" s="238"/>
      <c r="C152" s="238"/>
      <c r="D152" s="238"/>
      <c r="E152" s="238"/>
      <c r="F152" s="238"/>
      <c r="G152" s="238"/>
      <c r="H152" s="238"/>
      <c r="I152" s="238"/>
      <c r="J152" s="238"/>
      <c r="K152" s="238"/>
    </row>
    <row r="153" spans="2:11" ht="7.5" customHeight="1">
      <c r="B153" s="215"/>
      <c r="C153" s="216"/>
      <c r="D153" s="216"/>
      <c r="E153" s="216"/>
      <c r="F153" s="216"/>
      <c r="G153" s="216"/>
      <c r="H153" s="216"/>
      <c r="I153" s="216"/>
      <c r="J153" s="216"/>
      <c r="K153" s="217"/>
    </row>
    <row r="154" spans="2:11" ht="45" customHeight="1">
      <c r="B154" s="218"/>
      <c r="C154" s="219" t="s">
        <v>65</v>
      </c>
      <c r="D154" s="219"/>
      <c r="E154" s="219"/>
      <c r="F154" s="219"/>
      <c r="G154" s="219"/>
      <c r="H154" s="219"/>
      <c r="I154" s="219"/>
      <c r="J154" s="219"/>
      <c r="K154" s="220"/>
    </row>
    <row r="155" spans="2:11" ht="17.25" customHeight="1">
      <c r="B155" s="218"/>
      <c r="C155" s="245" t="s">
        <v>1</v>
      </c>
      <c r="D155" s="245"/>
      <c r="E155" s="245"/>
      <c r="F155" s="245" t="s">
        <v>2</v>
      </c>
      <c r="G155" s="280"/>
      <c r="H155" s="281" t="s">
        <v>205</v>
      </c>
      <c r="I155" s="281" t="s">
        <v>153</v>
      </c>
      <c r="J155" s="245" t="s">
        <v>3</v>
      </c>
      <c r="K155" s="220"/>
    </row>
    <row r="156" spans="2:11" ht="17.25" customHeight="1">
      <c r="B156" s="222"/>
      <c r="C156" s="247" t="s">
        <v>4</v>
      </c>
      <c r="D156" s="247"/>
      <c r="E156" s="247"/>
      <c r="F156" s="248" t="s">
        <v>5</v>
      </c>
      <c r="G156" s="282"/>
      <c r="H156" s="283"/>
      <c r="I156" s="283"/>
      <c r="J156" s="247" t="s">
        <v>6</v>
      </c>
      <c r="K156" s="224"/>
    </row>
    <row r="157" spans="2:11" ht="5.25" customHeight="1">
      <c r="B157" s="253"/>
      <c r="C157" s="250"/>
      <c r="D157" s="250"/>
      <c r="E157" s="250"/>
      <c r="F157" s="250"/>
      <c r="G157" s="251"/>
      <c r="H157" s="250"/>
      <c r="I157" s="250"/>
      <c r="J157" s="250"/>
      <c r="K157" s="272"/>
    </row>
    <row r="158" spans="2:11" ht="15" customHeight="1">
      <c r="B158" s="253"/>
      <c r="C158" s="231" t="s">
        <v>7</v>
      </c>
      <c r="D158" s="231"/>
      <c r="E158" s="231"/>
      <c r="F158" s="252" t="s">
        <v>8</v>
      </c>
      <c r="G158" s="231"/>
      <c r="H158" s="231" t="s">
        <v>38</v>
      </c>
      <c r="I158" s="231" t="s">
        <v>10</v>
      </c>
      <c r="J158" s="231" t="s">
        <v>11</v>
      </c>
      <c r="K158" s="272"/>
    </row>
    <row r="159" spans="2:11" ht="15" customHeight="1">
      <c r="B159" s="253"/>
      <c r="C159" s="231" t="s">
        <v>47</v>
      </c>
      <c r="D159" s="231"/>
      <c r="E159" s="231"/>
      <c r="F159" s="252" t="s">
        <v>8</v>
      </c>
      <c r="G159" s="231"/>
      <c r="H159" s="231" t="s">
        <v>48</v>
      </c>
      <c r="I159" s="231" t="s">
        <v>10</v>
      </c>
      <c r="J159" s="231" t="s">
        <v>11</v>
      </c>
      <c r="K159" s="272"/>
    </row>
    <row r="160" spans="2:11" ht="15" customHeight="1">
      <c r="B160" s="253"/>
      <c r="C160" s="231" t="s">
        <v>918</v>
      </c>
      <c r="D160" s="231"/>
      <c r="E160" s="231"/>
      <c r="F160" s="252" t="s">
        <v>8</v>
      </c>
      <c r="G160" s="231"/>
      <c r="H160" s="231" t="s">
        <v>66</v>
      </c>
      <c r="I160" s="231" t="s">
        <v>10</v>
      </c>
      <c r="J160" s="231" t="s">
        <v>11</v>
      </c>
      <c r="K160" s="272"/>
    </row>
    <row r="161" spans="2:11" ht="15" customHeight="1">
      <c r="B161" s="253"/>
      <c r="C161" s="231" t="s">
        <v>12</v>
      </c>
      <c r="D161" s="231"/>
      <c r="E161" s="231"/>
      <c r="F161" s="252" t="s">
        <v>13</v>
      </c>
      <c r="G161" s="231"/>
      <c r="H161" s="231" t="s">
        <v>66</v>
      </c>
      <c r="I161" s="231" t="s">
        <v>10</v>
      </c>
      <c r="J161" s="231">
        <v>50</v>
      </c>
      <c r="K161" s="272"/>
    </row>
    <row r="162" spans="2:11" ht="15" customHeight="1">
      <c r="B162" s="253"/>
      <c r="C162" s="231" t="s">
        <v>15</v>
      </c>
      <c r="D162" s="231"/>
      <c r="E162" s="231"/>
      <c r="F162" s="252" t="s">
        <v>8</v>
      </c>
      <c r="G162" s="231"/>
      <c r="H162" s="231" t="s">
        <v>66</v>
      </c>
      <c r="I162" s="231" t="s">
        <v>17</v>
      </c>
      <c r="J162" s="231"/>
      <c r="K162" s="272"/>
    </row>
    <row r="163" spans="2:11" ht="15" customHeight="1">
      <c r="B163" s="253"/>
      <c r="C163" s="231" t="s">
        <v>18</v>
      </c>
      <c r="D163" s="231"/>
      <c r="E163" s="231"/>
      <c r="F163" s="252" t="s">
        <v>13</v>
      </c>
      <c r="G163" s="231"/>
      <c r="H163" s="231" t="s">
        <v>66</v>
      </c>
      <c r="I163" s="231" t="s">
        <v>10</v>
      </c>
      <c r="J163" s="231">
        <v>50</v>
      </c>
      <c r="K163" s="272"/>
    </row>
    <row r="164" spans="2:11" ht="15" customHeight="1">
      <c r="B164" s="253"/>
      <c r="C164" s="231" t="s">
        <v>26</v>
      </c>
      <c r="D164" s="231"/>
      <c r="E164" s="231"/>
      <c r="F164" s="252" t="s">
        <v>13</v>
      </c>
      <c r="G164" s="231"/>
      <c r="H164" s="231" t="s">
        <v>66</v>
      </c>
      <c r="I164" s="231" t="s">
        <v>10</v>
      </c>
      <c r="J164" s="231">
        <v>50</v>
      </c>
      <c r="K164" s="272"/>
    </row>
    <row r="165" spans="2:11" ht="15" customHeight="1">
      <c r="B165" s="253"/>
      <c r="C165" s="231" t="s">
        <v>24</v>
      </c>
      <c r="D165" s="231"/>
      <c r="E165" s="231"/>
      <c r="F165" s="252" t="s">
        <v>13</v>
      </c>
      <c r="G165" s="231"/>
      <c r="H165" s="231" t="s">
        <v>66</v>
      </c>
      <c r="I165" s="231" t="s">
        <v>10</v>
      </c>
      <c r="J165" s="231">
        <v>50</v>
      </c>
      <c r="K165" s="272"/>
    </row>
    <row r="166" spans="2:11" ht="15" customHeight="1">
      <c r="B166" s="253"/>
      <c r="C166" s="231" t="s">
        <v>204</v>
      </c>
      <c r="D166" s="231"/>
      <c r="E166" s="231"/>
      <c r="F166" s="252" t="s">
        <v>8</v>
      </c>
      <c r="G166" s="231"/>
      <c r="H166" s="231" t="s">
        <v>67</v>
      </c>
      <c r="I166" s="231" t="s">
        <v>68</v>
      </c>
      <c r="J166" s="231"/>
      <c r="K166" s="272"/>
    </row>
    <row r="167" spans="2:11" ht="15" customHeight="1">
      <c r="B167" s="253"/>
      <c r="C167" s="231" t="s">
        <v>153</v>
      </c>
      <c r="D167" s="231"/>
      <c r="E167" s="231"/>
      <c r="F167" s="252" t="s">
        <v>8</v>
      </c>
      <c r="G167" s="231"/>
      <c r="H167" s="231" t="s">
        <v>69</v>
      </c>
      <c r="I167" s="231" t="s">
        <v>70</v>
      </c>
      <c r="J167" s="231">
        <v>1</v>
      </c>
      <c r="K167" s="272"/>
    </row>
    <row r="168" spans="2:11" ht="15" customHeight="1">
      <c r="B168" s="253"/>
      <c r="C168" s="231" t="s">
        <v>149</v>
      </c>
      <c r="D168" s="231"/>
      <c r="E168" s="231"/>
      <c r="F168" s="252" t="s">
        <v>8</v>
      </c>
      <c r="G168" s="231"/>
      <c r="H168" s="231" t="s">
        <v>71</v>
      </c>
      <c r="I168" s="231" t="s">
        <v>10</v>
      </c>
      <c r="J168" s="231">
        <v>20</v>
      </c>
      <c r="K168" s="272"/>
    </row>
    <row r="169" spans="2:11" ht="15" customHeight="1">
      <c r="B169" s="253"/>
      <c r="C169" s="231" t="s">
        <v>205</v>
      </c>
      <c r="D169" s="231"/>
      <c r="E169" s="231"/>
      <c r="F169" s="252" t="s">
        <v>8</v>
      </c>
      <c r="G169" s="231"/>
      <c r="H169" s="231" t="s">
        <v>72</v>
      </c>
      <c r="I169" s="231" t="s">
        <v>10</v>
      </c>
      <c r="J169" s="231">
        <v>255</v>
      </c>
      <c r="K169" s="272"/>
    </row>
    <row r="170" spans="2:11" ht="15" customHeight="1">
      <c r="B170" s="253"/>
      <c r="C170" s="231" t="s">
        <v>206</v>
      </c>
      <c r="D170" s="231"/>
      <c r="E170" s="231"/>
      <c r="F170" s="252" t="s">
        <v>8</v>
      </c>
      <c r="G170" s="231"/>
      <c r="H170" s="231" t="s">
        <v>930</v>
      </c>
      <c r="I170" s="231" t="s">
        <v>10</v>
      </c>
      <c r="J170" s="231">
        <v>10</v>
      </c>
      <c r="K170" s="272"/>
    </row>
    <row r="171" spans="2:11" ht="15" customHeight="1">
      <c r="B171" s="253"/>
      <c r="C171" s="231" t="s">
        <v>207</v>
      </c>
      <c r="D171" s="231"/>
      <c r="E171" s="231"/>
      <c r="F171" s="252" t="s">
        <v>8</v>
      </c>
      <c r="G171" s="231"/>
      <c r="H171" s="231" t="s">
        <v>73</v>
      </c>
      <c r="I171" s="231" t="s">
        <v>33</v>
      </c>
      <c r="J171" s="231"/>
      <c r="K171" s="272"/>
    </row>
    <row r="172" spans="2:11" ht="15" customHeight="1">
      <c r="B172" s="253"/>
      <c r="C172" s="231" t="s">
        <v>74</v>
      </c>
      <c r="D172" s="231"/>
      <c r="E172" s="231"/>
      <c r="F172" s="252" t="s">
        <v>8</v>
      </c>
      <c r="G172" s="231"/>
      <c r="H172" s="231" t="s">
        <v>75</v>
      </c>
      <c r="I172" s="231" t="s">
        <v>33</v>
      </c>
      <c r="J172" s="231"/>
      <c r="K172" s="272"/>
    </row>
    <row r="173" spans="2:11" ht="15" customHeight="1">
      <c r="B173" s="253"/>
      <c r="C173" s="231" t="s">
        <v>63</v>
      </c>
      <c r="D173" s="231"/>
      <c r="E173" s="231"/>
      <c r="F173" s="252" t="s">
        <v>8</v>
      </c>
      <c r="G173" s="231"/>
      <c r="H173" s="231" t="s">
        <v>76</v>
      </c>
      <c r="I173" s="231" t="s">
        <v>33</v>
      </c>
      <c r="J173" s="231"/>
      <c r="K173" s="272"/>
    </row>
    <row r="174" spans="2:11" ht="15" customHeight="1">
      <c r="B174" s="253"/>
      <c r="C174" s="231" t="s">
        <v>210</v>
      </c>
      <c r="D174" s="231"/>
      <c r="E174" s="231"/>
      <c r="F174" s="252" t="s">
        <v>13</v>
      </c>
      <c r="G174" s="231"/>
      <c r="H174" s="231" t="s">
        <v>77</v>
      </c>
      <c r="I174" s="231" t="s">
        <v>10</v>
      </c>
      <c r="J174" s="231">
        <v>50</v>
      </c>
      <c r="K174" s="272"/>
    </row>
    <row r="175" spans="2:11" ht="15" customHeight="1">
      <c r="B175" s="278"/>
      <c r="C175" s="260"/>
      <c r="D175" s="260"/>
      <c r="E175" s="260"/>
      <c r="F175" s="260"/>
      <c r="G175" s="260"/>
      <c r="H175" s="260"/>
      <c r="I175" s="260"/>
      <c r="J175" s="260"/>
      <c r="K175" s="279"/>
    </row>
    <row r="176" spans="2:11" ht="18.75" customHeight="1">
      <c r="B176" s="228"/>
      <c r="C176" s="231"/>
      <c r="D176" s="231"/>
      <c r="E176" s="231"/>
      <c r="F176" s="252"/>
      <c r="G176" s="231"/>
      <c r="H176" s="231"/>
      <c r="I176" s="231"/>
      <c r="J176" s="231"/>
      <c r="K176" s="228"/>
    </row>
    <row r="177" spans="2:11" ht="18.75" customHeight="1">
      <c r="B177" s="238"/>
      <c r="C177" s="238"/>
      <c r="D177" s="238"/>
      <c r="E177" s="238"/>
      <c r="F177" s="238"/>
      <c r="G177" s="238"/>
      <c r="H177" s="238"/>
      <c r="I177" s="238"/>
      <c r="J177" s="238"/>
      <c r="K177" s="238"/>
    </row>
    <row r="178" spans="2:11" ht="13.5">
      <c r="B178" s="215"/>
      <c r="C178" s="216"/>
      <c r="D178" s="216"/>
      <c r="E178" s="216"/>
      <c r="F178" s="216"/>
      <c r="G178" s="216"/>
      <c r="H178" s="216"/>
      <c r="I178" s="216"/>
      <c r="J178" s="216"/>
      <c r="K178" s="217"/>
    </row>
    <row r="179" spans="2:11" ht="21">
      <c r="B179" s="218"/>
      <c r="C179" s="219" t="s">
        <v>78</v>
      </c>
      <c r="D179" s="219"/>
      <c r="E179" s="219"/>
      <c r="F179" s="219"/>
      <c r="G179" s="219"/>
      <c r="H179" s="219"/>
      <c r="I179" s="219"/>
      <c r="J179" s="219"/>
      <c r="K179" s="220"/>
    </row>
    <row r="180" spans="2:11" ht="25.5" customHeight="1">
      <c r="B180" s="218"/>
      <c r="C180" s="284" t="s">
        <v>79</v>
      </c>
      <c r="D180" s="284"/>
      <c r="E180" s="284"/>
      <c r="F180" s="284" t="s">
        <v>80</v>
      </c>
      <c r="G180" s="285"/>
      <c r="H180" s="286" t="s">
        <v>81</v>
      </c>
      <c r="I180" s="286"/>
      <c r="J180" s="286"/>
      <c r="K180" s="220"/>
    </row>
    <row r="181" spans="2:11" ht="5.25" customHeight="1">
      <c r="B181" s="253"/>
      <c r="C181" s="250"/>
      <c r="D181" s="250"/>
      <c r="E181" s="250"/>
      <c r="F181" s="250"/>
      <c r="G181" s="231"/>
      <c r="H181" s="250"/>
      <c r="I181" s="250"/>
      <c r="J181" s="250"/>
      <c r="K181" s="272"/>
    </row>
    <row r="182" spans="2:11" ht="15" customHeight="1">
      <c r="B182" s="253"/>
      <c r="C182" s="231" t="s">
        <v>82</v>
      </c>
      <c r="D182" s="231"/>
      <c r="E182" s="231"/>
      <c r="F182" s="252" t="s">
        <v>138</v>
      </c>
      <c r="G182" s="231"/>
      <c r="H182" s="287" t="s">
        <v>83</v>
      </c>
      <c r="I182" s="287"/>
      <c r="J182" s="287"/>
      <c r="K182" s="272"/>
    </row>
    <row r="183" spans="2:11" ht="15" customHeight="1">
      <c r="B183" s="253"/>
      <c r="C183" s="257"/>
      <c r="D183" s="231"/>
      <c r="E183" s="231"/>
      <c r="F183" s="252" t="s">
        <v>140</v>
      </c>
      <c r="G183" s="231"/>
      <c r="H183" s="287" t="s">
        <v>84</v>
      </c>
      <c r="I183" s="287"/>
      <c r="J183" s="287"/>
      <c r="K183" s="272"/>
    </row>
    <row r="184" spans="2:11" ht="15" customHeight="1">
      <c r="B184" s="253"/>
      <c r="C184" s="257"/>
      <c r="D184" s="231"/>
      <c r="E184" s="231"/>
      <c r="F184" s="252" t="s">
        <v>143</v>
      </c>
      <c r="G184" s="231"/>
      <c r="H184" s="287" t="s">
        <v>85</v>
      </c>
      <c r="I184" s="287"/>
      <c r="J184" s="287"/>
      <c r="K184" s="272"/>
    </row>
    <row r="185" spans="2:11" ht="15" customHeight="1">
      <c r="B185" s="253"/>
      <c r="C185" s="231"/>
      <c r="D185" s="231"/>
      <c r="E185" s="231"/>
      <c r="F185" s="252" t="s">
        <v>141</v>
      </c>
      <c r="G185" s="231"/>
      <c r="H185" s="287" t="s">
        <v>86</v>
      </c>
      <c r="I185" s="287"/>
      <c r="J185" s="287"/>
      <c r="K185" s="272"/>
    </row>
    <row r="186" spans="2:11" ht="15" customHeight="1">
      <c r="B186" s="253"/>
      <c r="C186" s="231"/>
      <c r="D186" s="231"/>
      <c r="E186" s="231"/>
      <c r="F186" s="252" t="s">
        <v>142</v>
      </c>
      <c r="G186" s="231"/>
      <c r="H186" s="287" t="s">
        <v>87</v>
      </c>
      <c r="I186" s="287"/>
      <c r="J186" s="287"/>
      <c r="K186" s="272"/>
    </row>
    <row r="187" spans="2:11" ht="15" customHeight="1">
      <c r="B187" s="253"/>
      <c r="C187" s="231"/>
      <c r="D187" s="231"/>
      <c r="E187" s="231"/>
      <c r="F187" s="252"/>
      <c r="G187" s="231"/>
      <c r="H187" s="231"/>
      <c r="I187" s="231"/>
      <c r="J187" s="231"/>
      <c r="K187" s="272"/>
    </row>
    <row r="188" spans="2:11" ht="15" customHeight="1">
      <c r="B188" s="253"/>
      <c r="C188" s="231" t="s">
        <v>45</v>
      </c>
      <c r="D188" s="231"/>
      <c r="E188" s="231"/>
      <c r="F188" s="252" t="s">
        <v>174</v>
      </c>
      <c r="G188" s="231"/>
      <c r="H188" s="287" t="s">
        <v>88</v>
      </c>
      <c r="I188" s="287"/>
      <c r="J188" s="287"/>
      <c r="K188" s="272"/>
    </row>
    <row r="189" spans="2:11" ht="15" customHeight="1">
      <c r="B189" s="253"/>
      <c r="C189" s="257"/>
      <c r="D189" s="231"/>
      <c r="E189" s="231"/>
      <c r="F189" s="252" t="s">
        <v>912</v>
      </c>
      <c r="G189" s="231"/>
      <c r="H189" s="287" t="s">
        <v>913</v>
      </c>
      <c r="I189" s="287"/>
      <c r="J189" s="287"/>
      <c r="K189" s="272"/>
    </row>
    <row r="190" spans="2:11" ht="15" customHeight="1">
      <c r="B190" s="253"/>
      <c r="C190" s="231"/>
      <c r="D190" s="231"/>
      <c r="E190" s="231"/>
      <c r="F190" s="252" t="s">
        <v>910</v>
      </c>
      <c r="G190" s="231"/>
      <c r="H190" s="287" t="s">
        <v>89</v>
      </c>
      <c r="I190" s="287"/>
      <c r="J190" s="287"/>
      <c r="K190" s="272"/>
    </row>
    <row r="191" spans="2:11" ht="15" customHeight="1">
      <c r="B191" s="288"/>
      <c r="C191" s="257"/>
      <c r="D191" s="257"/>
      <c r="E191" s="257"/>
      <c r="F191" s="252" t="s">
        <v>914</v>
      </c>
      <c r="G191" s="237"/>
      <c r="H191" s="289" t="s">
        <v>915</v>
      </c>
      <c r="I191" s="289"/>
      <c r="J191" s="289"/>
      <c r="K191" s="290"/>
    </row>
    <row r="192" spans="2:11" ht="15" customHeight="1">
      <c r="B192" s="288"/>
      <c r="C192" s="257"/>
      <c r="D192" s="257"/>
      <c r="E192" s="257"/>
      <c r="F192" s="252" t="s">
        <v>916</v>
      </c>
      <c r="G192" s="237"/>
      <c r="H192" s="289" t="s">
        <v>90</v>
      </c>
      <c r="I192" s="289"/>
      <c r="J192" s="289"/>
      <c r="K192" s="290"/>
    </row>
    <row r="193" spans="2:11" ht="15" customHeight="1">
      <c r="B193" s="288"/>
      <c r="C193" s="257"/>
      <c r="D193" s="257"/>
      <c r="E193" s="257"/>
      <c r="F193" s="291"/>
      <c r="G193" s="237"/>
      <c r="H193" s="292"/>
      <c r="I193" s="292"/>
      <c r="J193" s="292"/>
      <c r="K193" s="290"/>
    </row>
    <row r="194" spans="2:11" ht="15" customHeight="1">
      <c r="B194" s="288"/>
      <c r="C194" s="231" t="s">
        <v>70</v>
      </c>
      <c r="D194" s="257"/>
      <c r="E194" s="257"/>
      <c r="F194" s="252">
        <v>1</v>
      </c>
      <c r="G194" s="237"/>
      <c r="H194" s="289" t="s">
        <v>91</v>
      </c>
      <c r="I194" s="289"/>
      <c r="J194" s="289"/>
      <c r="K194" s="290"/>
    </row>
    <row r="195" spans="2:11" ht="15" customHeight="1">
      <c r="B195" s="288"/>
      <c r="C195" s="257"/>
      <c r="D195" s="257"/>
      <c r="E195" s="257"/>
      <c r="F195" s="252">
        <v>2</v>
      </c>
      <c r="G195" s="237"/>
      <c r="H195" s="289" t="s">
        <v>92</v>
      </c>
      <c r="I195" s="289"/>
      <c r="J195" s="289"/>
      <c r="K195" s="290"/>
    </row>
    <row r="196" spans="2:11" ht="15" customHeight="1">
      <c r="B196" s="288"/>
      <c r="C196" s="257"/>
      <c r="D196" s="257"/>
      <c r="E196" s="257"/>
      <c r="F196" s="252">
        <v>3</v>
      </c>
      <c r="G196" s="237"/>
      <c r="H196" s="289" t="s">
        <v>93</v>
      </c>
      <c r="I196" s="289"/>
      <c r="J196" s="289"/>
      <c r="K196" s="290"/>
    </row>
    <row r="197" spans="2:11" ht="15" customHeight="1">
      <c r="B197" s="288"/>
      <c r="C197" s="257"/>
      <c r="D197" s="257"/>
      <c r="E197" s="257"/>
      <c r="F197" s="252">
        <v>4</v>
      </c>
      <c r="G197" s="237"/>
      <c r="H197" s="289" t="s">
        <v>94</v>
      </c>
      <c r="I197" s="289"/>
      <c r="J197" s="289"/>
      <c r="K197" s="290"/>
    </row>
    <row r="198" spans="2:11" ht="12.75" customHeight="1">
      <c r="B198" s="293"/>
      <c r="C198" s="294"/>
      <c r="D198" s="294"/>
      <c r="E198" s="294"/>
      <c r="F198" s="294"/>
      <c r="G198" s="294"/>
      <c r="H198" s="294"/>
      <c r="I198" s="294"/>
      <c r="J198" s="294"/>
      <c r="K198" s="295"/>
    </row>
  </sheetData>
  <sheetProtection/>
  <mergeCells count="77">
    <mergeCell ref="D11:J11"/>
    <mergeCell ref="F19:J19"/>
    <mergeCell ref="F20:J20"/>
    <mergeCell ref="C3:J3"/>
    <mergeCell ref="C4:J4"/>
    <mergeCell ref="C6:J6"/>
    <mergeCell ref="C7:J7"/>
    <mergeCell ref="C9:J9"/>
    <mergeCell ref="D10:J10"/>
    <mergeCell ref="D13:J13"/>
    <mergeCell ref="D14:J14"/>
    <mergeCell ref="D15:J15"/>
    <mergeCell ref="F16:J16"/>
    <mergeCell ref="F17:J17"/>
    <mergeCell ref="F18:J18"/>
    <mergeCell ref="F21:J21"/>
    <mergeCell ref="C23:J23"/>
    <mergeCell ref="D25:J25"/>
    <mergeCell ref="C24:J24"/>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3:J63"/>
    <mergeCell ref="D64:J64"/>
    <mergeCell ref="D65:J65"/>
    <mergeCell ref="C95:J95"/>
    <mergeCell ref="D61:J61"/>
    <mergeCell ref="C154:J154"/>
    <mergeCell ref="C114:J114"/>
    <mergeCell ref="C136:J136"/>
    <mergeCell ref="D66:J66"/>
    <mergeCell ref="D67:J67"/>
    <mergeCell ref="D68:J68"/>
    <mergeCell ref="C73:J73"/>
    <mergeCell ref="H183:J183"/>
    <mergeCell ref="H189:J189"/>
    <mergeCell ref="C179:J179"/>
    <mergeCell ref="H188:J188"/>
    <mergeCell ref="H186:J186"/>
    <mergeCell ref="H184:J184"/>
    <mergeCell ref="H182:J182"/>
    <mergeCell ref="H180:J180"/>
    <mergeCell ref="H197:J197"/>
    <mergeCell ref="H195:J195"/>
    <mergeCell ref="H190:J190"/>
    <mergeCell ref="H185:J185"/>
    <mergeCell ref="H192:J192"/>
    <mergeCell ref="H191:J191"/>
    <mergeCell ref="H194:J194"/>
    <mergeCell ref="H196:J19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Pavel Česal</cp:lastModifiedBy>
  <dcterms:modified xsi:type="dcterms:W3CDTF">2015-10-30T09:13:44Z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