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3"/>
  </bookViews>
  <sheets>
    <sheet name="Rekapitulace stavby" sheetId="1" r:id="rId1"/>
    <sheet name="012 - Vstupní objekt- vým..." sheetId="2" r:id="rId2"/>
    <sheet name="021 - Ubytovací objekt - ..." sheetId="3" r:id="rId3"/>
    <sheet name="022 - Ubytovací objekt - ..." sheetId="4" r:id="rId4"/>
    <sheet name="Pokyny pro vyplnění" sheetId="5" r:id="rId5"/>
  </sheets>
  <definedNames>
    <definedName name="_xlnm._FilterDatabase" localSheetId="1" hidden="1">'012 - Vstupní objekt- vým...'!$C$82:$K$82</definedName>
    <definedName name="_xlnm._FilterDatabase" localSheetId="2" hidden="1">'021 - Ubytovací objekt - ...'!$C$89:$K$89</definedName>
    <definedName name="_xlnm._FilterDatabase" localSheetId="3" hidden="1">'022 - Ubytovací objekt - ...'!$C$83:$K$83</definedName>
    <definedName name="_xlnm.Print_Titles" localSheetId="1">'012 - Vstupní objekt- vým...'!$82:$82</definedName>
    <definedName name="_xlnm.Print_Titles" localSheetId="2">'021 - Ubytovací objekt - ...'!$89:$89</definedName>
    <definedName name="_xlnm.Print_Titles" localSheetId="3">'022 - Ubytovací objekt - ...'!$83:$83</definedName>
    <definedName name="_xlnm.Print_Titles" localSheetId="0">'Rekapitulace stavby'!$49:$49</definedName>
    <definedName name="_xlnm.Print_Area" localSheetId="1">'012 - Vstupní objekt- vým...'!$C$4:$J$36,'012 - Vstupní objekt- vým...'!$C$42:$J$64,'012 - Vstupní objekt- vým...'!$C$70:$K$124</definedName>
    <definedName name="_xlnm.Print_Area" localSheetId="2">'021 - Ubytovací objekt - ...'!$C$4:$J$36,'021 - Ubytovací objekt - ...'!$C$42:$J$71,'021 - Ubytovací objekt - ...'!$C$77:$K$231</definedName>
    <definedName name="_xlnm.Print_Area" localSheetId="3">'022 - Ubytovací objekt - ...'!$C$4:$J$36,'022 - Ubytovací objekt - ...'!$C$42:$J$65,'022 - Ubytovací objekt - ...'!$C$71:$K$129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<sst xmlns="http://schemas.openxmlformats.org/spreadsheetml/2006/main" count="3414" uniqueCount="719">
  <si>
    <t>Export VZ</t>
  </si>
  <si>
    <t>List obsahuje:</t>
  </si>
  <si>
    <t>3.0</t>
  </si>
  <si>
    <t>False</t>
  </si>
  <si>
    <t>{97656487-30A2-4682-9ECA-35F7584D57C5}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</si>
  <si>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</si>
  <si>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</si>
  <si>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</si>
  <si>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</si>
  <si>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</si>
  <si>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</si>
  <si>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</si>
  <si>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</si>
  <si>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</si>
  <si>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</si>
  <si>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2015/097a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</si>
  <si>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</si>
  <si>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</si>
  <si>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Objekt č.p.1139/II, Volšovská, Sušice - stavební úpravy - zateplení objektu Domova mládeže SOŠ a SOU Sušice  - I.etapa</t>
  </si>
  <si>
    <t>0,1</t>
  </si>
  <si>
    <t>KSO:</t>
  </si>
  <si>
    <t>CC-CZ:</t>
  </si>
  <si>
    <t>Místo:</t>
  </si>
  <si>
    <t>Sušice</t>
  </si>
  <si>
    <t>Datum:</t>
  </si>
  <si>
    <t>13.12.2015</t>
  </si>
  <si>
    <t>10</t>
  </si>
  <si>
    <t>100</t>
  </si>
  <si>
    <t>Zadavatel:</t>
  </si>
  <si>
    <t>IČ:</t>
  </si>
  <si>
    <t>SOŠ a SOU Sušice, U Kapličky č.p.761, Sušice</t>
  </si>
  <si>
    <t>DIČ:</t>
  </si>
  <si>
    <t>Uchazeč:</t>
  </si>
  <si>
    <t>Vyplň údaj</t>
  </si>
  <si>
    <t>Projektant:</t>
  </si>
  <si>
    <t>Ing. Jiří Lejsek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</si>
  <si>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</si>
  <si>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</si>
  <si>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</si>
  <si>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</si>
  <si>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</si>
  <si>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</si>
  <si>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</si>
  <si>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</si>
  <si>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</si>
  <si>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</si>
  <si>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</si>
  <si>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</si>
  <si>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</si>
  <si>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</si>
  <si>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</si>
  <si>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</si>
  <si>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</si>
  <si>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</si>
  <si>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</si>
  <si>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</si>
  <si>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</si>
  <si>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</si>
  <si>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</si>
  <si>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</si>
  <si>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</si>
  <si>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</si>
  <si>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</si>
  <si>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</si>
  <si>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</si>
  <si>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</si>
  <si>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</si>
  <si>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</si>
  <si>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</si>
  <si>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</si>
  <si>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</si>
  <si>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</si>
  <si>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</si>
  <si>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</si>
  <si>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</si>
  <si>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</si>
  <si>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012</t>
  </si>
  <si>
    <t>Vstupní objekt- výměna výplní otvorů</t>
  </si>
  <si>
    <t>STA</t>
  </si>
  <si>
    <t>{40C6647F-4EAA-4E29-8F98-26940154E528}</t>
  </si>
  <si>
    <t>2</t>
  </si>
  <si>
    <t>021</t>
  </si>
  <si>
    <t>Ubytovací objekt - zateplení fasády</t>
  </si>
  <si>
    <t>{6DD301E0-C744-4001-A699-6A4EA7C74A9F}</t>
  </si>
  <si>
    <t>022</t>
  </si>
  <si>
    <t>Ubytovací objekt - výměna výplní otvorů</t>
  </si>
  <si>
    <t>{2138555E-30BF-4A75-B6A0-E3FDDF7A7842}</t>
  </si>
  <si>
    <t>Zpět na list:</t>
  </si>
  <si>
    <t>KRYCÍ LIST SOUPISU</t>
  </si>
  <si>
    <t>Objekt:</t>
  </si>
  <si>
    <t>012 - Vstupní objekt- výměna výplní otvorů</t>
  </si>
  <si>
    <t>REKAPITULACE ČLENĚNÍ SOUPISU PRACÍ</t>
  </si>
  <si>
    <t>Kód dílu - Popis</t>
  </si>
  <si>
    <t>Cena celkem [CZK]</t>
  </si>
  <si>
    <t>Náklady soupisu celkem</t>
  </si>
  <si>
    <t>-1</t>
  </si>
  <si>
    <t>003 - Svislé konstrukce</t>
  </si>
  <si>
    <t>0061 - Omítky vnitřní</t>
  </si>
  <si>
    <t>0096 - Bourací práce</t>
  </si>
  <si>
    <t>0098 - Přesun hmot HSV</t>
  </si>
  <si>
    <t>768 - Plastové výplně otvorů</t>
  </si>
  <si>
    <t>784 - Malby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</si>
  <si>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</si>
  <si>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</si>
  <si>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</si>
  <si>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</si>
  <si>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</si>
  <si>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</si>
  <si>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</si>
  <si>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</si>
  <si>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</si>
  <si>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</si>
  <si>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</si>
  <si>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</si>
  <si>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</si>
  <si>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</si>
  <si>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</si>
  <si>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</si>
  <si>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003</t>
  </si>
  <si>
    <t>Svislé konstrukce</t>
  </si>
  <si>
    <t>ROZPOCET</t>
  </si>
  <si>
    <t>K</t>
  </si>
  <si>
    <t>310239411/00</t>
  </si>
  <si>
    <t>Zazdívka otvorů pl do 4 m2 ve zdivu nadzákladovém cihlami pálenými na MC</t>
  </si>
  <si>
    <t>m3</t>
  </si>
  <si>
    <t>4</t>
  </si>
  <si>
    <t>319202331/00</t>
  </si>
  <si>
    <t>Vyrovnání nerovného povrchu zdiva tl do 150 mm přizděním</t>
  </si>
  <si>
    <t>m2</t>
  </si>
  <si>
    <t>3</t>
  </si>
  <si>
    <t>340238212/00</t>
  </si>
  <si>
    <t>Zazdívka otvorů pl do 1 m2 v příčkách nebo stěnách z cihel tl přes 100 mm</t>
  </si>
  <si>
    <t>0061</t>
  </si>
  <si>
    <t>Omítky vnitřní</t>
  </si>
  <si>
    <t>610991111/00</t>
  </si>
  <si>
    <t>Zakrývání vnitřních a vnějších výplní otvorů, předmětů a konstrukcí folií a páskou</t>
  </si>
  <si>
    <t>5</t>
  </si>
  <si>
    <t>612409991/00</t>
  </si>
  <si>
    <t>Začištění omítek kolem oken, dveří, podlah nebo obkladů</t>
  </si>
  <si>
    <t>m</t>
  </si>
  <si>
    <t>6</t>
  </si>
  <si>
    <t>612425931/00</t>
  </si>
  <si>
    <t>Omítka vápenná štuková vnitřního ostění okenního nebo dveřního</t>
  </si>
  <si>
    <t>7</t>
  </si>
  <si>
    <t>612473182/00</t>
  </si>
  <si>
    <t>Vnitřní omítka zdiva vápenocementová ze suchých směsí štuková</t>
  </si>
  <si>
    <t>8</t>
  </si>
  <si>
    <t>622405941</t>
  </si>
  <si>
    <t>KZS začišťovací okenní lišta</t>
  </si>
  <si>
    <t>9</t>
  </si>
  <si>
    <t>632451022/00</t>
  </si>
  <si>
    <t>Vyrovnávací potěr tl do 30 mm z MC 15 provedený v pásu</t>
  </si>
  <si>
    <t>0096</t>
  </si>
  <si>
    <t>Bourací práce</t>
  </si>
  <si>
    <t>766441821</t>
  </si>
  <si>
    <t>Demontáž parapetních desek dřevěných, laminovaných šířky do 30 cm délky přes 1,0 m</t>
  </si>
  <si>
    <t>kus</t>
  </si>
  <si>
    <t>11</t>
  </si>
  <si>
    <t>967031132/00</t>
  </si>
  <si>
    <t>Přisekání rovných ostění v cihelném zdivu na MV nebo MVC</t>
  </si>
  <si>
    <t>12</t>
  </si>
  <si>
    <t>968061112</t>
  </si>
  <si>
    <t>Vyvěšení křídel oken dřev pl -1,5m2</t>
  </si>
  <si>
    <t>13</t>
  </si>
  <si>
    <t>968061113</t>
  </si>
  <si>
    <t>Vyvěšení křídel oken dřev pl &gt;1,5m2</t>
  </si>
  <si>
    <t>14</t>
  </si>
  <si>
    <t>968061125</t>
  </si>
  <si>
    <t>Vyvěšení křídel dveří dřev pl -2m2</t>
  </si>
  <si>
    <t>968061126</t>
  </si>
  <si>
    <t>Vyvěšení křídel dveří dřev pl &gt;2m2</t>
  </si>
  <si>
    <t>16</t>
  </si>
  <si>
    <t>968062354/00</t>
  </si>
  <si>
    <t>Vybourání dřevěných rámů oken dvojitých včetně křídel pl do 1 m2</t>
  </si>
  <si>
    <t>17</t>
  </si>
  <si>
    <t>968062356/00</t>
  </si>
  <si>
    <t>Vybourání dřevěných rámů oken dvojitých včetně křídel pl do 4 m2</t>
  </si>
  <si>
    <t>18</t>
  </si>
  <si>
    <t>968062357/00</t>
  </si>
  <si>
    <t>Vybourání dřevěných rámů oken dvojitých včetně křídel pl přes 4 m2</t>
  </si>
  <si>
    <t>19</t>
  </si>
  <si>
    <t>968062456/00</t>
  </si>
  <si>
    <t>Vybourání dřevěných dveřních zárubní pl přes 2 m2</t>
  </si>
  <si>
    <t>20</t>
  </si>
  <si>
    <t>968071125/00</t>
  </si>
  <si>
    <t>Vyvěšení nebo zavěšení kovových křídel dveří pl do 2 m2</t>
  </si>
  <si>
    <t>968072641/00</t>
  </si>
  <si>
    <t>Vybourání kovových stěn kromě výkladních</t>
  </si>
  <si>
    <t>22</t>
  </si>
  <si>
    <t>979011111/00</t>
  </si>
  <si>
    <t>Svislá doprava suti a vybouraných hmot za prvé podlaží</t>
  </si>
  <si>
    <t>t</t>
  </si>
  <si>
    <t>23</t>
  </si>
  <si>
    <t>979011121/00</t>
  </si>
  <si>
    <t>Svislá doprava suti a vybouraných hmot ZKD podlaží</t>
  </si>
  <si>
    <t>24</t>
  </si>
  <si>
    <t>979081111/00</t>
  </si>
  <si>
    <t>Odvoz suti a vybouraných hmot na skládku do 1 km</t>
  </si>
  <si>
    <t>25</t>
  </si>
  <si>
    <t>979081121/00</t>
  </si>
  <si>
    <t>Odvoz suti a vybouraných hmot na skládku ZKD 1 km přes 1 km</t>
  </si>
  <si>
    <t>26</t>
  </si>
  <si>
    <t>979082111/00</t>
  </si>
  <si>
    <t>Vnitrostaveništní vodorovná doprava suti a vybouraných hmot do 10 m</t>
  </si>
  <si>
    <t>27</t>
  </si>
  <si>
    <t>979082121/00</t>
  </si>
  <si>
    <t>Vnitrostaveništní vodorovná doprava suti a vybouraných hmot ZKD 5 m přes 10 m</t>
  </si>
  <si>
    <t>28</t>
  </si>
  <si>
    <t>979098191</t>
  </si>
  <si>
    <t>Poplatek za skládku - netříděné</t>
  </si>
  <si>
    <t>0098</t>
  </si>
  <si>
    <t>Přesun hmot HSV</t>
  </si>
  <si>
    <t>29</t>
  </si>
  <si>
    <t>999281211/00</t>
  </si>
  <si>
    <t>Přesun hmot pro opravy a údržbu vnějších plášťů budov v do 25 m</t>
  </si>
  <si>
    <t>768</t>
  </si>
  <si>
    <t>Plastové výplně otvorů</t>
  </si>
  <si>
    <t>30</t>
  </si>
  <si>
    <t>SUB 7680-010</t>
  </si>
  <si>
    <t>Dod. a montáž plastových oken s trojsklem U=max.0,6 W/2K</t>
  </si>
  <si>
    <t>31</t>
  </si>
  <si>
    <t>SUB 7680-020</t>
  </si>
  <si>
    <t>Dod. a montáž Al vchodových dveří U=max.1,1 W/m2K</t>
  </si>
  <si>
    <t>32</t>
  </si>
  <si>
    <t>SUB 7680-030</t>
  </si>
  <si>
    <t>Dod. a montáž vnitřních plastových parapetů š. do 250mm</t>
  </si>
  <si>
    <t>784</t>
  </si>
  <si>
    <t>Malby</t>
  </si>
  <si>
    <t>33</t>
  </si>
  <si>
    <t>784453631</t>
  </si>
  <si>
    <t>Malby směsi PRIMALEX tekuté disperzní bílé otěruvzdorné dvojnásobné s penetrací místnost v do 3,8 m</t>
  </si>
  <si>
    <t>VRN</t>
  </si>
  <si>
    <t>Vedlejší rozpočtové náklady</t>
  </si>
  <si>
    <t>34</t>
  </si>
  <si>
    <t>05</t>
  </si>
  <si>
    <t>Zařízení staveniště</t>
  </si>
  <si>
    <t>%</t>
  </si>
  <si>
    <t>021 - Ubytovací objekt - zateplení fasády</t>
  </si>
  <si>
    <t>001 - Zemní práce</t>
  </si>
  <si>
    <t>005 - Komunikace</t>
  </si>
  <si>
    <t>0062 - Omítky vnější</t>
  </si>
  <si>
    <t>009 - Ostatní konstrukce a práce</t>
  </si>
  <si>
    <t>020 - Elektroinstalace</t>
  </si>
  <si>
    <t>711 - Izolace proti vodě</t>
  </si>
  <si>
    <t>713 - Izolace tepelné</t>
  </si>
  <si>
    <t>764 - Konstrukce klempířské</t>
  </si>
  <si>
    <t>766 - Konstrukce truhlářské</t>
  </si>
  <si>
    <t>767 - Konstrukce zámečnické</t>
  </si>
  <si>
    <t>783 - Nátěry</t>
  </si>
  <si>
    <t>001</t>
  </si>
  <si>
    <t>Zemní práce</t>
  </si>
  <si>
    <t>132202101/00</t>
  </si>
  <si>
    <t>Hloubení rýh š do 600 mm ručním nebo pneum nářadím v soudržných horninách tř. 3</t>
  </si>
  <si>
    <t>VV</t>
  </si>
  <si>
    <t>"Okapový chodníček" (43,68-2,3)*0,5*0,5</t>
  </si>
  <si>
    <t>162601101/00</t>
  </si>
  <si>
    <t>Vodorovné přemístění do 4000 m výkopku z horniny tř. 1 až 4</t>
  </si>
  <si>
    <t>167101101/00</t>
  </si>
  <si>
    <t>Nakládání výkopku z hornin tř. 1 až 4 do 100 m3</t>
  </si>
  <si>
    <t>171201201/00</t>
  </si>
  <si>
    <t>Uložení sypaniny na skládky</t>
  </si>
  <si>
    <t>0010-001</t>
  </si>
  <si>
    <t>Poplatek za uložení zeminy</t>
  </si>
  <si>
    <t>005</t>
  </si>
  <si>
    <t>Komunikace</t>
  </si>
  <si>
    <t>211571111/00</t>
  </si>
  <si>
    <t>Výplň odvodňovacích žeber nebo trativodů štěrkopískem tříděným</t>
  </si>
  <si>
    <t>"Okapový chodníček" (43,68-2,3)*0,3*0,5</t>
  </si>
  <si>
    <t>916561111</t>
  </si>
  <si>
    <t>Osazení záhonového obrubníku betonového do lože z betonu s boční opěrou</t>
  </si>
  <si>
    <t>"Okapový chodníček" 43,68-2,3+0,5*2</t>
  </si>
  <si>
    <t>M</t>
  </si>
  <si>
    <t>59217512</t>
  </si>
  <si>
    <t>Obrubník BEST-PARKAN 50x5x20 cm přírodní</t>
  </si>
  <si>
    <t>42,38*2</t>
  </si>
  <si>
    <t>0062</t>
  </si>
  <si>
    <t>Omítky vnější</t>
  </si>
  <si>
    <t>620471123/00</t>
  </si>
  <si>
    <t>Vnější omítka silikonová tenkovrstvá probarvená Terranova zatřená (zrnitá) tl 2 mm</t>
  </si>
  <si>
    <t>"Sokl XPS 120mm" 41,4</t>
  </si>
  <si>
    <t>"KZS 50mm" 473,661</t>
  </si>
  <si>
    <t>"- špalety" ((0,8+2,4*2)*21+(2,33+1,6*2)*21)*0,05</t>
  </si>
  <si>
    <t>"KZS 160mm" 435,348</t>
  </si>
  <si>
    <t>"- špalety" ((1,48+1,58*2)*99+1,5+2,1*2)*0,16</t>
  </si>
  <si>
    <t>620471821/00</t>
  </si>
  <si>
    <t>Nátěr základní Terranova G 700 pod tenkovrstvé omítky</t>
  </si>
  <si>
    <t>620991121/00</t>
  </si>
  <si>
    <t>Zakrývání výplní venkovních otvorů před nástřikem plastických maltovin z lešení</t>
  </si>
  <si>
    <t>"SZ strana" 0,8*2,4*21+2,33*1,6*21+1,48*1,58*99+1,5*2,1</t>
  </si>
  <si>
    <t>622405395</t>
  </si>
  <si>
    <t>KZS stěn budov  z extrudovaného polystyrénu XPS tl 120 mm</t>
  </si>
  <si>
    <t>"SZ strane - sokl" (43,68+0,12-2,4)*1</t>
  </si>
  <si>
    <t>622405542</t>
  </si>
  <si>
    <t>KZS stěn budov s deskami z minerálních vláken tl 50 mm</t>
  </si>
  <si>
    <t>"Pohled severozápadní" (0,225*2++4,395*2+4,415+0,395+0,4)*19,65-0,8*2,4*21-2,33*1,6*21</t>
  </si>
  <si>
    <t>"Boky lodžií" 1,6*2,8*6*7</t>
  </si>
  <si>
    <t>"Podhled lodžie" 1,3*(4,395*2+4,415)*7</t>
  </si>
  <si>
    <t>622405592</t>
  </si>
  <si>
    <t>KZS stěn budov s deskami z minerálních vláken  tl 160 mm</t>
  </si>
  <si>
    <t>"Pohled severozápadní" 9,8*21,95+19,3*21,95+14,3*(1,8+0,45)-1,48*1,58*99-1,5*2,1-2,3*0,4</t>
  </si>
  <si>
    <t>622405912</t>
  </si>
  <si>
    <t>KZS soklová lišta tl 1,0 mm</t>
  </si>
  <si>
    <t>"Pohled SZ" 43,68+0,16*2-1,49+0,16*2</t>
  </si>
  <si>
    <t>622405922</t>
  </si>
  <si>
    <t>KZS dilatační lišta rohová</t>
  </si>
  <si>
    <t>"SZ strana" 7,5</t>
  </si>
  <si>
    <t>622405932</t>
  </si>
  <si>
    <t>KZS rohová lišta s tkaninou</t>
  </si>
  <si>
    <t>"SZ strana - ostění" (2,4*21+1,6*21+1,58*99+2,1)*2</t>
  </si>
  <si>
    <t>"Rohy u lodžií" 2,8*6*7</t>
  </si>
  <si>
    <t>"Rohy objektu" 15,6+23,2</t>
  </si>
  <si>
    <t>622405933</t>
  </si>
  <si>
    <t>KZS rohová lišta  s okapničkou</t>
  </si>
  <si>
    <t>"SZ strana - nadpraží" 0,8*21+2,33*21+1,48*99+1,5</t>
  </si>
  <si>
    <t>"- okraj balkonu" (4,395*2+4,415)*8</t>
  </si>
  <si>
    <t>622405942</t>
  </si>
  <si>
    <t>KZS začišťovací parapetní lišta</t>
  </si>
  <si>
    <t>"SZ strana - parapet" 0,8*21+2,33*21+1,48*99</t>
  </si>
  <si>
    <t>622422111/00</t>
  </si>
  <si>
    <t>Oprava vnějších omítek hladkých MV nebo MVC členitosti I nebo II v rozsahu do 10 %</t>
  </si>
  <si>
    <t>41,4+473,661+435,348-181,04</t>
  </si>
  <si>
    <t>"- špalety" ((1,48+1,58*2)*99+1,5+2,1*2)*0,15</t>
  </si>
  <si>
    <t>622903110/00</t>
  </si>
  <si>
    <t>Mytí s odmaštěním vnějších omítek stupně složitosti 1 a 2 tlakovou vodou</t>
  </si>
  <si>
    <t>009</t>
  </si>
  <si>
    <t>Ostatní konstrukce a práce</t>
  </si>
  <si>
    <t>644941111/00</t>
  </si>
  <si>
    <t>Osazování ventilačních mřížek velikosti do 150 x 150 mm</t>
  </si>
  <si>
    <t>941941042</t>
  </si>
  <si>
    <t>Montáž lešení jednořadového s podlahami š do 1,2 m v do 30 m</t>
  </si>
  <si>
    <t>(43,68+1,4)*(23,3-1,8)</t>
  </si>
  <si>
    <t>941941292</t>
  </si>
  <si>
    <t>Příplatek k lešení jednořadovému s podlahami š do 1,2 m v do 30 m za první a ZKD měsíc použití</t>
  </si>
  <si>
    <t>969,22*2</t>
  </si>
  <si>
    <t>941941842</t>
  </si>
  <si>
    <t>Demontáž lešení jednořadového s podlahami š do 1,2 m v do 30 m</t>
  </si>
  <si>
    <t>55341420</t>
  </si>
  <si>
    <t>Kruhová protidešťová mřížka Pz, prům. cca 130mm</t>
  </si>
  <si>
    <t>X 0090-010</t>
  </si>
  <si>
    <t>Prodloužení větracích otvorů plastovou prubkou DN 100</t>
  </si>
  <si>
    <t>ks</t>
  </si>
  <si>
    <t>113106121/00</t>
  </si>
  <si>
    <t>Rozebrání dlažeb nebo dílců komunikací pro pěší z betonových nebo kamenných dlaždic</t>
  </si>
  <si>
    <t>"Okapový chodníček" (43,68-2,3)*0,5</t>
  </si>
  <si>
    <t>713100831</t>
  </si>
  <si>
    <t>Odstranění jedné vrstvy izolace z vláknitých materiálů</t>
  </si>
  <si>
    <t>766411821</t>
  </si>
  <si>
    <t>Demontáž truhlářského obložení stěn z palubek</t>
  </si>
  <si>
    <t>35</t>
  </si>
  <si>
    <t>965042241/00</t>
  </si>
  <si>
    <t>Bourání podkladů pod dlažby nebo mazanin betonových nebo z litého asfaltu tl přes 100 mm pl pře 4 m2</t>
  </si>
  <si>
    <t>36</t>
  </si>
  <si>
    <t>"Okapový chodníček" (43,68-2,3)*0,5*0,15</t>
  </si>
  <si>
    <t>978015221/00</t>
  </si>
  <si>
    <t>Otlučení vnějších omítek MV nebo MVC stupeň složitosti I až IV o rozsahu do 10 %</t>
  </si>
  <si>
    <t>37</t>
  </si>
  <si>
    <t>38</t>
  </si>
  <si>
    <t>39</t>
  </si>
  <si>
    <t>22,978*7</t>
  </si>
  <si>
    <t>40</t>
  </si>
  <si>
    <t>41</t>
  </si>
  <si>
    <t>22,998*19</t>
  </si>
  <si>
    <t>42</t>
  </si>
  <si>
    <t>43</t>
  </si>
  <si>
    <t>44</t>
  </si>
  <si>
    <t>45</t>
  </si>
  <si>
    <t>020</t>
  </si>
  <si>
    <t>Elektroinstalace</t>
  </si>
  <si>
    <t>X 0200-020</t>
  </si>
  <si>
    <t>Úprava stávajícího hromosvodového vedení</t>
  </si>
  <si>
    <t>kpl</t>
  </si>
  <si>
    <t>46</t>
  </si>
  <si>
    <t>X 0200-080</t>
  </si>
  <si>
    <t>Revize hromosvodu</t>
  </si>
  <si>
    <t>47</t>
  </si>
  <si>
    <t>711</t>
  </si>
  <si>
    <t>Izolace proti vodě</t>
  </si>
  <si>
    <t>711132101</t>
  </si>
  <si>
    <t>Provedení izolace proti zemní vlhkosti pásy na sucho svislé AIP nebo tkaninou</t>
  </si>
  <si>
    <t>48</t>
  </si>
  <si>
    <t>"Okolo budovy" (43,68-2,3)*1</t>
  </si>
  <si>
    <t>711792710</t>
  </si>
  <si>
    <t>Izolace proti zemní vlhkosti připevnění pásu kotvami</t>
  </si>
  <si>
    <t>49</t>
  </si>
  <si>
    <t>"Okolo budovy" 41,38/0,25+0,48</t>
  </si>
  <si>
    <t>62832134</t>
  </si>
  <si>
    <t>Pás těžký asfaltovaný BITAGIT 40 MINERÁL (V60S40)</t>
  </si>
  <si>
    <t>50</t>
  </si>
  <si>
    <t>41,38*1,15</t>
  </si>
  <si>
    <t>998711102</t>
  </si>
  <si>
    <t>Přesun hmot pro izolace proti vodě, vlhkosti a plynům v objektech výšky do 12 m</t>
  </si>
  <si>
    <t>51</t>
  </si>
  <si>
    <t>713</t>
  </si>
  <si>
    <t>Izolace tepelné</t>
  </si>
  <si>
    <t>713131121</t>
  </si>
  <si>
    <t>Montáž izolace tepelné stěn přichycením dráty rohoží, pásů, dílců, desek</t>
  </si>
  <si>
    <t>52</t>
  </si>
  <si>
    <t>63148104</t>
  </si>
  <si>
    <t>Deska minerální střešní izolační ISOVER ORSIK 600x1200 mm tl.100 mm</t>
  </si>
  <si>
    <t>53</t>
  </si>
  <si>
    <t>609,968*1,05</t>
  </si>
  <si>
    <t>998713203</t>
  </si>
  <si>
    <t>Přesun hmot pro izolace tepelné v objektech v do 24 m</t>
  </si>
  <si>
    <t>54</t>
  </si>
  <si>
    <t>764</t>
  </si>
  <si>
    <t>Konstrukce klempířské</t>
  </si>
  <si>
    <t>764322220</t>
  </si>
  <si>
    <t>Oplechování Pz okapů tvrdá krytina rš 330 mm</t>
  </si>
  <si>
    <t>60</t>
  </si>
  <si>
    <t>14,4*7</t>
  </si>
  <si>
    <t>764322830</t>
  </si>
  <si>
    <t>Demontáž oplechování okapů tvrdá krytina rš 400 mm do 30°</t>
  </si>
  <si>
    <t>61</t>
  </si>
  <si>
    <t>764331220</t>
  </si>
  <si>
    <t>Lemování Pz plech zdí tvrdá krytina rš 250 mm</t>
  </si>
  <si>
    <t>62</t>
  </si>
  <si>
    <t>(4,4+1,35*2)*3*7</t>
  </si>
  <si>
    <t>764410240</t>
  </si>
  <si>
    <t>Oplechování parapetů Pz rš 250 mm včetně rohů</t>
  </si>
  <si>
    <t>63</t>
  </si>
  <si>
    <t>"SZ strana" 2,38*21+1,53*99</t>
  </si>
  <si>
    <t>55</t>
  </si>
  <si>
    <t>764410850</t>
  </si>
  <si>
    <t>Demontáž oplechování parapetu rš do 330 mm</t>
  </si>
  <si>
    <t>64</t>
  </si>
  <si>
    <t>56</t>
  </si>
  <si>
    <t>764421280</t>
  </si>
  <si>
    <t>Oplechování říms Pz rš 600 mm</t>
  </si>
  <si>
    <t>65</t>
  </si>
  <si>
    <t>57</t>
  </si>
  <si>
    <t>764422810</t>
  </si>
  <si>
    <t>Demontáž oplechování říms rš do 800 mm</t>
  </si>
  <si>
    <t>66</t>
  </si>
  <si>
    <t>58</t>
  </si>
  <si>
    <t>X 7640-010</t>
  </si>
  <si>
    <t>Antirezonanční pruhy pod parapety</t>
  </si>
  <si>
    <t>69</t>
  </si>
  <si>
    <t>59</t>
  </si>
  <si>
    <t>X 7640-020</t>
  </si>
  <si>
    <t>U profil na boku parapetu</t>
  </si>
  <si>
    <t>70</t>
  </si>
  <si>
    <t>21*2+99*2</t>
  </si>
  <si>
    <t>998764103</t>
  </si>
  <si>
    <t>Přesun hmot pro konstrukce klempířské v objektech v do 24 m</t>
  </si>
  <si>
    <t>71</t>
  </si>
  <si>
    <t>998764107x</t>
  </si>
  <si>
    <t>Odvoz a likvidace demontovaných klempířských prvků</t>
  </si>
  <si>
    <t>72</t>
  </si>
  <si>
    <t>766</t>
  </si>
  <si>
    <t>Konstrukce truhlářské</t>
  </si>
  <si>
    <t>766416243</t>
  </si>
  <si>
    <t>Montáž obložení stěn plochy přes 5 m2 panely z aglomerovaných desek přes 1,50 m2</t>
  </si>
  <si>
    <t>73</t>
  </si>
  <si>
    <t>766417211</t>
  </si>
  <si>
    <t>Montáž obložení stěn podkladového roštu</t>
  </si>
  <si>
    <t>74</t>
  </si>
  <si>
    <t>"Kotvení radiátoru" 94*3*2</t>
  </si>
  <si>
    <t>59590737</t>
  </si>
  <si>
    <t>Deska cementotřísková CETRIS BASIC 125x335 cm tl.1,2 cm</t>
  </si>
  <si>
    <t>75</t>
  </si>
  <si>
    <t>609,968*1,1</t>
  </si>
  <si>
    <t>60515112</t>
  </si>
  <si>
    <t>Řezivo jehličnaté boční prkno jakost III. 2 - 3 cm</t>
  </si>
  <si>
    <t>76</t>
  </si>
  <si>
    <t>564*0,1*0,03*1,1</t>
  </si>
  <si>
    <t>998766103</t>
  </si>
  <si>
    <t>Přesun hmot pro konstrukce truhlářské v objektech v do 24 m</t>
  </si>
  <si>
    <t>77</t>
  </si>
  <si>
    <t>767</t>
  </si>
  <si>
    <t>Konstrukce zámečnické</t>
  </si>
  <si>
    <t>67</t>
  </si>
  <si>
    <t>X 7670-010</t>
  </si>
  <si>
    <t>Demontáž jaklového zábradlí, prohlídka, případná oprava</t>
  </si>
  <si>
    <t>78</t>
  </si>
  <si>
    <t>4,4*21</t>
  </si>
  <si>
    <t>68</t>
  </si>
  <si>
    <t>X 7670-020</t>
  </si>
  <si>
    <t>Zpětná montáž jaklového zábradlí s prodloužením kotvících páskovin</t>
  </si>
  <si>
    <t>79</t>
  </si>
  <si>
    <t>X 7670-030</t>
  </si>
  <si>
    <t>Demontář mříží, prohlídka, případná oprava</t>
  </si>
  <si>
    <t>80</t>
  </si>
  <si>
    <t>X 7670-040</t>
  </si>
  <si>
    <t>Zpětná montář mříží s prodloužením kotvících páskovin</t>
  </si>
  <si>
    <t>81</t>
  </si>
  <si>
    <t>X 7670-050</t>
  </si>
  <si>
    <t>Pozinkování zábradlí a mříží</t>
  </si>
  <si>
    <t>82</t>
  </si>
  <si>
    <t>92,4+10,88</t>
  </si>
  <si>
    <t>998767203</t>
  </si>
  <si>
    <t>Přesun hmot pro zámečnické konstrukce v objektech v do 24 m</t>
  </si>
  <si>
    <t>83</t>
  </si>
  <si>
    <t>783</t>
  </si>
  <si>
    <t>Nátěry</t>
  </si>
  <si>
    <t>783201811</t>
  </si>
  <si>
    <t>Odstranění nátěrů ze zámečnických konstrukcí oškrabáním</t>
  </si>
  <si>
    <t>84</t>
  </si>
  <si>
    <t>"Mříže" 10,88</t>
  </si>
  <si>
    <t>"Zábradlí" 4,4*21*0,95</t>
  </si>
  <si>
    <t>783222100</t>
  </si>
  <si>
    <t>Nátěry syntetické kovových doplňkových konstrukcí barva standardní dvojnásobné</t>
  </si>
  <si>
    <t>85</t>
  </si>
  <si>
    <t>783425421</t>
  </si>
  <si>
    <t>Nátěry syntetické potrubí do DN 50 barva dražší matný povrch 1x antikorozní, 1x základní, 1x email</t>
  </si>
  <si>
    <t>86</t>
  </si>
  <si>
    <t>"Zábradlí u vstupu" ((1,5+2,1)*2+1,4*3)*2</t>
  </si>
  <si>
    <t>783522000</t>
  </si>
  <si>
    <t>Nátěry syntetické klempířských konstrukcí barva standardní dvojnásobné a základní</t>
  </si>
  <si>
    <t>87</t>
  </si>
  <si>
    <t>100,8*0,33+149,1*0,25+201,45*0,25+43,2*0,6</t>
  </si>
  <si>
    <t>07</t>
  </si>
  <si>
    <t>88</t>
  </si>
  <si>
    <t>022 - Ubytovací objekt - výměna výplní otvorů</t>
  </si>
  <si>
    <t>763 - Dřevěná prefabrikace</t>
  </si>
  <si>
    <t>311272223/00</t>
  </si>
  <si>
    <t>Zdivo nosné tl 250 mm z pórobetonových přesných hladkých tvárnic Ytong hmotnosti 500 kg/m3</t>
  </si>
  <si>
    <t>612474212</t>
  </si>
  <si>
    <t>Vnitřní omítka pórobetonových stěn tl 4 mm ze suché směsi Xella</t>
  </si>
  <si>
    <t>766441811</t>
  </si>
  <si>
    <t>Demontáž parapetních desek dřevěných, laminovaných šířky do 30 cm délky do 1,0 m</t>
  </si>
  <si>
    <t>968062455/00</t>
  </si>
  <si>
    <t>Vybourání dřevěných dveřních zárubní pl do 2 m2</t>
  </si>
  <si>
    <t>968062745/00</t>
  </si>
  <si>
    <t>Vybourání stěn dřevěných plných, zasklených nebo výkladních pl do 2 m2</t>
  </si>
  <si>
    <t>968072456/00</t>
  </si>
  <si>
    <t>Vybourání kovových dveřních zárubní pl přes 2 m2</t>
  </si>
  <si>
    <t>763</t>
  </si>
  <si>
    <t>Dřevěná prefabrikace</t>
  </si>
  <si>
    <t>763119111</t>
  </si>
  <si>
    <t>SDK příčka s izolací ochrana hran (rohů) volně stojících příček úhelníkem Pz 31x31 mm</t>
  </si>
  <si>
    <t>763122111</t>
  </si>
  <si>
    <t>SDK stěna předsazená s izolací tl 40 mm KNAUF W623 jednoduchá kce UD a CD desky GKB tl 12,5 mm</t>
  </si>
  <si>
    <t>998763303</t>
  </si>
  <si>
    <t>Přesun hmot pro sádrokartonové konstrukce v objektech v do 24 m</t>
  </si>
  <si>
    <t>SUB 7680-040</t>
  </si>
  <si>
    <t>Dod. a montáž prosklené Al stěny  4460/1660mm poz.T3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</si>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</sst>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5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9" fillId="16" borderId="2" applyNumberFormat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7" borderId="8" applyNumberFormat="0" applyAlignment="0" applyProtection="0"/>
    <xf numFmtId="0" fontId="37" fillId="19" borderId="8" applyNumberFormat="0" applyAlignment="0" applyProtection="0"/>
    <xf numFmtId="0" fontId="36" fillId="19" borderId="9" applyNumberFormat="0" applyAlignment="0" applyProtection="0"/>
    <xf numFmtId="0" fontId="4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3" borderId="0" applyNumberFormat="0" applyBorder="0" applyAlignment="0" applyProtection="0"/>
  </cellStyleXfs>
  <cellXfs count="27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1" fillId="17" borderId="0" xfId="0" applyFont="1" applyFill="1" applyAlignment="1">
      <alignment horizontal="left" vertical="center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18" borderId="0" xfId="0" applyFont="1" applyFill="1" applyAlignment="1">
      <alignment horizontal="left" vertical="center"/>
    </xf>
    <xf numFmtId="49" fontId="7" fillId="18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19" borderId="0" xfId="0" applyFill="1" applyAlignment="1">
      <alignment horizontal="left" vertical="center"/>
    </xf>
    <xf numFmtId="0" fontId="9" fillId="19" borderId="17" xfId="0" applyFont="1" applyFill="1" applyBorder="1" applyAlignment="1">
      <alignment horizontal="left" vertical="center"/>
    </xf>
    <xf numFmtId="0" fontId="0" fillId="19" borderId="18" xfId="0" applyFill="1" applyBorder="1" applyAlignment="1">
      <alignment horizontal="left" vertical="center"/>
    </xf>
    <xf numFmtId="0" fontId="9" fillId="19" borderId="18" xfId="0" applyFont="1" applyFill="1" applyBorder="1" applyAlignment="1">
      <alignment horizontal="center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19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19" borderId="18" xfId="0" applyFont="1" applyFill="1" applyBorder="1" applyAlignment="1">
      <alignment horizontal="right" vertical="center"/>
    </xf>
    <xf numFmtId="0" fontId="0" fillId="19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19" borderId="0" xfId="0" applyFont="1" applyFill="1" applyAlignment="1">
      <alignment horizontal="left" vertical="center"/>
    </xf>
    <xf numFmtId="0" fontId="7" fillId="19" borderId="0" xfId="0" applyFont="1" applyFill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19" borderId="26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7" fillId="19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2" fillId="0" borderId="22" xfId="0" applyNumberFormat="1" applyFont="1" applyBorder="1" applyAlignment="1">
      <alignment horizontal="right"/>
    </xf>
    <xf numFmtId="167" fontId="22" fillId="0" borderId="23" xfId="0" applyNumberFormat="1" applyFont="1" applyBorder="1" applyAlignment="1">
      <alignment horizontal="right"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24" fillId="0" borderId="30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4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18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18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8" fontId="0" fillId="18" borderId="36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168" fontId="25" fillId="0" borderId="0" xfId="0" applyNumberFormat="1" applyFont="1" applyAlignment="1">
      <alignment horizontal="right" vertical="center"/>
    </xf>
    <xf numFmtId="0" fontId="25" fillId="0" borderId="30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36" xfId="0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 wrapText="1"/>
    </xf>
    <xf numFmtId="168" fontId="27" fillId="0" borderId="36" xfId="0" applyNumberFormat="1" applyFont="1" applyBorder="1" applyAlignment="1">
      <alignment horizontal="right" vertical="center"/>
    </xf>
    <xf numFmtId="164" fontId="27" fillId="18" borderId="36" xfId="0" applyNumberFormat="1" applyFont="1" applyFill="1" applyBorder="1" applyAlignment="1">
      <alignment horizontal="right" vertical="center"/>
    </xf>
    <xf numFmtId="164" fontId="27" fillId="0" borderId="36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18" borderId="3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18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48" fillId="17" borderId="0" xfId="37" applyFont="1" applyFill="1" applyAlignment="1">
      <alignment horizontal="left" vertical="center"/>
    </xf>
    <xf numFmtId="0" fontId="45" fillId="17" borderId="0" xfId="37" applyFill="1" applyAlignment="1">
      <alignment horizontal="left" vertical="top"/>
    </xf>
    <xf numFmtId="0" fontId="46" fillId="0" borderId="0" xfId="37" applyFont="1" applyAlignment="1">
      <alignment horizontal="center" vertical="center"/>
    </xf>
    <xf numFmtId="0" fontId="2" fillId="17" borderId="0" xfId="0" applyFont="1" applyFill="1" applyAlignment="1">
      <alignment horizontal="left" vertical="center"/>
    </xf>
    <xf numFmtId="0" fontId="47" fillId="17" borderId="0" xfId="0" applyFont="1" applyFill="1" applyAlignment="1">
      <alignment horizontal="left" vertical="center"/>
    </xf>
    <xf numFmtId="0" fontId="48" fillId="17" borderId="0" xfId="37" applyFont="1" applyFill="1" applyAlignment="1">
      <alignment horizontal="left" vertical="center"/>
    </xf>
    <xf numFmtId="0" fontId="1" fillId="17" borderId="0" xfId="0" applyFont="1" applyFill="1" applyAlignment="1" applyProtection="1">
      <alignment horizontal="left" vertical="center"/>
      <protection/>
    </xf>
    <xf numFmtId="0" fontId="47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48" fillId="17" borderId="0" xfId="37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47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7" fillId="0" borderId="0" xfId="0" applyNumberFormat="1" applyFont="1" applyBorder="1" applyAlignment="1">
      <alignment horizontal="left" vertical="center"/>
    </xf>
    <xf numFmtId="0" fontId="0" fillId="0" borderId="43" xfId="0" applyBorder="1" applyAlignment="1">
      <alignment vertical="top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19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7" fillId="19" borderId="17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left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19" borderId="18" xfId="0" applyFont="1" applyFill="1" applyBorder="1" applyAlignment="1">
      <alignment horizontal="left" vertical="center"/>
    </xf>
    <xf numFmtId="164" fontId="9" fillId="19" borderId="18" xfId="0" applyNumberFormat="1" applyFont="1" applyFill="1" applyBorder="1" applyAlignment="1">
      <alignment horizontal="right" vertical="center"/>
    </xf>
    <xf numFmtId="0" fontId="0" fillId="19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EF1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3B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0D4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FDF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zoomScalePageLayoutView="0" workbookViewId="0" topLeftCell="A1">
      <pane ySplit="1" topLeftCell="BM34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58" t="s">
        <v>0</v>
      </c>
      <c r="B1" s="159"/>
      <c r="C1" s="159"/>
      <c r="D1" s="160" t="s">
        <v>1</v>
      </c>
      <c r="E1" s="159"/>
      <c r="F1" s="159"/>
      <c r="G1" s="159"/>
      <c r="H1" s="159"/>
      <c r="I1" s="159"/>
      <c r="J1" s="159"/>
      <c r="K1" s="161" t="s">
        <v>536</v>
      </c>
      <c r="L1" s="161"/>
      <c r="M1" s="161"/>
      <c r="N1" s="161"/>
      <c r="O1" s="161"/>
      <c r="P1" s="161"/>
      <c r="Q1" s="161"/>
      <c r="R1" s="161"/>
      <c r="S1" s="161"/>
      <c r="T1" s="159"/>
      <c r="U1" s="159"/>
      <c r="V1" s="159"/>
      <c r="W1" s="161" t="s">
        <v>537</v>
      </c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5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0" t="s">
        <v>5</v>
      </c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168" t="s">
        <v>15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Q5" s="12"/>
      <c r="BE5" s="145" t="s">
        <v>16</v>
      </c>
      <c r="BS5" s="6" t="s">
        <v>6</v>
      </c>
    </row>
    <row r="6" spans="2:71" s="2" customFormat="1" ht="37.5" customHeight="1">
      <c r="B6" s="10"/>
      <c r="D6" s="17" t="s">
        <v>17</v>
      </c>
      <c r="K6" s="146" t="s">
        <v>18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Q6" s="12"/>
      <c r="BE6" s="251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51"/>
      <c r="BS7" s="6" t="s">
        <v>8</v>
      </c>
    </row>
    <row r="8" spans="2:71" s="2" customFormat="1" ht="15" customHeight="1">
      <c r="B8" s="10"/>
      <c r="D8" s="18" t="s">
        <v>22</v>
      </c>
      <c r="K8" s="16" t="s">
        <v>23</v>
      </c>
      <c r="AK8" s="18" t="s">
        <v>24</v>
      </c>
      <c r="AN8" s="19" t="s">
        <v>25</v>
      </c>
      <c r="AQ8" s="12"/>
      <c r="BE8" s="251"/>
      <c r="BS8" s="6" t="s">
        <v>26</v>
      </c>
    </row>
    <row r="9" spans="2:71" s="2" customFormat="1" ht="15" customHeight="1">
      <c r="B9" s="10"/>
      <c r="AQ9" s="12"/>
      <c r="BE9" s="251"/>
      <c r="BS9" s="6" t="s">
        <v>27</v>
      </c>
    </row>
    <row r="10" spans="2:71" s="2" customFormat="1" ht="15" customHeight="1">
      <c r="B10" s="10"/>
      <c r="D10" s="18" t="s">
        <v>28</v>
      </c>
      <c r="AK10" s="18" t="s">
        <v>29</v>
      </c>
      <c r="AN10" s="16"/>
      <c r="AQ10" s="12"/>
      <c r="BE10" s="251"/>
      <c r="BS10" s="6" t="s">
        <v>19</v>
      </c>
    </row>
    <row r="11" spans="2:71" s="2" customFormat="1" ht="19.5" customHeight="1">
      <c r="B11" s="10"/>
      <c r="E11" s="16" t="s">
        <v>30</v>
      </c>
      <c r="AK11" s="18" t="s">
        <v>31</v>
      </c>
      <c r="AN11" s="16"/>
      <c r="AQ11" s="12"/>
      <c r="BE11" s="251"/>
      <c r="BS11" s="6" t="s">
        <v>19</v>
      </c>
    </row>
    <row r="12" spans="2:71" s="2" customFormat="1" ht="7.5" customHeight="1">
      <c r="B12" s="10"/>
      <c r="AQ12" s="12"/>
      <c r="BE12" s="251"/>
      <c r="BS12" s="6" t="s">
        <v>19</v>
      </c>
    </row>
    <row r="13" spans="2:71" s="2" customFormat="1" ht="15" customHeight="1">
      <c r="B13" s="10"/>
      <c r="D13" s="18" t="s">
        <v>32</v>
      </c>
      <c r="AK13" s="18" t="s">
        <v>29</v>
      </c>
      <c r="AN13" s="20" t="s">
        <v>33</v>
      </c>
      <c r="AQ13" s="12"/>
      <c r="BE13" s="251"/>
      <c r="BS13" s="6" t="s">
        <v>19</v>
      </c>
    </row>
    <row r="14" spans="2:71" s="2" customFormat="1" ht="15.75" customHeight="1">
      <c r="B14" s="10"/>
      <c r="E14" s="147" t="s">
        <v>33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18" t="s">
        <v>31</v>
      </c>
      <c r="AN14" s="20" t="s">
        <v>33</v>
      </c>
      <c r="AQ14" s="12"/>
      <c r="BE14" s="251"/>
      <c r="BS14" s="6" t="s">
        <v>19</v>
      </c>
    </row>
    <row r="15" spans="2:71" s="2" customFormat="1" ht="7.5" customHeight="1">
      <c r="B15" s="10"/>
      <c r="AQ15" s="12"/>
      <c r="BE15" s="251"/>
      <c r="BS15" s="6" t="s">
        <v>3</v>
      </c>
    </row>
    <row r="16" spans="2:71" s="2" customFormat="1" ht="15" customHeight="1">
      <c r="B16" s="10"/>
      <c r="D16" s="18" t="s">
        <v>34</v>
      </c>
      <c r="AK16" s="18" t="s">
        <v>29</v>
      </c>
      <c r="AN16" s="16"/>
      <c r="AQ16" s="12"/>
      <c r="BE16" s="251"/>
      <c r="BS16" s="6" t="s">
        <v>3</v>
      </c>
    </row>
    <row r="17" spans="2:71" ht="19.5" customHeight="1">
      <c r="B17" s="10"/>
      <c r="E17" s="16" t="s">
        <v>35</v>
      </c>
      <c r="AK17" s="18" t="s">
        <v>31</v>
      </c>
      <c r="AN17" s="16"/>
      <c r="AQ17" s="12"/>
      <c r="BE17" s="25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36</v>
      </c>
    </row>
    <row r="18" spans="2:71" ht="7.5" customHeight="1">
      <c r="B18" s="10"/>
      <c r="AQ18" s="12"/>
      <c r="BE18" s="25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8" t="s">
        <v>37</v>
      </c>
      <c r="AQ19" s="12"/>
      <c r="BE19" s="25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1" ht="15.75" customHeight="1">
      <c r="B20" s="10"/>
      <c r="E20" s="148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Q20" s="12"/>
      <c r="BE20" s="25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36</v>
      </c>
    </row>
    <row r="21" spans="2:70" ht="7.5" customHeight="1">
      <c r="B21" s="10"/>
      <c r="AQ21" s="12"/>
      <c r="BE21" s="25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5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7" customHeight="1">
      <c r="B23" s="22"/>
      <c r="D23" s="23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49">
        <f>ROUND($AG$51,2)</f>
        <v>0</v>
      </c>
      <c r="AL23" s="150"/>
      <c r="AM23" s="150"/>
      <c r="AN23" s="150"/>
      <c r="AO23" s="150"/>
      <c r="AQ23" s="25"/>
      <c r="BE23" s="266"/>
    </row>
    <row r="24" spans="2:57" s="6" customFormat="1" ht="7.5" customHeight="1">
      <c r="B24" s="22"/>
      <c r="AQ24" s="25"/>
      <c r="BE24" s="266"/>
    </row>
    <row r="25" spans="2:57" s="6" customFormat="1" ht="14.25" customHeight="1">
      <c r="B25" s="22"/>
      <c r="L25" s="151" t="s">
        <v>39</v>
      </c>
      <c r="M25" s="266"/>
      <c r="N25" s="266"/>
      <c r="O25" s="266"/>
      <c r="W25" s="151" t="s">
        <v>40</v>
      </c>
      <c r="X25" s="266"/>
      <c r="Y25" s="266"/>
      <c r="Z25" s="266"/>
      <c r="AA25" s="266"/>
      <c r="AB25" s="266"/>
      <c r="AC25" s="266"/>
      <c r="AD25" s="266"/>
      <c r="AE25" s="266"/>
      <c r="AK25" s="151" t="s">
        <v>41</v>
      </c>
      <c r="AL25" s="266"/>
      <c r="AM25" s="266"/>
      <c r="AN25" s="266"/>
      <c r="AO25" s="266"/>
      <c r="AQ25" s="25"/>
      <c r="BE25" s="266"/>
    </row>
    <row r="26" spans="2:57" s="6" customFormat="1" ht="15" customHeight="1">
      <c r="B26" s="27"/>
      <c r="D26" s="28" t="s">
        <v>42</v>
      </c>
      <c r="F26" s="28" t="s">
        <v>43</v>
      </c>
      <c r="L26" s="172">
        <v>0.21</v>
      </c>
      <c r="M26" s="173"/>
      <c r="N26" s="173"/>
      <c r="O26" s="173"/>
      <c r="W26" s="144">
        <f>ROUND($AZ$51,2)</f>
        <v>0</v>
      </c>
      <c r="X26" s="173"/>
      <c r="Y26" s="173"/>
      <c r="Z26" s="173"/>
      <c r="AA26" s="173"/>
      <c r="AB26" s="173"/>
      <c r="AC26" s="173"/>
      <c r="AD26" s="173"/>
      <c r="AE26" s="173"/>
      <c r="AK26" s="144">
        <f>ROUND($AV$51,2)</f>
        <v>0</v>
      </c>
      <c r="AL26" s="173"/>
      <c r="AM26" s="173"/>
      <c r="AN26" s="173"/>
      <c r="AO26" s="173"/>
      <c r="AQ26" s="29"/>
      <c r="BE26" s="173"/>
    </row>
    <row r="27" spans="2:57" s="6" customFormat="1" ht="15" customHeight="1">
      <c r="B27" s="27"/>
      <c r="F27" s="28" t="s">
        <v>44</v>
      </c>
      <c r="L27" s="172">
        <v>0.15</v>
      </c>
      <c r="M27" s="173"/>
      <c r="N27" s="173"/>
      <c r="O27" s="173"/>
      <c r="W27" s="144">
        <f>ROUND($BA$51,2)</f>
        <v>0</v>
      </c>
      <c r="X27" s="173"/>
      <c r="Y27" s="173"/>
      <c r="Z27" s="173"/>
      <c r="AA27" s="173"/>
      <c r="AB27" s="173"/>
      <c r="AC27" s="173"/>
      <c r="AD27" s="173"/>
      <c r="AE27" s="173"/>
      <c r="AK27" s="144">
        <f>ROUND($AW$51,2)</f>
        <v>0</v>
      </c>
      <c r="AL27" s="173"/>
      <c r="AM27" s="173"/>
      <c r="AN27" s="173"/>
      <c r="AO27" s="173"/>
      <c r="AQ27" s="29"/>
      <c r="BE27" s="173"/>
    </row>
    <row r="28" spans="2:57" s="6" customFormat="1" ht="15" customHeight="1" hidden="1">
      <c r="B28" s="27"/>
      <c r="F28" s="28" t="s">
        <v>45</v>
      </c>
      <c r="L28" s="172">
        <v>0.21</v>
      </c>
      <c r="M28" s="173"/>
      <c r="N28" s="173"/>
      <c r="O28" s="173"/>
      <c r="W28" s="144">
        <f>ROUND($BB$51,2)</f>
        <v>0</v>
      </c>
      <c r="X28" s="173"/>
      <c r="Y28" s="173"/>
      <c r="Z28" s="173"/>
      <c r="AA28" s="173"/>
      <c r="AB28" s="173"/>
      <c r="AC28" s="173"/>
      <c r="AD28" s="173"/>
      <c r="AE28" s="173"/>
      <c r="AK28" s="144">
        <v>0</v>
      </c>
      <c r="AL28" s="173"/>
      <c r="AM28" s="173"/>
      <c r="AN28" s="173"/>
      <c r="AO28" s="173"/>
      <c r="AQ28" s="29"/>
      <c r="BE28" s="173"/>
    </row>
    <row r="29" spans="2:57" s="6" customFormat="1" ht="15" customHeight="1" hidden="1">
      <c r="B29" s="27"/>
      <c r="F29" s="28" t="s">
        <v>46</v>
      </c>
      <c r="L29" s="172">
        <v>0.15</v>
      </c>
      <c r="M29" s="173"/>
      <c r="N29" s="173"/>
      <c r="O29" s="173"/>
      <c r="W29" s="144">
        <f>ROUND($BC$51,2)</f>
        <v>0</v>
      </c>
      <c r="X29" s="173"/>
      <c r="Y29" s="173"/>
      <c r="Z29" s="173"/>
      <c r="AA29" s="173"/>
      <c r="AB29" s="173"/>
      <c r="AC29" s="173"/>
      <c r="AD29" s="173"/>
      <c r="AE29" s="173"/>
      <c r="AK29" s="144">
        <v>0</v>
      </c>
      <c r="AL29" s="173"/>
      <c r="AM29" s="173"/>
      <c r="AN29" s="173"/>
      <c r="AO29" s="173"/>
      <c r="AQ29" s="29"/>
      <c r="BE29" s="173"/>
    </row>
    <row r="30" spans="2:57" s="6" customFormat="1" ht="15" customHeight="1" hidden="1">
      <c r="B30" s="27"/>
      <c r="F30" s="28" t="s">
        <v>47</v>
      </c>
      <c r="L30" s="172">
        <v>0</v>
      </c>
      <c r="M30" s="173"/>
      <c r="N30" s="173"/>
      <c r="O30" s="173"/>
      <c r="W30" s="144">
        <f>ROUND($BD$51,2)</f>
        <v>0</v>
      </c>
      <c r="X30" s="173"/>
      <c r="Y30" s="173"/>
      <c r="Z30" s="173"/>
      <c r="AA30" s="173"/>
      <c r="AB30" s="173"/>
      <c r="AC30" s="173"/>
      <c r="AD30" s="173"/>
      <c r="AE30" s="173"/>
      <c r="AK30" s="144">
        <v>0</v>
      </c>
      <c r="AL30" s="173"/>
      <c r="AM30" s="173"/>
      <c r="AN30" s="173"/>
      <c r="AO30" s="173"/>
      <c r="AQ30" s="29"/>
      <c r="BE30" s="173"/>
    </row>
    <row r="31" spans="2:57" s="6" customFormat="1" ht="7.5" customHeight="1">
      <c r="B31" s="22"/>
      <c r="AQ31" s="25"/>
      <c r="BE31" s="266"/>
    </row>
    <row r="32" spans="2:57" s="6" customFormat="1" ht="27" customHeight="1">
      <c r="B32" s="22"/>
      <c r="C32" s="30"/>
      <c r="D32" s="31" t="s">
        <v>48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49</v>
      </c>
      <c r="U32" s="32"/>
      <c r="V32" s="32"/>
      <c r="W32" s="32"/>
      <c r="X32" s="262" t="s">
        <v>50</v>
      </c>
      <c r="Y32" s="257"/>
      <c r="Z32" s="257"/>
      <c r="AA32" s="257"/>
      <c r="AB32" s="257"/>
      <c r="AC32" s="32"/>
      <c r="AD32" s="32"/>
      <c r="AE32" s="32"/>
      <c r="AF32" s="32"/>
      <c r="AG32" s="32"/>
      <c r="AH32" s="32"/>
      <c r="AI32" s="32"/>
      <c r="AJ32" s="32"/>
      <c r="AK32" s="263">
        <f>SUM($AK$23:$AK$30)</f>
        <v>0</v>
      </c>
      <c r="AL32" s="257"/>
      <c r="AM32" s="257"/>
      <c r="AN32" s="257"/>
      <c r="AO32" s="264"/>
      <c r="AP32" s="30"/>
      <c r="AQ32" s="35"/>
      <c r="BE32" s="266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51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2015/097a</v>
      </c>
      <c r="AR41" s="41"/>
    </row>
    <row r="42" spans="2:44" s="42" customFormat="1" ht="37.5" customHeight="1">
      <c r="B42" s="43"/>
      <c r="C42" s="42" t="s">
        <v>17</v>
      </c>
      <c r="L42" s="265" t="str">
        <f>$K$6</f>
        <v>Objekt č.p.1139/II, Volšovská, Sušice - stavební úpravy - zateplení objektu Domova mládeže SOŠ a SOU Sušice  - I.etapa</v>
      </c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22</v>
      </c>
      <c r="L44" s="44" t="str">
        <f>IF($K$8="","",$K$8)</f>
        <v>Sušice</v>
      </c>
      <c r="AI44" s="18" t="s">
        <v>24</v>
      </c>
      <c r="AM44" s="202" t="str">
        <f>IF($AN$8="","",$AN$8)</f>
        <v>13.12.2015</v>
      </c>
      <c r="AN44" s="266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28</v>
      </c>
      <c r="L46" s="16" t="str">
        <f>IF($E$11="","",$E$11)</f>
        <v>SOŠ a SOU Sušice, U Kapličky č.p.761, Sušice</v>
      </c>
      <c r="AI46" s="18" t="s">
        <v>34</v>
      </c>
      <c r="AM46" s="168" t="str">
        <f>IF($E$17="","",$E$17)</f>
        <v>Ing. Jiří Lejsek</v>
      </c>
      <c r="AN46" s="266"/>
      <c r="AO46" s="266"/>
      <c r="AP46" s="266"/>
      <c r="AR46" s="22"/>
      <c r="AS46" s="169" t="s">
        <v>52</v>
      </c>
      <c r="AT46" s="170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32</v>
      </c>
      <c r="L47" s="16">
        <f>IF($E$14="Vyplň údaj","",$E$14)</f>
      </c>
      <c r="AR47" s="22"/>
      <c r="AS47" s="171"/>
      <c r="AT47" s="266"/>
      <c r="BD47" s="48"/>
    </row>
    <row r="48" spans="2:56" s="6" customFormat="1" ht="12" customHeight="1">
      <c r="B48" s="22"/>
      <c r="AR48" s="22"/>
      <c r="AS48" s="171"/>
      <c r="AT48" s="266"/>
      <c r="BD48" s="48"/>
    </row>
    <row r="49" spans="2:57" s="6" customFormat="1" ht="30" customHeight="1">
      <c r="B49" s="22"/>
      <c r="C49" s="256" t="s">
        <v>53</v>
      </c>
      <c r="D49" s="257"/>
      <c r="E49" s="257"/>
      <c r="F49" s="257"/>
      <c r="G49" s="257"/>
      <c r="H49" s="32"/>
      <c r="I49" s="258" t="s">
        <v>54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9" t="s">
        <v>55</v>
      </c>
      <c r="AH49" s="257"/>
      <c r="AI49" s="257"/>
      <c r="AJ49" s="257"/>
      <c r="AK49" s="257"/>
      <c r="AL49" s="257"/>
      <c r="AM49" s="257"/>
      <c r="AN49" s="258" t="s">
        <v>56</v>
      </c>
      <c r="AO49" s="257"/>
      <c r="AP49" s="257"/>
      <c r="AQ49" s="49" t="s">
        <v>57</v>
      </c>
      <c r="AR49" s="22"/>
      <c r="AS49" s="50" t="s">
        <v>58</v>
      </c>
      <c r="AT49" s="51" t="s">
        <v>59</v>
      </c>
      <c r="AU49" s="51" t="s">
        <v>60</v>
      </c>
      <c r="AV49" s="51" t="s">
        <v>61</v>
      </c>
      <c r="AW49" s="51" t="s">
        <v>62</v>
      </c>
      <c r="AX49" s="51" t="s">
        <v>63</v>
      </c>
      <c r="AY49" s="51" t="s">
        <v>64</v>
      </c>
      <c r="AZ49" s="51" t="s">
        <v>65</v>
      </c>
      <c r="BA49" s="51" t="s">
        <v>66</v>
      </c>
      <c r="BB49" s="51" t="s">
        <v>67</v>
      </c>
      <c r="BC49" s="51" t="s">
        <v>68</v>
      </c>
      <c r="BD49" s="52" t="s">
        <v>69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70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60">
        <f>ROUND(SUM($AG$52:$AG$54),2)</f>
        <v>0</v>
      </c>
      <c r="AH51" s="261"/>
      <c r="AI51" s="261"/>
      <c r="AJ51" s="261"/>
      <c r="AK51" s="261"/>
      <c r="AL51" s="261"/>
      <c r="AM51" s="261"/>
      <c r="AN51" s="260">
        <f>SUM($AG$51,$AT$51)</f>
        <v>0</v>
      </c>
      <c r="AO51" s="261"/>
      <c r="AP51" s="261"/>
      <c r="AQ51" s="57"/>
      <c r="AR51" s="43"/>
      <c r="AS51" s="58">
        <f>ROUND(SUM($AS$52:$AS$54),2)</f>
        <v>0</v>
      </c>
      <c r="AT51" s="59">
        <f>ROUND(SUM($AV$51:$AW$51),2)</f>
        <v>0</v>
      </c>
      <c r="AU51" s="60">
        <f>ROUND(SUM($AU$52:$AU$54),5)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ROUND(SUM($AZ$52:$AZ$54),2)</f>
        <v>0</v>
      </c>
      <c r="BA51" s="59">
        <f>ROUND(SUM($BA$52:$BA$54),2)</f>
        <v>0</v>
      </c>
      <c r="BB51" s="59">
        <f>ROUND(SUM($BB$52:$BB$54),2)</f>
        <v>0</v>
      </c>
      <c r="BC51" s="59">
        <f>ROUND(SUM($BC$52:$BC$54),2)</f>
        <v>0</v>
      </c>
      <c r="BD51" s="61">
        <f>ROUND(SUM($BD$52:$BD$54),2)</f>
        <v>0</v>
      </c>
      <c r="BS51" s="42" t="s">
        <v>71</v>
      </c>
      <c r="BT51" s="42" t="s">
        <v>72</v>
      </c>
      <c r="BU51" s="62" t="s">
        <v>73</v>
      </c>
      <c r="BV51" s="42" t="s">
        <v>74</v>
      </c>
      <c r="BW51" s="42" t="s">
        <v>4</v>
      </c>
      <c r="BX51" s="42" t="s">
        <v>75</v>
      </c>
    </row>
    <row r="52" spans="1:91" s="63" customFormat="1" ht="28.5" customHeight="1">
      <c r="A52" s="154" t="s">
        <v>538</v>
      </c>
      <c r="B52" s="64"/>
      <c r="C52" s="65"/>
      <c r="D52" s="254" t="s">
        <v>76</v>
      </c>
      <c r="E52" s="255"/>
      <c r="F52" s="255"/>
      <c r="G52" s="255"/>
      <c r="H52" s="255"/>
      <c r="I52" s="65"/>
      <c r="J52" s="254" t="s">
        <v>77</v>
      </c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2">
        <f>'012 - Vstupní objekt- vým...'!$J$27</f>
        <v>0</v>
      </c>
      <c r="AH52" s="253"/>
      <c r="AI52" s="253"/>
      <c r="AJ52" s="253"/>
      <c r="AK52" s="253"/>
      <c r="AL52" s="253"/>
      <c r="AM52" s="253"/>
      <c r="AN52" s="252">
        <f>SUM($AG$52,$AT$52)</f>
        <v>0</v>
      </c>
      <c r="AO52" s="253"/>
      <c r="AP52" s="253"/>
      <c r="AQ52" s="66" t="s">
        <v>78</v>
      </c>
      <c r="AR52" s="64"/>
      <c r="AS52" s="67">
        <v>0</v>
      </c>
      <c r="AT52" s="68">
        <f>ROUND(SUM($AV$52:$AW$52),2)</f>
        <v>0</v>
      </c>
      <c r="AU52" s="69">
        <f>'012 - Vstupní objekt- vým...'!$P$83</f>
        <v>0</v>
      </c>
      <c r="AV52" s="68">
        <f>'012 - Vstupní objekt- vým...'!$J$30</f>
        <v>0</v>
      </c>
      <c r="AW52" s="68">
        <f>'012 - Vstupní objekt- vým...'!$J$31</f>
        <v>0</v>
      </c>
      <c r="AX52" s="68">
        <f>'012 - Vstupní objekt- vým...'!$J$32</f>
        <v>0</v>
      </c>
      <c r="AY52" s="68">
        <f>'012 - Vstupní objekt- vým...'!$J$33</f>
        <v>0</v>
      </c>
      <c r="AZ52" s="68">
        <f>'012 - Vstupní objekt- vým...'!$F$30</f>
        <v>0</v>
      </c>
      <c r="BA52" s="68">
        <f>'012 - Vstupní objekt- vým...'!$F$31</f>
        <v>0</v>
      </c>
      <c r="BB52" s="68">
        <f>'012 - Vstupní objekt- vým...'!$F$32</f>
        <v>0</v>
      </c>
      <c r="BC52" s="68">
        <f>'012 - Vstupní objekt- vým...'!$F$33</f>
        <v>0</v>
      </c>
      <c r="BD52" s="70">
        <f>'012 - Vstupní objekt- vým...'!$F$34</f>
        <v>0</v>
      </c>
      <c r="BT52" s="63" t="s">
        <v>8</v>
      </c>
      <c r="BV52" s="63" t="s">
        <v>74</v>
      </c>
      <c r="BW52" s="63" t="s">
        <v>79</v>
      </c>
      <c r="BX52" s="63" t="s">
        <v>4</v>
      </c>
      <c r="CM52" s="63" t="s">
        <v>80</v>
      </c>
    </row>
    <row r="53" spans="1:91" s="63" customFormat="1" ht="28.5" customHeight="1">
      <c r="A53" s="154" t="s">
        <v>538</v>
      </c>
      <c r="B53" s="64"/>
      <c r="C53" s="65"/>
      <c r="D53" s="254" t="s">
        <v>81</v>
      </c>
      <c r="E53" s="255"/>
      <c r="F53" s="255"/>
      <c r="G53" s="255"/>
      <c r="H53" s="255"/>
      <c r="I53" s="65"/>
      <c r="J53" s="254" t="s">
        <v>82</v>
      </c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2">
        <f>'021 - Ubytovací objekt - ...'!$J$27</f>
        <v>0</v>
      </c>
      <c r="AH53" s="253"/>
      <c r="AI53" s="253"/>
      <c r="AJ53" s="253"/>
      <c r="AK53" s="253"/>
      <c r="AL53" s="253"/>
      <c r="AM53" s="253"/>
      <c r="AN53" s="252">
        <f>SUM($AG$53,$AT$53)</f>
        <v>0</v>
      </c>
      <c r="AO53" s="253"/>
      <c r="AP53" s="253"/>
      <c r="AQ53" s="66" t="s">
        <v>78</v>
      </c>
      <c r="AR53" s="64"/>
      <c r="AS53" s="67">
        <v>0</v>
      </c>
      <c r="AT53" s="68">
        <f>ROUND(SUM($AV$53:$AW$53),2)</f>
        <v>0</v>
      </c>
      <c r="AU53" s="69">
        <f>'021 - Ubytovací objekt - ...'!$P$90</f>
        <v>0</v>
      </c>
      <c r="AV53" s="68">
        <f>'021 - Ubytovací objekt - ...'!$J$30</f>
        <v>0</v>
      </c>
      <c r="AW53" s="68">
        <f>'021 - Ubytovací objekt - ...'!$J$31</f>
        <v>0</v>
      </c>
      <c r="AX53" s="68">
        <f>'021 - Ubytovací objekt - ...'!$J$32</f>
        <v>0</v>
      </c>
      <c r="AY53" s="68">
        <f>'021 - Ubytovací objekt - ...'!$J$33</f>
        <v>0</v>
      </c>
      <c r="AZ53" s="68">
        <f>'021 - Ubytovací objekt - ...'!$F$30</f>
        <v>0</v>
      </c>
      <c r="BA53" s="68">
        <f>'021 - Ubytovací objekt - ...'!$F$31</f>
        <v>0</v>
      </c>
      <c r="BB53" s="68">
        <f>'021 - Ubytovací objekt - ...'!$F$32</f>
        <v>0</v>
      </c>
      <c r="BC53" s="68">
        <f>'021 - Ubytovací objekt - ...'!$F$33</f>
        <v>0</v>
      </c>
      <c r="BD53" s="70">
        <f>'021 - Ubytovací objekt - ...'!$F$34</f>
        <v>0</v>
      </c>
      <c r="BT53" s="63" t="s">
        <v>8</v>
      </c>
      <c r="BV53" s="63" t="s">
        <v>74</v>
      </c>
      <c r="BW53" s="63" t="s">
        <v>83</v>
      </c>
      <c r="BX53" s="63" t="s">
        <v>4</v>
      </c>
      <c r="CM53" s="63" t="s">
        <v>80</v>
      </c>
    </row>
    <row r="54" spans="1:91" s="63" customFormat="1" ht="28.5" customHeight="1">
      <c r="A54" s="154" t="s">
        <v>538</v>
      </c>
      <c r="B54" s="64"/>
      <c r="C54" s="65"/>
      <c r="D54" s="254" t="s">
        <v>84</v>
      </c>
      <c r="E54" s="255"/>
      <c r="F54" s="255"/>
      <c r="G54" s="255"/>
      <c r="H54" s="255"/>
      <c r="I54" s="65"/>
      <c r="J54" s="254" t="s">
        <v>85</v>
      </c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2">
        <f>'022 - Ubytovací objekt - ...'!$J$27</f>
        <v>0</v>
      </c>
      <c r="AH54" s="253"/>
      <c r="AI54" s="253"/>
      <c r="AJ54" s="253"/>
      <c r="AK54" s="253"/>
      <c r="AL54" s="253"/>
      <c r="AM54" s="253"/>
      <c r="AN54" s="252">
        <f>SUM($AG$54,$AT$54)</f>
        <v>0</v>
      </c>
      <c r="AO54" s="253"/>
      <c r="AP54" s="253"/>
      <c r="AQ54" s="66" t="s">
        <v>78</v>
      </c>
      <c r="AR54" s="64"/>
      <c r="AS54" s="71">
        <v>0</v>
      </c>
      <c r="AT54" s="72">
        <f>ROUND(SUM($AV$54:$AW$54),2)</f>
        <v>0</v>
      </c>
      <c r="AU54" s="73">
        <f>'022 - Ubytovací objekt - ...'!$P$84</f>
        <v>0</v>
      </c>
      <c r="AV54" s="72">
        <f>'022 - Ubytovací objekt - ...'!$J$30</f>
        <v>0</v>
      </c>
      <c r="AW54" s="72">
        <f>'022 - Ubytovací objekt - ...'!$J$31</f>
        <v>0</v>
      </c>
      <c r="AX54" s="72">
        <f>'022 - Ubytovací objekt - ...'!$J$32</f>
        <v>0</v>
      </c>
      <c r="AY54" s="72">
        <f>'022 - Ubytovací objekt - ...'!$J$33</f>
        <v>0</v>
      </c>
      <c r="AZ54" s="72">
        <f>'022 - Ubytovací objekt - ...'!$F$30</f>
        <v>0</v>
      </c>
      <c r="BA54" s="72">
        <f>'022 - Ubytovací objekt - ...'!$F$31</f>
        <v>0</v>
      </c>
      <c r="BB54" s="72">
        <f>'022 - Ubytovací objekt - ...'!$F$32</f>
        <v>0</v>
      </c>
      <c r="BC54" s="72">
        <f>'022 - Ubytovací objekt - ...'!$F$33</f>
        <v>0</v>
      </c>
      <c r="BD54" s="74">
        <f>'022 - Ubytovací objekt - ...'!$F$34</f>
        <v>0</v>
      </c>
      <c r="BT54" s="63" t="s">
        <v>8</v>
      </c>
      <c r="BV54" s="63" t="s">
        <v>74</v>
      </c>
      <c r="BW54" s="63" t="s">
        <v>86</v>
      </c>
      <c r="BX54" s="63" t="s">
        <v>4</v>
      </c>
      <c r="CM54" s="63" t="s">
        <v>80</v>
      </c>
    </row>
    <row r="55" spans="2:44" s="6" customFormat="1" ht="30.75" customHeight="1">
      <c r="B55" s="22"/>
      <c r="AR55" s="22"/>
    </row>
    <row r="56" spans="2:44" s="6" customFormat="1" ht="7.5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22"/>
    </row>
  </sheetData>
  <sheetProtection/>
  <mergeCells count="49">
    <mergeCell ref="W25:AE25"/>
    <mergeCell ref="AK25:AO25"/>
    <mergeCell ref="L26:O26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6:AE26"/>
    <mergeCell ref="AK26:AO26"/>
    <mergeCell ref="L27:O27"/>
    <mergeCell ref="W27:AE27"/>
    <mergeCell ref="AK27:AO27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G52:AM52"/>
    <mergeCell ref="D52:H52"/>
    <mergeCell ref="J52:AF52"/>
    <mergeCell ref="AG51:AM51"/>
    <mergeCell ref="AN54:AP54"/>
    <mergeCell ref="AG54:AM54"/>
    <mergeCell ref="D54:H54"/>
    <mergeCell ref="J54:AF54"/>
    <mergeCell ref="AR2:BE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2 - Vstupní objekt- vým...'!C2" tooltip="012 - Vstupní objekt- vým..." display="/"/>
    <hyperlink ref="A53" location="'021 - Ubytovací objekt - ...'!C2" tooltip="021 - Ubytovací objekt - ..." display="/"/>
    <hyperlink ref="A54" location="'022 - Ubytovací objekt - ...'!C2" tooltip="022 - Ubytovací objekt - 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5"/>
  <sheetViews>
    <sheetView showGridLines="0" zoomScalePageLayoutView="0" workbookViewId="0" topLeftCell="A1">
      <pane ySplit="1" topLeftCell="BM101" activePane="bottomLeft" state="frozen"/>
      <selection pane="topLeft" activeCell="A1" sqref="A1"/>
      <selection pane="bottomLeft" activeCell="L120" sqref="L1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6"/>
      <c r="C1" s="156"/>
      <c r="D1" s="155" t="s">
        <v>1</v>
      </c>
      <c r="E1" s="156"/>
      <c r="F1" s="157" t="s">
        <v>539</v>
      </c>
      <c r="G1" s="152" t="s">
        <v>540</v>
      </c>
      <c r="H1" s="152"/>
      <c r="I1" s="156"/>
      <c r="J1" s="157" t="s">
        <v>541</v>
      </c>
      <c r="K1" s="155" t="s">
        <v>87</v>
      </c>
      <c r="L1" s="157" t="s">
        <v>542</v>
      </c>
      <c r="M1" s="157"/>
      <c r="N1" s="157"/>
      <c r="O1" s="157"/>
      <c r="P1" s="157"/>
      <c r="Q1" s="157"/>
      <c r="R1" s="157"/>
      <c r="S1" s="157"/>
      <c r="T1" s="157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67" t="str">
        <f>'Rekapitulace stavby'!$K$6</f>
        <v>Objekt č.p.1139/II, Volšovská, Sušice - stavební úpravy - zateplení objektu Domova mládeže SOŠ a SOU Sušice  - I.etapa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65" t="s">
        <v>90</v>
      </c>
      <c r="F9" s="266"/>
      <c r="G9" s="266"/>
      <c r="H9" s="266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13.12.2015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48"/>
      <c r="F24" s="268"/>
      <c r="G24" s="268"/>
      <c r="H24" s="268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ROUND($J$83,2)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ROUND(SUM($BE$83:$BE$124),2)</f>
        <v>0</v>
      </c>
      <c r="I30" s="81">
        <v>0.21</v>
      </c>
      <c r="J30" s="80">
        <f>ROUND(ROUND((SUM($BE$83:$BE$124)),2)*$I$30,2)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ROUND(SUM($BF$83:$BF$124),2)</f>
        <v>0</v>
      </c>
      <c r="I31" s="81">
        <v>0.15</v>
      </c>
      <c r="J31" s="80">
        <f>ROUND(ROUND((SUM($BF$83:$BF$124)),2)*$I$31,2)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ROUND(SUM($BG$83:$BG$124),2)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ROUND(SUM($BH$83:$BH$124),2)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ROUND(SUM($BI$83:$BI$124),2)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67" t="str">
        <f>$E$7</f>
        <v>Objekt č.p.1139/II, Volšovská, Sušice - stavební úpravy - zateplení objektu Domova mládeže SOŠ a SOU Sušice  - I.etapa</v>
      </c>
      <c r="F45" s="266"/>
      <c r="G45" s="266"/>
      <c r="H45" s="266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65" t="str">
        <f>$E$9</f>
        <v>012 - Vstupní objekt- výměna výplní otvorů</v>
      </c>
      <c r="F47" s="266"/>
      <c r="G47" s="266"/>
      <c r="H47" s="266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Sušice</v>
      </c>
      <c r="I49" s="18" t="s">
        <v>24</v>
      </c>
      <c r="J49" s="45" t="str">
        <f>IF($J$12="","",$J$12)</f>
        <v>13.12.2015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SOŠ a SOU Sušice, U Kapličky č.p.761, Sušice</v>
      </c>
      <c r="I51" s="18" t="s">
        <v>34</v>
      </c>
      <c r="J51" s="16" t="str">
        <f>$E$21</f>
        <v>Ing. Jiří Lejsek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92</v>
      </c>
      <c r="D54" s="30"/>
      <c r="E54" s="30"/>
      <c r="F54" s="30"/>
      <c r="G54" s="30"/>
      <c r="H54" s="30"/>
      <c r="I54" s="30"/>
      <c r="J54" s="86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$J$83</f>
        <v>0</v>
      </c>
      <c r="K56" s="25"/>
      <c r="AU56" s="6" t="s">
        <v>95</v>
      </c>
    </row>
    <row r="57" spans="2:11" s="62" customFormat="1" ht="25.5" customHeight="1">
      <c r="B57" s="87"/>
      <c r="D57" s="88" t="s">
        <v>96</v>
      </c>
      <c r="E57" s="88"/>
      <c r="F57" s="88"/>
      <c r="G57" s="88"/>
      <c r="H57" s="88"/>
      <c r="I57" s="88"/>
      <c r="J57" s="89">
        <f>$J$84</f>
        <v>0</v>
      </c>
      <c r="K57" s="90"/>
    </row>
    <row r="58" spans="2:11" s="62" customFormat="1" ht="25.5" customHeight="1">
      <c r="B58" s="87"/>
      <c r="D58" s="88" t="s">
        <v>97</v>
      </c>
      <c r="E58" s="88"/>
      <c r="F58" s="88"/>
      <c r="G58" s="88"/>
      <c r="H58" s="88"/>
      <c r="I58" s="88"/>
      <c r="J58" s="89">
        <f>$J$88</f>
        <v>0</v>
      </c>
      <c r="K58" s="90"/>
    </row>
    <row r="59" spans="2:11" s="62" customFormat="1" ht="25.5" customHeight="1">
      <c r="B59" s="87"/>
      <c r="D59" s="88" t="s">
        <v>98</v>
      </c>
      <c r="E59" s="88"/>
      <c r="F59" s="88"/>
      <c r="G59" s="88"/>
      <c r="H59" s="88"/>
      <c r="I59" s="88"/>
      <c r="J59" s="89">
        <f>$J$95</f>
        <v>0</v>
      </c>
      <c r="K59" s="90"/>
    </row>
    <row r="60" spans="2:11" s="62" customFormat="1" ht="25.5" customHeight="1">
      <c r="B60" s="87"/>
      <c r="D60" s="88" t="s">
        <v>99</v>
      </c>
      <c r="E60" s="88"/>
      <c r="F60" s="88"/>
      <c r="G60" s="88"/>
      <c r="H60" s="88"/>
      <c r="I60" s="88"/>
      <c r="J60" s="89">
        <f>$J$115</f>
        <v>0</v>
      </c>
      <c r="K60" s="90"/>
    </row>
    <row r="61" spans="2:11" s="62" customFormat="1" ht="25.5" customHeight="1">
      <c r="B61" s="87"/>
      <c r="D61" s="88" t="s">
        <v>100</v>
      </c>
      <c r="E61" s="88"/>
      <c r="F61" s="88"/>
      <c r="G61" s="88"/>
      <c r="H61" s="88"/>
      <c r="I61" s="88"/>
      <c r="J61" s="89">
        <f>$J$117</f>
        <v>0</v>
      </c>
      <c r="K61" s="90"/>
    </row>
    <row r="62" spans="2:11" s="62" customFormat="1" ht="25.5" customHeight="1">
      <c r="B62" s="87"/>
      <c r="D62" s="88" t="s">
        <v>101</v>
      </c>
      <c r="E62" s="88"/>
      <c r="F62" s="88"/>
      <c r="G62" s="88"/>
      <c r="H62" s="88"/>
      <c r="I62" s="88"/>
      <c r="J62" s="89">
        <f>$J$121</f>
        <v>0</v>
      </c>
      <c r="K62" s="90"/>
    </row>
    <row r="63" spans="2:11" s="62" customFormat="1" ht="25.5" customHeight="1">
      <c r="B63" s="87"/>
      <c r="D63" s="88" t="s">
        <v>102</v>
      </c>
      <c r="E63" s="88"/>
      <c r="F63" s="88"/>
      <c r="G63" s="88"/>
      <c r="H63" s="88"/>
      <c r="I63" s="88"/>
      <c r="J63" s="89">
        <f>$J$123</f>
        <v>0</v>
      </c>
      <c r="K63" s="90"/>
    </row>
    <row r="64" spans="2:11" s="6" customFormat="1" ht="22.5" customHeight="1">
      <c r="B64" s="22"/>
      <c r="K64" s="25"/>
    </row>
    <row r="65" spans="2:1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  <row r="69" spans="2:12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2"/>
    </row>
    <row r="70" spans="2:12" s="6" customFormat="1" ht="37.5" customHeight="1">
      <c r="B70" s="22"/>
      <c r="C70" s="11" t="s">
        <v>103</v>
      </c>
      <c r="L70" s="22"/>
    </row>
    <row r="71" spans="2:12" s="6" customFormat="1" ht="7.5" customHeight="1">
      <c r="B71" s="22"/>
      <c r="L71" s="22"/>
    </row>
    <row r="72" spans="2:12" s="6" customFormat="1" ht="15" customHeight="1">
      <c r="B72" s="22"/>
      <c r="C72" s="18" t="s">
        <v>17</v>
      </c>
      <c r="L72" s="22"/>
    </row>
    <row r="73" spans="2:12" s="6" customFormat="1" ht="16.5" customHeight="1">
      <c r="B73" s="22"/>
      <c r="E73" s="267" t="str">
        <f>$E$7</f>
        <v>Objekt č.p.1139/II, Volšovská, Sušice - stavební úpravy - zateplení objektu Domova mládeže SOŠ a SOU Sušice  - I.etapa</v>
      </c>
      <c r="F73" s="266"/>
      <c r="G73" s="266"/>
      <c r="H73" s="266"/>
      <c r="L73" s="22"/>
    </row>
    <row r="74" spans="2:12" s="6" customFormat="1" ht="15" customHeight="1">
      <c r="B74" s="22"/>
      <c r="C74" s="18" t="s">
        <v>89</v>
      </c>
      <c r="L74" s="22"/>
    </row>
    <row r="75" spans="2:12" s="6" customFormat="1" ht="19.5" customHeight="1">
      <c r="B75" s="22"/>
      <c r="E75" s="265" t="str">
        <f>$E$9</f>
        <v>012 - Vstupní objekt- výměna výplní otvorů</v>
      </c>
      <c r="F75" s="266"/>
      <c r="G75" s="266"/>
      <c r="H75" s="266"/>
      <c r="L75" s="22"/>
    </row>
    <row r="76" spans="2:12" s="6" customFormat="1" ht="7.5" customHeight="1">
      <c r="B76" s="22"/>
      <c r="L76" s="22"/>
    </row>
    <row r="77" spans="2:12" s="6" customFormat="1" ht="18.75" customHeight="1">
      <c r="B77" s="22"/>
      <c r="C77" s="18" t="s">
        <v>22</v>
      </c>
      <c r="F77" s="16" t="str">
        <f>$F$12</f>
        <v>Sušice</v>
      </c>
      <c r="I77" s="18" t="s">
        <v>24</v>
      </c>
      <c r="J77" s="45" t="str">
        <f>IF($J$12="","",$J$12)</f>
        <v>13.12.2015</v>
      </c>
      <c r="L77" s="22"/>
    </row>
    <row r="78" spans="2:12" s="6" customFormat="1" ht="7.5" customHeight="1">
      <c r="B78" s="22"/>
      <c r="L78" s="22"/>
    </row>
    <row r="79" spans="2:12" s="6" customFormat="1" ht="15.75" customHeight="1">
      <c r="B79" s="22"/>
      <c r="C79" s="18" t="s">
        <v>28</v>
      </c>
      <c r="F79" s="16" t="str">
        <f>$E$15</f>
        <v>SOŠ a SOU Sušice, U Kapličky č.p.761, Sušice</v>
      </c>
      <c r="I79" s="18" t="s">
        <v>34</v>
      </c>
      <c r="J79" s="16" t="str">
        <f>$E$21</f>
        <v>Ing. Jiří Lejsek</v>
      </c>
      <c r="L79" s="22"/>
    </row>
    <row r="80" spans="2:12" s="6" customFormat="1" ht="15" customHeight="1">
      <c r="B80" s="22"/>
      <c r="C80" s="18" t="s">
        <v>32</v>
      </c>
      <c r="F80" s="16">
        <f>IF($E$18="","",$E$18)</f>
      </c>
      <c r="L80" s="22"/>
    </row>
    <row r="81" spans="2:12" s="6" customFormat="1" ht="11.25" customHeight="1">
      <c r="B81" s="22"/>
      <c r="L81" s="22"/>
    </row>
    <row r="82" spans="2:20" s="91" customFormat="1" ht="30" customHeight="1">
      <c r="B82" s="92"/>
      <c r="C82" s="93" t="s">
        <v>104</v>
      </c>
      <c r="D82" s="94" t="s">
        <v>57</v>
      </c>
      <c r="E82" s="94" t="s">
        <v>53</v>
      </c>
      <c r="F82" s="94" t="s">
        <v>105</v>
      </c>
      <c r="G82" s="94" t="s">
        <v>106</v>
      </c>
      <c r="H82" s="94" t="s">
        <v>107</v>
      </c>
      <c r="I82" s="94" t="s">
        <v>108</v>
      </c>
      <c r="J82" s="94" t="s">
        <v>109</v>
      </c>
      <c r="K82" s="95" t="s">
        <v>110</v>
      </c>
      <c r="L82" s="92"/>
      <c r="M82" s="50" t="s">
        <v>111</v>
      </c>
      <c r="N82" s="51" t="s">
        <v>42</v>
      </c>
      <c r="O82" s="51" t="s">
        <v>112</v>
      </c>
      <c r="P82" s="51" t="s">
        <v>113</v>
      </c>
      <c r="Q82" s="51" t="s">
        <v>114</v>
      </c>
      <c r="R82" s="51" t="s">
        <v>115</v>
      </c>
      <c r="S82" s="51" t="s">
        <v>116</v>
      </c>
      <c r="T82" s="52" t="s">
        <v>117</v>
      </c>
    </row>
    <row r="83" spans="2:63" s="6" customFormat="1" ht="30" customHeight="1">
      <c r="B83" s="22"/>
      <c r="C83" s="55" t="s">
        <v>94</v>
      </c>
      <c r="J83" s="96">
        <f>$BK$83</f>
        <v>0</v>
      </c>
      <c r="L83" s="22"/>
      <c r="M83" s="54"/>
      <c r="N83" s="46"/>
      <c r="O83" s="46"/>
      <c r="P83" s="97">
        <f>$P$84+$P$88+$P$95+$P$115+$P$117+$P$121+$P$123</f>
        <v>0</v>
      </c>
      <c r="Q83" s="46"/>
      <c r="R83" s="97">
        <f>$R$84+$R$88+$R$95+$R$115+$R$117+$R$121+$R$123</f>
        <v>6.50427109</v>
      </c>
      <c r="S83" s="46"/>
      <c r="T83" s="98">
        <f>$T$84+$T$88+$T$95+$T$115+$T$117+$T$121+$T$123</f>
        <v>6.788755000000001</v>
      </c>
      <c r="AT83" s="6" t="s">
        <v>71</v>
      </c>
      <c r="AU83" s="6" t="s">
        <v>95</v>
      </c>
      <c r="BK83" s="99">
        <f>$BK$84+$BK$88+$BK$95+$BK$115+$BK$117+$BK$121+$BK$123</f>
        <v>0</v>
      </c>
    </row>
    <row r="84" spans="2:63" s="100" customFormat="1" ht="37.5" customHeight="1">
      <c r="B84" s="101"/>
      <c r="D84" s="102" t="s">
        <v>71</v>
      </c>
      <c r="E84" s="103" t="s">
        <v>118</v>
      </c>
      <c r="F84" s="103" t="s">
        <v>119</v>
      </c>
      <c r="J84" s="104">
        <f>$BK$84</f>
        <v>0</v>
      </c>
      <c r="L84" s="101"/>
      <c r="M84" s="105"/>
      <c r="P84" s="106">
        <f>SUM($P$85:$P$87)</f>
        <v>0</v>
      </c>
      <c r="R84" s="106">
        <f>SUM($R$85:$R$87)</f>
        <v>2.4296922000000003</v>
      </c>
      <c r="T84" s="107">
        <f>SUM($T$85:$T$87)</f>
        <v>0</v>
      </c>
      <c r="AR84" s="102" t="s">
        <v>8</v>
      </c>
      <c r="AT84" s="102" t="s">
        <v>71</v>
      </c>
      <c r="AU84" s="102" t="s">
        <v>72</v>
      </c>
      <c r="AY84" s="102" t="s">
        <v>120</v>
      </c>
      <c r="BK84" s="108">
        <f>SUM($BK$85:$BK$87)</f>
        <v>0</v>
      </c>
    </row>
    <row r="85" spans="2:65" s="6" customFormat="1" ht="15.75" customHeight="1">
      <c r="B85" s="22"/>
      <c r="C85" s="109" t="s">
        <v>8</v>
      </c>
      <c r="D85" s="109" t="s">
        <v>121</v>
      </c>
      <c r="E85" s="110" t="s">
        <v>122</v>
      </c>
      <c r="F85" s="111" t="s">
        <v>123</v>
      </c>
      <c r="G85" s="112" t="s">
        <v>124</v>
      </c>
      <c r="H85" s="113">
        <v>0.887</v>
      </c>
      <c r="I85" s="114"/>
      <c r="J85" s="115">
        <f>ROUND($I$85*$H$85,0)</f>
        <v>0</v>
      </c>
      <c r="K85" s="111"/>
      <c r="L85" s="22"/>
      <c r="M85" s="116"/>
      <c r="N85" s="117" t="s">
        <v>43</v>
      </c>
      <c r="P85" s="118">
        <f>$O$85*$H$85</f>
        <v>0</v>
      </c>
      <c r="Q85" s="118">
        <v>1.893</v>
      </c>
      <c r="R85" s="118">
        <f>$Q$85*$H$85</f>
        <v>1.6790910000000001</v>
      </c>
      <c r="S85" s="118">
        <v>0</v>
      </c>
      <c r="T85" s="119">
        <f>$S$85*$H$85</f>
        <v>0</v>
      </c>
      <c r="AR85" s="75" t="s">
        <v>125</v>
      </c>
      <c r="AT85" s="75" t="s">
        <v>121</v>
      </c>
      <c r="AU85" s="75" t="s">
        <v>8</v>
      </c>
      <c r="AY85" s="6" t="s">
        <v>120</v>
      </c>
      <c r="BE85" s="120">
        <f>IF($N$85="základní",$J$85,0)</f>
        <v>0</v>
      </c>
      <c r="BF85" s="120">
        <f>IF($N$85="snížená",$J$85,0)</f>
        <v>0</v>
      </c>
      <c r="BG85" s="120">
        <f>IF($N$85="zákl. přenesená",$J$85,0)</f>
        <v>0</v>
      </c>
      <c r="BH85" s="120">
        <f>IF($N$85="sníž. přenesená",$J$85,0)</f>
        <v>0</v>
      </c>
      <c r="BI85" s="120">
        <f>IF($N$85="nulová",$J$85,0)</f>
        <v>0</v>
      </c>
      <c r="BJ85" s="75" t="s">
        <v>8</v>
      </c>
      <c r="BK85" s="120">
        <f>ROUND($I$85*$H$85,0)</f>
        <v>0</v>
      </c>
      <c r="BL85" s="75" t="s">
        <v>125</v>
      </c>
      <c r="BM85" s="75" t="s">
        <v>8</v>
      </c>
    </row>
    <row r="86" spans="2:65" s="6" customFormat="1" ht="15.75" customHeight="1">
      <c r="B86" s="22"/>
      <c r="C86" s="112" t="s">
        <v>80</v>
      </c>
      <c r="D86" s="112" t="s">
        <v>121</v>
      </c>
      <c r="E86" s="110" t="s">
        <v>126</v>
      </c>
      <c r="F86" s="111" t="s">
        <v>127</v>
      </c>
      <c r="G86" s="112" t="s">
        <v>128</v>
      </c>
      <c r="H86" s="113">
        <v>5.52</v>
      </c>
      <c r="I86" s="114"/>
      <c r="J86" s="115">
        <f>ROUND($I$86*$H$86,0)</f>
        <v>0</v>
      </c>
      <c r="K86" s="111"/>
      <c r="L86" s="22"/>
      <c r="M86" s="116"/>
      <c r="N86" s="117" t="s">
        <v>43</v>
      </c>
      <c r="P86" s="118">
        <f>$O$86*$H$86</f>
        <v>0</v>
      </c>
      <c r="Q86" s="118">
        <v>0.11576</v>
      </c>
      <c r="R86" s="118">
        <f>$Q$86*$H$86</f>
        <v>0.6389952</v>
      </c>
      <c r="S86" s="118">
        <v>0</v>
      </c>
      <c r="T86" s="119">
        <f>$S$86*$H$86</f>
        <v>0</v>
      </c>
      <c r="AR86" s="75" t="s">
        <v>125</v>
      </c>
      <c r="AT86" s="75" t="s">
        <v>121</v>
      </c>
      <c r="AU86" s="75" t="s">
        <v>8</v>
      </c>
      <c r="AY86" s="75" t="s">
        <v>120</v>
      </c>
      <c r="BE86" s="120">
        <f>IF($N$86="základní",$J$86,0)</f>
        <v>0</v>
      </c>
      <c r="BF86" s="120">
        <f>IF($N$86="snížená",$J$86,0)</f>
        <v>0</v>
      </c>
      <c r="BG86" s="120">
        <f>IF($N$86="zákl. přenesená",$J$86,0)</f>
        <v>0</v>
      </c>
      <c r="BH86" s="120">
        <f>IF($N$86="sníž. přenesená",$J$86,0)</f>
        <v>0</v>
      </c>
      <c r="BI86" s="120">
        <f>IF($N$86="nulová",$J$86,0)</f>
        <v>0</v>
      </c>
      <c r="BJ86" s="75" t="s">
        <v>8</v>
      </c>
      <c r="BK86" s="120">
        <f>ROUND($I$86*$H$86,0)</f>
        <v>0</v>
      </c>
      <c r="BL86" s="75" t="s">
        <v>125</v>
      </c>
      <c r="BM86" s="75" t="s">
        <v>80</v>
      </c>
    </row>
    <row r="87" spans="2:65" s="6" customFormat="1" ht="15.75" customHeight="1">
      <c r="B87" s="22"/>
      <c r="C87" s="112" t="s">
        <v>129</v>
      </c>
      <c r="D87" s="112" t="s">
        <v>121</v>
      </c>
      <c r="E87" s="110" t="s">
        <v>130</v>
      </c>
      <c r="F87" s="111" t="s">
        <v>131</v>
      </c>
      <c r="G87" s="112" t="s">
        <v>128</v>
      </c>
      <c r="H87" s="113">
        <v>0.44</v>
      </c>
      <c r="I87" s="114"/>
      <c r="J87" s="115">
        <f>ROUND($I$87*$H$87,0)</f>
        <v>0</v>
      </c>
      <c r="K87" s="111"/>
      <c r="L87" s="22"/>
      <c r="M87" s="116"/>
      <c r="N87" s="117" t="s">
        <v>43</v>
      </c>
      <c r="P87" s="118">
        <f>$O$87*$H$87</f>
        <v>0</v>
      </c>
      <c r="Q87" s="118">
        <v>0.25365</v>
      </c>
      <c r="R87" s="118">
        <f>$Q$87*$H$87</f>
        <v>0.111606</v>
      </c>
      <c r="S87" s="118">
        <v>0</v>
      </c>
      <c r="T87" s="119">
        <f>$S$87*$H$87</f>
        <v>0</v>
      </c>
      <c r="AR87" s="75" t="s">
        <v>125</v>
      </c>
      <c r="AT87" s="75" t="s">
        <v>121</v>
      </c>
      <c r="AU87" s="75" t="s">
        <v>8</v>
      </c>
      <c r="AY87" s="75" t="s">
        <v>120</v>
      </c>
      <c r="BE87" s="120">
        <f>IF($N$87="základní",$J$87,0)</f>
        <v>0</v>
      </c>
      <c r="BF87" s="120">
        <f>IF($N$87="snížená",$J$87,0)</f>
        <v>0</v>
      </c>
      <c r="BG87" s="120">
        <f>IF($N$87="zákl. přenesená",$J$87,0)</f>
        <v>0</v>
      </c>
      <c r="BH87" s="120">
        <f>IF($N$87="sníž. přenesená",$J$87,0)</f>
        <v>0</v>
      </c>
      <c r="BI87" s="120">
        <f>IF($N$87="nulová",$J$87,0)</f>
        <v>0</v>
      </c>
      <c r="BJ87" s="75" t="s">
        <v>8</v>
      </c>
      <c r="BK87" s="120">
        <f>ROUND($I$87*$H$87,0)</f>
        <v>0</v>
      </c>
      <c r="BL87" s="75" t="s">
        <v>125</v>
      </c>
      <c r="BM87" s="75" t="s">
        <v>129</v>
      </c>
    </row>
    <row r="88" spans="2:63" s="100" customFormat="1" ht="37.5" customHeight="1">
      <c r="B88" s="101"/>
      <c r="D88" s="102" t="s">
        <v>71</v>
      </c>
      <c r="E88" s="103" t="s">
        <v>132</v>
      </c>
      <c r="F88" s="103" t="s">
        <v>133</v>
      </c>
      <c r="J88" s="104">
        <f>$BK$88</f>
        <v>0</v>
      </c>
      <c r="L88" s="101"/>
      <c r="M88" s="105"/>
      <c r="P88" s="106">
        <f>SUM($P$89:$P$94)</f>
        <v>0</v>
      </c>
      <c r="R88" s="106">
        <f>SUM($R$89:$R$94)</f>
        <v>3.9313861899999996</v>
      </c>
      <c r="T88" s="107">
        <f>SUM($T$89:$T$94)</f>
        <v>0</v>
      </c>
      <c r="AR88" s="102" t="s">
        <v>8</v>
      </c>
      <c r="AT88" s="102" t="s">
        <v>71</v>
      </c>
      <c r="AU88" s="102" t="s">
        <v>72</v>
      </c>
      <c r="AY88" s="102" t="s">
        <v>120</v>
      </c>
      <c r="BK88" s="108">
        <f>SUM($BK$89:$BK$94)</f>
        <v>0</v>
      </c>
    </row>
    <row r="89" spans="2:65" s="6" customFormat="1" ht="15.75" customHeight="1">
      <c r="B89" s="22"/>
      <c r="C89" s="112" t="s">
        <v>125</v>
      </c>
      <c r="D89" s="112" t="s">
        <v>121</v>
      </c>
      <c r="E89" s="110" t="s">
        <v>134</v>
      </c>
      <c r="F89" s="111" t="s">
        <v>135</v>
      </c>
      <c r="G89" s="112" t="s">
        <v>128</v>
      </c>
      <c r="H89" s="113">
        <v>99.52</v>
      </c>
      <c r="I89" s="114"/>
      <c r="J89" s="115">
        <f>ROUND($I$89*$H$89,0)</f>
        <v>0</v>
      </c>
      <c r="K89" s="111"/>
      <c r="L89" s="22"/>
      <c r="M89" s="116"/>
      <c r="N89" s="117" t="s">
        <v>43</v>
      </c>
      <c r="P89" s="118">
        <f>$O$89*$H$89</f>
        <v>0</v>
      </c>
      <c r="Q89" s="118">
        <v>9E-05</v>
      </c>
      <c r="R89" s="118">
        <f>$Q$89*$H$89</f>
        <v>0.008956800000000001</v>
      </c>
      <c r="S89" s="118">
        <v>0</v>
      </c>
      <c r="T89" s="119">
        <f>$S$89*$H$89</f>
        <v>0</v>
      </c>
      <c r="AR89" s="75" t="s">
        <v>125</v>
      </c>
      <c r="AT89" s="75" t="s">
        <v>121</v>
      </c>
      <c r="AU89" s="75" t="s">
        <v>8</v>
      </c>
      <c r="AY89" s="75" t="s">
        <v>120</v>
      </c>
      <c r="BE89" s="120">
        <f>IF($N$89="základní",$J$89,0)</f>
        <v>0</v>
      </c>
      <c r="BF89" s="120">
        <f>IF($N$89="snížená",$J$89,0)</f>
        <v>0</v>
      </c>
      <c r="BG89" s="120">
        <f>IF($N$89="zákl. přenesená",$J$89,0)</f>
        <v>0</v>
      </c>
      <c r="BH89" s="120">
        <f>IF($N$89="sníž. přenesená",$J$89,0)</f>
        <v>0</v>
      </c>
      <c r="BI89" s="120">
        <f>IF($N$89="nulová",$J$89,0)</f>
        <v>0</v>
      </c>
      <c r="BJ89" s="75" t="s">
        <v>8</v>
      </c>
      <c r="BK89" s="120">
        <f>ROUND($I$89*$H$89,0)</f>
        <v>0</v>
      </c>
      <c r="BL89" s="75" t="s">
        <v>125</v>
      </c>
      <c r="BM89" s="75" t="s">
        <v>125</v>
      </c>
    </row>
    <row r="90" spans="2:65" s="6" customFormat="1" ht="15.75" customHeight="1">
      <c r="B90" s="22"/>
      <c r="C90" s="112" t="s">
        <v>136</v>
      </c>
      <c r="D90" s="112" t="s">
        <v>121</v>
      </c>
      <c r="E90" s="110" t="s">
        <v>137</v>
      </c>
      <c r="F90" s="111" t="s">
        <v>138</v>
      </c>
      <c r="G90" s="112" t="s">
        <v>139</v>
      </c>
      <c r="H90" s="113">
        <v>10.8</v>
      </c>
      <c r="I90" s="114"/>
      <c r="J90" s="115">
        <f>ROUND($I$90*$H$90,0)</f>
        <v>0</v>
      </c>
      <c r="K90" s="111"/>
      <c r="L90" s="22"/>
      <c r="M90" s="116"/>
      <c r="N90" s="117" t="s">
        <v>43</v>
      </c>
      <c r="P90" s="118">
        <f>$O$90*$H$90</f>
        <v>0</v>
      </c>
      <c r="Q90" s="118">
        <v>0.00431</v>
      </c>
      <c r="R90" s="118">
        <f>$Q$90*$H$90</f>
        <v>0.046548</v>
      </c>
      <c r="S90" s="118">
        <v>0</v>
      </c>
      <c r="T90" s="119">
        <f>$S$90*$H$90</f>
        <v>0</v>
      </c>
      <c r="AR90" s="75" t="s">
        <v>125</v>
      </c>
      <c r="AT90" s="75" t="s">
        <v>121</v>
      </c>
      <c r="AU90" s="75" t="s">
        <v>8</v>
      </c>
      <c r="AY90" s="75" t="s">
        <v>120</v>
      </c>
      <c r="BE90" s="120">
        <f>IF($N$90="základní",$J$90,0)</f>
        <v>0</v>
      </c>
      <c r="BF90" s="120">
        <f>IF($N$90="snížená",$J$90,0)</f>
        <v>0</v>
      </c>
      <c r="BG90" s="120">
        <f>IF($N$90="zákl. přenesená",$J$90,0)</f>
        <v>0</v>
      </c>
      <c r="BH90" s="120">
        <f>IF($N$90="sníž. přenesená",$J$90,0)</f>
        <v>0</v>
      </c>
      <c r="BI90" s="120">
        <f>IF($N$90="nulová",$J$90,0)</f>
        <v>0</v>
      </c>
      <c r="BJ90" s="75" t="s">
        <v>8</v>
      </c>
      <c r="BK90" s="120">
        <f>ROUND($I$90*$H$90,0)</f>
        <v>0</v>
      </c>
      <c r="BL90" s="75" t="s">
        <v>125</v>
      </c>
      <c r="BM90" s="75" t="s">
        <v>136</v>
      </c>
    </row>
    <row r="91" spans="2:65" s="6" customFormat="1" ht="15.75" customHeight="1">
      <c r="B91" s="22"/>
      <c r="C91" s="112" t="s">
        <v>140</v>
      </c>
      <c r="D91" s="112" t="s">
        <v>121</v>
      </c>
      <c r="E91" s="110" t="s">
        <v>141</v>
      </c>
      <c r="F91" s="111" t="s">
        <v>142</v>
      </c>
      <c r="G91" s="112" t="s">
        <v>128</v>
      </c>
      <c r="H91" s="113">
        <v>40.498</v>
      </c>
      <c r="I91" s="114"/>
      <c r="J91" s="115">
        <f>ROUND($I$91*$H$91,0)</f>
        <v>0</v>
      </c>
      <c r="K91" s="111"/>
      <c r="L91" s="22"/>
      <c r="M91" s="116"/>
      <c r="N91" s="117" t="s">
        <v>43</v>
      </c>
      <c r="P91" s="118">
        <f>$O$91*$H$91</f>
        <v>0</v>
      </c>
      <c r="Q91" s="118">
        <v>0.05734</v>
      </c>
      <c r="R91" s="118">
        <f>$Q$91*$H$91</f>
        <v>2.32215532</v>
      </c>
      <c r="S91" s="118">
        <v>0</v>
      </c>
      <c r="T91" s="119">
        <f>$S$91*$H$91</f>
        <v>0</v>
      </c>
      <c r="AR91" s="75" t="s">
        <v>125</v>
      </c>
      <c r="AT91" s="75" t="s">
        <v>121</v>
      </c>
      <c r="AU91" s="75" t="s">
        <v>8</v>
      </c>
      <c r="AY91" s="75" t="s">
        <v>120</v>
      </c>
      <c r="BE91" s="120">
        <f>IF($N$91="základní",$J$91,0)</f>
        <v>0</v>
      </c>
      <c r="BF91" s="120">
        <f>IF($N$91="snížená",$J$91,0)</f>
        <v>0</v>
      </c>
      <c r="BG91" s="120">
        <f>IF($N$91="zákl. přenesená",$J$91,0)</f>
        <v>0</v>
      </c>
      <c r="BH91" s="120">
        <f>IF($N$91="sníž. přenesená",$J$91,0)</f>
        <v>0</v>
      </c>
      <c r="BI91" s="120">
        <f>IF($N$91="nulová",$J$91,0)</f>
        <v>0</v>
      </c>
      <c r="BJ91" s="75" t="s">
        <v>8</v>
      </c>
      <c r="BK91" s="120">
        <f>ROUND($I$91*$H$91,0)</f>
        <v>0</v>
      </c>
      <c r="BL91" s="75" t="s">
        <v>125</v>
      </c>
      <c r="BM91" s="75" t="s">
        <v>140</v>
      </c>
    </row>
    <row r="92" spans="2:65" s="6" customFormat="1" ht="15.75" customHeight="1">
      <c r="B92" s="22"/>
      <c r="C92" s="112" t="s">
        <v>143</v>
      </c>
      <c r="D92" s="112" t="s">
        <v>121</v>
      </c>
      <c r="E92" s="110" t="s">
        <v>144</v>
      </c>
      <c r="F92" s="111" t="s">
        <v>145</v>
      </c>
      <c r="G92" s="112" t="s">
        <v>128</v>
      </c>
      <c r="H92" s="113">
        <v>4.577</v>
      </c>
      <c r="I92" s="114"/>
      <c r="J92" s="115">
        <f>ROUND($I$92*$H$92,0)</f>
        <v>0</v>
      </c>
      <c r="K92" s="111"/>
      <c r="L92" s="22"/>
      <c r="M92" s="116"/>
      <c r="N92" s="117" t="s">
        <v>43</v>
      </c>
      <c r="P92" s="118">
        <f>$O$92*$H$92</f>
        <v>0</v>
      </c>
      <c r="Q92" s="118">
        <v>0.03497</v>
      </c>
      <c r="R92" s="118">
        <f>$Q$92*$H$92</f>
        <v>0.16005769</v>
      </c>
      <c r="S92" s="118">
        <v>0</v>
      </c>
      <c r="T92" s="119">
        <f>$S$92*$H$92</f>
        <v>0</v>
      </c>
      <c r="AR92" s="75" t="s">
        <v>125</v>
      </c>
      <c r="AT92" s="75" t="s">
        <v>121</v>
      </c>
      <c r="AU92" s="75" t="s">
        <v>8</v>
      </c>
      <c r="AY92" s="75" t="s">
        <v>120</v>
      </c>
      <c r="BE92" s="120">
        <f>IF($N$92="základní",$J$92,0)</f>
        <v>0</v>
      </c>
      <c r="BF92" s="120">
        <f>IF($N$92="snížená",$J$92,0)</f>
        <v>0</v>
      </c>
      <c r="BG92" s="120">
        <f>IF($N$92="zákl. přenesená",$J$92,0)</f>
        <v>0</v>
      </c>
      <c r="BH92" s="120">
        <f>IF($N$92="sníž. přenesená",$J$92,0)</f>
        <v>0</v>
      </c>
      <c r="BI92" s="120">
        <f>IF($N$92="nulová",$J$92,0)</f>
        <v>0</v>
      </c>
      <c r="BJ92" s="75" t="s">
        <v>8</v>
      </c>
      <c r="BK92" s="120">
        <f>ROUND($I$92*$H$92,0)</f>
        <v>0</v>
      </c>
      <c r="BL92" s="75" t="s">
        <v>125</v>
      </c>
      <c r="BM92" s="75" t="s">
        <v>143</v>
      </c>
    </row>
    <row r="93" spans="2:65" s="6" customFormat="1" ht="15.75" customHeight="1">
      <c r="B93" s="22"/>
      <c r="C93" s="112" t="s">
        <v>146</v>
      </c>
      <c r="D93" s="112" t="s">
        <v>121</v>
      </c>
      <c r="E93" s="110" t="s">
        <v>147</v>
      </c>
      <c r="F93" s="111" t="s">
        <v>148</v>
      </c>
      <c r="G93" s="112" t="s">
        <v>139</v>
      </c>
      <c r="H93" s="113">
        <v>161.99</v>
      </c>
      <c r="I93" s="114"/>
      <c r="J93" s="115">
        <f>ROUND($I$93*$H$93,0)</f>
        <v>0</v>
      </c>
      <c r="K93" s="111"/>
      <c r="L93" s="22"/>
      <c r="M93" s="116"/>
      <c r="N93" s="117" t="s">
        <v>43</v>
      </c>
      <c r="P93" s="118">
        <f>$O$93*$H$93</f>
        <v>0</v>
      </c>
      <c r="Q93" s="118">
        <v>0.0003</v>
      </c>
      <c r="R93" s="118">
        <f>$Q$93*$H$93</f>
        <v>0.048597</v>
      </c>
      <c r="S93" s="118">
        <v>0</v>
      </c>
      <c r="T93" s="119">
        <f>$S$93*$H$93</f>
        <v>0</v>
      </c>
      <c r="AR93" s="75" t="s">
        <v>125</v>
      </c>
      <c r="AT93" s="75" t="s">
        <v>121</v>
      </c>
      <c r="AU93" s="75" t="s">
        <v>8</v>
      </c>
      <c r="AY93" s="75" t="s">
        <v>120</v>
      </c>
      <c r="BE93" s="120">
        <f>IF($N$93="základní",$J$93,0)</f>
        <v>0</v>
      </c>
      <c r="BF93" s="120">
        <f>IF($N$93="snížená",$J$93,0)</f>
        <v>0</v>
      </c>
      <c r="BG93" s="120">
        <f>IF($N$93="zákl. přenesená",$J$93,0)</f>
        <v>0</v>
      </c>
      <c r="BH93" s="120">
        <f>IF($N$93="sníž. přenesená",$J$93,0)</f>
        <v>0</v>
      </c>
      <c r="BI93" s="120">
        <f>IF($N$93="nulová",$J$93,0)</f>
        <v>0</v>
      </c>
      <c r="BJ93" s="75" t="s">
        <v>8</v>
      </c>
      <c r="BK93" s="120">
        <f>ROUND($I$93*$H$93,0)</f>
        <v>0</v>
      </c>
      <c r="BL93" s="75" t="s">
        <v>125</v>
      </c>
      <c r="BM93" s="75" t="s">
        <v>146</v>
      </c>
    </row>
    <row r="94" spans="2:65" s="6" customFormat="1" ht="15.75" customHeight="1">
      <c r="B94" s="22"/>
      <c r="C94" s="112" t="s">
        <v>149</v>
      </c>
      <c r="D94" s="112" t="s">
        <v>121</v>
      </c>
      <c r="E94" s="110" t="s">
        <v>150</v>
      </c>
      <c r="F94" s="111" t="s">
        <v>151</v>
      </c>
      <c r="G94" s="112" t="s">
        <v>128</v>
      </c>
      <c r="H94" s="113">
        <v>18.113</v>
      </c>
      <c r="I94" s="114"/>
      <c r="J94" s="115">
        <f>ROUND($I$94*$H$94,0)</f>
        <v>0</v>
      </c>
      <c r="K94" s="111"/>
      <c r="L94" s="22"/>
      <c r="M94" s="116"/>
      <c r="N94" s="117" t="s">
        <v>43</v>
      </c>
      <c r="P94" s="118">
        <f>$O$94*$H$94</f>
        <v>0</v>
      </c>
      <c r="Q94" s="118">
        <v>0.07426</v>
      </c>
      <c r="R94" s="118">
        <f>$Q$94*$H$94</f>
        <v>1.34507138</v>
      </c>
      <c r="S94" s="118">
        <v>0</v>
      </c>
      <c r="T94" s="119">
        <f>$S$94*$H$94</f>
        <v>0</v>
      </c>
      <c r="AR94" s="75" t="s">
        <v>125</v>
      </c>
      <c r="AT94" s="75" t="s">
        <v>121</v>
      </c>
      <c r="AU94" s="75" t="s">
        <v>8</v>
      </c>
      <c r="AY94" s="75" t="s">
        <v>120</v>
      </c>
      <c r="BE94" s="120">
        <f>IF($N$94="základní",$J$94,0)</f>
        <v>0</v>
      </c>
      <c r="BF94" s="120">
        <f>IF($N$94="snížená",$J$94,0)</f>
        <v>0</v>
      </c>
      <c r="BG94" s="120">
        <f>IF($N$94="zákl. přenesená",$J$94,0)</f>
        <v>0</v>
      </c>
      <c r="BH94" s="120">
        <f>IF($N$94="sníž. přenesená",$J$94,0)</f>
        <v>0</v>
      </c>
      <c r="BI94" s="120">
        <f>IF($N$94="nulová",$J$94,0)</f>
        <v>0</v>
      </c>
      <c r="BJ94" s="75" t="s">
        <v>8</v>
      </c>
      <c r="BK94" s="120">
        <f>ROUND($I$94*$H$94,0)</f>
        <v>0</v>
      </c>
      <c r="BL94" s="75" t="s">
        <v>125</v>
      </c>
      <c r="BM94" s="75" t="s">
        <v>149</v>
      </c>
    </row>
    <row r="95" spans="2:63" s="100" customFormat="1" ht="37.5" customHeight="1">
      <c r="B95" s="101"/>
      <c r="D95" s="102" t="s">
        <v>71</v>
      </c>
      <c r="E95" s="103" t="s">
        <v>152</v>
      </c>
      <c r="F95" s="103" t="s">
        <v>153</v>
      </c>
      <c r="J95" s="104">
        <f>$BK$95</f>
        <v>0</v>
      </c>
      <c r="L95" s="101"/>
      <c r="M95" s="105"/>
      <c r="P95" s="106">
        <f>SUM($P$96:$P$114)</f>
        <v>0</v>
      </c>
      <c r="R95" s="106">
        <f>SUM($R$96:$R$114)</f>
        <v>0</v>
      </c>
      <c r="T95" s="107">
        <f>SUM($T$96:$T$114)</f>
        <v>6.788755000000001</v>
      </c>
      <c r="AR95" s="102" t="s">
        <v>8</v>
      </c>
      <c r="AT95" s="102" t="s">
        <v>71</v>
      </c>
      <c r="AU95" s="102" t="s">
        <v>72</v>
      </c>
      <c r="AY95" s="102" t="s">
        <v>120</v>
      </c>
      <c r="BK95" s="108">
        <f>SUM($BK$96:$BK$114)</f>
        <v>0</v>
      </c>
    </row>
    <row r="96" spans="2:65" s="6" customFormat="1" ht="15.75" customHeight="1">
      <c r="B96" s="22"/>
      <c r="C96" s="112" t="s">
        <v>26</v>
      </c>
      <c r="D96" s="112" t="s">
        <v>121</v>
      </c>
      <c r="E96" s="110" t="s">
        <v>154</v>
      </c>
      <c r="F96" s="111" t="s">
        <v>155</v>
      </c>
      <c r="G96" s="112" t="s">
        <v>156</v>
      </c>
      <c r="H96" s="113">
        <v>6</v>
      </c>
      <c r="I96" s="114"/>
      <c r="J96" s="115">
        <f>ROUND($I$96*$H$96,0)</f>
        <v>0</v>
      </c>
      <c r="K96" s="111"/>
      <c r="L96" s="22"/>
      <c r="M96" s="116"/>
      <c r="N96" s="117" t="s">
        <v>43</v>
      </c>
      <c r="P96" s="118">
        <f>$O$96*$H$96</f>
        <v>0</v>
      </c>
      <c r="Q96" s="118">
        <v>0</v>
      </c>
      <c r="R96" s="118">
        <f>$Q$96*$H$96</f>
        <v>0</v>
      </c>
      <c r="S96" s="118">
        <v>0</v>
      </c>
      <c r="T96" s="119">
        <f>$S$96*$H$96</f>
        <v>0</v>
      </c>
      <c r="AR96" s="75" t="s">
        <v>125</v>
      </c>
      <c r="AT96" s="75" t="s">
        <v>121</v>
      </c>
      <c r="AU96" s="75" t="s">
        <v>8</v>
      </c>
      <c r="AY96" s="75" t="s">
        <v>120</v>
      </c>
      <c r="BE96" s="120">
        <f>IF($N$96="základní",$J$96,0)</f>
        <v>0</v>
      </c>
      <c r="BF96" s="120">
        <f>IF($N$96="snížená",$J$96,0)</f>
        <v>0</v>
      </c>
      <c r="BG96" s="120">
        <f>IF($N$96="zákl. přenesená",$J$96,0)</f>
        <v>0</v>
      </c>
      <c r="BH96" s="120">
        <f>IF($N$96="sníž. přenesená",$J$96,0)</f>
        <v>0</v>
      </c>
      <c r="BI96" s="120">
        <f>IF($N$96="nulová",$J$96,0)</f>
        <v>0</v>
      </c>
      <c r="BJ96" s="75" t="s">
        <v>8</v>
      </c>
      <c r="BK96" s="120">
        <f>ROUND($I$96*$H$96,0)</f>
        <v>0</v>
      </c>
      <c r="BL96" s="75" t="s">
        <v>125</v>
      </c>
      <c r="BM96" s="75" t="s">
        <v>26</v>
      </c>
    </row>
    <row r="97" spans="2:65" s="6" customFormat="1" ht="15.75" customHeight="1">
      <c r="B97" s="22"/>
      <c r="C97" s="112" t="s">
        <v>157</v>
      </c>
      <c r="D97" s="112" t="s">
        <v>121</v>
      </c>
      <c r="E97" s="110" t="s">
        <v>158</v>
      </c>
      <c r="F97" s="111" t="s">
        <v>159</v>
      </c>
      <c r="G97" s="112" t="s">
        <v>128</v>
      </c>
      <c r="H97" s="113">
        <v>40.498</v>
      </c>
      <c r="I97" s="114"/>
      <c r="J97" s="115">
        <f>ROUND($I$97*$H$97,0)</f>
        <v>0</v>
      </c>
      <c r="K97" s="111"/>
      <c r="L97" s="22"/>
      <c r="M97" s="116"/>
      <c r="N97" s="117" t="s">
        <v>43</v>
      </c>
      <c r="P97" s="118">
        <f>$O$97*$H$97</f>
        <v>0</v>
      </c>
      <c r="Q97" s="118">
        <v>0</v>
      </c>
      <c r="R97" s="118">
        <f>$Q$97*$H$97</f>
        <v>0</v>
      </c>
      <c r="S97" s="118">
        <v>0.055</v>
      </c>
      <c r="T97" s="119">
        <f>$S$97*$H$97</f>
        <v>2.2273899999999998</v>
      </c>
      <c r="AR97" s="75" t="s">
        <v>125</v>
      </c>
      <c r="AT97" s="75" t="s">
        <v>121</v>
      </c>
      <c r="AU97" s="75" t="s">
        <v>8</v>
      </c>
      <c r="AY97" s="75" t="s">
        <v>120</v>
      </c>
      <c r="BE97" s="120">
        <f>IF($N$97="základní",$J$97,0)</f>
        <v>0</v>
      </c>
      <c r="BF97" s="120">
        <f>IF($N$97="snížená",$J$97,0)</f>
        <v>0</v>
      </c>
      <c r="BG97" s="120">
        <f>IF($N$97="zákl. přenesená",$J$97,0)</f>
        <v>0</v>
      </c>
      <c r="BH97" s="120">
        <f>IF($N$97="sníž. přenesená",$J$97,0)</f>
        <v>0</v>
      </c>
      <c r="BI97" s="120">
        <f>IF($N$97="nulová",$J$97,0)</f>
        <v>0</v>
      </c>
      <c r="BJ97" s="75" t="s">
        <v>8</v>
      </c>
      <c r="BK97" s="120">
        <f>ROUND($I$97*$H$97,0)</f>
        <v>0</v>
      </c>
      <c r="BL97" s="75" t="s">
        <v>125</v>
      </c>
      <c r="BM97" s="75" t="s">
        <v>157</v>
      </c>
    </row>
    <row r="98" spans="2:65" s="6" customFormat="1" ht="15.75" customHeight="1">
      <c r="B98" s="22"/>
      <c r="C98" s="112" t="s">
        <v>160</v>
      </c>
      <c r="D98" s="112" t="s">
        <v>121</v>
      </c>
      <c r="E98" s="110" t="s">
        <v>161</v>
      </c>
      <c r="F98" s="111" t="s">
        <v>162</v>
      </c>
      <c r="G98" s="112" t="s">
        <v>156</v>
      </c>
      <c r="H98" s="113">
        <v>8</v>
      </c>
      <c r="I98" s="114"/>
      <c r="J98" s="115">
        <f>ROUND($I$98*$H$98,0)</f>
        <v>0</v>
      </c>
      <c r="K98" s="111"/>
      <c r="L98" s="22"/>
      <c r="M98" s="116"/>
      <c r="N98" s="117" t="s">
        <v>43</v>
      </c>
      <c r="P98" s="118">
        <f>$O$98*$H$98</f>
        <v>0</v>
      </c>
      <c r="Q98" s="118">
        <v>0</v>
      </c>
      <c r="R98" s="118">
        <f>$Q$98*$H$98</f>
        <v>0</v>
      </c>
      <c r="S98" s="118">
        <v>0</v>
      </c>
      <c r="T98" s="119">
        <f>$S$98*$H$98</f>
        <v>0</v>
      </c>
      <c r="AR98" s="75" t="s">
        <v>125</v>
      </c>
      <c r="AT98" s="75" t="s">
        <v>121</v>
      </c>
      <c r="AU98" s="75" t="s">
        <v>8</v>
      </c>
      <c r="AY98" s="75" t="s">
        <v>120</v>
      </c>
      <c r="BE98" s="120">
        <f>IF($N$98="základní",$J$98,0)</f>
        <v>0</v>
      </c>
      <c r="BF98" s="120">
        <f>IF($N$98="snížená",$J$98,0)</f>
        <v>0</v>
      </c>
      <c r="BG98" s="120">
        <f>IF($N$98="zákl. přenesená",$J$98,0)</f>
        <v>0</v>
      </c>
      <c r="BH98" s="120">
        <f>IF($N$98="sníž. přenesená",$J$98,0)</f>
        <v>0</v>
      </c>
      <c r="BI98" s="120">
        <f>IF($N$98="nulová",$J$98,0)</f>
        <v>0</v>
      </c>
      <c r="BJ98" s="75" t="s">
        <v>8</v>
      </c>
      <c r="BK98" s="120">
        <f>ROUND($I$98*$H$98,0)</f>
        <v>0</v>
      </c>
      <c r="BL98" s="75" t="s">
        <v>125</v>
      </c>
      <c r="BM98" s="75" t="s">
        <v>160</v>
      </c>
    </row>
    <row r="99" spans="2:65" s="6" customFormat="1" ht="15.75" customHeight="1">
      <c r="B99" s="22"/>
      <c r="C99" s="112" t="s">
        <v>163</v>
      </c>
      <c r="D99" s="112" t="s">
        <v>121</v>
      </c>
      <c r="E99" s="110" t="s">
        <v>164</v>
      </c>
      <c r="F99" s="111" t="s">
        <v>165</v>
      </c>
      <c r="G99" s="112" t="s">
        <v>156</v>
      </c>
      <c r="H99" s="113">
        <v>70</v>
      </c>
      <c r="I99" s="114"/>
      <c r="J99" s="115">
        <f>ROUND($I$99*$H$99,0)</f>
        <v>0</v>
      </c>
      <c r="K99" s="111"/>
      <c r="L99" s="22"/>
      <c r="M99" s="116"/>
      <c r="N99" s="117" t="s">
        <v>43</v>
      </c>
      <c r="P99" s="118">
        <f>$O$99*$H$99</f>
        <v>0</v>
      </c>
      <c r="Q99" s="118">
        <v>0</v>
      </c>
      <c r="R99" s="118">
        <f>$Q$99*$H$99</f>
        <v>0</v>
      </c>
      <c r="S99" s="118">
        <v>0</v>
      </c>
      <c r="T99" s="119">
        <f>$S$99*$H$99</f>
        <v>0</v>
      </c>
      <c r="AR99" s="75" t="s">
        <v>125</v>
      </c>
      <c r="AT99" s="75" t="s">
        <v>121</v>
      </c>
      <c r="AU99" s="75" t="s">
        <v>8</v>
      </c>
      <c r="AY99" s="75" t="s">
        <v>120</v>
      </c>
      <c r="BE99" s="120">
        <f>IF($N$99="základní",$J$99,0)</f>
        <v>0</v>
      </c>
      <c r="BF99" s="120">
        <f>IF($N$99="snížená",$J$99,0)</f>
        <v>0</v>
      </c>
      <c r="BG99" s="120">
        <f>IF($N$99="zákl. přenesená",$J$99,0)</f>
        <v>0</v>
      </c>
      <c r="BH99" s="120">
        <f>IF($N$99="sníž. přenesená",$J$99,0)</f>
        <v>0</v>
      </c>
      <c r="BI99" s="120">
        <f>IF($N$99="nulová",$J$99,0)</f>
        <v>0</v>
      </c>
      <c r="BJ99" s="75" t="s">
        <v>8</v>
      </c>
      <c r="BK99" s="120">
        <f>ROUND($I$99*$H$99,0)</f>
        <v>0</v>
      </c>
      <c r="BL99" s="75" t="s">
        <v>125</v>
      </c>
      <c r="BM99" s="75" t="s">
        <v>163</v>
      </c>
    </row>
    <row r="100" spans="2:65" s="6" customFormat="1" ht="15.75" customHeight="1">
      <c r="B100" s="22"/>
      <c r="C100" s="112" t="s">
        <v>166</v>
      </c>
      <c r="D100" s="112" t="s">
        <v>121</v>
      </c>
      <c r="E100" s="110" t="s">
        <v>167</v>
      </c>
      <c r="F100" s="111" t="s">
        <v>168</v>
      </c>
      <c r="G100" s="112" t="s">
        <v>156</v>
      </c>
      <c r="H100" s="113">
        <v>2</v>
      </c>
      <c r="I100" s="114"/>
      <c r="J100" s="115">
        <f>ROUND($I$100*$H$100,0)</f>
        <v>0</v>
      </c>
      <c r="K100" s="111"/>
      <c r="L100" s="22"/>
      <c r="M100" s="116"/>
      <c r="N100" s="117" t="s">
        <v>43</v>
      </c>
      <c r="P100" s="118">
        <f>$O$100*$H$100</f>
        <v>0</v>
      </c>
      <c r="Q100" s="118">
        <v>0</v>
      </c>
      <c r="R100" s="118">
        <f>$Q$100*$H$100</f>
        <v>0</v>
      </c>
      <c r="S100" s="118">
        <v>0</v>
      </c>
      <c r="T100" s="119">
        <f>$S$100*$H$100</f>
        <v>0</v>
      </c>
      <c r="AR100" s="75" t="s">
        <v>125</v>
      </c>
      <c r="AT100" s="75" t="s">
        <v>121</v>
      </c>
      <c r="AU100" s="75" t="s">
        <v>8</v>
      </c>
      <c r="AY100" s="75" t="s">
        <v>120</v>
      </c>
      <c r="BE100" s="120">
        <f>IF($N$100="základní",$J$100,0)</f>
        <v>0</v>
      </c>
      <c r="BF100" s="120">
        <f>IF($N$100="snížená",$J$100,0)</f>
        <v>0</v>
      </c>
      <c r="BG100" s="120">
        <f>IF($N$100="zákl. přenesená",$J$100,0)</f>
        <v>0</v>
      </c>
      <c r="BH100" s="120">
        <f>IF($N$100="sníž. přenesená",$J$100,0)</f>
        <v>0</v>
      </c>
      <c r="BI100" s="120">
        <f>IF($N$100="nulová",$J$100,0)</f>
        <v>0</v>
      </c>
      <c r="BJ100" s="75" t="s">
        <v>8</v>
      </c>
      <c r="BK100" s="120">
        <f>ROUND($I$100*$H$100,0)</f>
        <v>0</v>
      </c>
      <c r="BL100" s="75" t="s">
        <v>125</v>
      </c>
      <c r="BM100" s="75" t="s">
        <v>166</v>
      </c>
    </row>
    <row r="101" spans="2:65" s="6" customFormat="1" ht="15.75" customHeight="1">
      <c r="B101" s="22"/>
      <c r="C101" s="112" t="s">
        <v>9</v>
      </c>
      <c r="D101" s="112" t="s">
        <v>121</v>
      </c>
      <c r="E101" s="110" t="s">
        <v>169</v>
      </c>
      <c r="F101" s="111" t="s">
        <v>170</v>
      </c>
      <c r="G101" s="112" t="s">
        <v>156</v>
      </c>
      <c r="H101" s="113">
        <v>2</v>
      </c>
      <c r="I101" s="114"/>
      <c r="J101" s="115">
        <f>ROUND($I$101*$H$101,0)</f>
        <v>0</v>
      </c>
      <c r="K101" s="111"/>
      <c r="L101" s="22"/>
      <c r="M101" s="116"/>
      <c r="N101" s="117" t="s">
        <v>43</v>
      </c>
      <c r="P101" s="118">
        <f>$O$101*$H$101</f>
        <v>0</v>
      </c>
      <c r="Q101" s="118">
        <v>0</v>
      </c>
      <c r="R101" s="118">
        <f>$Q$101*$H$101</f>
        <v>0</v>
      </c>
      <c r="S101" s="118">
        <v>0</v>
      </c>
      <c r="T101" s="119">
        <f>$S$101*$H$101</f>
        <v>0</v>
      </c>
      <c r="AR101" s="75" t="s">
        <v>125</v>
      </c>
      <c r="AT101" s="75" t="s">
        <v>121</v>
      </c>
      <c r="AU101" s="75" t="s">
        <v>8</v>
      </c>
      <c r="AY101" s="75" t="s">
        <v>120</v>
      </c>
      <c r="BE101" s="120">
        <f>IF($N$101="základní",$J$101,0)</f>
        <v>0</v>
      </c>
      <c r="BF101" s="120">
        <f>IF($N$101="snížená",$J$101,0)</f>
        <v>0</v>
      </c>
      <c r="BG101" s="120">
        <f>IF($N$101="zákl. přenesená",$J$101,0)</f>
        <v>0</v>
      </c>
      <c r="BH101" s="120">
        <f>IF($N$101="sníž. přenesená",$J$101,0)</f>
        <v>0</v>
      </c>
      <c r="BI101" s="120">
        <f>IF($N$101="nulová",$J$101,0)</f>
        <v>0</v>
      </c>
      <c r="BJ101" s="75" t="s">
        <v>8</v>
      </c>
      <c r="BK101" s="120">
        <f>ROUND($I$101*$H$101,0)</f>
        <v>0</v>
      </c>
      <c r="BL101" s="75" t="s">
        <v>125</v>
      </c>
      <c r="BM101" s="75" t="s">
        <v>9</v>
      </c>
    </row>
    <row r="102" spans="2:65" s="6" customFormat="1" ht="15.75" customHeight="1">
      <c r="B102" s="22"/>
      <c r="C102" s="112" t="s">
        <v>171</v>
      </c>
      <c r="D102" s="112" t="s">
        <v>121</v>
      </c>
      <c r="E102" s="110" t="s">
        <v>172</v>
      </c>
      <c r="F102" s="111" t="s">
        <v>173</v>
      </c>
      <c r="G102" s="112" t="s">
        <v>128</v>
      </c>
      <c r="H102" s="113">
        <v>2.16</v>
      </c>
      <c r="I102" s="114"/>
      <c r="J102" s="115">
        <f>ROUND($I$102*$H$102,0)</f>
        <v>0</v>
      </c>
      <c r="K102" s="111"/>
      <c r="L102" s="22"/>
      <c r="M102" s="116"/>
      <c r="N102" s="117" t="s">
        <v>43</v>
      </c>
      <c r="P102" s="118">
        <f>$O$102*$H$102</f>
        <v>0</v>
      </c>
      <c r="Q102" s="118">
        <v>0</v>
      </c>
      <c r="R102" s="118">
        <f>$Q$102*$H$102</f>
        <v>0</v>
      </c>
      <c r="S102" s="118">
        <v>0.075</v>
      </c>
      <c r="T102" s="119">
        <f>$S$102*$H$102</f>
        <v>0.162</v>
      </c>
      <c r="AR102" s="75" t="s">
        <v>125</v>
      </c>
      <c r="AT102" s="75" t="s">
        <v>121</v>
      </c>
      <c r="AU102" s="75" t="s">
        <v>8</v>
      </c>
      <c r="AY102" s="75" t="s">
        <v>120</v>
      </c>
      <c r="BE102" s="120">
        <f>IF($N$102="základní",$J$102,0)</f>
        <v>0</v>
      </c>
      <c r="BF102" s="120">
        <f>IF($N$102="snížená",$J$102,0)</f>
        <v>0</v>
      </c>
      <c r="BG102" s="120">
        <f>IF($N$102="zákl. přenesená",$J$102,0)</f>
        <v>0</v>
      </c>
      <c r="BH102" s="120">
        <f>IF($N$102="sníž. přenesená",$J$102,0)</f>
        <v>0</v>
      </c>
      <c r="BI102" s="120">
        <f>IF($N$102="nulová",$J$102,0)</f>
        <v>0</v>
      </c>
      <c r="BJ102" s="75" t="s">
        <v>8</v>
      </c>
      <c r="BK102" s="120">
        <f>ROUND($I$102*$H$102,0)</f>
        <v>0</v>
      </c>
      <c r="BL102" s="75" t="s">
        <v>125</v>
      </c>
      <c r="BM102" s="75" t="s">
        <v>171</v>
      </c>
    </row>
    <row r="103" spans="2:65" s="6" customFormat="1" ht="15.75" customHeight="1">
      <c r="B103" s="22"/>
      <c r="C103" s="112" t="s">
        <v>174</v>
      </c>
      <c r="D103" s="112" t="s">
        <v>121</v>
      </c>
      <c r="E103" s="110" t="s">
        <v>175</v>
      </c>
      <c r="F103" s="111" t="s">
        <v>176</v>
      </c>
      <c r="G103" s="112" t="s">
        <v>128</v>
      </c>
      <c r="H103" s="113">
        <v>17.055</v>
      </c>
      <c r="I103" s="114"/>
      <c r="J103" s="115">
        <f>ROUND($I$103*$H$103,0)</f>
        <v>0</v>
      </c>
      <c r="K103" s="111"/>
      <c r="L103" s="22"/>
      <c r="M103" s="116"/>
      <c r="N103" s="117" t="s">
        <v>43</v>
      </c>
      <c r="P103" s="118">
        <f>$O$103*$H$103</f>
        <v>0</v>
      </c>
      <c r="Q103" s="118">
        <v>0</v>
      </c>
      <c r="R103" s="118">
        <f>$Q$103*$H$103</f>
        <v>0</v>
      </c>
      <c r="S103" s="118">
        <v>0.054</v>
      </c>
      <c r="T103" s="119">
        <f>$S$103*$H$103</f>
        <v>0.92097</v>
      </c>
      <c r="AR103" s="75" t="s">
        <v>125</v>
      </c>
      <c r="AT103" s="75" t="s">
        <v>121</v>
      </c>
      <c r="AU103" s="75" t="s">
        <v>8</v>
      </c>
      <c r="AY103" s="75" t="s">
        <v>120</v>
      </c>
      <c r="BE103" s="120">
        <f>IF($N$103="základní",$J$103,0)</f>
        <v>0</v>
      </c>
      <c r="BF103" s="120">
        <f>IF($N$103="snížená",$J$103,0)</f>
        <v>0</v>
      </c>
      <c r="BG103" s="120">
        <f>IF($N$103="zákl. přenesená",$J$103,0)</f>
        <v>0</v>
      </c>
      <c r="BH103" s="120">
        <f>IF($N$103="sníž. přenesená",$J$103,0)</f>
        <v>0</v>
      </c>
      <c r="BI103" s="120">
        <f>IF($N$103="nulová",$J$103,0)</f>
        <v>0</v>
      </c>
      <c r="BJ103" s="75" t="s">
        <v>8</v>
      </c>
      <c r="BK103" s="120">
        <f>ROUND($I$103*$H$103,0)</f>
        <v>0</v>
      </c>
      <c r="BL103" s="75" t="s">
        <v>125</v>
      </c>
      <c r="BM103" s="75" t="s">
        <v>174</v>
      </c>
    </row>
    <row r="104" spans="2:65" s="6" customFormat="1" ht="15.75" customHeight="1">
      <c r="B104" s="22"/>
      <c r="C104" s="112" t="s">
        <v>177</v>
      </c>
      <c r="D104" s="112" t="s">
        <v>121</v>
      </c>
      <c r="E104" s="110" t="s">
        <v>178</v>
      </c>
      <c r="F104" s="111" t="s">
        <v>179</v>
      </c>
      <c r="G104" s="112" t="s">
        <v>128</v>
      </c>
      <c r="H104" s="113">
        <v>51.002</v>
      </c>
      <c r="I104" s="114"/>
      <c r="J104" s="115">
        <f>ROUND($I$104*$H$104,0)</f>
        <v>0</v>
      </c>
      <c r="K104" s="111"/>
      <c r="L104" s="22"/>
      <c r="M104" s="116"/>
      <c r="N104" s="117" t="s">
        <v>43</v>
      </c>
      <c r="P104" s="118">
        <f>$O$104*$H$104</f>
        <v>0</v>
      </c>
      <c r="Q104" s="118">
        <v>0</v>
      </c>
      <c r="R104" s="118">
        <f>$Q$104*$H$104</f>
        <v>0</v>
      </c>
      <c r="S104" s="118">
        <v>0.047</v>
      </c>
      <c r="T104" s="119">
        <f>$S$104*$H$104</f>
        <v>2.397094</v>
      </c>
      <c r="AR104" s="75" t="s">
        <v>125</v>
      </c>
      <c r="AT104" s="75" t="s">
        <v>121</v>
      </c>
      <c r="AU104" s="75" t="s">
        <v>8</v>
      </c>
      <c r="AY104" s="75" t="s">
        <v>120</v>
      </c>
      <c r="BE104" s="120">
        <f>IF($N$104="základní",$J$104,0)</f>
        <v>0</v>
      </c>
      <c r="BF104" s="120">
        <f>IF($N$104="snížená",$J$104,0)</f>
        <v>0</v>
      </c>
      <c r="BG104" s="120">
        <f>IF($N$104="zákl. přenesená",$J$104,0)</f>
        <v>0</v>
      </c>
      <c r="BH104" s="120">
        <f>IF($N$104="sníž. přenesená",$J$104,0)</f>
        <v>0</v>
      </c>
      <c r="BI104" s="120">
        <f>IF($N$104="nulová",$J$104,0)</f>
        <v>0</v>
      </c>
      <c r="BJ104" s="75" t="s">
        <v>8</v>
      </c>
      <c r="BK104" s="120">
        <f>ROUND($I$104*$H$104,0)</f>
        <v>0</v>
      </c>
      <c r="BL104" s="75" t="s">
        <v>125</v>
      </c>
      <c r="BM104" s="75" t="s">
        <v>177</v>
      </c>
    </row>
    <row r="105" spans="2:65" s="6" customFormat="1" ht="15.75" customHeight="1">
      <c r="B105" s="22"/>
      <c r="C105" s="112" t="s">
        <v>180</v>
      </c>
      <c r="D105" s="112" t="s">
        <v>121</v>
      </c>
      <c r="E105" s="110" t="s">
        <v>181</v>
      </c>
      <c r="F105" s="111" t="s">
        <v>182</v>
      </c>
      <c r="G105" s="112" t="s">
        <v>128</v>
      </c>
      <c r="H105" s="113">
        <v>8.303</v>
      </c>
      <c r="I105" s="114"/>
      <c r="J105" s="115">
        <f>ROUND($I$105*$H$105,0)</f>
        <v>0</v>
      </c>
      <c r="K105" s="111"/>
      <c r="L105" s="22"/>
      <c r="M105" s="116"/>
      <c r="N105" s="117" t="s">
        <v>43</v>
      </c>
      <c r="P105" s="118">
        <f>$O$105*$H$105</f>
        <v>0</v>
      </c>
      <c r="Q105" s="118">
        <v>0</v>
      </c>
      <c r="R105" s="118">
        <f>$Q$105*$H$105</f>
        <v>0</v>
      </c>
      <c r="S105" s="118">
        <v>0.067</v>
      </c>
      <c r="T105" s="119">
        <f>$S$105*$H$105</f>
        <v>0.556301</v>
      </c>
      <c r="AR105" s="75" t="s">
        <v>125</v>
      </c>
      <c r="AT105" s="75" t="s">
        <v>121</v>
      </c>
      <c r="AU105" s="75" t="s">
        <v>8</v>
      </c>
      <c r="AY105" s="75" t="s">
        <v>120</v>
      </c>
      <c r="BE105" s="120">
        <f>IF($N$105="základní",$J$105,0)</f>
        <v>0</v>
      </c>
      <c r="BF105" s="120">
        <f>IF($N$105="snížená",$J$105,0)</f>
        <v>0</v>
      </c>
      <c r="BG105" s="120">
        <f>IF($N$105="zákl. přenesená",$J$105,0)</f>
        <v>0</v>
      </c>
      <c r="BH105" s="120">
        <f>IF($N$105="sníž. přenesená",$J$105,0)</f>
        <v>0</v>
      </c>
      <c r="BI105" s="120">
        <f>IF($N$105="nulová",$J$105,0)</f>
        <v>0</v>
      </c>
      <c r="BJ105" s="75" t="s">
        <v>8</v>
      </c>
      <c r="BK105" s="120">
        <f>ROUND($I$105*$H$105,0)</f>
        <v>0</v>
      </c>
      <c r="BL105" s="75" t="s">
        <v>125</v>
      </c>
      <c r="BM105" s="75" t="s">
        <v>180</v>
      </c>
    </row>
    <row r="106" spans="2:65" s="6" customFormat="1" ht="15.75" customHeight="1">
      <c r="B106" s="22"/>
      <c r="C106" s="112" t="s">
        <v>183</v>
      </c>
      <c r="D106" s="112" t="s">
        <v>121</v>
      </c>
      <c r="E106" s="110" t="s">
        <v>184</v>
      </c>
      <c r="F106" s="111" t="s">
        <v>185</v>
      </c>
      <c r="G106" s="112" t="s">
        <v>156</v>
      </c>
      <c r="H106" s="113">
        <v>8</v>
      </c>
      <c r="I106" s="114"/>
      <c r="J106" s="115">
        <f>ROUND($I$106*$H$106,0)</f>
        <v>0</v>
      </c>
      <c r="K106" s="111"/>
      <c r="L106" s="22"/>
      <c r="M106" s="116"/>
      <c r="N106" s="117" t="s">
        <v>43</v>
      </c>
      <c r="P106" s="118">
        <f>$O$106*$H$106</f>
        <v>0</v>
      </c>
      <c r="Q106" s="118">
        <v>0</v>
      </c>
      <c r="R106" s="118">
        <f>$Q$106*$H$106</f>
        <v>0</v>
      </c>
      <c r="S106" s="118">
        <v>0</v>
      </c>
      <c r="T106" s="119">
        <f>$S$106*$H$106</f>
        <v>0</v>
      </c>
      <c r="AR106" s="75" t="s">
        <v>125</v>
      </c>
      <c r="AT106" s="75" t="s">
        <v>121</v>
      </c>
      <c r="AU106" s="75" t="s">
        <v>8</v>
      </c>
      <c r="AY106" s="75" t="s">
        <v>120</v>
      </c>
      <c r="BE106" s="120">
        <f>IF($N$106="základní",$J$106,0)</f>
        <v>0</v>
      </c>
      <c r="BF106" s="120">
        <f>IF($N$106="snížená",$J$106,0)</f>
        <v>0</v>
      </c>
      <c r="BG106" s="120">
        <f>IF($N$106="zákl. přenesená",$J$106,0)</f>
        <v>0</v>
      </c>
      <c r="BH106" s="120">
        <f>IF($N$106="sníž. přenesená",$J$106,0)</f>
        <v>0</v>
      </c>
      <c r="BI106" s="120">
        <f>IF($N$106="nulová",$J$106,0)</f>
        <v>0</v>
      </c>
      <c r="BJ106" s="75" t="s">
        <v>8</v>
      </c>
      <c r="BK106" s="120">
        <f>ROUND($I$106*$H$106,0)</f>
        <v>0</v>
      </c>
      <c r="BL106" s="75" t="s">
        <v>125</v>
      </c>
      <c r="BM106" s="75" t="s">
        <v>183</v>
      </c>
    </row>
    <row r="107" spans="2:65" s="6" customFormat="1" ht="15.75" customHeight="1">
      <c r="B107" s="22"/>
      <c r="C107" s="112" t="s">
        <v>7</v>
      </c>
      <c r="D107" s="112" t="s">
        <v>121</v>
      </c>
      <c r="E107" s="110" t="s">
        <v>186</v>
      </c>
      <c r="F107" s="111" t="s">
        <v>187</v>
      </c>
      <c r="G107" s="112" t="s">
        <v>128</v>
      </c>
      <c r="H107" s="113">
        <v>21</v>
      </c>
      <c r="I107" s="114"/>
      <c r="J107" s="115">
        <f>ROUND($I$107*$H$107,0)</f>
        <v>0</v>
      </c>
      <c r="K107" s="111"/>
      <c r="L107" s="22"/>
      <c r="M107" s="116"/>
      <c r="N107" s="117" t="s">
        <v>43</v>
      </c>
      <c r="P107" s="118">
        <f>$O$107*$H$107</f>
        <v>0</v>
      </c>
      <c r="Q107" s="118">
        <v>0</v>
      </c>
      <c r="R107" s="118">
        <f>$Q$107*$H$107</f>
        <v>0</v>
      </c>
      <c r="S107" s="118">
        <v>0.025</v>
      </c>
      <c r="T107" s="119">
        <f>$S$107*$H$107</f>
        <v>0.525</v>
      </c>
      <c r="AR107" s="75" t="s">
        <v>125</v>
      </c>
      <c r="AT107" s="75" t="s">
        <v>121</v>
      </c>
      <c r="AU107" s="75" t="s">
        <v>8</v>
      </c>
      <c r="AY107" s="75" t="s">
        <v>120</v>
      </c>
      <c r="BE107" s="120">
        <f>IF($N$107="základní",$J$107,0)</f>
        <v>0</v>
      </c>
      <c r="BF107" s="120">
        <f>IF($N$107="snížená",$J$107,0)</f>
        <v>0</v>
      </c>
      <c r="BG107" s="120">
        <f>IF($N$107="zákl. přenesená",$J$107,0)</f>
        <v>0</v>
      </c>
      <c r="BH107" s="120">
        <f>IF($N$107="sníž. přenesená",$J$107,0)</f>
        <v>0</v>
      </c>
      <c r="BI107" s="120">
        <f>IF($N$107="nulová",$J$107,0)</f>
        <v>0</v>
      </c>
      <c r="BJ107" s="75" t="s">
        <v>8</v>
      </c>
      <c r="BK107" s="120">
        <f>ROUND($I$107*$H$107,0)</f>
        <v>0</v>
      </c>
      <c r="BL107" s="75" t="s">
        <v>125</v>
      </c>
      <c r="BM107" s="75" t="s">
        <v>7</v>
      </c>
    </row>
    <row r="108" spans="2:65" s="6" customFormat="1" ht="15.75" customHeight="1">
      <c r="B108" s="22"/>
      <c r="C108" s="112" t="s">
        <v>188</v>
      </c>
      <c r="D108" s="112" t="s">
        <v>121</v>
      </c>
      <c r="E108" s="110" t="s">
        <v>189</v>
      </c>
      <c r="F108" s="111" t="s">
        <v>190</v>
      </c>
      <c r="G108" s="112" t="s">
        <v>191</v>
      </c>
      <c r="H108" s="113">
        <v>6.789</v>
      </c>
      <c r="I108" s="114"/>
      <c r="J108" s="115">
        <f>ROUND($I$108*$H$108,0)</f>
        <v>0</v>
      </c>
      <c r="K108" s="111"/>
      <c r="L108" s="22"/>
      <c r="M108" s="116"/>
      <c r="N108" s="117" t="s">
        <v>43</v>
      </c>
      <c r="P108" s="118">
        <f>$O$108*$H$108</f>
        <v>0</v>
      </c>
      <c r="Q108" s="118">
        <v>0</v>
      </c>
      <c r="R108" s="118">
        <f>$Q$108*$H$108</f>
        <v>0</v>
      </c>
      <c r="S108" s="118">
        <v>0</v>
      </c>
      <c r="T108" s="119">
        <f>$S$108*$H$108</f>
        <v>0</v>
      </c>
      <c r="AR108" s="75" t="s">
        <v>125</v>
      </c>
      <c r="AT108" s="75" t="s">
        <v>121</v>
      </c>
      <c r="AU108" s="75" t="s">
        <v>8</v>
      </c>
      <c r="AY108" s="75" t="s">
        <v>120</v>
      </c>
      <c r="BE108" s="120">
        <f>IF($N$108="základní",$J$108,0)</f>
        <v>0</v>
      </c>
      <c r="BF108" s="120">
        <f>IF($N$108="snížená",$J$108,0)</f>
        <v>0</v>
      </c>
      <c r="BG108" s="120">
        <f>IF($N$108="zákl. přenesená",$J$108,0)</f>
        <v>0</v>
      </c>
      <c r="BH108" s="120">
        <f>IF($N$108="sníž. přenesená",$J$108,0)</f>
        <v>0</v>
      </c>
      <c r="BI108" s="120">
        <f>IF($N$108="nulová",$J$108,0)</f>
        <v>0</v>
      </c>
      <c r="BJ108" s="75" t="s">
        <v>8</v>
      </c>
      <c r="BK108" s="120">
        <f>ROUND($I$108*$H$108,0)</f>
        <v>0</v>
      </c>
      <c r="BL108" s="75" t="s">
        <v>125</v>
      </c>
      <c r="BM108" s="75" t="s">
        <v>188</v>
      </c>
    </row>
    <row r="109" spans="2:65" s="6" customFormat="1" ht="15.75" customHeight="1">
      <c r="B109" s="22"/>
      <c r="C109" s="112" t="s">
        <v>192</v>
      </c>
      <c r="D109" s="112" t="s">
        <v>121</v>
      </c>
      <c r="E109" s="110" t="s">
        <v>193</v>
      </c>
      <c r="F109" s="111" t="s">
        <v>194</v>
      </c>
      <c r="G109" s="112" t="s">
        <v>191</v>
      </c>
      <c r="H109" s="113">
        <v>2.263</v>
      </c>
      <c r="I109" s="114"/>
      <c r="J109" s="115">
        <f>ROUND($I$109*$H$109,0)</f>
        <v>0</v>
      </c>
      <c r="K109" s="111"/>
      <c r="L109" s="22"/>
      <c r="M109" s="116"/>
      <c r="N109" s="117" t="s">
        <v>43</v>
      </c>
      <c r="P109" s="118">
        <f>$O$109*$H$109</f>
        <v>0</v>
      </c>
      <c r="Q109" s="118">
        <v>0</v>
      </c>
      <c r="R109" s="118">
        <f>$Q$109*$H$109</f>
        <v>0</v>
      </c>
      <c r="S109" s="118">
        <v>0</v>
      </c>
      <c r="T109" s="119">
        <f>$S$109*$H$109</f>
        <v>0</v>
      </c>
      <c r="AR109" s="75" t="s">
        <v>125</v>
      </c>
      <c r="AT109" s="75" t="s">
        <v>121</v>
      </c>
      <c r="AU109" s="75" t="s">
        <v>8</v>
      </c>
      <c r="AY109" s="75" t="s">
        <v>120</v>
      </c>
      <c r="BE109" s="120">
        <f>IF($N$109="základní",$J$109,0)</f>
        <v>0</v>
      </c>
      <c r="BF109" s="120">
        <f>IF($N$109="snížená",$J$109,0)</f>
        <v>0</v>
      </c>
      <c r="BG109" s="120">
        <f>IF($N$109="zákl. přenesená",$J$109,0)</f>
        <v>0</v>
      </c>
      <c r="BH109" s="120">
        <f>IF($N$109="sníž. přenesená",$J$109,0)</f>
        <v>0</v>
      </c>
      <c r="BI109" s="120">
        <f>IF($N$109="nulová",$J$109,0)</f>
        <v>0</v>
      </c>
      <c r="BJ109" s="75" t="s">
        <v>8</v>
      </c>
      <c r="BK109" s="120">
        <f>ROUND($I$109*$H$109,0)</f>
        <v>0</v>
      </c>
      <c r="BL109" s="75" t="s">
        <v>125</v>
      </c>
      <c r="BM109" s="75" t="s">
        <v>192</v>
      </c>
    </row>
    <row r="110" spans="2:65" s="6" customFormat="1" ht="15.75" customHeight="1">
      <c r="B110" s="22"/>
      <c r="C110" s="112" t="s">
        <v>195</v>
      </c>
      <c r="D110" s="112" t="s">
        <v>121</v>
      </c>
      <c r="E110" s="110" t="s">
        <v>196</v>
      </c>
      <c r="F110" s="111" t="s">
        <v>197</v>
      </c>
      <c r="G110" s="112" t="s">
        <v>191</v>
      </c>
      <c r="H110" s="113">
        <v>6.789</v>
      </c>
      <c r="I110" s="114"/>
      <c r="J110" s="115">
        <f>ROUND($I$110*$H$110,0)</f>
        <v>0</v>
      </c>
      <c r="K110" s="111"/>
      <c r="L110" s="22"/>
      <c r="M110" s="116"/>
      <c r="N110" s="117" t="s">
        <v>43</v>
      </c>
      <c r="P110" s="118">
        <f>$O$110*$H$110</f>
        <v>0</v>
      </c>
      <c r="Q110" s="118">
        <v>0</v>
      </c>
      <c r="R110" s="118">
        <f>$Q$110*$H$110</f>
        <v>0</v>
      </c>
      <c r="S110" s="118">
        <v>0</v>
      </c>
      <c r="T110" s="119">
        <f>$S$110*$H$110</f>
        <v>0</v>
      </c>
      <c r="AR110" s="75" t="s">
        <v>125</v>
      </c>
      <c r="AT110" s="75" t="s">
        <v>121</v>
      </c>
      <c r="AU110" s="75" t="s">
        <v>8</v>
      </c>
      <c r="AY110" s="75" t="s">
        <v>120</v>
      </c>
      <c r="BE110" s="120">
        <f>IF($N$110="základní",$J$110,0)</f>
        <v>0</v>
      </c>
      <c r="BF110" s="120">
        <f>IF($N$110="snížená",$J$110,0)</f>
        <v>0</v>
      </c>
      <c r="BG110" s="120">
        <f>IF($N$110="zákl. přenesená",$J$110,0)</f>
        <v>0</v>
      </c>
      <c r="BH110" s="120">
        <f>IF($N$110="sníž. přenesená",$J$110,0)</f>
        <v>0</v>
      </c>
      <c r="BI110" s="120">
        <f>IF($N$110="nulová",$J$110,0)</f>
        <v>0</v>
      </c>
      <c r="BJ110" s="75" t="s">
        <v>8</v>
      </c>
      <c r="BK110" s="120">
        <f>ROUND($I$110*$H$110,0)</f>
        <v>0</v>
      </c>
      <c r="BL110" s="75" t="s">
        <v>125</v>
      </c>
      <c r="BM110" s="75" t="s">
        <v>195</v>
      </c>
    </row>
    <row r="111" spans="2:65" s="6" customFormat="1" ht="15.75" customHeight="1">
      <c r="B111" s="22"/>
      <c r="C111" s="112" t="s">
        <v>198</v>
      </c>
      <c r="D111" s="112" t="s">
        <v>121</v>
      </c>
      <c r="E111" s="110" t="s">
        <v>199</v>
      </c>
      <c r="F111" s="111" t="s">
        <v>200</v>
      </c>
      <c r="G111" s="112" t="s">
        <v>191</v>
      </c>
      <c r="H111" s="113">
        <v>129.01</v>
      </c>
      <c r="I111" s="114"/>
      <c r="J111" s="115">
        <f>ROUND($I$111*$H$111,0)</f>
        <v>0</v>
      </c>
      <c r="K111" s="111"/>
      <c r="L111" s="22"/>
      <c r="M111" s="116"/>
      <c r="N111" s="117" t="s">
        <v>43</v>
      </c>
      <c r="P111" s="118">
        <f>$O$111*$H$111</f>
        <v>0</v>
      </c>
      <c r="Q111" s="118">
        <v>0</v>
      </c>
      <c r="R111" s="118">
        <f>$Q$111*$H$111</f>
        <v>0</v>
      </c>
      <c r="S111" s="118">
        <v>0</v>
      </c>
      <c r="T111" s="119">
        <f>$S$111*$H$111</f>
        <v>0</v>
      </c>
      <c r="AR111" s="75" t="s">
        <v>125</v>
      </c>
      <c r="AT111" s="75" t="s">
        <v>121</v>
      </c>
      <c r="AU111" s="75" t="s">
        <v>8</v>
      </c>
      <c r="AY111" s="75" t="s">
        <v>120</v>
      </c>
      <c r="BE111" s="120">
        <f>IF($N$111="základní",$J$111,0)</f>
        <v>0</v>
      </c>
      <c r="BF111" s="120">
        <f>IF($N$111="snížená",$J$111,0)</f>
        <v>0</v>
      </c>
      <c r="BG111" s="120">
        <f>IF($N$111="zákl. přenesená",$J$111,0)</f>
        <v>0</v>
      </c>
      <c r="BH111" s="120">
        <f>IF($N$111="sníž. přenesená",$J$111,0)</f>
        <v>0</v>
      </c>
      <c r="BI111" s="120">
        <f>IF($N$111="nulová",$J$111,0)</f>
        <v>0</v>
      </c>
      <c r="BJ111" s="75" t="s">
        <v>8</v>
      </c>
      <c r="BK111" s="120">
        <f>ROUND($I$111*$H$111,0)</f>
        <v>0</v>
      </c>
      <c r="BL111" s="75" t="s">
        <v>125</v>
      </c>
      <c r="BM111" s="75" t="s">
        <v>198</v>
      </c>
    </row>
    <row r="112" spans="2:65" s="6" customFormat="1" ht="15.75" customHeight="1">
      <c r="B112" s="22"/>
      <c r="C112" s="112" t="s">
        <v>201</v>
      </c>
      <c r="D112" s="112" t="s">
        <v>121</v>
      </c>
      <c r="E112" s="110" t="s">
        <v>202</v>
      </c>
      <c r="F112" s="111" t="s">
        <v>203</v>
      </c>
      <c r="G112" s="112" t="s">
        <v>191</v>
      </c>
      <c r="H112" s="113">
        <v>6.789</v>
      </c>
      <c r="I112" s="114"/>
      <c r="J112" s="115">
        <f>ROUND($I$112*$H$112,0)</f>
        <v>0</v>
      </c>
      <c r="K112" s="111"/>
      <c r="L112" s="22"/>
      <c r="M112" s="116"/>
      <c r="N112" s="117" t="s">
        <v>43</v>
      </c>
      <c r="P112" s="118">
        <f>$O$112*$H$112</f>
        <v>0</v>
      </c>
      <c r="Q112" s="118">
        <v>0</v>
      </c>
      <c r="R112" s="118">
        <f>$Q$112*$H$112</f>
        <v>0</v>
      </c>
      <c r="S112" s="118">
        <v>0</v>
      </c>
      <c r="T112" s="119">
        <f>$S$112*$H$112</f>
        <v>0</v>
      </c>
      <c r="AR112" s="75" t="s">
        <v>125</v>
      </c>
      <c r="AT112" s="75" t="s">
        <v>121</v>
      </c>
      <c r="AU112" s="75" t="s">
        <v>8</v>
      </c>
      <c r="AY112" s="75" t="s">
        <v>120</v>
      </c>
      <c r="BE112" s="120">
        <f>IF($N$112="základní",$J$112,0)</f>
        <v>0</v>
      </c>
      <c r="BF112" s="120">
        <f>IF($N$112="snížená",$J$112,0)</f>
        <v>0</v>
      </c>
      <c r="BG112" s="120">
        <f>IF($N$112="zákl. přenesená",$J$112,0)</f>
        <v>0</v>
      </c>
      <c r="BH112" s="120">
        <f>IF($N$112="sníž. přenesená",$J$112,0)</f>
        <v>0</v>
      </c>
      <c r="BI112" s="120">
        <f>IF($N$112="nulová",$J$112,0)</f>
        <v>0</v>
      </c>
      <c r="BJ112" s="75" t="s">
        <v>8</v>
      </c>
      <c r="BK112" s="120">
        <f>ROUND($I$112*$H$112,0)</f>
        <v>0</v>
      </c>
      <c r="BL112" s="75" t="s">
        <v>125</v>
      </c>
      <c r="BM112" s="75" t="s">
        <v>201</v>
      </c>
    </row>
    <row r="113" spans="2:65" s="6" customFormat="1" ht="15.75" customHeight="1">
      <c r="B113" s="22"/>
      <c r="C113" s="112" t="s">
        <v>204</v>
      </c>
      <c r="D113" s="112" t="s">
        <v>121</v>
      </c>
      <c r="E113" s="110" t="s">
        <v>205</v>
      </c>
      <c r="F113" s="111" t="s">
        <v>206</v>
      </c>
      <c r="G113" s="112" t="s">
        <v>191</v>
      </c>
      <c r="H113" s="113">
        <v>6.79</v>
      </c>
      <c r="I113" s="114"/>
      <c r="J113" s="115">
        <f>ROUND($I$113*$H$113,0)</f>
        <v>0</v>
      </c>
      <c r="K113" s="111"/>
      <c r="L113" s="22"/>
      <c r="M113" s="116"/>
      <c r="N113" s="117" t="s">
        <v>43</v>
      </c>
      <c r="P113" s="118">
        <f>$O$113*$H$113</f>
        <v>0</v>
      </c>
      <c r="Q113" s="118">
        <v>0</v>
      </c>
      <c r="R113" s="118">
        <f>$Q$113*$H$113</f>
        <v>0</v>
      </c>
      <c r="S113" s="118">
        <v>0</v>
      </c>
      <c r="T113" s="119">
        <f>$S$113*$H$113</f>
        <v>0</v>
      </c>
      <c r="AR113" s="75" t="s">
        <v>125</v>
      </c>
      <c r="AT113" s="75" t="s">
        <v>121</v>
      </c>
      <c r="AU113" s="75" t="s">
        <v>8</v>
      </c>
      <c r="AY113" s="75" t="s">
        <v>120</v>
      </c>
      <c r="BE113" s="120">
        <f>IF($N$113="základní",$J$113,0)</f>
        <v>0</v>
      </c>
      <c r="BF113" s="120">
        <f>IF($N$113="snížená",$J$113,0)</f>
        <v>0</v>
      </c>
      <c r="BG113" s="120">
        <f>IF($N$113="zákl. přenesená",$J$113,0)</f>
        <v>0</v>
      </c>
      <c r="BH113" s="120">
        <f>IF($N$113="sníž. přenesená",$J$113,0)</f>
        <v>0</v>
      </c>
      <c r="BI113" s="120">
        <f>IF($N$113="nulová",$J$113,0)</f>
        <v>0</v>
      </c>
      <c r="BJ113" s="75" t="s">
        <v>8</v>
      </c>
      <c r="BK113" s="120">
        <f>ROUND($I$113*$H$113,0)</f>
        <v>0</v>
      </c>
      <c r="BL113" s="75" t="s">
        <v>125</v>
      </c>
      <c r="BM113" s="75" t="s">
        <v>204</v>
      </c>
    </row>
    <row r="114" spans="2:65" s="6" customFormat="1" ht="15.75" customHeight="1">
      <c r="B114" s="22"/>
      <c r="C114" s="112" t="s">
        <v>207</v>
      </c>
      <c r="D114" s="112" t="s">
        <v>121</v>
      </c>
      <c r="E114" s="110" t="s">
        <v>208</v>
      </c>
      <c r="F114" s="111" t="s">
        <v>209</v>
      </c>
      <c r="G114" s="112" t="s">
        <v>191</v>
      </c>
      <c r="H114" s="113">
        <v>6.79</v>
      </c>
      <c r="I114" s="114"/>
      <c r="J114" s="115">
        <f>ROUND($I$114*$H$114,0)</f>
        <v>0</v>
      </c>
      <c r="K114" s="111"/>
      <c r="L114" s="22"/>
      <c r="M114" s="116"/>
      <c r="N114" s="117" t="s">
        <v>43</v>
      </c>
      <c r="P114" s="118">
        <f>$O$114*$H$114</f>
        <v>0</v>
      </c>
      <c r="Q114" s="118">
        <v>0</v>
      </c>
      <c r="R114" s="118">
        <f>$Q$114*$H$114</f>
        <v>0</v>
      </c>
      <c r="S114" s="118">
        <v>0</v>
      </c>
      <c r="T114" s="119">
        <f>$S$114*$H$114</f>
        <v>0</v>
      </c>
      <c r="AR114" s="75" t="s">
        <v>125</v>
      </c>
      <c r="AT114" s="75" t="s">
        <v>121</v>
      </c>
      <c r="AU114" s="75" t="s">
        <v>8</v>
      </c>
      <c r="AY114" s="75" t="s">
        <v>120</v>
      </c>
      <c r="BE114" s="120">
        <f>IF($N$114="základní",$J$114,0)</f>
        <v>0</v>
      </c>
      <c r="BF114" s="120">
        <f>IF($N$114="snížená",$J$114,0)</f>
        <v>0</v>
      </c>
      <c r="BG114" s="120">
        <f>IF($N$114="zákl. přenesená",$J$114,0)</f>
        <v>0</v>
      </c>
      <c r="BH114" s="120">
        <f>IF($N$114="sníž. přenesená",$J$114,0)</f>
        <v>0</v>
      </c>
      <c r="BI114" s="120">
        <f>IF($N$114="nulová",$J$114,0)</f>
        <v>0</v>
      </c>
      <c r="BJ114" s="75" t="s">
        <v>8</v>
      </c>
      <c r="BK114" s="120">
        <f>ROUND($I$114*$H$114,0)</f>
        <v>0</v>
      </c>
      <c r="BL114" s="75" t="s">
        <v>125</v>
      </c>
      <c r="BM114" s="75" t="s">
        <v>207</v>
      </c>
    </row>
    <row r="115" spans="2:63" s="100" customFormat="1" ht="37.5" customHeight="1">
      <c r="B115" s="101"/>
      <c r="D115" s="102" t="s">
        <v>71</v>
      </c>
      <c r="E115" s="103" t="s">
        <v>210</v>
      </c>
      <c r="F115" s="103" t="s">
        <v>211</v>
      </c>
      <c r="J115" s="104">
        <f>$BK$115</f>
        <v>0</v>
      </c>
      <c r="L115" s="101"/>
      <c r="M115" s="105"/>
      <c r="P115" s="106">
        <f>$P$116</f>
        <v>0</v>
      </c>
      <c r="R115" s="106">
        <f>$R$116</f>
        <v>0</v>
      </c>
      <c r="T115" s="107">
        <f>$T$116</f>
        <v>0</v>
      </c>
      <c r="AR115" s="102" t="s">
        <v>8</v>
      </c>
      <c r="AT115" s="102" t="s">
        <v>71</v>
      </c>
      <c r="AU115" s="102" t="s">
        <v>72</v>
      </c>
      <c r="AY115" s="102" t="s">
        <v>120</v>
      </c>
      <c r="BK115" s="108">
        <f>$BK$116</f>
        <v>0</v>
      </c>
    </row>
    <row r="116" spans="2:65" s="6" customFormat="1" ht="15.75" customHeight="1">
      <c r="B116" s="22"/>
      <c r="C116" s="112" t="s">
        <v>212</v>
      </c>
      <c r="D116" s="112" t="s">
        <v>121</v>
      </c>
      <c r="E116" s="110" t="s">
        <v>213</v>
      </c>
      <c r="F116" s="111" t="s">
        <v>214</v>
      </c>
      <c r="G116" s="112" t="s">
        <v>191</v>
      </c>
      <c r="H116" s="113">
        <v>6.418</v>
      </c>
      <c r="I116" s="114"/>
      <c r="J116" s="115">
        <f>ROUND($I$116*$H$116,0)</f>
        <v>0</v>
      </c>
      <c r="K116" s="111"/>
      <c r="L116" s="22"/>
      <c r="M116" s="116"/>
      <c r="N116" s="117" t="s">
        <v>43</v>
      </c>
      <c r="P116" s="118">
        <f>$O$116*$H$116</f>
        <v>0</v>
      </c>
      <c r="Q116" s="118">
        <v>0</v>
      </c>
      <c r="R116" s="118">
        <f>$Q$116*$H$116</f>
        <v>0</v>
      </c>
      <c r="S116" s="118">
        <v>0</v>
      </c>
      <c r="T116" s="119">
        <f>$S$116*$H$116</f>
        <v>0</v>
      </c>
      <c r="AR116" s="75" t="s">
        <v>125</v>
      </c>
      <c r="AT116" s="75" t="s">
        <v>121</v>
      </c>
      <c r="AU116" s="75" t="s">
        <v>8</v>
      </c>
      <c r="AY116" s="75" t="s">
        <v>120</v>
      </c>
      <c r="BE116" s="120">
        <f>IF($N$116="základní",$J$116,0)</f>
        <v>0</v>
      </c>
      <c r="BF116" s="120">
        <f>IF($N$116="snížená",$J$116,0)</f>
        <v>0</v>
      </c>
      <c r="BG116" s="120">
        <f>IF($N$116="zákl. přenesená",$J$116,0)</f>
        <v>0</v>
      </c>
      <c r="BH116" s="120">
        <f>IF($N$116="sníž. přenesená",$J$116,0)</f>
        <v>0</v>
      </c>
      <c r="BI116" s="120">
        <f>IF($N$116="nulová",$J$116,0)</f>
        <v>0</v>
      </c>
      <c r="BJ116" s="75" t="s">
        <v>8</v>
      </c>
      <c r="BK116" s="120">
        <f>ROUND($I$116*$H$116,0)</f>
        <v>0</v>
      </c>
      <c r="BL116" s="75" t="s">
        <v>125</v>
      </c>
      <c r="BM116" s="75" t="s">
        <v>212</v>
      </c>
    </row>
    <row r="117" spans="2:63" s="100" customFormat="1" ht="37.5" customHeight="1">
      <c r="B117" s="101"/>
      <c r="D117" s="102" t="s">
        <v>71</v>
      </c>
      <c r="E117" s="103" t="s">
        <v>215</v>
      </c>
      <c r="F117" s="103" t="s">
        <v>216</v>
      </c>
      <c r="J117" s="104">
        <f>$BK$117</f>
        <v>0</v>
      </c>
      <c r="L117" s="101"/>
      <c r="M117" s="105"/>
      <c r="P117" s="106">
        <f>SUM($P$118:$P$120)</f>
        <v>0</v>
      </c>
      <c r="R117" s="106">
        <f>SUM($R$118:$R$120)</f>
        <v>0</v>
      </c>
      <c r="T117" s="107">
        <f>SUM($T$118:$T$120)</f>
        <v>0</v>
      </c>
      <c r="AR117" s="102" t="s">
        <v>8</v>
      </c>
      <c r="AT117" s="102" t="s">
        <v>71</v>
      </c>
      <c r="AU117" s="102" t="s">
        <v>72</v>
      </c>
      <c r="AY117" s="102" t="s">
        <v>120</v>
      </c>
      <c r="BK117" s="108">
        <f>SUM($BK$118:$BK$120)</f>
        <v>0</v>
      </c>
    </row>
    <row r="118" spans="2:65" s="6" customFormat="1" ht="15.75" customHeight="1">
      <c r="B118" s="22"/>
      <c r="C118" s="112" t="s">
        <v>217</v>
      </c>
      <c r="D118" s="112" t="s">
        <v>121</v>
      </c>
      <c r="E118" s="110" t="s">
        <v>218</v>
      </c>
      <c r="F118" s="111" t="s">
        <v>219</v>
      </c>
      <c r="G118" s="112" t="s">
        <v>128</v>
      </c>
      <c r="H118" s="113">
        <v>59.66</v>
      </c>
      <c r="I118" s="114"/>
      <c r="J118" s="115">
        <f>ROUND($I$118*$H$118,0)</f>
        <v>0</v>
      </c>
      <c r="K118" s="111"/>
      <c r="L118" s="22"/>
      <c r="M118" s="116"/>
      <c r="N118" s="117" t="s">
        <v>43</v>
      </c>
      <c r="P118" s="118">
        <f>$O$118*$H$118</f>
        <v>0</v>
      </c>
      <c r="Q118" s="118">
        <v>0</v>
      </c>
      <c r="R118" s="118">
        <f>$Q$118*$H$118</f>
        <v>0</v>
      </c>
      <c r="S118" s="118">
        <v>0</v>
      </c>
      <c r="T118" s="119">
        <f>$S$118*$H$118</f>
        <v>0</v>
      </c>
      <c r="AR118" s="75" t="s">
        <v>125</v>
      </c>
      <c r="AT118" s="75" t="s">
        <v>121</v>
      </c>
      <c r="AU118" s="75" t="s">
        <v>8</v>
      </c>
      <c r="AY118" s="75" t="s">
        <v>120</v>
      </c>
      <c r="BE118" s="120">
        <f>IF($N$118="základní",$J$118,0)</f>
        <v>0</v>
      </c>
      <c r="BF118" s="120">
        <f>IF($N$118="snížená",$J$118,0)</f>
        <v>0</v>
      </c>
      <c r="BG118" s="120">
        <f>IF($N$118="zákl. přenesená",$J$118,0)</f>
        <v>0</v>
      </c>
      <c r="BH118" s="120">
        <f>IF($N$118="sníž. přenesená",$J$118,0)</f>
        <v>0</v>
      </c>
      <c r="BI118" s="120">
        <f>IF($N$118="nulová",$J$118,0)</f>
        <v>0</v>
      </c>
      <c r="BJ118" s="75" t="s">
        <v>8</v>
      </c>
      <c r="BK118" s="120">
        <f>ROUND($I$118*$H$118,0)</f>
        <v>0</v>
      </c>
      <c r="BL118" s="75" t="s">
        <v>125</v>
      </c>
      <c r="BM118" s="75" t="s">
        <v>217</v>
      </c>
    </row>
    <row r="119" spans="2:65" s="6" customFormat="1" ht="15.75" customHeight="1">
      <c r="B119" s="22"/>
      <c r="C119" s="112" t="s">
        <v>220</v>
      </c>
      <c r="D119" s="112" t="s">
        <v>121</v>
      </c>
      <c r="E119" s="110" t="s">
        <v>221</v>
      </c>
      <c r="F119" s="111" t="s">
        <v>222</v>
      </c>
      <c r="G119" s="112" t="s">
        <v>128</v>
      </c>
      <c r="H119" s="113">
        <v>25.09</v>
      </c>
      <c r="I119" s="114"/>
      <c r="J119" s="115">
        <f>ROUND($I$119*$H$119,0)</f>
        <v>0</v>
      </c>
      <c r="K119" s="111"/>
      <c r="L119" s="22"/>
      <c r="M119" s="116"/>
      <c r="N119" s="117" t="s">
        <v>43</v>
      </c>
      <c r="P119" s="118">
        <f>$O$119*$H$119</f>
        <v>0</v>
      </c>
      <c r="Q119" s="118">
        <v>0</v>
      </c>
      <c r="R119" s="118">
        <f>$Q$119*$H$119</f>
        <v>0</v>
      </c>
      <c r="S119" s="118">
        <v>0</v>
      </c>
      <c r="T119" s="119">
        <f>$S$119*$H$119</f>
        <v>0</v>
      </c>
      <c r="AR119" s="75" t="s">
        <v>125</v>
      </c>
      <c r="AT119" s="75" t="s">
        <v>121</v>
      </c>
      <c r="AU119" s="75" t="s">
        <v>8</v>
      </c>
      <c r="AY119" s="75" t="s">
        <v>120</v>
      </c>
      <c r="BE119" s="120">
        <f>IF($N$119="základní",$J$119,0)</f>
        <v>0</v>
      </c>
      <c r="BF119" s="120">
        <f>IF($N$119="snížená",$J$119,0)</f>
        <v>0</v>
      </c>
      <c r="BG119" s="120">
        <f>IF($N$119="zákl. přenesená",$J$119,0)</f>
        <v>0</v>
      </c>
      <c r="BH119" s="120">
        <f>IF($N$119="sníž. přenesená",$J$119,0)</f>
        <v>0</v>
      </c>
      <c r="BI119" s="120">
        <f>IF($N$119="nulová",$J$119,0)</f>
        <v>0</v>
      </c>
      <c r="BJ119" s="75" t="s">
        <v>8</v>
      </c>
      <c r="BK119" s="120">
        <f>ROUND($I$119*$H$119,0)</f>
        <v>0</v>
      </c>
      <c r="BL119" s="75" t="s">
        <v>125</v>
      </c>
      <c r="BM119" s="75" t="s">
        <v>220</v>
      </c>
    </row>
    <row r="120" spans="2:65" s="6" customFormat="1" ht="15.75" customHeight="1">
      <c r="B120" s="22"/>
      <c r="C120" s="112" t="s">
        <v>223</v>
      </c>
      <c r="D120" s="112" t="s">
        <v>121</v>
      </c>
      <c r="E120" s="110" t="s">
        <v>224</v>
      </c>
      <c r="F120" s="111" t="s">
        <v>225</v>
      </c>
      <c r="G120" s="112" t="s">
        <v>139</v>
      </c>
      <c r="H120" s="113">
        <v>10.8</v>
      </c>
      <c r="I120" s="114"/>
      <c r="J120" s="115">
        <f>ROUND($I$120*$H$120,0)</f>
        <v>0</v>
      </c>
      <c r="K120" s="111"/>
      <c r="L120" s="22"/>
      <c r="M120" s="116"/>
      <c r="N120" s="117" t="s">
        <v>43</v>
      </c>
      <c r="P120" s="118">
        <f>$O$120*$H$120</f>
        <v>0</v>
      </c>
      <c r="Q120" s="118">
        <v>0</v>
      </c>
      <c r="R120" s="118">
        <f>$Q$120*$H$120</f>
        <v>0</v>
      </c>
      <c r="S120" s="118">
        <v>0</v>
      </c>
      <c r="T120" s="119">
        <f>$S$120*$H$120</f>
        <v>0</v>
      </c>
      <c r="AR120" s="75" t="s">
        <v>125</v>
      </c>
      <c r="AT120" s="75" t="s">
        <v>121</v>
      </c>
      <c r="AU120" s="75" t="s">
        <v>8</v>
      </c>
      <c r="AY120" s="75" t="s">
        <v>120</v>
      </c>
      <c r="BE120" s="120">
        <f>IF($N$120="základní",$J$120,0)</f>
        <v>0</v>
      </c>
      <c r="BF120" s="120">
        <f>IF($N$120="snížená",$J$120,0)</f>
        <v>0</v>
      </c>
      <c r="BG120" s="120">
        <f>IF($N$120="zákl. přenesená",$J$120,0)</f>
        <v>0</v>
      </c>
      <c r="BH120" s="120">
        <f>IF($N$120="sníž. přenesená",$J$120,0)</f>
        <v>0</v>
      </c>
      <c r="BI120" s="120">
        <f>IF($N$120="nulová",$J$120,0)</f>
        <v>0</v>
      </c>
      <c r="BJ120" s="75" t="s">
        <v>8</v>
      </c>
      <c r="BK120" s="120">
        <f>ROUND($I$120*$H$120,0)</f>
        <v>0</v>
      </c>
      <c r="BL120" s="75" t="s">
        <v>125</v>
      </c>
      <c r="BM120" s="75" t="s">
        <v>223</v>
      </c>
    </row>
    <row r="121" spans="2:63" s="100" customFormat="1" ht="37.5" customHeight="1">
      <c r="B121" s="101"/>
      <c r="D121" s="102" t="s">
        <v>71</v>
      </c>
      <c r="E121" s="103" t="s">
        <v>226</v>
      </c>
      <c r="F121" s="103" t="s">
        <v>227</v>
      </c>
      <c r="J121" s="104">
        <f>$BK$121</f>
        <v>0</v>
      </c>
      <c r="L121" s="101"/>
      <c r="M121" s="105"/>
      <c r="P121" s="106">
        <f>$P$122</f>
        <v>0</v>
      </c>
      <c r="R121" s="106">
        <f>$R$122</f>
        <v>0.1431927</v>
      </c>
      <c r="T121" s="107">
        <f>$T$122</f>
        <v>0</v>
      </c>
      <c r="AR121" s="102" t="s">
        <v>80</v>
      </c>
      <c r="AT121" s="102" t="s">
        <v>71</v>
      </c>
      <c r="AU121" s="102" t="s">
        <v>72</v>
      </c>
      <c r="AY121" s="102" t="s">
        <v>120</v>
      </c>
      <c r="BK121" s="108">
        <f>$BK$122</f>
        <v>0</v>
      </c>
    </row>
    <row r="122" spans="2:65" s="6" customFormat="1" ht="15.75" customHeight="1">
      <c r="B122" s="22"/>
      <c r="C122" s="112" t="s">
        <v>228</v>
      </c>
      <c r="D122" s="112" t="s">
        <v>121</v>
      </c>
      <c r="E122" s="110" t="s">
        <v>229</v>
      </c>
      <c r="F122" s="111" t="s">
        <v>230</v>
      </c>
      <c r="G122" s="112" t="s">
        <v>128</v>
      </c>
      <c r="H122" s="113">
        <v>292.23</v>
      </c>
      <c r="I122" s="114"/>
      <c r="J122" s="115">
        <f>ROUND($I$122*$H$122,0)</f>
        <v>0</v>
      </c>
      <c r="K122" s="111"/>
      <c r="L122" s="22"/>
      <c r="M122" s="116"/>
      <c r="N122" s="117" t="s">
        <v>43</v>
      </c>
      <c r="P122" s="118">
        <f>$O$122*$H$122</f>
        <v>0</v>
      </c>
      <c r="Q122" s="118">
        <v>0.00049</v>
      </c>
      <c r="R122" s="118">
        <f>$Q$122*$H$122</f>
        <v>0.1431927</v>
      </c>
      <c r="S122" s="118">
        <v>0</v>
      </c>
      <c r="T122" s="119">
        <f>$S$122*$H$122</f>
        <v>0</v>
      </c>
      <c r="AR122" s="75" t="s">
        <v>171</v>
      </c>
      <c r="AT122" s="75" t="s">
        <v>121</v>
      </c>
      <c r="AU122" s="75" t="s">
        <v>8</v>
      </c>
      <c r="AY122" s="75" t="s">
        <v>120</v>
      </c>
      <c r="BE122" s="120">
        <f>IF($N$122="základní",$J$122,0)</f>
        <v>0</v>
      </c>
      <c r="BF122" s="120">
        <f>IF($N$122="snížená",$J$122,0)</f>
        <v>0</v>
      </c>
      <c r="BG122" s="120">
        <f>IF($N$122="zákl. přenesená",$J$122,0)</f>
        <v>0</v>
      </c>
      <c r="BH122" s="120">
        <f>IF($N$122="sníž. přenesená",$J$122,0)</f>
        <v>0</v>
      </c>
      <c r="BI122" s="120">
        <f>IF($N$122="nulová",$J$122,0)</f>
        <v>0</v>
      </c>
      <c r="BJ122" s="75" t="s">
        <v>8</v>
      </c>
      <c r="BK122" s="120">
        <f>ROUND($I$122*$H$122,0)</f>
        <v>0</v>
      </c>
      <c r="BL122" s="75" t="s">
        <v>171</v>
      </c>
      <c r="BM122" s="75" t="s">
        <v>228</v>
      </c>
    </row>
    <row r="123" spans="2:63" s="100" customFormat="1" ht="37.5" customHeight="1">
      <c r="B123" s="101"/>
      <c r="D123" s="102" t="s">
        <v>71</v>
      </c>
      <c r="E123" s="103" t="s">
        <v>231</v>
      </c>
      <c r="F123" s="103" t="s">
        <v>232</v>
      </c>
      <c r="J123" s="104">
        <f>$BK$123</f>
        <v>0</v>
      </c>
      <c r="L123" s="101"/>
      <c r="M123" s="105"/>
      <c r="P123" s="106">
        <f>$P$124</f>
        <v>0</v>
      </c>
      <c r="R123" s="106">
        <f>$R$124</f>
        <v>0</v>
      </c>
      <c r="T123" s="107">
        <f>$T$124</f>
        <v>0</v>
      </c>
      <c r="AR123" s="102" t="s">
        <v>136</v>
      </c>
      <c r="AT123" s="102" t="s">
        <v>71</v>
      </c>
      <c r="AU123" s="102" t="s">
        <v>72</v>
      </c>
      <c r="AY123" s="102" t="s">
        <v>120</v>
      </c>
      <c r="BK123" s="108">
        <f>$BK$124</f>
        <v>0</v>
      </c>
    </row>
    <row r="124" spans="2:65" s="6" customFormat="1" ht="15.75" customHeight="1">
      <c r="B124" s="22"/>
      <c r="C124" s="112" t="s">
        <v>233</v>
      </c>
      <c r="D124" s="112" t="s">
        <v>121</v>
      </c>
      <c r="E124" s="110" t="s">
        <v>234</v>
      </c>
      <c r="F124" s="111" t="s">
        <v>235</v>
      </c>
      <c r="G124" s="112" t="s">
        <v>236</v>
      </c>
      <c r="H124" s="121"/>
      <c r="I124" s="114"/>
      <c r="J124" s="115">
        <f>ROUND($I$124*$H$124,0)</f>
        <v>0</v>
      </c>
      <c r="K124" s="111"/>
      <c r="L124" s="22"/>
      <c r="M124" s="116"/>
      <c r="N124" s="122" t="s">
        <v>43</v>
      </c>
      <c r="O124" s="123"/>
      <c r="P124" s="124">
        <f>$O$124*$H$124</f>
        <v>0</v>
      </c>
      <c r="Q124" s="124">
        <v>0</v>
      </c>
      <c r="R124" s="124">
        <f>$Q$124*$H$124</f>
        <v>0</v>
      </c>
      <c r="S124" s="124">
        <v>0</v>
      </c>
      <c r="T124" s="125">
        <f>$S$124*$H$124</f>
        <v>0</v>
      </c>
      <c r="AR124" s="75" t="s">
        <v>125</v>
      </c>
      <c r="AT124" s="75" t="s">
        <v>121</v>
      </c>
      <c r="AU124" s="75" t="s">
        <v>8</v>
      </c>
      <c r="AY124" s="75" t="s">
        <v>120</v>
      </c>
      <c r="BE124" s="120">
        <f>IF($N$124="základní",$J$124,0)</f>
        <v>0</v>
      </c>
      <c r="BF124" s="120">
        <f>IF($N$124="snížená",$J$124,0)</f>
        <v>0</v>
      </c>
      <c r="BG124" s="120">
        <f>IF($N$124="zákl. přenesená",$J$124,0)</f>
        <v>0</v>
      </c>
      <c r="BH124" s="120">
        <f>IF($N$124="sníž. přenesená",$J$124,0)</f>
        <v>0</v>
      </c>
      <c r="BI124" s="120">
        <f>IF($N$124="nulová",$J$124,0)</f>
        <v>0</v>
      </c>
      <c r="BJ124" s="75" t="s">
        <v>8</v>
      </c>
      <c r="BK124" s="120">
        <f>ROUND($I$124*$H$124,0)</f>
        <v>0</v>
      </c>
      <c r="BL124" s="75" t="s">
        <v>125</v>
      </c>
      <c r="BM124" s="75" t="s">
        <v>233</v>
      </c>
    </row>
    <row r="125" spans="2:12" s="6" customFormat="1" ht="7.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22"/>
    </row>
    <row r="126" s="2" customFormat="1" ht="14.25" customHeight="1"/>
  </sheetData>
  <sheetProtection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6"/>
      <c r="C1" s="156"/>
      <c r="D1" s="155" t="s">
        <v>1</v>
      </c>
      <c r="E1" s="156"/>
      <c r="F1" s="157" t="s">
        <v>539</v>
      </c>
      <c r="G1" s="152" t="s">
        <v>540</v>
      </c>
      <c r="H1" s="152"/>
      <c r="I1" s="156"/>
      <c r="J1" s="157" t="s">
        <v>541</v>
      </c>
      <c r="K1" s="155" t="s">
        <v>87</v>
      </c>
      <c r="L1" s="157" t="s">
        <v>542</v>
      </c>
      <c r="M1" s="157"/>
      <c r="N1" s="157"/>
      <c r="O1" s="157"/>
      <c r="P1" s="157"/>
      <c r="Q1" s="157"/>
      <c r="R1" s="157"/>
      <c r="S1" s="157"/>
      <c r="T1" s="157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67" t="str">
        <f>'Rekapitulace stavby'!$K$6</f>
        <v>Objekt č.p.1139/II, Volšovská, Sušice - stavební úpravy - zateplení objektu Domova mládeže SOŠ a SOU Sušice  - I.etapa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65" t="s">
        <v>237</v>
      </c>
      <c r="F9" s="266"/>
      <c r="G9" s="266"/>
      <c r="H9" s="266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13.12.2015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48"/>
      <c r="F24" s="268"/>
      <c r="G24" s="268"/>
      <c r="H24" s="268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ROUND($J$90,2)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ROUND(SUM($BE$90:$BE$231),2)</f>
        <v>0</v>
      </c>
      <c r="I30" s="81">
        <v>0.21</v>
      </c>
      <c r="J30" s="80">
        <f>ROUND(ROUND((SUM($BE$90:$BE$231)),2)*$I$30,2)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ROUND(SUM($BF$90:$BF$231),2)</f>
        <v>0</v>
      </c>
      <c r="I31" s="81">
        <v>0.15</v>
      </c>
      <c r="J31" s="80">
        <f>ROUND(ROUND((SUM($BF$90:$BF$231)),2)*$I$31,2)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ROUND(SUM($BG$90:$BG$231),2)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ROUND(SUM($BH$90:$BH$231),2)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ROUND(SUM($BI$90:$BI$231),2)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67" t="str">
        <f>$E$7</f>
        <v>Objekt č.p.1139/II, Volšovská, Sušice - stavební úpravy - zateplení objektu Domova mládeže SOŠ a SOU Sušice  - I.etapa</v>
      </c>
      <c r="F45" s="266"/>
      <c r="G45" s="266"/>
      <c r="H45" s="266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65" t="str">
        <f>$E$9</f>
        <v>021 - Ubytovací objekt - zateplení fasády</v>
      </c>
      <c r="F47" s="266"/>
      <c r="G47" s="266"/>
      <c r="H47" s="266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Sušice</v>
      </c>
      <c r="I49" s="18" t="s">
        <v>24</v>
      </c>
      <c r="J49" s="45" t="str">
        <f>IF($J$12="","",$J$12)</f>
        <v>13.12.2015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SOŠ a SOU Sušice, U Kapličky č.p.761, Sušice</v>
      </c>
      <c r="I51" s="18" t="s">
        <v>34</v>
      </c>
      <c r="J51" s="16" t="str">
        <f>$E$21</f>
        <v>Ing. Jiří Lejsek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92</v>
      </c>
      <c r="D54" s="30"/>
      <c r="E54" s="30"/>
      <c r="F54" s="30"/>
      <c r="G54" s="30"/>
      <c r="H54" s="30"/>
      <c r="I54" s="30"/>
      <c r="J54" s="86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$J$90</f>
        <v>0</v>
      </c>
      <c r="K56" s="25"/>
      <c r="AU56" s="6" t="s">
        <v>95</v>
      </c>
    </row>
    <row r="57" spans="2:11" s="62" customFormat="1" ht="25.5" customHeight="1">
      <c r="B57" s="87"/>
      <c r="D57" s="88" t="s">
        <v>238</v>
      </c>
      <c r="E57" s="88"/>
      <c r="F57" s="88"/>
      <c r="G57" s="88"/>
      <c r="H57" s="88"/>
      <c r="I57" s="88"/>
      <c r="J57" s="89">
        <f>$J$91</f>
        <v>0</v>
      </c>
      <c r="K57" s="90"/>
    </row>
    <row r="58" spans="2:11" s="62" customFormat="1" ht="25.5" customHeight="1">
      <c r="B58" s="87"/>
      <c r="D58" s="88" t="s">
        <v>239</v>
      </c>
      <c r="E58" s="88"/>
      <c r="F58" s="88"/>
      <c r="G58" s="88"/>
      <c r="H58" s="88"/>
      <c r="I58" s="88"/>
      <c r="J58" s="89">
        <f>$J$98</f>
        <v>0</v>
      </c>
      <c r="K58" s="90"/>
    </row>
    <row r="59" spans="2:11" s="62" customFormat="1" ht="25.5" customHeight="1">
      <c r="B59" s="87"/>
      <c r="D59" s="88" t="s">
        <v>240</v>
      </c>
      <c r="E59" s="88"/>
      <c r="F59" s="88"/>
      <c r="G59" s="88"/>
      <c r="H59" s="88"/>
      <c r="I59" s="88"/>
      <c r="J59" s="89">
        <f>$J$105</f>
        <v>0</v>
      </c>
      <c r="K59" s="90"/>
    </row>
    <row r="60" spans="2:11" s="62" customFormat="1" ht="25.5" customHeight="1">
      <c r="B60" s="87"/>
      <c r="D60" s="88" t="s">
        <v>241</v>
      </c>
      <c r="E60" s="88"/>
      <c r="F60" s="88"/>
      <c r="G60" s="88"/>
      <c r="H60" s="88"/>
      <c r="I60" s="88"/>
      <c r="J60" s="89">
        <f>$J$143</f>
        <v>0</v>
      </c>
      <c r="K60" s="90"/>
    </row>
    <row r="61" spans="2:11" s="62" customFormat="1" ht="25.5" customHeight="1">
      <c r="B61" s="87"/>
      <c r="D61" s="88" t="s">
        <v>98</v>
      </c>
      <c r="E61" s="88"/>
      <c r="F61" s="88"/>
      <c r="G61" s="88"/>
      <c r="H61" s="88"/>
      <c r="I61" s="88"/>
      <c r="J61" s="89">
        <f>$J$152</f>
        <v>0</v>
      </c>
      <c r="K61" s="90"/>
    </row>
    <row r="62" spans="2:11" s="62" customFormat="1" ht="25.5" customHeight="1">
      <c r="B62" s="87"/>
      <c r="D62" s="88" t="s">
        <v>99</v>
      </c>
      <c r="E62" s="88"/>
      <c r="F62" s="88"/>
      <c r="G62" s="88"/>
      <c r="H62" s="88"/>
      <c r="I62" s="88"/>
      <c r="J62" s="89">
        <f>$J$169</f>
        <v>0</v>
      </c>
      <c r="K62" s="90"/>
    </row>
    <row r="63" spans="2:11" s="62" customFormat="1" ht="25.5" customHeight="1">
      <c r="B63" s="87"/>
      <c r="D63" s="88" t="s">
        <v>242</v>
      </c>
      <c r="E63" s="88"/>
      <c r="F63" s="88"/>
      <c r="G63" s="88"/>
      <c r="H63" s="88"/>
      <c r="I63" s="88"/>
      <c r="J63" s="89">
        <f>$J$171</f>
        <v>0</v>
      </c>
      <c r="K63" s="90"/>
    </row>
    <row r="64" spans="2:11" s="62" customFormat="1" ht="25.5" customHeight="1">
      <c r="B64" s="87"/>
      <c r="D64" s="88" t="s">
        <v>243</v>
      </c>
      <c r="E64" s="88"/>
      <c r="F64" s="88"/>
      <c r="G64" s="88"/>
      <c r="H64" s="88"/>
      <c r="I64" s="88"/>
      <c r="J64" s="89">
        <f>$J$174</f>
        <v>0</v>
      </c>
      <c r="K64" s="90"/>
    </row>
    <row r="65" spans="2:11" s="62" customFormat="1" ht="25.5" customHeight="1">
      <c r="B65" s="87"/>
      <c r="D65" s="88" t="s">
        <v>244</v>
      </c>
      <c r="E65" s="88"/>
      <c r="F65" s="88"/>
      <c r="G65" s="88"/>
      <c r="H65" s="88"/>
      <c r="I65" s="88"/>
      <c r="J65" s="89">
        <f>$J$182</f>
        <v>0</v>
      </c>
      <c r="K65" s="90"/>
    </row>
    <row r="66" spans="2:11" s="62" customFormat="1" ht="25.5" customHeight="1">
      <c r="B66" s="87"/>
      <c r="D66" s="88" t="s">
        <v>245</v>
      </c>
      <c r="E66" s="88"/>
      <c r="F66" s="88"/>
      <c r="G66" s="88"/>
      <c r="H66" s="88"/>
      <c r="I66" s="88"/>
      <c r="J66" s="89">
        <f>$J$187</f>
        <v>0</v>
      </c>
      <c r="K66" s="90"/>
    </row>
    <row r="67" spans="2:11" s="62" customFormat="1" ht="25.5" customHeight="1">
      <c r="B67" s="87"/>
      <c r="D67" s="88" t="s">
        <v>246</v>
      </c>
      <c r="E67" s="88"/>
      <c r="F67" s="88"/>
      <c r="G67" s="88"/>
      <c r="H67" s="88"/>
      <c r="I67" s="88"/>
      <c r="J67" s="89">
        <f>$J$203</f>
        <v>0</v>
      </c>
      <c r="K67" s="90"/>
    </row>
    <row r="68" spans="2:11" s="62" customFormat="1" ht="25.5" customHeight="1">
      <c r="B68" s="87"/>
      <c r="D68" s="88" t="s">
        <v>247</v>
      </c>
      <c r="E68" s="88"/>
      <c r="F68" s="88"/>
      <c r="G68" s="88"/>
      <c r="H68" s="88"/>
      <c r="I68" s="88"/>
      <c r="J68" s="89">
        <f>$J$212</f>
        <v>0</v>
      </c>
      <c r="K68" s="90"/>
    </row>
    <row r="69" spans="2:11" s="62" customFormat="1" ht="25.5" customHeight="1">
      <c r="B69" s="87"/>
      <c r="D69" s="88" t="s">
        <v>248</v>
      </c>
      <c r="E69" s="88"/>
      <c r="F69" s="88"/>
      <c r="G69" s="88"/>
      <c r="H69" s="88"/>
      <c r="I69" s="88"/>
      <c r="J69" s="89">
        <f>$J$221</f>
        <v>0</v>
      </c>
      <c r="K69" s="90"/>
    </row>
    <row r="70" spans="2:11" s="62" customFormat="1" ht="25.5" customHeight="1">
      <c r="B70" s="87"/>
      <c r="D70" s="88" t="s">
        <v>102</v>
      </c>
      <c r="E70" s="88"/>
      <c r="F70" s="88"/>
      <c r="G70" s="88"/>
      <c r="H70" s="88"/>
      <c r="I70" s="88"/>
      <c r="J70" s="89">
        <f>$J$230</f>
        <v>0</v>
      </c>
      <c r="K70" s="90"/>
    </row>
    <row r="71" spans="2:11" s="6" customFormat="1" ht="22.5" customHeight="1">
      <c r="B71" s="22"/>
      <c r="K71" s="25"/>
    </row>
    <row r="72" spans="2:11" s="6" customFormat="1" ht="7.5" customHeight="1">
      <c r="B72" s="36"/>
      <c r="C72" s="37"/>
      <c r="D72" s="37"/>
      <c r="E72" s="37"/>
      <c r="F72" s="37"/>
      <c r="G72" s="37"/>
      <c r="H72" s="37"/>
      <c r="I72" s="37"/>
      <c r="J72" s="37"/>
      <c r="K72" s="38"/>
    </row>
    <row r="76" spans="2:12" s="6" customFormat="1" ht="7.5" customHeight="1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22"/>
    </row>
    <row r="77" spans="2:12" s="6" customFormat="1" ht="37.5" customHeight="1">
      <c r="B77" s="22"/>
      <c r="C77" s="11" t="s">
        <v>103</v>
      </c>
      <c r="L77" s="22"/>
    </row>
    <row r="78" spans="2:12" s="6" customFormat="1" ht="7.5" customHeight="1">
      <c r="B78" s="22"/>
      <c r="L78" s="22"/>
    </row>
    <row r="79" spans="2:12" s="6" customFormat="1" ht="15" customHeight="1">
      <c r="B79" s="22"/>
      <c r="C79" s="18" t="s">
        <v>17</v>
      </c>
      <c r="L79" s="22"/>
    </row>
    <row r="80" spans="2:12" s="6" customFormat="1" ht="16.5" customHeight="1">
      <c r="B80" s="22"/>
      <c r="E80" s="267" t="str">
        <f>$E$7</f>
        <v>Objekt č.p.1139/II, Volšovská, Sušice - stavební úpravy - zateplení objektu Domova mládeže SOŠ a SOU Sušice  - I.etapa</v>
      </c>
      <c r="F80" s="266"/>
      <c r="G80" s="266"/>
      <c r="H80" s="266"/>
      <c r="L80" s="22"/>
    </row>
    <row r="81" spans="2:12" s="6" customFormat="1" ht="15" customHeight="1">
      <c r="B81" s="22"/>
      <c r="C81" s="18" t="s">
        <v>89</v>
      </c>
      <c r="L81" s="22"/>
    </row>
    <row r="82" spans="2:12" s="6" customFormat="1" ht="19.5" customHeight="1">
      <c r="B82" s="22"/>
      <c r="E82" s="265" t="str">
        <f>$E$9</f>
        <v>021 - Ubytovací objekt - zateplení fasády</v>
      </c>
      <c r="F82" s="266"/>
      <c r="G82" s="266"/>
      <c r="H82" s="266"/>
      <c r="L82" s="22"/>
    </row>
    <row r="83" spans="2:12" s="6" customFormat="1" ht="7.5" customHeight="1">
      <c r="B83" s="22"/>
      <c r="L83" s="22"/>
    </row>
    <row r="84" spans="2:12" s="6" customFormat="1" ht="18.75" customHeight="1">
      <c r="B84" s="22"/>
      <c r="C84" s="18" t="s">
        <v>22</v>
      </c>
      <c r="F84" s="16" t="str">
        <f>$F$12</f>
        <v>Sušice</v>
      </c>
      <c r="I84" s="18" t="s">
        <v>24</v>
      </c>
      <c r="J84" s="45" t="str">
        <f>IF($J$12="","",$J$12)</f>
        <v>13.12.2015</v>
      </c>
      <c r="L84" s="22"/>
    </row>
    <row r="85" spans="2:12" s="6" customFormat="1" ht="7.5" customHeight="1">
      <c r="B85" s="22"/>
      <c r="L85" s="22"/>
    </row>
    <row r="86" spans="2:12" s="6" customFormat="1" ht="15.75" customHeight="1">
      <c r="B86" s="22"/>
      <c r="C86" s="18" t="s">
        <v>28</v>
      </c>
      <c r="F86" s="16" t="str">
        <f>$E$15</f>
        <v>SOŠ a SOU Sušice, U Kapličky č.p.761, Sušice</v>
      </c>
      <c r="I86" s="18" t="s">
        <v>34</v>
      </c>
      <c r="J86" s="16" t="str">
        <f>$E$21</f>
        <v>Ing. Jiří Lejsek</v>
      </c>
      <c r="L86" s="22"/>
    </row>
    <row r="87" spans="2:12" s="6" customFormat="1" ht="15" customHeight="1">
      <c r="B87" s="22"/>
      <c r="C87" s="18" t="s">
        <v>32</v>
      </c>
      <c r="F87" s="16">
        <f>IF($E$18="","",$E$18)</f>
      </c>
      <c r="L87" s="22"/>
    </row>
    <row r="88" spans="2:12" s="6" customFormat="1" ht="11.25" customHeight="1">
      <c r="B88" s="22"/>
      <c r="L88" s="22"/>
    </row>
    <row r="89" spans="2:20" s="91" customFormat="1" ht="30" customHeight="1">
      <c r="B89" s="92"/>
      <c r="C89" s="93" t="s">
        <v>104</v>
      </c>
      <c r="D89" s="94" t="s">
        <v>57</v>
      </c>
      <c r="E89" s="94" t="s">
        <v>53</v>
      </c>
      <c r="F89" s="94" t="s">
        <v>105</v>
      </c>
      <c r="G89" s="94" t="s">
        <v>106</v>
      </c>
      <c r="H89" s="94" t="s">
        <v>107</v>
      </c>
      <c r="I89" s="94" t="s">
        <v>108</v>
      </c>
      <c r="J89" s="94" t="s">
        <v>109</v>
      </c>
      <c r="K89" s="95" t="s">
        <v>110</v>
      </c>
      <c r="L89" s="92"/>
      <c r="M89" s="50" t="s">
        <v>111</v>
      </c>
      <c r="N89" s="51" t="s">
        <v>42</v>
      </c>
      <c r="O89" s="51" t="s">
        <v>112</v>
      </c>
      <c r="P89" s="51" t="s">
        <v>113</v>
      </c>
      <c r="Q89" s="51" t="s">
        <v>114</v>
      </c>
      <c r="R89" s="51" t="s">
        <v>115</v>
      </c>
      <c r="S89" s="51" t="s">
        <v>116</v>
      </c>
      <c r="T89" s="52" t="s">
        <v>117</v>
      </c>
    </row>
    <row r="90" spans="2:63" s="6" customFormat="1" ht="30" customHeight="1">
      <c r="B90" s="22"/>
      <c r="C90" s="55" t="s">
        <v>94</v>
      </c>
      <c r="J90" s="96">
        <f>$BK$90</f>
        <v>0</v>
      </c>
      <c r="L90" s="22"/>
      <c r="M90" s="54"/>
      <c r="N90" s="46"/>
      <c r="O90" s="46"/>
      <c r="P90" s="97">
        <f>$P$91+$P$98+$P$105+$P$143+$P$152+$P$169+$P$171+$P$174+$P$182+$P$187+$P$203+$P$212+$P$221+$P$230</f>
        <v>0</v>
      </c>
      <c r="Q90" s="46"/>
      <c r="R90" s="97">
        <f>$R$91+$R$98+$R$105+$R$143+$R$152+$R$169+$R$171+$R$174+$R$182+$R$187+$R$203+$R$212+$R$221+$R$230</f>
        <v>78.20015632</v>
      </c>
      <c r="S90" s="46"/>
      <c r="T90" s="98">
        <f>$T$91+$T$98+$T$105+$T$143+$T$152+$T$169+$T$171+$T$174+$T$182+$T$187+$T$203+$T$212+$T$221+$T$230</f>
        <v>23.769044140000002</v>
      </c>
      <c r="AT90" s="6" t="s">
        <v>71</v>
      </c>
      <c r="AU90" s="6" t="s">
        <v>95</v>
      </c>
      <c r="BK90" s="99">
        <f>$BK$91+$BK$98+$BK$105+$BK$143+$BK$152+$BK$169+$BK$171+$BK$174+$BK$182+$BK$187+$BK$203+$BK$212+$BK$221+$BK$230</f>
        <v>0</v>
      </c>
    </row>
    <row r="91" spans="2:63" s="100" customFormat="1" ht="37.5" customHeight="1">
      <c r="B91" s="101"/>
      <c r="D91" s="102" t="s">
        <v>71</v>
      </c>
      <c r="E91" s="103" t="s">
        <v>249</v>
      </c>
      <c r="F91" s="103" t="s">
        <v>250</v>
      </c>
      <c r="J91" s="104">
        <f>$BK$91</f>
        <v>0</v>
      </c>
      <c r="L91" s="101"/>
      <c r="M91" s="105"/>
      <c r="P91" s="106">
        <f>SUM($P$92:$P$97)</f>
        <v>0</v>
      </c>
      <c r="R91" s="106">
        <f>SUM($R$92:$R$97)</f>
        <v>0</v>
      </c>
      <c r="T91" s="107">
        <f>SUM($T$92:$T$97)</f>
        <v>0</v>
      </c>
      <c r="AR91" s="102" t="s">
        <v>8</v>
      </c>
      <c r="AT91" s="102" t="s">
        <v>71</v>
      </c>
      <c r="AU91" s="102" t="s">
        <v>72</v>
      </c>
      <c r="AY91" s="102" t="s">
        <v>120</v>
      </c>
      <c r="BK91" s="108">
        <f>SUM($BK$92:$BK$97)</f>
        <v>0</v>
      </c>
    </row>
    <row r="92" spans="2:65" s="6" customFormat="1" ht="15.75" customHeight="1">
      <c r="B92" s="22"/>
      <c r="C92" s="109" t="s">
        <v>8</v>
      </c>
      <c r="D92" s="109" t="s">
        <v>121</v>
      </c>
      <c r="E92" s="110" t="s">
        <v>251</v>
      </c>
      <c r="F92" s="111" t="s">
        <v>252</v>
      </c>
      <c r="G92" s="112" t="s">
        <v>124</v>
      </c>
      <c r="H92" s="113">
        <v>10.345</v>
      </c>
      <c r="I92" s="114"/>
      <c r="J92" s="115">
        <f>ROUND($I$92*$H$92,0)</f>
        <v>0</v>
      </c>
      <c r="K92" s="111"/>
      <c r="L92" s="22"/>
      <c r="M92" s="116"/>
      <c r="N92" s="117" t="s">
        <v>43</v>
      </c>
      <c r="P92" s="118">
        <f>$O$92*$H$92</f>
        <v>0</v>
      </c>
      <c r="Q92" s="118">
        <v>0</v>
      </c>
      <c r="R92" s="118">
        <f>$Q$92*$H$92</f>
        <v>0</v>
      </c>
      <c r="S92" s="118">
        <v>0</v>
      </c>
      <c r="T92" s="119">
        <f>$S$92*$H$92</f>
        <v>0</v>
      </c>
      <c r="AR92" s="75" t="s">
        <v>125</v>
      </c>
      <c r="AT92" s="75" t="s">
        <v>121</v>
      </c>
      <c r="AU92" s="75" t="s">
        <v>8</v>
      </c>
      <c r="AY92" s="6" t="s">
        <v>120</v>
      </c>
      <c r="BE92" s="120">
        <f>IF($N$92="základní",$J$92,0)</f>
        <v>0</v>
      </c>
      <c r="BF92" s="120">
        <f>IF($N$92="snížená",$J$92,0)</f>
        <v>0</v>
      </c>
      <c r="BG92" s="120">
        <f>IF($N$92="zákl. přenesená",$J$92,0)</f>
        <v>0</v>
      </c>
      <c r="BH92" s="120">
        <f>IF($N$92="sníž. přenesená",$J$92,0)</f>
        <v>0</v>
      </c>
      <c r="BI92" s="120">
        <f>IF($N$92="nulová",$J$92,0)</f>
        <v>0</v>
      </c>
      <c r="BJ92" s="75" t="s">
        <v>8</v>
      </c>
      <c r="BK92" s="120">
        <f>ROUND($I$92*$H$92,0)</f>
        <v>0</v>
      </c>
      <c r="BL92" s="75" t="s">
        <v>125</v>
      </c>
      <c r="BM92" s="75" t="s">
        <v>8</v>
      </c>
    </row>
    <row r="93" spans="2:51" s="6" customFormat="1" ht="15.75" customHeight="1">
      <c r="B93" s="126"/>
      <c r="D93" s="127" t="s">
        <v>253</v>
      </c>
      <c r="E93" s="128"/>
      <c r="F93" s="128" t="s">
        <v>254</v>
      </c>
      <c r="H93" s="129">
        <v>10.345</v>
      </c>
      <c r="L93" s="126"/>
      <c r="M93" s="130"/>
      <c r="T93" s="131"/>
      <c r="AT93" s="132" t="s">
        <v>253</v>
      </c>
      <c r="AU93" s="132" t="s">
        <v>8</v>
      </c>
      <c r="AV93" s="132" t="s">
        <v>80</v>
      </c>
      <c r="AW93" s="132" t="s">
        <v>95</v>
      </c>
      <c r="AX93" s="132" t="s">
        <v>72</v>
      </c>
      <c r="AY93" s="132" t="s">
        <v>120</v>
      </c>
    </row>
    <row r="94" spans="2:65" s="6" customFormat="1" ht="15.75" customHeight="1">
      <c r="B94" s="22"/>
      <c r="C94" s="109" t="s">
        <v>80</v>
      </c>
      <c r="D94" s="109" t="s">
        <v>121</v>
      </c>
      <c r="E94" s="110" t="s">
        <v>255</v>
      </c>
      <c r="F94" s="111" t="s">
        <v>256</v>
      </c>
      <c r="G94" s="112" t="s">
        <v>124</v>
      </c>
      <c r="H94" s="113">
        <v>10.345</v>
      </c>
      <c r="I94" s="114"/>
      <c r="J94" s="115">
        <f>ROUND($I$94*$H$94,0)</f>
        <v>0</v>
      </c>
      <c r="K94" s="111"/>
      <c r="L94" s="22"/>
      <c r="M94" s="116"/>
      <c r="N94" s="117" t="s">
        <v>43</v>
      </c>
      <c r="P94" s="118">
        <f>$O$94*$H$94</f>
        <v>0</v>
      </c>
      <c r="Q94" s="118">
        <v>0</v>
      </c>
      <c r="R94" s="118">
        <f>$Q$94*$H$94</f>
        <v>0</v>
      </c>
      <c r="S94" s="118">
        <v>0</v>
      </c>
      <c r="T94" s="119">
        <f>$S$94*$H$94</f>
        <v>0</v>
      </c>
      <c r="AR94" s="75" t="s">
        <v>125</v>
      </c>
      <c r="AT94" s="75" t="s">
        <v>121</v>
      </c>
      <c r="AU94" s="75" t="s">
        <v>8</v>
      </c>
      <c r="AY94" s="6" t="s">
        <v>120</v>
      </c>
      <c r="BE94" s="120">
        <f>IF($N$94="základní",$J$94,0)</f>
        <v>0</v>
      </c>
      <c r="BF94" s="120">
        <f>IF($N$94="snížená",$J$94,0)</f>
        <v>0</v>
      </c>
      <c r="BG94" s="120">
        <f>IF($N$94="zákl. přenesená",$J$94,0)</f>
        <v>0</v>
      </c>
      <c r="BH94" s="120">
        <f>IF($N$94="sníž. přenesená",$J$94,0)</f>
        <v>0</v>
      </c>
      <c r="BI94" s="120">
        <f>IF($N$94="nulová",$J$94,0)</f>
        <v>0</v>
      </c>
      <c r="BJ94" s="75" t="s">
        <v>8</v>
      </c>
      <c r="BK94" s="120">
        <f>ROUND($I$94*$H$94,0)</f>
        <v>0</v>
      </c>
      <c r="BL94" s="75" t="s">
        <v>125</v>
      </c>
      <c r="BM94" s="75" t="s">
        <v>80</v>
      </c>
    </row>
    <row r="95" spans="2:65" s="6" customFormat="1" ht="15.75" customHeight="1">
      <c r="B95" s="22"/>
      <c r="C95" s="112" t="s">
        <v>129</v>
      </c>
      <c r="D95" s="112" t="s">
        <v>121</v>
      </c>
      <c r="E95" s="110" t="s">
        <v>257</v>
      </c>
      <c r="F95" s="111" t="s">
        <v>258</v>
      </c>
      <c r="G95" s="112" t="s">
        <v>124</v>
      </c>
      <c r="H95" s="113">
        <v>10.345</v>
      </c>
      <c r="I95" s="114"/>
      <c r="J95" s="115">
        <f>ROUND($I$95*$H$95,0)</f>
        <v>0</v>
      </c>
      <c r="K95" s="111"/>
      <c r="L95" s="22"/>
      <c r="M95" s="116"/>
      <c r="N95" s="117" t="s">
        <v>43</v>
      </c>
      <c r="P95" s="118">
        <f>$O$95*$H$95</f>
        <v>0</v>
      </c>
      <c r="Q95" s="118">
        <v>0</v>
      </c>
      <c r="R95" s="118">
        <f>$Q$95*$H$95</f>
        <v>0</v>
      </c>
      <c r="S95" s="118">
        <v>0</v>
      </c>
      <c r="T95" s="119">
        <f>$S$95*$H$95</f>
        <v>0</v>
      </c>
      <c r="AR95" s="75" t="s">
        <v>125</v>
      </c>
      <c r="AT95" s="75" t="s">
        <v>121</v>
      </c>
      <c r="AU95" s="75" t="s">
        <v>8</v>
      </c>
      <c r="AY95" s="75" t="s">
        <v>120</v>
      </c>
      <c r="BE95" s="120">
        <f>IF($N$95="základní",$J$95,0)</f>
        <v>0</v>
      </c>
      <c r="BF95" s="120">
        <f>IF($N$95="snížená",$J$95,0)</f>
        <v>0</v>
      </c>
      <c r="BG95" s="120">
        <f>IF($N$95="zákl. přenesená",$J$95,0)</f>
        <v>0</v>
      </c>
      <c r="BH95" s="120">
        <f>IF($N$95="sníž. přenesená",$J$95,0)</f>
        <v>0</v>
      </c>
      <c r="BI95" s="120">
        <f>IF($N$95="nulová",$J$95,0)</f>
        <v>0</v>
      </c>
      <c r="BJ95" s="75" t="s">
        <v>8</v>
      </c>
      <c r="BK95" s="120">
        <f>ROUND($I$95*$H$95,0)</f>
        <v>0</v>
      </c>
      <c r="BL95" s="75" t="s">
        <v>125</v>
      </c>
      <c r="BM95" s="75" t="s">
        <v>129</v>
      </c>
    </row>
    <row r="96" spans="2:65" s="6" customFormat="1" ht="15.75" customHeight="1">
      <c r="B96" s="22"/>
      <c r="C96" s="112" t="s">
        <v>125</v>
      </c>
      <c r="D96" s="112" t="s">
        <v>121</v>
      </c>
      <c r="E96" s="110" t="s">
        <v>259</v>
      </c>
      <c r="F96" s="111" t="s">
        <v>260</v>
      </c>
      <c r="G96" s="112" t="s">
        <v>124</v>
      </c>
      <c r="H96" s="113">
        <v>10.345</v>
      </c>
      <c r="I96" s="114"/>
      <c r="J96" s="115">
        <f>ROUND($I$96*$H$96,0)</f>
        <v>0</v>
      </c>
      <c r="K96" s="111"/>
      <c r="L96" s="22"/>
      <c r="M96" s="116"/>
      <c r="N96" s="117" t="s">
        <v>43</v>
      </c>
      <c r="P96" s="118">
        <f>$O$96*$H$96</f>
        <v>0</v>
      </c>
      <c r="Q96" s="118">
        <v>0</v>
      </c>
      <c r="R96" s="118">
        <f>$Q$96*$H$96</f>
        <v>0</v>
      </c>
      <c r="S96" s="118">
        <v>0</v>
      </c>
      <c r="T96" s="119">
        <f>$S$96*$H$96</f>
        <v>0</v>
      </c>
      <c r="AR96" s="75" t="s">
        <v>125</v>
      </c>
      <c r="AT96" s="75" t="s">
        <v>121</v>
      </c>
      <c r="AU96" s="75" t="s">
        <v>8</v>
      </c>
      <c r="AY96" s="75" t="s">
        <v>120</v>
      </c>
      <c r="BE96" s="120">
        <f>IF($N$96="základní",$J$96,0)</f>
        <v>0</v>
      </c>
      <c r="BF96" s="120">
        <f>IF($N$96="snížená",$J$96,0)</f>
        <v>0</v>
      </c>
      <c r="BG96" s="120">
        <f>IF($N$96="zákl. přenesená",$J$96,0)</f>
        <v>0</v>
      </c>
      <c r="BH96" s="120">
        <f>IF($N$96="sníž. přenesená",$J$96,0)</f>
        <v>0</v>
      </c>
      <c r="BI96" s="120">
        <f>IF($N$96="nulová",$J$96,0)</f>
        <v>0</v>
      </c>
      <c r="BJ96" s="75" t="s">
        <v>8</v>
      </c>
      <c r="BK96" s="120">
        <f>ROUND($I$96*$H$96,0)</f>
        <v>0</v>
      </c>
      <c r="BL96" s="75" t="s">
        <v>125</v>
      </c>
      <c r="BM96" s="75" t="s">
        <v>125</v>
      </c>
    </row>
    <row r="97" spans="2:65" s="6" customFormat="1" ht="15.75" customHeight="1">
      <c r="B97" s="22"/>
      <c r="C97" s="112" t="s">
        <v>136</v>
      </c>
      <c r="D97" s="112" t="s">
        <v>121</v>
      </c>
      <c r="E97" s="110" t="s">
        <v>261</v>
      </c>
      <c r="F97" s="111" t="s">
        <v>262</v>
      </c>
      <c r="G97" s="112" t="s">
        <v>124</v>
      </c>
      <c r="H97" s="113">
        <v>10.345</v>
      </c>
      <c r="I97" s="114"/>
      <c r="J97" s="115">
        <f>ROUND($I$97*$H$97,0)</f>
        <v>0</v>
      </c>
      <c r="K97" s="111"/>
      <c r="L97" s="22"/>
      <c r="M97" s="116"/>
      <c r="N97" s="117" t="s">
        <v>43</v>
      </c>
      <c r="P97" s="118">
        <f>$O$97*$H$97</f>
        <v>0</v>
      </c>
      <c r="Q97" s="118">
        <v>0</v>
      </c>
      <c r="R97" s="118">
        <f>$Q$97*$H$97</f>
        <v>0</v>
      </c>
      <c r="S97" s="118">
        <v>0</v>
      </c>
      <c r="T97" s="119">
        <f>$S$97*$H$97</f>
        <v>0</v>
      </c>
      <c r="AR97" s="75" t="s">
        <v>125</v>
      </c>
      <c r="AT97" s="75" t="s">
        <v>121</v>
      </c>
      <c r="AU97" s="75" t="s">
        <v>8</v>
      </c>
      <c r="AY97" s="75" t="s">
        <v>120</v>
      </c>
      <c r="BE97" s="120">
        <f>IF($N$97="základní",$J$97,0)</f>
        <v>0</v>
      </c>
      <c r="BF97" s="120">
        <f>IF($N$97="snížená",$J$97,0)</f>
        <v>0</v>
      </c>
      <c r="BG97" s="120">
        <f>IF($N$97="zákl. přenesená",$J$97,0)</f>
        <v>0</v>
      </c>
      <c r="BH97" s="120">
        <f>IF($N$97="sníž. přenesená",$J$97,0)</f>
        <v>0</v>
      </c>
      <c r="BI97" s="120">
        <f>IF($N$97="nulová",$J$97,0)</f>
        <v>0</v>
      </c>
      <c r="BJ97" s="75" t="s">
        <v>8</v>
      </c>
      <c r="BK97" s="120">
        <f>ROUND($I$97*$H$97,0)</f>
        <v>0</v>
      </c>
      <c r="BL97" s="75" t="s">
        <v>125</v>
      </c>
      <c r="BM97" s="75" t="s">
        <v>136</v>
      </c>
    </row>
    <row r="98" spans="2:63" s="100" customFormat="1" ht="37.5" customHeight="1">
      <c r="B98" s="101"/>
      <c r="D98" s="102" t="s">
        <v>71</v>
      </c>
      <c r="E98" s="103" t="s">
        <v>263</v>
      </c>
      <c r="F98" s="103" t="s">
        <v>264</v>
      </c>
      <c r="J98" s="104">
        <f>$BK$98</f>
        <v>0</v>
      </c>
      <c r="L98" s="101"/>
      <c r="M98" s="105"/>
      <c r="P98" s="106">
        <f>SUM($P$99:$P$104)</f>
        <v>0</v>
      </c>
      <c r="R98" s="106">
        <f>SUM($R$99:$R$104)</f>
        <v>17.1366739</v>
      </c>
      <c r="T98" s="107">
        <f>SUM($T$99:$T$104)</f>
        <v>0</v>
      </c>
      <c r="AR98" s="102" t="s">
        <v>8</v>
      </c>
      <c r="AT98" s="102" t="s">
        <v>71</v>
      </c>
      <c r="AU98" s="102" t="s">
        <v>72</v>
      </c>
      <c r="AY98" s="102" t="s">
        <v>120</v>
      </c>
      <c r="BK98" s="108">
        <f>SUM($BK$99:$BK$104)</f>
        <v>0</v>
      </c>
    </row>
    <row r="99" spans="2:65" s="6" customFormat="1" ht="15.75" customHeight="1">
      <c r="B99" s="22"/>
      <c r="C99" s="112" t="s">
        <v>140</v>
      </c>
      <c r="D99" s="112" t="s">
        <v>121</v>
      </c>
      <c r="E99" s="110" t="s">
        <v>265</v>
      </c>
      <c r="F99" s="111" t="s">
        <v>266</v>
      </c>
      <c r="G99" s="112" t="s">
        <v>124</v>
      </c>
      <c r="H99" s="113">
        <v>6.207</v>
      </c>
      <c r="I99" s="114"/>
      <c r="J99" s="115">
        <f>ROUND($I$99*$H$99,0)</f>
        <v>0</v>
      </c>
      <c r="K99" s="111"/>
      <c r="L99" s="22"/>
      <c r="M99" s="116"/>
      <c r="N99" s="117" t="s">
        <v>43</v>
      </c>
      <c r="P99" s="118">
        <f>$O$99*$H$99</f>
        <v>0</v>
      </c>
      <c r="Q99" s="118">
        <v>1.9205</v>
      </c>
      <c r="R99" s="118">
        <f>$Q$99*$H$99</f>
        <v>11.9205435</v>
      </c>
      <c r="S99" s="118">
        <v>0</v>
      </c>
      <c r="T99" s="119">
        <f>$S$99*$H$99</f>
        <v>0</v>
      </c>
      <c r="AR99" s="75" t="s">
        <v>125</v>
      </c>
      <c r="AT99" s="75" t="s">
        <v>121</v>
      </c>
      <c r="AU99" s="75" t="s">
        <v>8</v>
      </c>
      <c r="AY99" s="75" t="s">
        <v>120</v>
      </c>
      <c r="BE99" s="120">
        <f>IF($N$99="základní",$J$99,0)</f>
        <v>0</v>
      </c>
      <c r="BF99" s="120">
        <f>IF($N$99="snížená",$J$99,0)</f>
        <v>0</v>
      </c>
      <c r="BG99" s="120">
        <f>IF($N$99="zákl. přenesená",$J$99,0)</f>
        <v>0</v>
      </c>
      <c r="BH99" s="120">
        <f>IF($N$99="sníž. přenesená",$J$99,0)</f>
        <v>0</v>
      </c>
      <c r="BI99" s="120">
        <f>IF($N$99="nulová",$J$99,0)</f>
        <v>0</v>
      </c>
      <c r="BJ99" s="75" t="s">
        <v>8</v>
      </c>
      <c r="BK99" s="120">
        <f>ROUND($I$99*$H$99,0)</f>
        <v>0</v>
      </c>
      <c r="BL99" s="75" t="s">
        <v>125</v>
      </c>
      <c r="BM99" s="75" t="s">
        <v>140</v>
      </c>
    </row>
    <row r="100" spans="2:51" s="6" customFormat="1" ht="15.75" customHeight="1">
      <c r="B100" s="126"/>
      <c r="D100" s="127" t="s">
        <v>253</v>
      </c>
      <c r="E100" s="128"/>
      <c r="F100" s="128" t="s">
        <v>267</v>
      </c>
      <c r="H100" s="129">
        <v>6.207</v>
      </c>
      <c r="L100" s="126"/>
      <c r="M100" s="130"/>
      <c r="T100" s="131"/>
      <c r="AT100" s="132" t="s">
        <v>253</v>
      </c>
      <c r="AU100" s="132" t="s">
        <v>8</v>
      </c>
      <c r="AV100" s="132" t="s">
        <v>80</v>
      </c>
      <c r="AW100" s="132" t="s">
        <v>95</v>
      </c>
      <c r="AX100" s="132" t="s">
        <v>72</v>
      </c>
      <c r="AY100" s="132" t="s">
        <v>120</v>
      </c>
    </row>
    <row r="101" spans="2:65" s="6" customFormat="1" ht="15.75" customHeight="1">
      <c r="B101" s="22"/>
      <c r="C101" s="109" t="s">
        <v>143</v>
      </c>
      <c r="D101" s="109" t="s">
        <v>121</v>
      </c>
      <c r="E101" s="110" t="s">
        <v>268</v>
      </c>
      <c r="F101" s="111" t="s">
        <v>269</v>
      </c>
      <c r="G101" s="112" t="s">
        <v>139</v>
      </c>
      <c r="H101" s="113">
        <v>42.38</v>
      </c>
      <c r="I101" s="114"/>
      <c r="J101" s="115">
        <f>ROUND($I$101*$H$101,0)</f>
        <v>0</v>
      </c>
      <c r="K101" s="111"/>
      <c r="L101" s="22"/>
      <c r="M101" s="116"/>
      <c r="N101" s="117" t="s">
        <v>43</v>
      </c>
      <c r="P101" s="118">
        <f>$O$101*$H$101</f>
        <v>0</v>
      </c>
      <c r="Q101" s="118">
        <v>0.10108</v>
      </c>
      <c r="R101" s="118">
        <f>$Q$101*$H$101</f>
        <v>4.283770400000001</v>
      </c>
      <c r="S101" s="118">
        <v>0</v>
      </c>
      <c r="T101" s="119">
        <f>$S$101*$H$101</f>
        <v>0</v>
      </c>
      <c r="AR101" s="75" t="s">
        <v>125</v>
      </c>
      <c r="AT101" s="75" t="s">
        <v>121</v>
      </c>
      <c r="AU101" s="75" t="s">
        <v>8</v>
      </c>
      <c r="AY101" s="6" t="s">
        <v>120</v>
      </c>
      <c r="BE101" s="120">
        <f>IF($N$101="základní",$J$101,0)</f>
        <v>0</v>
      </c>
      <c r="BF101" s="120">
        <f>IF($N$101="snížená",$J$101,0)</f>
        <v>0</v>
      </c>
      <c r="BG101" s="120">
        <f>IF($N$101="zákl. přenesená",$J$101,0)</f>
        <v>0</v>
      </c>
      <c r="BH101" s="120">
        <f>IF($N$101="sníž. přenesená",$J$101,0)</f>
        <v>0</v>
      </c>
      <c r="BI101" s="120">
        <f>IF($N$101="nulová",$J$101,0)</f>
        <v>0</v>
      </c>
      <c r="BJ101" s="75" t="s">
        <v>8</v>
      </c>
      <c r="BK101" s="120">
        <f>ROUND($I$101*$H$101,0)</f>
        <v>0</v>
      </c>
      <c r="BL101" s="75" t="s">
        <v>125</v>
      </c>
      <c r="BM101" s="75" t="s">
        <v>143</v>
      </c>
    </row>
    <row r="102" spans="2:51" s="6" customFormat="1" ht="15.75" customHeight="1">
      <c r="B102" s="126"/>
      <c r="D102" s="127" t="s">
        <v>253</v>
      </c>
      <c r="E102" s="128"/>
      <c r="F102" s="128" t="s">
        <v>270</v>
      </c>
      <c r="H102" s="129">
        <v>42.38</v>
      </c>
      <c r="L102" s="126"/>
      <c r="M102" s="130"/>
      <c r="T102" s="131"/>
      <c r="AT102" s="132" t="s">
        <v>253</v>
      </c>
      <c r="AU102" s="132" t="s">
        <v>8</v>
      </c>
      <c r="AV102" s="132" t="s">
        <v>80</v>
      </c>
      <c r="AW102" s="132" t="s">
        <v>95</v>
      </c>
      <c r="AX102" s="132" t="s">
        <v>72</v>
      </c>
      <c r="AY102" s="132" t="s">
        <v>120</v>
      </c>
    </row>
    <row r="103" spans="2:65" s="6" customFormat="1" ht="15.75" customHeight="1">
      <c r="B103" s="22"/>
      <c r="C103" s="133" t="s">
        <v>146</v>
      </c>
      <c r="D103" s="133" t="s">
        <v>271</v>
      </c>
      <c r="E103" s="134" t="s">
        <v>272</v>
      </c>
      <c r="F103" s="135" t="s">
        <v>273</v>
      </c>
      <c r="G103" s="136" t="s">
        <v>156</v>
      </c>
      <c r="H103" s="137">
        <v>84.76</v>
      </c>
      <c r="I103" s="138"/>
      <c r="J103" s="139">
        <f>ROUND($I$103*$H$103,0)</f>
        <v>0</v>
      </c>
      <c r="K103" s="135"/>
      <c r="L103" s="140"/>
      <c r="M103" s="141"/>
      <c r="N103" s="142" t="s">
        <v>43</v>
      </c>
      <c r="P103" s="118">
        <f>$O$103*$H$103</f>
        <v>0</v>
      </c>
      <c r="Q103" s="118">
        <v>0.011</v>
      </c>
      <c r="R103" s="118">
        <f>$Q$103*$H$103</f>
        <v>0.93236</v>
      </c>
      <c r="S103" s="118">
        <v>0</v>
      </c>
      <c r="T103" s="119">
        <f>$S$103*$H$103</f>
        <v>0</v>
      </c>
      <c r="AR103" s="75" t="s">
        <v>146</v>
      </c>
      <c r="AT103" s="75" t="s">
        <v>271</v>
      </c>
      <c r="AU103" s="75" t="s">
        <v>8</v>
      </c>
      <c r="AY103" s="6" t="s">
        <v>120</v>
      </c>
      <c r="BE103" s="120">
        <f>IF($N$103="základní",$J$103,0)</f>
        <v>0</v>
      </c>
      <c r="BF103" s="120">
        <f>IF($N$103="snížená",$J$103,0)</f>
        <v>0</v>
      </c>
      <c r="BG103" s="120">
        <f>IF($N$103="zákl. přenesená",$J$103,0)</f>
        <v>0</v>
      </c>
      <c r="BH103" s="120">
        <f>IF($N$103="sníž. přenesená",$J$103,0)</f>
        <v>0</v>
      </c>
      <c r="BI103" s="120">
        <f>IF($N$103="nulová",$J$103,0)</f>
        <v>0</v>
      </c>
      <c r="BJ103" s="75" t="s">
        <v>8</v>
      </c>
      <c r="BK103" s="120">
        <f>ROUND($I$103*$H$103,0)</f>
        <v>0</v>
      </c>
      <c r="BL103" s="75" t="s">
        <v>125</v>
      </c>
      <c r="BM103" s="75" t="s">
        <v>146</v>
      </c>
    </row>
    <row r="104" spans="2:51" s="6" customFormat="1" ht="15.75" customHeight="1">
      <c r="B104" s="126"/>
      <c r="D104" s="127" t="s">
        <v>253</v>
      </c>
      <c r="E104" s="128"/>
      <c r="F104" s="128" t="s">
        <v>274</v>
      </c>
      <c r="H104" s="129">
        <v>84.76</v>
      </c>
      <c r="L104" s="126"/>
      <c r="M104" s="130"/>
      <c r="T104" s="131"/>
      <c r="AT104" s="132" t="s">
        <v>253</v>
      </c>
      <c r="AU104" s="132" t="s">
        <v>8</v>
      </c>
      <c r="AV104" s="132" t="s">
        <v>80</v>
      </c>
      <c r="AW104" s="132" t="s">
        <v>95</v>
      </c>
      <c r="AX104" s="132" t="s">
        <v>72</v>
      </c>
      <c r="AY104" s="132" t="s">
        <v>120</v>
      </c>
    </row>
    <row r="105" spans="2:63" s="100" customFormat="1" ht="37.5" customHeight="1">
      <c r="B105" s="101"/>
      <c r="D105" s="102" t="s">
        <v>71</v>
      </c>
      <c r="E105" s="103" t="s">
        <v>275</v>
      </c>
      <c r="F105" s="103" t="s">
        <v>276</v>
      </c>
      <c r="J105" s="104">
        <f>$BK$105</f>
        <v>0</v>
      </c>
      <c r="L105" s="101"/>
      <c r="M105" s="105"/>
      <c r="P105" s="106">
        <f>SUM($P$106:$P$142)</f>
        <v>0</v>
      </c>
      <c r="R105" s="106">
        <f>SUM($R$106:$R$142)</f>
        <v>42.6003421</v>
      </c>
      <c r="T105" s="107">
        <f>SUM($T$106:$T$142)</f>
        <v>0</v>
      </c>
      <c r="AR105" s="102" t="s">
        <v>8</v>
      </c>
      <c r="AT105" s="102" t="s">
        <v>71</v>
      </c>
      <c r="AU105" s="102" t="s">
        <v>72</v>
      </c>
      <c r="AY105" s="102" t="s">
        <v>120</v>
      </c>
      <c r="BK105" s="108">
        <f>SUM($BK$106:$BK$142)</f>
        <v>0</v>
      </c>
    </row>
    <row r="106" spans="2:65" s="6" customFormat="1" ht="15.75" customHeight="1">
      <c r="B106" s="22"/>
      <c r="C106" s="109" t="s">
        <v>149</v>
      </c>
      <c r="D106" s="109" t="s">
        <v>121</v>
      </c>
      <c r="E106" s="110" t="s">
        <v>277</v>
      </c>
      <c r="F106" s="111" t="s">
        <v>278</v>
      </c>
      <c r="G106" s="112" t="s">
        <v>128</v>
      </c>
      <c r="H106" s="113">
        <v>1036.506</v>
      </c>
      <c r="I106" s="114"/>
      <c r="J106" s="115">
        <f>ROUND($I$106*$H$106,0)</f>
        <v>0</v>
      </c>
      <c r="K106" s="111"/>
      <c r="L106" s="22"/>
      <c r="M106" s="116"/>
      <c r="N106" s="117" t="s">
        <v>43</v>
      </c>
      <c r="P106" s="118">
        <f>$O$106*$H$106</f>
        <v>0</v>
      </c>
      <c r="Q106" s="118">
        <v>0.0033</v>
      </c>
      <c r="R106" s="118">
        <f>$Q$106*$H$106</f>
        <v>3.4204698000000002</v>
      </c>
      <c r="S106" s="118">
        <v>0</v>
      </c>
      <c r="T106" s="119">
        <f>$S$106*$H$106</f>
        <v>0</v>
      </c>
      <c r="AR106" s="75" t="s">
        <v>125</v>
      </c>
      <c r="AT106" s="75" t="s">
        <v>121</v>
      </c>
      <c r="AU106" s="75" t="s">
        <v>8</v>
      </c>
      <c r="AY106" s="6" t="s">
        <v>120</v>
      </c>
      <c r="BE106" s="120">
        <f>IF($N$106="základní",$J$106,0)</f>
        <v>0</v>
      </c>
      <c r="BF106" s="120">
        <f>IF($N$106="snížená",$J$106,0)</f>
        <v>0</v>
      </c>
      <c r="BG106" s="120">
        <f>IF($N$106="zákl. přenesená",$J$106,0)</f>
        <v>0</v>
      </c>
      <c r="BH106" s="120">
        <f>IF($N$106="sníž. přenesená",$J$106,0)</f>
        <v>0</v>
      </c>
      <c r="BI106" s="120">
        <f>IF($N$106="nulová",$J$106,0)</f>
        <v>0</v>
      </c>
      <c r="BJ106" s="75" t="s">
        <v>8</v>
      </c>
      <c r="BK106" s="120">
        <f>ROUND($I$106*$H$106,0)</f>
        <v>0</v>
      </c>
      <c r="BL106" s="75" t="s">
        <v>125</v>
      </c>
      <c r="BM106" s="75" t="s">
        <v>149</v>
      </c>
    </row>
    <row r="107" spans="2:51" s="6" customFormat="1" ht="15.75" customHeight="1">
      <c r="B107" s="126"/>
      <c r="D107" s="127" t="s">
        <v>253</v>
      </c>
      <c r="E107" s="128"/>
      <c r="F107" s="128" t="s">
        <v>279</v>
      </c>
      <c r="H107" s="129">
        <v>41.4</v>
      </c>
      <c r="L107" s="126"/>
      <c r="M107" s="130"/>
      <c r="T107" s="131"/>
      <c r="AT107" s="132" t="s">
        <v>253</v>
      </c>
      <c r="AU107" s="132" t="s">
        <v>8</v>
      </c>
      <c r="AV107" s="132" t="s">
        <v>80</v>
      </c>
      <c r="AW107" s="132" t="s">
        <v>95</v>
      </c>
      <c r="AX107" s="132" t="s">
        <v>72</v>
      </c>
      <c r="AY107" s="132" t="s">
        <v>120</v>
      </c>
    </row>
    <row r="108" spans="2:51" s="6" customFormat="1" ht="15.75" customHeight="1">
      <c r="B108" s="126"/>
      <c r="D108" s="143" t="s">
        <v>253</v>
      </c>
      <c r="E108" s="132"/>
      <c r="F108" s="128" t="s">
        <v>280</v>
      </c>
      <c r="H108" s="129">
        <v>473.661</v>
      </c>
      <c r="L108" s="126"/>
      <c r="M108" s="130"/>
      <c r="T108" s="131"/>
      <c r="AT108" s="132" t="s">
        <v>253</v>
      </c>
      <c r="AU108" s="132" t="s">
        <v>8</v>
      </c>
      <c r="AV108" s="132" t="s">
        <v>80</v>
      </c>
      <c r="AW108" s="132" t="s">
        <v>95</v>
      </c>
      <c r="AX108" s="132" t="s">
        <v>72</v>
      </c>
      <c r="AY108" s="132" t="s">
        <v>120</v>
      </c>
    </row>
    <row r="109" spans="2:51" s="6" customFormat="1" ht="15.75" customHeight="1">
      <c r="B109" s="126"/>
      <c r="D109" s="143" t="s">
        <v>253</v>
      </c>
      <c r="E109" s="132"/>
      <c r="F109" s="128" t="s">
        <v>281</v>
      </c>
      <c r="H109" s="129">
        <v>11.687</v>
      </c>
      <c r="L109" s="126"/>
      <c r="M109" s="130"/>
      <c r="T109" s="131"/>
      <c r="AT109" s="132" t="s">
        <v>253</v>
      </c>
      <c r="AU109" s="132" t="s">
        <v>8</v>
      </c>
      <c r="AV109" s="132" t="s">
        <v>80</v>
      </c>
      <c r="AW109" s="132" t="s">
        <v>95</v>
      </c>
      <c r="AX109" s="132" t="s">
        <v>72</v>
      </c>
      <c r="AY109" s="132" t="s">
        <v>120</v>
      </c>
    </row>
    <row r="110" spans="2:51" s="6" customFormat="1" ht="15.75" customHeight="1">
      <c r="B110" s="126"/>
      <c r="D110" s="143" t="s">
        <v>253</v>
      </c>
      <c r="E110" s="132"/>
      <c r="F110" s="128" t="s">
        <v>282</v>
      </c>
      <c r="H110" s="129">
        <v>435.348</v>
      </c>
      <c r="L110" s="126"/>
      <c r="M110" s="130"/>
      <c r="T110" s="131"/>
      <c r="AT110" s="132" t="s">
        <v>253</v>
      </c>
      <c r="AU110" s="132" t="s">
        <v>8</v>
      </c>
      <c r="AV110" s="132" t="s">
        <v>80</v>
      </c>
      <c r="AW110" s="132" t="s">
        <v>95</v>
      </c>
      <c r="AX110" s="132" t="s">
        <v>72</v>
      </c>
      <c r="AY110" s="132" t="s">
        <v>120</v>
      </c>
    </row>
    <row r="111" spans="2:51" s="6" customFormat="1" ht="15.75" customHeight="1">
      <c r="B111" s="126"/>
      <c r="D111" s="143" t="s">
        <v>253</v>
      </c>
      <c r="E111" s="132"/>
      <c r="F111" s="128" t="s">
        <v>283</v>
      </c>
      <c r="H111" s="129">
        <v>74.41</v>
      </c>
      <c r="L111" s="126"/>
      <c r="M111" s="130"/>
      <c r="T111" s="131"/>
      <c r="AT111" s="132" t="s">
        <v>253</v>
      </c>
      <c r="AU111" s="132" t="s">
        <v>8</v>
      </c>
      <c r="AV111" s="132" t="s">
        <v>80</v>
      </c>
      <c r="AW111" s="132" t="s">
        <v>95</v>
      </c>
      <c r="AX111" s="132" t="s">
        <v>72</v>
      </c>
      <c r="AY111" s="132" t="s">
        <v>120</v>
      </c>
    </row>
    <row r="112" spans="2:65" s="6" customFormat="1" ht="15.75" customHeight="1">
      <c r="B112" s="22"/>
      <c r="C112" s="109" t="s">
        <v>26</v>
      </c>
      <c r="D112" s="109" t="s">
        <v>121</v>
      </c>
      <c r="E112" s="110" t="s">
        <v>284</v>
      </c>
      <c r="F112" s="111" t="s">
        <v>285</v>
      </c>
      <c r="G112" s="112" t="s">
        <v>128</v>
      </c>
      <c r="H112" s="113">
        <v>1036.506</v>
      </c>
      <c r="I112" s="114"/>
      <c r="J112" s="115">
        <f>ROUND($I$112*$H$112,0)</f>
        <v>0</v>
      </c>
      <c r="K112" s="111"/>
      <c r="L112" s="22"/>
      <c r="M112" s="116"/>
      <c r="N112" s="117" t="s">
        <v>43</v>
      </c>
      <c r="P112" s="118">
        <f>$O$112*$H$112</f>
        <v>0</v>
      </c>
      <c r="Q112" s="118">
        <v>0.00018</v>
      </c>
      <c r="R112" s="118">
        <f>$Q$112*$H$112</f>
        <v>0.18657108000000003</v>
      </c>
      <c r="S112" s="118">
        <v>0</v>
      </c>
      <c r="T112" s="119">
        <f>$S$112*$H$112</f>
        <v>0</v>
      </c>
      <c r="AR112" s="75" t="s">
        <v>125</v>
      </c>
      <c r="AT112" s="75" t="s">
        <v>121</v>
      </c>
      <c r="AU112" s="75" t="s">
        <v>8</v>
      </c>
      <c r="AY112" s="6" t="s">
        <v>120</v>
      </c>
      <c r="BE112" s="120">
        <f>IF($N$112="základní",$J$112,0)</f>
        <v>0</v>
      </c>
      <c r="BF112" s="120">
        <f>IF($N$112="snížená",$J$112,0)</f>
        <v>0</v>
      </c>
      <c r="BG112" s="120">
        <f>IF($N$112="zákl. přenesená",$J$112,0)</f>
        <v>0</v>
      </c>
      <c r="BH112" s="120">
        <f>IF($N$112="sníž. přenesená",$J$112,0)</f>
        <v>0</v>
      </c>
      <c r="BI112" s="120">
        <f>IF($N$112="nulová",$J$112,0)</f>
        <v>0</v>
      </c>
      <c r="BJ112" s="75" t="s">
        <v>8</v>
      </c>
      <c r="BK112" s="120">
        <f>ROUND($I$112*$H$112,0)</f>
        <v>0</v>
      </c>
      <c r="BL112" s="75" t="s">
        <v>125</v>
      </c>
      <c r="BM112" s="75" t="s">
        <v>26</v>
      </c>
    </row>
    <row r="113" spans="2:65" s="6" customFormat="1" ht="15.75" customHeight="1">
      <c r="B113" s="22"/>
      <c r="C113" s="112" t="s">
        <v>157</v>
      </c>
      <c r="D113" s="112" t="s">
        <v>121</v>
      </c>
      <c r="E113" s="110" t="s">
        <v>286</v>
      </c>
      <c r="F113" s="111" t="s">
        <v>287</v>
      </c>
      <c r="G113" s="112" t="s">
        <v>128</v>
      </c>
      <c r="H113" s="113">
        <v>353.26</v>
      </c>
      <c r="I113" s="114"/>
      <c r="J113" s="115">
        <f>ROUND($I$113*$H$113,0)</f>
        <v>0</v>
      </c>
      <c r="K113" s="111"/>
      <c r="L113" s="22"/>
      <c r="M113" s="116"/>
      <c r="N113" s="117" t="s">
        <v>43</v>
      </c>
      <c r="P113" s="118">
        <f>$O$113*$H$113</f>
        <v>0</v>
      </c>
      <c r="Q113" s="118">
        <v>0.00011</v>
      </c>
      <c r="R113" s="118">
        <f>$Q$113*$H$113</f>
        <v>0.0388586</v>
      </c>
      <c r="S113" s="118">
        <v>0</v>
      </c>
      <c r="T113" s="119">
        <f>$S$113*$H$113</f>
        <v>0</v>
      </c>
      <c r="AR113" s="75" t="s">
        <v>125</v>
      </c>
      <c r="AT113" s="75" t="s">
        <v>121</v>
      </c>
      <c r="AU113" s="75" t="s">
        <v>8</v>
      </c>
      <c r="AY113" s="75" t="s">
        <v>120</v>
      </c>
      <c r="BE113" s="120">
        <f>IF($N$113="základní",$J$113,0)</f>
        <v>0</v>
      </c>
      <c r="BF113" s="120">
        <f>IF($N$113="snížená",$J$113,0)</f>
        <v>0</v>
      </c>
      <c r="BG113" s="120">
        <f>IF($N$113="zákl. přenesená",$J$113,0)</f>
        <v>0</v>
      </c>
      <c r="BH113" s="120">
        <f>IF($N$113="sníž. přenesená",$J$113,0)</f>
        <v>0</v>
      </c>
      <c r="BI113" s="120">
        <f>IF($N$113="nulová",$J$113,0)</f>
        <v>0</v>
      </c>
      <c r="BJ113" s="75" t="s">
        <v>8</v>
      </c>
      <c r="BK113" s="120">
        <f>ROUND($I$113*$H$113,0)</f>
        <v>0</v>
      </c>
      <c r="BL113" s="75" t="s">
        <v>125</v>
      </c>
      <c r="BM113" s="75" t="s">
        <v>160</v>
      </c>
    </row>
    <row r="114" spans="2:51" s="6" customFormat="1" ht="15.75" customHeight="1">
      <c r="B114" s="126"/>
      <c r="D114" s="127" t="s">
        <v>253</v>
      </c>
      <c r="E114" s="128"/>
      <c r="F114" s="128" t="s">
        <v>288</v>
      </c>
      <c r="H114" s="129">
        <v>353.26</v>
      </c>
      <c r="L114" s="126"/>
      <c r="M114" s="130"/>
      <c r="T114" s="131"/>
      <c r="AT114" s="132" t="s">
        <v>253</v>
      </c>
      <c r="AU114" s="132" t="s">
        <v>8</v>
      </c>
      <c r="AV114" s="132" t="s">
        <v>80</v>
      </c>
      <c r="AW114" s="132" t="s">
        <v>95</v>
      </c>
      <c r="AX114" s="132" t="s">
        <v>72</v>
      </c>
      <c r="AY114" s="132" t="s">
        <v>120</v>
      </c>
    </row>
    <row r="115" spans="2:65" s="6" customFormat="1" ht="15.75" customHeight="1">
      <c r="B115" s="22"/>
      <c r="C115" s="109" t="s">
        <v>160</v>
      </c>
      <c r="D115" s="109" t="s">
        <v>121</v>
      </c>
      <c r="E115" s="110" t="s">
        <v>289</v>
      </c>
      <c r="F115" s="111" t="s">
        <v>290</v>
      </c>
      <c r="G115" s="112" t="s">
        <v>128</v>
      </c>
      <c r="H115" s="113">
        <v>41.4</v>
      </c>
      <c r="I115" s="114"/>
      <c r="J115" s="115">
        <f>ROUND($I$115*$H$115,0)</f>
        <v>0</v>
      </c>
      <c r="K115" s="111"/>
      <c r="L115" s="22"/>
      <c r="M115" s="116"/>
      <c r="N115" s="117" t="s">
        <v>43</v>
      </c>
      <c r="P115" s="118">
        <f>$O$115*$H$115</f>
        <v>0</v>
      </c>
      <c r="Q115" s="118">
        <v>0.01037</v>
      </c>
      <c r="R115" s="118">
        <f>$Q$115*$H$115</f>
        <v>0.42931800000000003</v>
      </c>
      <c r="S115" s="118">
        <v>0</v>
      </c>
      <c r="T115" s="119">
        <f>$S$115*$H$115</f>
        <v>0</v>
      </c>
      <c r="AR115" s="75" t="s">
        <v>125</v>
      </c>
      <c r="AT115" s="75" t="s">
        <v>121</v>
      </c>
      <c r="AU115" s="75" t="s">
        <v>8</v>
      </c>
      <c r="AY115" s="6" t="s">
        <v>120</v>
      </c>
      <c r="BE115" s="120">
        <f>IF($N$115="základní",$J$115,0)</f>
        <v>0</v>
      </c>
      <c r="BF115" s="120">
        <f>IF($N$115="snížená",$J$115,0)</f>
        <v>0</v>
      </c>
      <c r="BG115" s="120">
        <f>IF($N$115="zákl. přenesená",$J$115,0)</f>
        <v>0</v>
      </c>
      <c r="BH115" s="120">
        <f>IF($N$115="sníž. přenesená",$J$115,0)</f>
        <v>0</v>
      </c>
      <c r="BI115" s="120">
        <f>IF($N$115="nulová",$J$115,0)</f>
        <v>0</v>
      </c>
      <c r="BJ115" s="75" t="s">
        <v>8</v>
      </c>
      <c r="BK115" s="120">
        <f>ROUND($I$115*$H$115,0)</f>
        <v>0</v>
      </c>
      <c r="BL115" s="75" t="s">
        <v>125</v>
      </c>
      <c r="BM115" s="75" t="s">
        <v>166</v>
      </c>
    </row>
    <row r="116" spans="2:51" s="6" customFormat="1" ht="15.75" customHeight="1">
      <c r="B116" s="126"/>
      <c r="D116" s="127" t="s">
        <v>253</v>
      </c>
      <c r="E116" s="128"/>
      <c r="F116" s="128" t="s">
        <v>291</v>
      </c>
      <c r="H116" s="129">
        <v>41.4</v>
      </c>
      <c r="L116" s="126"/>
      <c r="M116" s="130"/>
      <c r="T116" s="131"/>
      <c r="AT116" s="132" t="s">
        <v>253</v>
      </c>
      <c r="AU116" s="132" t="s">
        <v>8</v>
      </c>
      <c r="AV116" s="132" t="s">
        <v>80</v>
      </c>
      <c r="AW116" s="132" t="s">
        <v>95</v>
      </c>
      <c r="AX116" s="132" t="s">
        <v>72</v>
      </c>
      <c r="AY116" s="132" t="s">
        <v>120</v>
      </c>
    </row>
    <row r="117" spans="2:65" s="6" customFormat="1" ht="15.75" customHeight="1">
      <c r="B117" s="22"/>
      <c r="C117" s="109" t="s">
        <v>163</v>
      </c>
      <c r="D117" s="109" t="s">
        <v>121</v>
      </c>
      <c r="E117" s="110" t="s">
        <v>292</v>
      </c>
      <c r="F117" s="111" t="s">
        <v>293</v>
      </c>
      <c r="G117" s="112" t="s">
        <v>128</v>
      </c>
      <c r="H117" s="113">
        <v>473.661</v>
      </c>
      <c r="I117" s="114"/>
      <c r="J117" s="115">
        <f>ROUND($I$117*$H$117,0)</f>
        <v>0</v>
      </c>
      <c r="K117" s="111"/>
      <c r="L117" s="22"/>
      <c r="M117" s="116"/>
      <c r="N117" s="117" t="s">
        <v>43</v>
      </c>
      <c r="P117" s="118">
        <f>$O$117*$H$117</f>
        <v>0</v>
      </c>
      <c r="Q117" s="118">
        <v>0.01952</v>
      </c>
      <c r="R117" s="118">
        <f>$Q$117*$H$117</f>
        <v>9.24586272</v>
      </c>
      <c r="S117" s="118">
        <v>0</v>
      </c>
      <c r="T117" s="119">
        <f>$S$117*$H$117</f>
        <v>0</v>
      </c>
      <c r="AR117" s="75" t="s">
        <v>125</v>
      </c>
      <c r="AT117" s="75" t="s">
        <v>121</v>
      </c>
      <c r="AU117" s="75" t="s">
        <v>8</v>
      </c>
      <c r="AY117" s="6" t="s">
        <v>120</v>
      </c>
      <c r="BE117" s="120">
        <f>IF($N$117="základní",$J$117,0)</f>
        <v>0</v>
      </c>
      <c r="BF117" s="120">
        <f>IF($N$117="snížená",$J$117,0)</f>
        <v>0</v>
      </c>
      <c r="BG117" s="120">
        <f>IF($N$117="zákl. přenesená",$J$117,0)</f>
        <v>0</v>
      </c>
      <c r="BH117" s="120">
        <f>IF($N$117="sníž. přenesená",$J$117,0)</f>
        <v>0</v>
      </c>
      <c r="BI117" s="120">
        <f>IF($N$117="nulová",$J$117,0)</f>
        <v>0</v>
      </c>
      <c r="BJ117" s="75" t="s">
        <v>8</v>
      </c>
      <c r="BK117" s="120">
        <f>ROUND($I$117*$H$117,0)</f>
        <v>0</v>
      </c>
      <c r="BL117" s="75" t="s">
        <v>125</v>
      </c>
      <c r="BM117" s="75" t="s">
        <v>9</v>
      </c>
    </row>
    <row r="118" spans="2:51" s="6" customFormat="1" ht="15.75" customHeight="1">
      <c r="B118" s="126"/>
      <c r="D118" s="127" t="s">
        <v>253</v>
      </c>
      <c r="E118" s="128"/>
      <c r="F118" s="128" t="s">
        <v>294</v>
      </c>
      <c r="H118" s="129">
        <v>165.335</v>
      </c>
      <c r="L118" s="126"/>
      <c r="M118" s="130"/>
      <c r="T118" s="131"/>
      <c r="AT118" s="132" t="s">
        <v>253</v>
      </c>
      <c r="AU118" s="132" t="s">
        <v>8</v>
      </c>
      <c r="AV118" s="132" t="s">
        <v>80</v>
      </c>
      <c r="AW118" s="132" t="s">
        <v>95</v>
      </c>
      <c r="AX118" s="132" t="s">
        <v>72</v>
      </c>
      <c r="AY118" s="132" t="s">
        <v>120</v>
      </c>
    </row>
    <row r="119" spans="2:51" s="6" customFormat="1" ht="15.75" customHeight="1">
      <c r="B119" s="126"/>
      <c r="D119" s="143" t="s">
        <v>253</v>
      </c>
      <c r="E119" s="132"/>
      <c r="F119" s="128" t="s">
        <v>295</v>
      </c>
      <c r="H119" s="129">
        <v>188.16</v>
      </c>
      <c r="L119" s="126"/>
      <c r="M119" s="130"/>
      <c r="T119" s="131"/>
      <c r="AT119" s="132" t="s">
        <v>253</v>
      </c>
      <c r="AU119" s="132" t="s">
        <v>8</v>
      </c>
      <c r="AV119" s="132" t="s">
        <v>80</v>
      </c>
      <c r="AW119" s="132" t="s">
        <v>95</v>
      </c>
      <c r="AX119" s="132" t="s">
        <v>72</v>
      </c>
      <c r="AY119" s="132" t="s">
        <v>120</v>
      </c>
    </row>
    <row r="120" spans="2:51" s="6" customFormat="1" ht="15.75" customHeight="1">
      <c r="B120" s="126"/>
      <c r="D120" s="143" t="s">
        <v>253</v>
      </c>
      <c r="E120" s="132"/>
      <c r="F120" s="128" t="s">
        <v>296</v>
      </c>
      <c r="H120" s="129">
        <v>120.166</v>
      </c>
      <c r="L120" s="126"/>
      <c r="M120" s="130"/>
      <c r="T120" s="131"/>
      <c r="AT120" s="132" t="s">
        <v>253</v>
      </c>
      <c r="AU120" s="132" t="s">
        <v>8</v>
      </c>
      <c r="AV120" s="132" t="s">
        <v>80</v>
      </c>
      <c r="AW120" s="132" t="s">
        <v>95</v>
      </c>
      <c r="AX120" s="132" t="s">
        <v>72</v>
      </c>
      <c r="AY120" s="132" t="s">
        <v>120</v>
      </c>
    </row>
    <row r="121" spans="2:65" s="6" customFormat="1" ht="15.75" customHeight="1">
      <c r="B121" s="22"/>
      <c r="C121" s="109" t="s">
        <v>166</v>
      </c>
      <c r="D121" s="109" t="s">
        <v>121</v>
      </c>
      <c r="E121" s="110" t="s">
        <v>297</v>
      </c>
      <c r="F121" s="111" t="s">
        <v>298</v>
      </c>
      <c r="G121" s="112" t="s">
        <v>128</v>
      </c>
      <c r="H121" s="113">
        <v>435.348</v>
      </c>
      <c r="I121" s="114"/>
      <c r="J121" s="115">
        <f>ROUND($I$121*$H$121,0)</f>
        <v>0</v>
      </c>
      <c r="K121" s="111"/>
      <c r="L121" s="22"/>
      <c r="M121" s="116"/>
      <c r="N121" s="117" t="s">
        <v>43</v>
      </c>
      <c r="P121" s="118">
        <f>$O$121*$H$121</f>
        <v>0</v>
      </c>
      <c r="Q121" s="118">
        <v>0.02779</v>
      </c>
      <c r="R121" s="118">
        <f>$Q$121*$H$121</f>
        <v>12.098320919999999</v>
      </c>
      <c r="S121" s="118">
        <v>0</v>
      </c>
      <c r="T121" s="119">
        <f>$S$121*$H$121</f>
        <v>0</v>
      </c>
      <c r="AR121" s="75" t="s">
        <v>125</v>
      </c>
      <c r="AT121" s="75" t="s">
        <v>121</v>
      </c>
      <c r="AU121" s="75" t="s">
        <v>8</v>
      </c>
      <c r="AY121" s="6" t="s">
        <v>120</v>
      </c>
      <c r="BE121" s="120">
        <f>IF($N$121="základní",$J$121,0)</f>
        <v>0</v>
      </c>
      <c r="BF121" s="120">
        <f>IF($N$121="snížená",$J$121,0)</f>
        <v>0</v>
      </c>
      <c r="BG121" s="120">
        <f>IF($N$121="zákl. přenesená",$J$121,0)</f>
        <v>0</v>
      </c>
      <c r="BH121" s="120">
        <f>IF($N$121="sníž. přenesená",$J$121,0)</f>
        <v>0</v>
      </c>
      <c r="BI121" s="120">
        <f>IF($N$121="nulová",$J$121,0)</f>
        <v>0</v>
      </c>
      <c r="BJ121" s="75" t="s">
        <v>8</v>
      </c>
      <c r="BK121" s="120">
        <f>ROUND($I$121*$H$121,0)</f>
        <v>0</v>
      </c>
      <c r="BL121" s="75" t="s">
        <v>125</v>
      </c>
      <c r="BM121" s="75" t="s">
        <v>171</v>
      </c>
    </row>
    <row r="122" spans="2:51" s="6" customFormat="1" ht="15.75" customHeight="1">
      <c r="B122" s="126"/>
      <c r="D122" s="127" t="s">
        <v>253</v>
      </c>
      <c r="E122" s="128"/>
      <c r="F122" s="128" t="s">
        <v>299</v>
      </c>
      <c r="H122" s="129">
        <v>435.348</v>
      </c>
      <c r="L122" s="126"/>
      <c r="M122" s="130"/>
      <c r="T122" s="131"/>
      <c r="AT122" s="132" t="s">
        <v>253</v>
      </c>
      <c r="AU122" s="132" t="s">
        <v>8</v>
      </c>
      <c r="AV122" s="132" t="s">
        <v>80</v>
      </c>
      <c r="AW122" s="132" t="s">
        <v>95</v>
      </c>
      <c r="AX122" s="132" t="s">
        <v>72</v>
      </c>
      <c r="AY122" s="132" t="s">
        <v>120</v>
      </c>
    </row>
    <row r="123" spans="2:65" s="6" customFormat="1" ht="15.75" customHeight="1">
      <c r="B123" s="22"/>
      <c r="C123" s="109" t="s">
        <v>9</v>
      </c>
      <c r="D123" s="109" t="s">
        <v>121</v>
      </c>
      <c r="E123" s="110" t="s">
        <v>300</v>
      </c>
      <c r="F123" s="111" t="s">
        <v>301</v>
      </c>
      <c r="G123" s="112" t="s">
        <v>139</v>
      </c>
      <c r="H123" s="113">
        <v>42.83</v>
      </c>
      <c r="I123" s="114"/>
      <c r="J123" s="115">
        <f>ROUND($I$123*$H$123,0)</f>
        <v>0</v>
      </c>
      <c r="K123" s="111"/>
      <c r="L123" s="22"/>
      <c r="M123" s="116"/>
      <c r="N123" s="117" t="s">
        <v>43</v>
      </c>
      <c r="P123" s="118">
        <f>$O$123*$H$123</f>
        <v>0</v>
      </c>
      <c r="Q123" s="118">
        <v>0.0005</v>
      </c>
      <c r="R123" s="118">
        <f>$Q$123*$H$123</f>
        <v>0.021415</v>
      </c>
      <c r="S123" s="118">
        <v>0</v>
      </c>
      <c r="T123" s="119">
        <f>$S$123*$H$123</f>
        <v>0</v>
      </c>
      <c r="AR123" s="75" t="s">
        <v>125</v>
      </c>
      <c r="AT123" s="75" t="s">
        <v>121</v>
      </c>
      <c r="AU123" s="75" t="s">
        <v>8</v>
      </c>
      <c r="AY123" s="6" t="s">
        <v>120</v>
      </c>
      <c r="BE123" s="120">
        <f>IF($N$123="základní",$J$123,0)</f>
        <v>0</v>
      </c>
      <c r="BF123" s="120">
        <f>IF($N$123="snížená",$J$123,0)</f>
        <v>0</v>
      </c>
      <c r="BG123" s="120">
        <f>IF($N$123="zákl. přenesená",$J$123,0)</f>
        <v>0</v>
      </c>
      <c r="BH123" s="120">
        <f>IF($N$123="sníž. přenesená",$J$123,0)</f>
        <v>0</v>
      </c>
      <c r="BI123" s="120">
        <f>IF($N$123="nulová",$J$123,0)</f>
        <v>0</v>
      </c>
      <c r="BJ123" s="75" t="s">
        <v>8</v>
      </c>
      <c r="BK123" s="120">
        <f>ROUND($I$123*$H$123,0)</f>
        <v>0</v>
      </c>
      <c r="BL123" s="75" t="s">
        <v>125</v>
      </c>
      <c r="BM123" s="75" t="s">
        <v>174</v>
      </c>
    </row>
    <row r="124" spans="2:51" s="6" customFormat="1" ht="15.75" customHeight="1">
      <c r="B124" s="126"/>
      <c r="D124" s="127" t="s">
        <v>253</v>
      </c>
      <c r="E124" s="128"/>
      <c r="F124" s="128" t="s">
        <v>302</v>
      </c>
      <c r="H124" s="129">
        <v>42.83</v>
      </c>
      <c r="L124" s="126"/>
      <c r="M124" s="130"/>
      <c r="T124" s="131"/>
      <c r="AT124" s="132" t="s">
        <v>253</v>
      </c>
      <c r="AU124" s="132" t="s">
        <v>8</v>
      </c>
      <c r="AV124" s="132" t="s">
        <v>80</v>
      </c>
      <c r="AW124" s="132" t="s">
        <v>95</v>
      </c>
      <c r="AX124" s="132" t="s">
        <v>72</v>
      </c>
      <c r="AY124" s="132" t="s">
        <v>120</v>
      </c>
    </row>
    <row r="125" spans="2:65" s="6" customFormat="1" ht="15.75" customHeight="1">
      <c r="B125" s="22"/>
      <c r="C125" s="109" t="s">
        <v>171</v>
      </c>
      <c r="D125" s="109" t="s">
        <v>121</v>
      </c>
      <c r="E125" s="110" t="s">
        <v>303</v>
      </c>
      <c r="F125" s="111" t="s">
        <v>304</v>
      </c>
      <c r="G125" s="112" t="s">
        <v>139</v>
      </c>
      <c r="H125" s="113">
        <v>7.5</v>
      </c>
      <c r="I125" s="114"/>
      <c r="J125" s="115">
        <f>ROUND($I$125*$H$125,0)</f>
        <v>0</v>
      </c>
      <c r="K125" s="111"/>
      <c r="L125" s="22"/>
      <c r="M125" s="116"/>
      <c r="N125" s="117" t="s">
        <v>43</v>
      </c>
      <c r="P125" s="118">
        <f>$O$125*$H$125</f>
        <v>0</v>
      </c>
      <c r="Q125" s="118">
        <v>0.0005</v>
      </c>
      <c r="R125" s="118">
        <f>$Q$125*$H$125</f>
        <v>0.00375</v>
      </c>
      <c r="S125" s="118">
        <v>0</v>
      </c>
      <c r="T125" s="119">
        <f>$S$125*$H$125</f>
        <v>0</v>
      </c>
      <c r="AR125" s="75" t="s">
        <v>125</v>
      </c>
      <c r="AT125" s="75" t="s">
        <v>121</v>
      </c>
      <c r="AU125" s="75" t="s">
        <v>8</v>
      </c>
      <c r="AY125" s="6" t="s">
        <v>120</v>
      </c>
      <c r="BE125" s="120">
        <f>IF($N$125="základní",$J$125,0)</f>
        <v>0</v>
      </c>
      <c r="BF125" s="120">
        <f>IF($N$125="snížená",$J$125,0)</f>
        <v>0</v>
      </c>
      <c r="BG125" s="120">
        <f>IF($N$125="zákl. přenesená",$J$125,0)</f>
        <v>0</v>
      </c>
      <c r="BH125" s="120">
        <f>IF($N$125="sníž. přenesená",$J$125,0)</f>
        <v>0</v>
      </c>
      <c r="BI125" s="120">
        <f>IF($N$125="nulová",$J$125,0)</f>
        <v>0</v>
      </c>
      <c r="BJ125" s="75" t="s">
        <v>8</v>
      </c>
      <c r="BK125" s="120">
        <f>ROUND($I$125*$H$125,0)</f>
        <v>0</v>
      </c>
      <c r="BL125" s="75" t="s">
        <v>125</v>
      </c>
      <c r="BM125" s="75" t="s">
        <v>177</v>
      </c>
    </row>
    <row r="126" spans="2:51" s="6" customFormat="1" ht="15.75" customHeight="1">
      <c r="B126" s="126"/>
      <c r="D126" s="127" t="s">
        <v>253</v>
      </c>
      <c r="E126" s="128"/>
      <c r="F126" s="128" t="s">
        <v>305</v>
      </c>
      <c r="H126" s="129">
        <v>7.5</v>
      </c>
      <c r="L126" s="126"/>
      <c r="M126" s="130"/>
      <c r="T126" s="131"/>
      <c r="AT126" s="132" t="s">
        <v>253</v>
      </c>
      <c r="AU126" s="132" t="s">
        <v>8</v>
      </c>
      <c r="AV126" s="132" t="s">
        <v>80</v>
      </c>
      <c r="AW126" s="132" t="s">
        <v>95</v>
      </c>
      <c r="AX126" s="132" t="s">
        <v>72</v>
      </c>
      <c r="AY126" s="132" t="s">
        <v>120</v>
      </c>
    </row>
    <row r="127" spans="2:65" s="6" customFormat="1" ht="15.75" customHeight="1">
      <c r="B127" s="22"/>
      <c r="C127" s="109" t="s">
        <v>174</v>
      </c>
      <c r="D127" s="109" t="s">
        <v>121</v>
      </c>
      <c r="E127" s="110" t="s">
        <v>306</v>
      </c>
      <c r="F127" s="111" t="s">
        <v>307</v>
      </c>
      <c r="G127" s="112" t="s">
        <v>139</v>
      </c>
      <c r="H127" s="113">
        <v>641.44</v>
      </c>
      <c r="I127" s="114"/>
      <c r="J127" s="115">
        <f>ROUND($I$127*$H$127,0)</f>
        <v>0</v>
      </c>
      <c r="K127" s="111"/>
      <c r="L127" s="22"/>
      <c r="M127" s="116"/>
      <c r="N127" s="117" t="s">
        <v>43</v>
      </c>
      <c r="P127" s="118">
        <f>$O$127*$H$127</f>
        <v>0</v>
      </c>
      <c r="Q127" s="118">
        <v>3E-05</v>
      </c>
      <c r="R127" s="118">
        <f>$Q$127*$H$127</f>
        <v>0.019243200000000002</v>
      </c>
      <c r="S127" s="118">
        <v>0</v>
      </c>
      <c r="T127" s="119">
        <f>$S$127*$H$127</f>
        <v>0</v>
      </c>
      <c r="AR127" s="75" t="s">
        <v>125</v>
      </c>
      <c r="AT127" s="75" t="s">
        <v>121</v>
      </c>
      <c r="AU127" s="75" t="s">
        <v>8</v>
      </c>
      <c r="AY127" s="6" t="s">
        <v>120</v>
      </c>
      <c r="BE127" s="120">
        <f>IF($N$127="základní",$J$127,0)</f>
        <v>0</v>
      </c>
      <c r="BF127" s="120">
        <f>IF($N$127="snížená",$J$127,0)</f>
        <v>0</v>
      </c>
      <c r="BG127" s="120">
        <f>IF($N$127="zákl. přenesená",$J$127,0)</f>
        <v>0</v>
      </c>
      <c r="BH127" s="120">
        <f>IF($N$127="sníž. přenesená",$J$127,0)</f>
        <v>0</v>
      </c>
      <c r="BI127" s="120">
        <f>IF($N$127="nulová",$J$127,0)</f>
        <v>0</v>
      </c>
      <c r="BJ127" s="75" t="s">
        <v>8</v>
      </c>
      <c r="BK127" s="120">
        <f>ROUND($I$127*$H$127,0)</f>
        <v>0</v>
      </c>
      <c r="BL127" s="75" t="s">
        <v>125</v>
      </c>
      <c r="BM127" s="75" t="s">
        <v>180</v>
      </c>
    </row>
    <row r="128" spans="2:51" s="6" customFormat="1" ht="15.75" customHeight="1">
      <c r="B128" s="126"/>
      <c r="D128" s="127" t="s">
        <v>253</v>
      </c>
      <c r="E128" s="128"/>
      <c r="F128" s="128" t="s">
        <v>308</v>
      </c>
      <c r="H128" s="129">
        <v>485.04</v>
      </c>
      <c r="L128" s="126"/>
      <c r="M128" s="130"/>
      <c r="T128" s="131"/>
      <c r="AT128" s="132" t="s">
        <v>253</v>
      </c>
      <c r="AU128" s="132" t="s">
        <v>8</v>
      </c>
      <c r="AV128" s="132" t="s">
        <v>80</v>
      </c>
      <c r="AW128" s="132" t="s">
        <v>95</v>
      </c>
      <c r="AX128" s="132" t="s">
        <v>72</v>
      </c>
      <c r="AY128" s="132" t="s">
        <v>120</v>
      </c>
    </row>
    <row r="129" spans="2:51" s="6" customFormat="1" ht="15.75" customHeight="1">
      <c r="B129" s="126"/>
      <c r="D129" s="143" t="s">
        <v>253</v>
      </c>
      <c r="E129" s="132"/>
      <c r="F129" s="128" t="s">
        <v>309</v>
      </c>
      <c r="H129" s="129">
        <v>117.6</v>
      </c>
      <c r="L129" s="126"/>
      <c r="M129" s="130"/>
      <c r="T129" s="131"/>
      <c r="AT129" s="132" t="s">
        <v>253</v>
      </c>
      <c r="AU129" s="132" t="s">
        <v>8</v>
      </c>
      <c r="AV129" s="132" t="s">
        <v>80</v>
      </c>
      <c r="AW129" s="132" t="s">
        <v>95</v>
      </c>
      <c r="AX129" s="132" t="s">
        <v>72</v>
      </c>
      <c r="AY129" s="132" t="s">
        <v>120</v>
      </c>
    </row>
    <row r="130" spans="2:51" s="6" customFormat="1" ht="15.75" customHeight="1">
      <c r="B130" s="126"/>
      <c r="D130" s="143" t="s">
        <v>253</v>
      </c>
      <c r="E130" s="132"/>
      <c r="F130" s="128" t="s">
        <v>310</v>
      </c>
      <c r="H130" s="129">
        <v>38.8</v>
      </c>
      <c r="L130" s="126"/>
      <c r="M130" s="130"/>
      <c r="T130" s="131"/>
      <c r="AT130" s="132" t="s">
        <v>253</v>
      </c>
      <c r="AU130" s="132" t="s">
        <v>8</v>
      </c>
      <c r="AV130" s="132" t="s">
        <v>80</v>
      </c>
      <c r="AW130" s="132" t="s">
        <v>95</v>
      </c>
      <c r="AX130" s="132" t="s">
        <v>72</v>
      </c>
      <c r="AY130" s="132" t="s">
        <v>120</v>
      </c>
    </row>
    <row r="131" spans="2:65" s="6" customFormat="1" ht="15.75" customHeight="1">
      <c r="B131" s="22"/>
      <c r="C131" s="109" t="s">
        <v>177</v>
      </c>
      <c r="D131" s="109" t="s">
        <v>121</v>
      </c>
      <c r="E131" s="110" t="s">
        <v>311</v>
      </c>
      <c r="F131" s="111" t="s">
        <v>312</v>
      </c>
      <c r="G131" s="112" t="s">
        <v>139</v>
      </c>
      <c r="H131" s="113">
        <v>319.39</v>
      </c>
      <c r="I131" s="114"/>
      <c r="J131" s="115">
        <f>ROUND($I$131*$H$131,0)</f>
        <v>0</v>
      </c>
      <c r="K131" s="111"/>
      <c r="L131" s="22"/>
      <c r="M131" s="116"/>
      <c r="N131" s="117" t="s">
        <v>43</v>
      </c>
      <c r="P131" s="118">
        <f>$O$131*$H$131</f>
        <v>0</v>
      </c>
      <c r="Q131" s="118">
        <v>3E-05</v>
      </c>
      <c r="R131" s="118">
        <f>$Q$131*$H$131</f>
        <v>0.0095817</v>
      </c>
      <c r="S131" s="118">
        <v>0</v>
      </c>
      <c r="T131" s="119">
        <f>$S$131*$H$131</f>
        <v>0</v>
      </c>
      <c r="AR131" s="75" t="s">
        <v>125</v>
      </c>
      <c r="AT131" s="75" t="s">
        <v>121</v>
      </c>
      <c r="AU131" s="75" t="s">
        <v>8</v>
      </c>
      <c r="AY131" s="6" t="s">
        <v>120</v>
      </c>
      <c r="BE131" s="120">
        <f>IF($N$131="základní",$J$131,0)</f>
        <v>0</v>
      </c>
      <c r="BF131" s="120">
        <f>IF($N$131="snížená",$J$131,0)</f>
        <v>0</v>
      </c>
      <c r="BG131" s="120">
        <f>IF($N$131="zákl. přenesená",$J$131,0)</f>
        <v>0</v>
      </c>
      <c r="BH131" s="120">
        <f>IF($N$131="sníž. přenesená",$J$131,0)</f>
        <v>0</v>
      </c>
      <c r="BI131" s="120">
        <f>IF($N$131="nulová",$J$131,0)</f>
        <v>0</v>
      </c>
      <c r="BJ131" s="75" t="s">
        <v>8</v>
      </c>
      <c r="BK131" s="120">
        <f>ROUND($I$131*$H$131,0)</f>
        <v>0</v>
      </c>
      <c r="BL131" s="75" t="s">
        <v>125</v>
      </c>
      <c r="BM131" s="75" t="s">
        <v>183</v>
      </c>
    </row>
    <row r="132" spans="2:51" s="6" customFormat="1" ht="15.75" customHeight="1">
      <c r="B132" s="126"/>
      <c r="D132" s="127" t="s">
        <v>253</v>
      </c>
      <c r="E132" s="128"/>
      <c r="F132" s="128" t="s">
        <v>313</v>
      </c>
      <c r="H132" s="129">
        <v>213.75</v>
      </c>
      <c r="L132" s="126"/>
      <c r="M132" s="130"/>
      <c r="T132" s="131"/>
      <c r="AT132" s="132" t="s">
        <v>253</v>
      </c>
      <c r="AU132" s="132" t="s">
        <v>8</v>
      </c>
      <c r="AV132" s="132" t="s">
        <v>80</v>
      </c>
      <c r="AW132" s="132" t="s">
        <v>95</v>
      </c>
      <c r="AX132" s="132" t="s">
        <v>72</v>
      </c>
      <c r="AY132" s="132" t="s">
        <v>120</v>
      </c>
    </row>
    <row r="133" spans="2:51" s="6" customFormat="1" ht="15.75" customHeight="1">
      <c r="B133" s="126"/>
      <c r="D133" s="143" t="s">
        <v>253</v>
      </c>
      <c r="E133" s="132"/>
      <c r="F133" s="128" t="s">
        <v>314</v>
      </c>
      <c r="H133" s="129">
        <v>105.64</v>
      </c>
      <c r="L133" s="126"/>
      <c r="M133" s="130"/>
      <c r="T133" s="131"/>
      <c r="AT133" s="132" t="s">
        <v>253</v>
      </c>
      <c r="AU133" s="132" t="s">
        <v>8</v>
      </c>
      <c r="AV133" s="132" t="s">
        <v>80</v>
      </c>
      <c r="AW133" s="132" t="s">
        <v>95</v>
      </c>
      <c r="AX133" s="132" t="s">
        <v>72</v>
      </c>
      <c r="AY133" s="132" t="s">
        <v>120</v>
      </c>
    </row>
    <row r="134" spans="2:65" s="6" customFormat="1" ht="15.75" customHeight="1">
      <c r="B134" s="22"/>
      <c r="C134" s="109" t="s">
        <v>180</v>
      </c>
      <c r="D134" s="109" t="s">
        <v>121</v>
      </c>
      <c r="E134" s="110" t="s">
        <v>147</v>
      </c>
      <c r="F134" s="111" t="s">
        <v>148</v>
      </c>
      <c r="G134" s="112" t="s">
        <v>139</v>
      </c>
      <c r="H134" s="113">
        <v>698.79</v>
      </c>
      <c r="I134" s="114"/>
      <c r="J134" s="115">
        <f>ROUND($I$134*$H$134,0)</f>
        <v>0</v>
      </c>
      <c r="K134" s="111"/>
      <c r="L134" s="22"/>
      <c r="M134" s="116"/>
      <c r="N134" s="117" t="s">
        <v>43</v>
      </c>
      <c r="P134" s="118">
        <f>$O$134*$H$134</f>
        <v>0</v>
      </c>
      <c r="Q134" s="118">
        <v>0.0003</v>
      </c>
      <c r="R134" s="118">
        <f>$Q$134*$H$134</f>
        <v>0.20963699999999996</v>
      </c>
      <c r="S134" s="118">
        <v>0</v>
      </c>
      <c r="T134" s="119">
        <f>$S$134*$H$134</f>
        <v>0</v>
      </c>
      <c r="AR134" s="75" t="s">
        <v>125</v>
      </c>
      <c r="AT134" s="75" t="s">
        <v>121</v>
      </c>
      <c r="AU134" s="75" t="s">
        <v>8</v>
      </c>
      <c r="AY134" s="6" t="s">
        <v>120</v>
      </c>
      <c r="BE134" s="120">
        <f>IF($N$134="základní",$J$134,0)</f>
        <v>0</v>
      </c>
      <c r="BF134" s="120">
        <f>IF($N$134="snížená",$J$134,0)</f>
        <v>0</v>
      </c>
      <c r="BG134" s="120">
        <f>IF($N$134="zákl. přenesená",$J$134,0)</f>
        <v>0</v>
      </c>
      <c r="BH134" s="120">
        <f>IF($N$134="sníž. přenesená",$J$134,0)</f>
        <v>0</v>
      </c>
      <c r="BI134" s="120">
        <f>IF($N$134="nulová",$J$134,0)</f>
        <v>0</v>
      </c>
      <c r="BJ134" s="75" t="s">
        <v>8</v>
      </c>
      <c r="BK134" s="120">
        <f>ROUND($I$134*$H$134,0)</f>
        <v>0</v>
      </c>
      <c r="BL134" s="75" t="s">
        <v>125</v>
      </c>
      <c r="BM134" s="75" t="s">
        <v>7</v>
      </c>
    </row>
    <row r="135" spans="2:51" s="6" customFormat="1" ht="15.75" customHeight="1">
      <c r="B135" s="126"/>
      <c r="D135" s="127" t="s">
        <v>253</v>
      </c>
      <c r="E135" s="128"/>
      <c r="F135" s="128" t="s">
        <v>308</v>
      </c>
      <c r="H135" s="129">
        <v>485.04</v>
      </c>
      <c r="L135" s="126"/>
      <c r="M135" s="130"/>
      <c r="T135" s="131"/>
      <c r="AT135" s="132" t="s">
        <v>253</v>
      </c>
      <c r="AU135" s="132" t="s">
        <v>8</v>
      </c>
      <c r="AV135" s="132" t="s">
        <v>80</v>
      </c>
      <c r="AW135" s="132" t="s">
        <v>95</v>
      </c>
      <c r="AX135" s="132" t="s">
        <v>72</v>
      </c>
      <c r="AY135" s="132" t="s">
        <v>120</v>
      </c>
    </row>
    <row r="136" spans="2:51" s="6" customFormat="1" ht="15.75" customHeight="1">
      <c r="B136" s="126"/>
      <c r="D136" s="143" t="s">
        <v>253</v>
      </c>
      <c r="E136" s="132"/>
      <c r="F136" s="128" t="s">
        <v>313</v>
      </c>
      <c r="H136" s="129">
        <v>213.75</v>
      </c>
      <c r="L136" s="126"/>
      <c r="M136" s="130"/>
      <c r="T136" s="131"/>
      <c r="AT136" s="132" t="s">
        <v>253</v>
      </c>
      <c r="AU136" s="132" t="s">
        <v>8</v>
      </c>
      <c r="AV136" s="132" t="s">
        <v>80</v>
      </c>
      <c r="AW136" s="132" t="s">
        <v>95</v>
      </c>
      <c r="AX136" s="132" t="s">
        <v>72</v>
      </c>
      <c r="AY136" s="132" t="s">
        <v>120</v>
      </c>
    </row>
    <row r="137" spans="2:65" s="6" customFormat="1" ht="15.75" customHeight="1">
      <c r="B137" s="22"/>
      <c r="C137" s="109" t="s">
        <v>183</v>
      </c>
      <c r="D137" s="109" t="s">
        <v>121</v>
      </c>
      <c r="E137" s="110" t="s">
        <v>315</v>
      </c>
      <c r="F137" s="111" t="s">
        <v>316</v>
      </c>
      <c r="G137" s="112" t="s">
        <v>139</v>
      </c>
      <c r="H137" s="113">
        <v>212.25</v>
      </c>
      <c r="I137" s="114"/>
      <c r="J137" s="115">
        <f>ROUND($I$137*$H$137,0)</f>
        <v>0</v>
      </c>
      <c r="K137" s="111"/>
      <c r="L137" s="22"/>
      <c r="M137" s="116"/>
      <c r="N137" s="117" t="s">
        <v>43</v>
      </c>
      <c r="P137" s="118">
        <f>$O$137*$H$137</f>
        <v>0</v>
      </c>
      <c r="Q137" s="118">
        <v>0.0002</v>
      </c>
      <c r="R137" s="118">
        <f>$Q$137*$H$137</f>
        <v>0.04245</v>
      </c>
      <c r="S137" s="118">
        <v>0</v>
      </c>
      <c r="T137" s="119">
        <f>$S$137*$H$137</f>
        <v>0</v>
      </c>
      <c r="AR137" s="75" t="s">
        <v>125</v>
      </c>
      <c r="AT137" s="75" t="s">
        <v>121</v>
      </c>
      <c r="AU137" s="75" t="s">
        <v>8</v>
      </c>
      <c r="AY137" s="6" t="s">
        <v>120</v>
      </c>
      <c r="BE137" s="120">
        <f>IF($N$137="základní",$J$137,0)</f>
        <v>0</v>
      </c>
      <c r="BF137" s="120">
        <f>IF($N$137="snížená",$J$137,0)</f>
        <v>0</v>
      </c>
      <c r="BG137" s="120">
        <f>IF($N$137="zákl. přenesená",$J$137,0)</f>
        <v>0</v>
      </c>
      <c r="BH137" s="120">
        <f>IF($N$137="sníž. přenesená",$J$137,0)</f>
        <v>0</v>
      </c>
      <c r="BI137" s="120">
        <f>IF($N$137="nulová",$J$137,0)</f>
        <v>0</v>
      </c>
      <c r="BJ137" s="75" t="s">
        <v>8</v>
      </c>
      <c r="BK137" s="120">
        <f>ROUND($I$137*$H$137,0)</f>
        <v>0</v>
      </c>
      <c r="BL137" s="75" t="s">
        <v>125</v>
      </c>
      <c r="BM137" s="75" t="s">
        <v>188</v>
      </c>
    </row>
    <row r="138" spans="2:51" s="6" customFormat="1" ht="15.75" customHeight="1">
      <c r="B138" s="126"/>
      <c r="D138" s="127" t="s">
        <v>253</v>
      </c>
      <c r="E138" s="128"/>
      <c r="F138" s="128" t="s">
        <v>317</v>
      </c>
      <c r="H138" s="129">
        <v>212.25</v>
      </c>
      <c r="L138" s="126"/>
      <c r="M138" s="130"/>
      <c r="T138" s="131"/>
      <c r="AT138" s="132" t="s">
        <v>253</v>
      </c>
      <c r="AU138" s="132" t="s">
        <v>8</v>
      </c>
      <c r="AV138" s="132" t="s">
        <v>80</v>
      </c>
      <c r="AW138" s="132" t="s">
        <v>95</v>
      </c>
      <c r="AX138" s="132" t="s">
        <v>72</v>
      </c>
      <c r="AY138" s="132" t="s">
        <v>120</v>
      </c>
    </row>
    <row r="139" spans="2:65" s="6" customFormat="1" ht="15.75" customHeight="1">
      <c r="B139" s="22"/>
      <c r="C139" s="109" t="s">
        <v>7</v>
      </c>
      <c r="D139" s="109" t="s">
        <v>121</v>
      </c>
      <c r="E139" s="110" t="s">
        <v>318</v>
      </c>
      <c r="F139" s="111" t="s">
        <v>319</v>
      </c>
      <c r="G139" s="112" t="s">
        <v>128</v>
      </c>
      <c r="H139" s="113">
        <v>839.128</v>
      </c>
      <c r="I139" s="114"/>
      <c r="J139" s="115">
        <f>ROUND($I$139*$H$139,0)</f>
        <v>0</v>
      </c>
      <c r="K139" s="111"/>
      <c r="L139" s="22"/>
      <c r="M139" s="116"/>
      <c r="N139" s="117" t="s">
        <v>43</v>
      </c>
      <c r="P139" s="118">
        <f>$O$139*$H$139</f>
        <v>0</v>
      </c>
      <c r="Q139" s="118">
        <v>0.02001</v>
      </c>
      <c r="R139" s="118">
        <f>$Q$139*$H$139</f>
        <v>16.79095128</v>
      </c>
      <c r="S139" s="118">
        <v>0</v>
      </c>
      <c r="T139" s="119">
        <f>$S$139*$H$139</f>
        <v>0</v>
      </c>
      <c r="AR139" s="75" t="s">
        <v>125</v>
      </c>
      <c r="AT139" s="75" t="s">
        <v>121</v>
      </c>
      <c r="AU139" s="75" t="s">
        <v>8</v>
      </c>
      <c r="AY139" s="6" t="s">
        <v>120</v>
      </c>
      <c r="BE139" s="120">
        <f>IF($N$139="základní",$J$139,0)</f>
        <v>0</v>
      </c>
      <c r="BF139" s="120">
        <f>IF($N$139="snížená",$J$139,0)</f>
        <v>0</v>
      </c>
      <c r="BG139" s="120">
        <f>IF($N$139="zákl. přenesená",$J$139,0)</f>
        <v>0</v>
      </c>
      <c r="BH139" s="120">
        <f>IF($N$139="sníž. přenesená",$J$139,0)</f>
        <v>0</v>
      </c>
      <c r="BI139" s="120">
        <f>IF($N$139="nulová",$J$139,0)</f>
        <v>0</v>
      </c>
      <c r="BJ139" s="75" t="s">
        <v>8</v>
      </c>
      <c r="BK139" s="120">
        <f>ROUND($I$139*$H$139,0)</f>
        <v>0</v>
      </c>
      <c r="BL139" s="75" t="s">
        <v>125</v>
      </c>
      <c r="BM139" s="75" t="s">
        <v>192</v>
      </c>
    </row>
    <row r="140" spans="2:51" s="6" customFormat="1" ht="15.75" customHeight="1">
      <c r="B140" s="126"/>
      <c r="D140" s="127" t="s">
        <v>253</v>
      </c>
      <c r="E140" s="128"/>
      <c r="F140" s="128" t="s">
        <v>320</v>
      </c>
      <c r="H140" s="129">
        <v>769.369</v>
      </c>
      <c r="L140" s="126"/>
      <c r="M140" s="130"/>
      <c r="T140" s="131"/>
      <c r="AT140" s="132" t="s">
        <v>253</v>
      </c>
      <c r="AU140" s="132" t="s">
        <v>8</v>
      </c>
      <c r="AV140" s="132" t="s">
        <v>80</v>
      </c>
      <c r="AW140" s="132" t="s">
        <v>95</v>
      </c>
      <c r="AX140" s="132" t="s">
        <v>72</v>
      </c>
      <c r="AY140" s="132" t="s">
        <v>120</v>
      </c>
    </row>
    <row r="141" spans="2:51" s="6" customFormat="1" ht="15.75" customHeight="1">
      <c r="B141" s="126"/>
      <c r="D141" s="143" t="s">
        <v>253</v>
      </c>
      <c r="E141" s="132"/>
      <c r="F141" s="128" t="s">
        <v>321</v>
      </c>
      <c r="H141" s="129">
        <v>69.759</v>
      </c>
      <c r="L141" s="126"/>
      <c r="M141" s="130"/>
      <c r="T141" s="131"/>
      <c r="AT141" s="132" t="s">
        <v>253</v>
      </c>
      <c r="AU141" s="132" t="s">
        <v>8</v>
      </c>
      <c r="AV141" s="132" t="s">
        <v>80</v>
      </c>
      <c r="AW141" s="132" t="s">
        <v>95</v>
      </c>
      <c r="AX141" s="132" t="s">
        <v>72</v>
      </c>
      <c r="AY141" s="132" t="s">
        <v>120</v>
      </c>
    </row>
    <row r="142" spans="2:65" s="6" customFormat="1" ht="15.75" customHeight="1">
      <c r="B142" s="22"/>
      <c r="C142" s="109" t="s">
        <v>188</v>
      </c>
      <c r="D142" s="109" t="s">
        <v>121</v>
      </c>
      <c r="E142" s="110" t="s">
        <v>322</v>
      </c>
      <c r="F142" s="111" t="s">
        <v>323</v>
      </c>
      <c r="G142" s="112" t="s">
        <v>128</v>
      </c>
      <c r="H142" s="113">
        <v>839.128</v>
      </c>
      <c r="I142" s="114"/>
      <c r="J142" s="115">
        <f>ROUND($I$142*$H$142,0)</f>
        <v>0</v>
      </c>
      <c r="K142" s="111"/>
      <c r="L142" s="22"/>
      <c r="M142" s="116"/>
      <c r="N142" s="117" t="s">
        <v>43</v>
      </c>
      <c r="P142" s="118">
        <f>$O$142*$H$142</f>
        <v>0</v>
      </c>
      <c r="Q142" s="118">
        <v>0.0001</v>
      </c>
      <c r="R142" s="118">
        <f>$Q$142*$H$142</f>
        <v>0.08391280000000001</v>
      </c>
      <c r="S142" s="118">
        <v>0</v>
      </c>
      <c r="T142" s="119">
        <f>$S$142*$H$142</f>
        <v>0</v>
      </c>
      <c r="AR142" s="75" t="s">
        <v>125</v>
      </c>
      <c r="AT142" s="75" t="s">
        <v>121</v>
      </c>
      <c r="AU142" s="75" t="s">
        <v>8</v>
      </c>
      <c r="AY142" s="6" t="s">
        <v>120</v>
      </c>
      <c r="BE142" s="120">
        <f>IF($N$142="základní",$J$142,0)</f>
        <v>0</v>
      </c>
      <c r="BF142" s="120">
        <f>IF($N$142="snížená",$J$142,0)</f>
        <v>0</v>
      </c>
      <c r="BG142" s="120">
        <f>IF($N$142="zákl. přenesená",$J$142,0)</f>
        <v>0</v>
      </c>
      <c r="BH142" s="120">
        <f>IF($N$142="sníž. přenesená",$J$142,0)</f>
        <v>0</v>
      </c>
      <c r="BI142" s="120">
        <f>IF($N$142="nulová",$J$142,0)</f>
        <v>0</v>
      </c>
      <c r="BJ142" s="75" t="s">
        <v>8</v>
      </c>
      <c r="BK142" s="120">
        <f>ROUND($I$142*$H$142,0)</f>
        <v>0</v>
      </c>
      <c r="BL142" s="75" t="s">
        <v>125</v>
      </c>
      <c r="BM142" s="75" t="s">
        <v>198</v>
      </c>
    </row>
    <row r="143" spans="2:63" s="100" customFormat="1" ht="37.5" customHeight="1">
      <c r="B143" s="101"/>
      <c r="D143" s="102" t="s">
        <v>71</v>
      </c>
      <c r="E143" s="103" t="s">
        <v>324</v>
      </c>
      <c r="F143" s="103" t="s">
        <v>325</v>
      </c>
      <c r="J143" s="104">
        <f>$BK$143</f>
        <v>0</v>
      </c>
      <c r="L143" s="101"/>
      <c r="M143" s="105"/>
      <c r="P143" s="106">
        <f>SUM($P$144:$P$151)</f>
        <v>0</v>
      </c>
      <c r="R143" s="106">
        <f>SUM($R$144:$R$151)</f>
        <v>1.9809200000000002</v>
      </c>
      <c r="T143" s="107">
        <f>SUM($T$144:$T$151)</f>
        <v>0</v>
      </c>
      <c r="AR143" s="102" t="s">
        <v>8</v>
      </c>
      <c r="AT143" s="102" t="s">
        <v>71</v>
      </c>
      <c r="AU143" s="102" t="s">
        <v>72</v>
      </c>
      <c r="AY143" s="102" t="s">
        <v>120</v>
      </c>
      <c r="BK143" s="108">
        <f>SUM($BK$144:$BK$151)</f>
        <v>0</v>
      </c>
    </row>
    <row r="144" spans="2:65" s="6" customFormat="1" ht="15.75" customHeight="1">
      <c r="B144" s="22"/>
      <c r="C144" s="112" t="s">
        <v>192</v>
      </c>
      <c r="D144" s="112" t="s">
        <v>121</v>
      </c>
      <c r="E144" s="110" t="s">
        <v>326</v>
      </c>
      <c r="F144" s="111" t="s">
        <v>327</v>
      </c>
      <c r="G144" s="112" t="s">
        <v>156</v>
      </c>
      <c r="H144" s="113">
        <v>72</v>
      </c>
      <c r="I144" s="114"/>
      <c r="J144" s="115">
        <f>ROUND($I$144*$H$144,0)</f>
        <v>0</v>
      </c>
      <c r="K144" s="111"/>
      <c r="L144" s="22"/>
      <c r="M144" s="116"/>
      <c r="N144" s="117" t="s">
        <v>43</v>
      </c>
      <c r="P144" s="118">
        <f>$O$144*$H$144</f>
        <v>0</v>
      </c>
      <c r="Q144" s="118">
        <v>0</v>
      </c>
      <c r="R144" s="118">
        <f>$Q$144*$H$144</f>
        <v>0</v>
      </c>
      <c r="S144" s="118">
        <v>0</v>
      </c>
      <c r="T144" s="119">
        <f>$S$144*$H$144</f>
        <v>0</v>
      </c>
      <c r="AR144" s="75" t="s">
        <v>125</v>
      </c>
      <c r="AT144" s="75" t="s">
        <v>121</v>
      </c>
      <c r="AU144" s="75" t="s">
        <v>8</v>
      </c>
      <c r="AY144" s="75" t="s">
        <v>120</v>
      </c>
      <c r="BE144" s="120">
        <f>IF($N$144="základní",$J$144,0)</f>
        <v>0</v>
      </c>
      <c r="BF144" s="120">
        <f>IF($N$144="snížená",$J$144,0)</f>
        <v>0</v>
      </c>
      <c r="BG144" s="120">
        <f>IF($N$144="zákl. přenesená",$J$144,0)</f>
        <v>0</v>
      </c>
      <c r="BH144" s="120">
        <f>IF($N$144="sníž. přenesená",$J$144,0)</f>
        <v>0</v>
      </c>
      <c r="BI144" s="120">
        <f>IF($N$144="nulová",$J$144,0)</f>
        <v>0</v>
      </c>
      <c r="BJ144" s="75" t="s">
        <v>8</v>
      </c>
      <c r="BK144" s="120">
        <f>ROUND($I$144*$H$144,0)</f>
        <v>0</v>
      </c>
      <c r="BL144" s="75" t="s">
        <v>125</v>
      </c>
      <c r="BM144" s="75" t="s">
        <v>201</v>
      </c>
    </row>
    <row r="145" spans="2:65" s="6" customFormat="1" ht="15.75" customHeight="1">
      <c r="B145" s="22"/>
      <c r="C145" s="112" t="s">
        <v>195</v>
      </c>
      <c r="D145" s="112" t="s">
        <v>121</v>
      </c>
      <c r="E145" s="110" t="s">
        <v>328</v>
      </c>
      <c r="F145" s="111" t="s">
        <v>329</v>
      </c>
      <c r="G145" s="112" t="s">
        <v>128</v>
      </c>
      <c r="H145" s="113">
        <v>969.22</v>
      </c>
      <c r="I145" s="114"/>
      <c r="J145" s="115">
        <f>ROUND($I$145*$H$145,0)</f>
        <v>0</v>
      </c>
      <c r="K145" s="111"/>
      <c r="L145" s="22"/>
      <c r="M145" s="116"/>
      <c r="N145" s="117" t="s">
        <v>43</v>
      </c>
      <c r="P145" s="118">
        <f>$O$145*$H$145</f>
        <v>0</v>
      </c>
      <c r="Q145" s="118">
        <v>0.002</v>
      </c>
      <c r="R145" s="118">
        <f>$Q$145*$H$145</f>
        <v>1.9384400000000002</v>
      </c>
      <c r="S145" s="118">
        <v>0</v>
      </c>
      <c r="T145" s="119">
        <f>$S$145*$H$145</f>
        <v>0</v>
      </c>
      <c r="AR145" s="75" t="s">
        <v>125</v>
      </c>
      <c r="AT145" s="75" t="s">
        <v>121</v>
      </c>
      <c r="AU145" s="75" t="s">
        <v>8</v>
      </c>
      <c r="AY145" s="75" t="s">
        <v>120</v>
      </c>
      <c r="BE145" s="120">
        <f>IF($N$145="základní",$J$145,0)</f>
        <v>0</v>
      </c>
      <c r="BF145" s="120">
        <f>IF($N$145="snížená",$J$145,0)</f>
        <v>0</v>
      </c>
      <c r="BG145" s="120">
        <f>IF($N$145="zákl. přenesená",$J$145,0)</f>
        <v>0</v>
      </c>
      <c r="BH145" s="120">
        <f>IF($N$145="sníž. přenesená",$J$145,0)</f>
        <v>0</v>
      </c>
      <c r="BI145" s="120">
        <f>IF($N$145="nulová",$J$145,0)</f>
        <v>0</v>
      </c>
      <c r="BJ145" s="75" t="s">
        <v>8</v>
      </c>
      <c r="BK145" s="120">
        <f>ROUND($I$145*$H$145,0)</f>
        <v>0</v>
      </c>
      <c r="BL145" s="75" t="s">
        <v>125</v>
      </c>
      <c r="BM145" s="75" t="s">
        <v>204</v>
      </c>
    </row>
    <row r="146" spans="2:51" s="6" customFormat="1" ht="15.75" customHeight="1">
      <c r="B146" s="126"/>
      <c r="D146" s="127" t="s">
        <v>253</v>
      </c>
      <c r="E146" s="128"/>
      <c r="F146" s="128" t="s">
        <v>330</v>
      </c>
      <c r="H146" s="129">
        <v>969.22</v>
      </c>
      <c r="L146" s="126"/>
      <c r="M146" s="130"/>
      <c r="T146" s="131"/>
      <c r="AT146" s="132" t="s">
        <v>253</v>
      </c>
      <c r="AU146" s="132" t="s">
        <v>8</v>
      </c>
      <c r="AV146" s="132" t="s">
        <v>80</v>
      </c>
      <c r="AW146" s="132" t="s">
        <v>95</v>
      </c>
      <c r="AX146" s="132" t="s">
        <v>72</v>
      </c>
      <c r="AY146" s="132" t="s">
        <v>120</v>
      </c>
    </row>
    <row r="147" spans="2:65" s="6" customFormat="1" ht="15.75" customHeight="1">
      <c r="B147" s="22"/>
      <c r="C147" s="109" t="s">
        <v>198</v>
      </c>
      <c r="D147" s="109" t="s">
        <v>121</v>
      </c>
      <c r="E147" s="110" t="s">
        <v>331</v>
      </c>
      <c r="F147" s="111" t="s">
        <v>332</v>
      </c>
      <c r="G147" s="112" t="s">
        <v>128</v>
      </c>
      <c r="H147" s="113">
        <v>1938.44</v>
      </c>
      <c r="I147" s="114"/>
      <c r="J147" s="115">
        <f>ROUND($I$147*$H$147,0)</f>
        <v>0</v>
      </c>
      <c r="K147" s="111"/>
      <c r="L147" s="22"/>
      <c r="M147" s="116"/>
      <c r="N147" s="117" t="s">
        <v>43</v>
      </c>
      <c r="P147" s="118">
        <f>$O$147*$H$147</f>
        <v>0</v>
      </c>
      <c r="Q147" s="118">
        <v>0</v>
      </c>
      <c r="R147" s="118">
        <f>$Q$147*$H$147</f>
        <v>0</v>
      </c>
      <c r="S147" s="118">
        <v>0</v>
      </c>
      <c r="T147" s="119">
        <f>$S$147*$H$147</f>
        <v>0</v>
      </c>
      <c r="AR147" s="75" t="s">
        <v>125</v>
      </c>
      <c r="AT147" s="75" t="s">
        <v>121</v>
      </c>
      <c r="AU147" s="75" t="s">
        <v>8</v>
      </c>
      <c r="AY147" s="6" t="s">
        <v>120</v>
      </c>
      <c r="BE147" s="120">
        <f>IF($N$147="základní",$J$147,0)</f>
        <v>0</v>
      </c>
      <c r="BF147" s="120">
        <f>IF($N$147="snížená",$J$147,0)</f>
        <v>0</v>
      </c>
      <c r="BG147" s="120">
        <f>IF($N$147="zákl. přenesená",$J$147,0)</f>
        <v>0</v>
      </c>
      <c r="BH147" s="120">
        <f>IF($N$147="sníž. přenesená",$J$147,0)</f>
        <v>0</v>
      </c>
      <c r="BI147" s="120">
        <f>IF($N$147="nulová",$J$147,0)</f>
        <v>0</v>
      </c>
      <c r="BJ147" s="75" t="s">
        <v>8</v>
      </c>
      <c r="BK147" s="120">
        <f>ROUND($I$147*$H$147,0)</f>
        <v>0</v>
      </c>
      <c r="BL147" s="75" t="s">
        <v>125</v>
      </c>
      <c r="BM147" s="75" t="s">
        <v>207</v>
      </c>
    </row>
    <row r="148" spans="2:51" s="6" customFormat="1" ht="15.75" customHeight="1">
      <c r="B148" s="126"/>
      <c r="D148" s="127" t="s">
        <v>253</v>
      </c>
      <c r="E148" s="128"/>
      <c r="F148" s="128" t="s">
        <v>333</v>
      </c>
      <c r="H148" s="129">
        <v>1938.44</v>
      </c>
      <c r="L148" s="126"/>
      <c r="M148" s="130"/>
      <c r="T148" s="131"/>
      <c r="AT148" s="132" t="s">
        <v>253</v>
      </c>
      <c r="AU148" s="132" t="s">
        <v>8</v>
      </c>
      <c r="AV148" s="132" t="s">
        <v>80</v>
      </c>
      <c r="AW148" s="132" t="s">
        <v>95</v>
      </c>
      <c r="AX148" s="132" t="s">
        <v>72</v>
      </c>
      <c r="AY148" s="132" t="s">
        <v>120</v>
      </c>
    </row>
    <row r="149" spans="2:65" s="6" customFormat="1" ht="15.75" customHeight="1">
      <c r="B149" s="22"/>
      <c r="C149" s="109" t="s">
        <v>201</v>
      </c>
      <c r="D149" s="109" t="s">
        <v>121</v>
      </c>
      <c r="E149" s="110" t="s">
        <v>334</v>
      </c>
      <c r="F149" s="111" t="s">
        <v>335</v>
      </c>
      <c r="G149" s="112" t="s">
        <v>128</v>
      </c>
      <c r="H149" s="113">
        <v>969.22</v>
      </c>
      <c r="I149" s="114"/>
      <c r="J149" s="115">
        <f>ROUND($I$149*$H$149,0)</f>
        <v>0</v>
      </c>
      <c r="K149" s="111"/>
      <c r="L149" s="22"/>
      <c r="M149" s="116"/>
      <c r="N149" s="117" t="s">
        <v>43</v>
      </c>
      <c r="P149" s="118">
        <f>$O$149*$H$149</f>
        <v>0</v>
      </c>
      <c r="Q149" s="118">
        <v>0</v>
      </c>
      <c r="R149" s="118">
        <f>$Q$149*$H$149</f>
        <v>0</v>
      </c>
      <c r="S149" s="118">
        <v>0</v>
      </c>
      <c r="T149" s="119">
        <f>$S$149*$H$149</f>
        <v>0</v>
      </c>
      <c r="AR149" s="75" t="s">
        <v>125</v>
      </c>
      <c r="AT149" s="75" t="s">
        <v>121</v>
      </c>
      <c r="AU149" s="75" t="s">
        <v>8</v>
      </c>
      <c r="AY149" s="6" t="s">
        <v>120</v>
      </c>
      <c r="BE149" s="120">
        <f>IF($N$149="základní",$J$149,0)</f>
        <v>0</v>
      </c>
      <c r="BF149" s="120">
        <f>IF($N$149="snížená",$J$149,0)</f>
        <v>0</v>
      </c>
      <c r="BG149" s="120">
        <f>IF($N$149="zákl. přenesená",$J$149,0)</f>
        <v>0</v>
      </c>
      <c r="BH149" s="120">
        <f>IF($N$149="sníž. přenesená",$J$149,0)</f>
        <v>0</v>
      </c>
      <c r="BI149" s="120">
        <f>IF($N$149="nulová",$J$149,0)</f>
        <v>0</v>
      </c>
      <c r="BJ149" s="75" t="s">
        <v>8</v>
      </c>
      <c r="BK149" s="120">
        <f>ROUND($I$149*$H$149,0)</f>
        <v>0</v>
      </c>
      <c r="BL149" s="75" t="s">
        <v>125</v>
      </c>
      <c r="BM149" s="75" t="s">
        <v>212</v>
      </c>
    </row>
    <row r="150" spans="2:65" s="6" customFormat="1" ht="15.75" customHeight="1">
      <c r="B150" s="22"/>
      <c r="C150" s="136" t="s">
        <v>204</v>
      </c>
      <c r="D150" s="136" t="s">
        <v>271</v>
      </c>
      <c r="E150" s="134" t="s">
        <v>336</v>
      </c>
      <c r="F150" s="135" t="s">
        <v>337</v>
      </c>
      <c r="G150" s="136" t="s">
        <v>156</v>
      </c>
      <c r="H150" s="137">
        <v>72</v>
      </c>
      <c r="I150" s="138"/>
      <c r="J150" s="139">
        <f>ROUND($I$150*$H$150,0)</f>
        <v>0</v>
      </c>
      <c r="K150" s="135"/>
      <c r="L150" s="140"/>
      <c r="M150" s="141"/>
      <c r="N150" s="142" t="s">
        <v>43</v>
      </c>
      <c r="P150" s="118">
        <f>$O$150*$H$150</f>
        <v>0</v>
      </c>
      <c r="Q150" s="118">
        <v>0.00059</v>
      </c>
      <c r="R150" s="118">
        <f>$Q$150*$H$150</f>
        <v>0.042480000000000004</v>
      </c>
      <c r="S150" s="118">
        <v>0</v>
      </c>
      <c r="T150" s="119">
        <f>$S$150*$H$150</f>
        <v>0</v>
      </c>
      <c r="AR150" s="75" t="s">
        <v>146</v>
      </c>
      <c r="AT150" s="75" t="s">
        <v>271</v>
      </c>
      <c r="AU150" s="75" t="s">
        <v>8</v>
      </c>
      <c r="AY150" s="75" t="s">
        <v>120</v>
      </c>
      <c r="BE150" s="120">
        <f>IF($N$150="základní",$J$150,0)</f>
        <v>0</v>
      </c>
      <c r="BF150" s="120">
        <f>IF($N$150="snížená",$J$150,0)</f>
        <v>0</v>
      </c>
      <c r="BG150" s="120">
        <f>IF($N$150="zákl. přenesená",$J$150,0)</f>
        <v>0</v>
      </c>
      <c r="BH150" s="120">
        <f>IF($N$150="sníž. přenesená",$J$150,0)</f>
        <v>0</v>
      </c>
      <c r="BI150" s="120">
        <f>IF($N$150="nulová",$J$150,0)</f>
        <v>0</v>
      </c>
      <c r="BJ150" s="75" t="s">
        <v>8</v>
      </c>
      <c r="BK150" s="120">
        <f>ROUND($I$150*$H$150,0)</f>
        <v>0</v>
      </c>
      <c r="BL150" s="75" t="s">
        <v>125</v>
      </c>
      <c r="BM150" s="75" t="s">
        <v>217</v>
      </c>
    </row>
    <row r="151" spans="2:65" s="6" customFormat="1" ht="15.75" customHeight="1">
      <c r="B151" s="22"/>
      <c r="C151" s="112" t="s">
        <v>207</v>
      </c>
      <c r="D151" s="112" t="s">
        <v>121</v>
      </c>
      <c r="E151" s="110" t="s">
        <v>338</v>
      </c>
      <c r="F151" s="111" t="s">
        <v>339</v>
      </c>
      <c r="G151" s="112" t="s">
        <v>340</v>
      </c>
      <c r="H151" s="113">
        <v>72</v>
      </c>
      <c r="I151" s="114"/>
      <c r="J151" s="115">
        <f>ROUND($I$151*$H$151,0)</f>
        <v>0</v>
      </c>
      <c r="K151" s="111"/>
      <c r="L151" s="22"/>
      <c r="M151" s="116"/>
      <c r="N151" s="117" t="s">
        <v>43</v>
      </c>
      <c r="P151" s="118">
        <f>$O$151*$H$151</f>
        <v>0</v>
      </c>
      <c r="Q151" s="118">
        <v>0</v>
      </c>
      <c r="R151" s="118">
        <f>$Q$151*$H$151</f>
        <v>0</v>
      </c>
      <c r="S151" s="118">
        <v>0</v>
      </c>
      <c r="T151" s="119">
        <f>$S$151*$H$151</f>
        <v>0</v>
      </c>
      <c r="AR151" s="75" t="s">
        <v>125</v>
      </c>
      <c r="AT151" s="75" t="s">
        <v>121</v>
      </c>
      <c r="AU151" s="75" t="s">
        <v>8</v>
      </c>
      <c r="AY151" s="75" t="s">
        <v>120</v>
      </c>
      <c r="BE151" s="120">
        <f>IF($N$151="základní",$J$151,0)</f>
        <v>0</v>
      </c>
      <c r="BF151" s="120">
        <f>IF($N$151="snížená",$J$151,0)</f>
        <v>0</v>
      </c>
      <c r="BG151" s="120">
        <f>IF($N$151="zákl. přenesená",$J$151,0)</f>
        <v>0</v>
      </c>
      <c r="BH151" s="120">
        <f>IF($N$151="sníž. přenesená",$J$151,0)</f>
        <v>0</v>
      </c>
      <c r="BI151" s="120">
        <f>IF($N$151="nulová",$J$151,0)</f>
        <v>0</v>
      </c>
      <c r="BJ151" s="75" t="s">
        <v>8</v>
      </c>
      <c r="BK151" s="120">
        <f>ROUND($I$151*$H$151,0)</f>
        <v>0</v>
      </c>
      <c r="BL151" s="75" t="s">
        <v>125</v>
      </c>
      <c r="BM151" s="75" t="s">
        <v>220</v>
      </c>
    </row>
    <row r="152" spans="2:63" s="100" customFormat="1" ht="37.5" customHeight="1">
      <c r="B152" s="101"/>
      <c r="D152" s="102" t="s">
        <v>71</v>
      </c>
      <c r="E152" s="103" t="s">
        <v>152</v>
      </c>
      <c r="F152" s="103" t="s">
        <v>153</v>
      </c>
      <c r="J152" s="104">
        <f>$BK$152</f>
        <v>0</v>
      </c>
      <c r="L152" s="101"/>
      <c r="M152" s="105"/>
      <c r="P152" s="106">
        <f>SUM($P$153:$P$168)</f>
        <v>0</v>
      </c>
      <c r="R152" s="106">
        <f>SUM($R$153:$R$168)</f>
        <v>0.17079103999999998</v>
      </c>
      <c r="T152" s="107">
        <f>SUM($T$153:$T$168)</f>
        <v>22.99783864</v>
      </c>
      <c r="AR152" s="102" t="s">
        <v>8</v>
      </c>
      <c r="AT152" s="102" t="s">
        <v>71</v>
      </c>
      <c r="AU152" s="102" t="s">
        <v>72</v>
      </c>
      <c r="AY152" s="102" t="s">
        <v>120</v>
      </c>
      <c r="BK152" s="108">
        <f>SUM($BK$153:$BK$168)</f>
        <v>0</v>
      </c>
    </row>
    <row r="153" spans="2:65" s="6" customFormat="1" ht="15.75" customHeight="1">
      <c r="B153" s="22"/>
      <c r="C153" s="112" t="s">
        <v>212</v>
      </c>
      <c r="D153" s="112" t="s">
        <v>121</v>
      </c>
      <c r="E153" s="110" t="s">
        <v>341</v>
      </c>
      <c r="F153" s="111" t="s">
        <v>342</v>
      </c>
      <c r="G153" s="112" t="s">
        <v>128</v>
      </c>
      <c r="H153" s="113">
        <v>20.69</v>
      </c>
      <c r="I153" s="114"/>
      <c r="J153" s="115">
        <f>ROUND($I$153*$H$153,0)</f>
        <v>0</v>
      </c>
      <c r="K153" s="111"/>
      <c r="L153" s="22"/>
      <c r="M153" s="116"/>
      <c r="N153" s="117" t="s">
        <v>43</v>
      </c>
      <c r="P153" s="118">
        <f>$O$153*$H$153</f>
        <v>0</v>
      </c>
      <c r="Q153" s="118">
        <v>0</v>
      </c>
      <c r="R153" s="118">
        <f>$Q$153*$H$153</f>
        <v>0</v>
      </c>
      <c r="S153" s="118">
        <v>0.255</v>
      </c>
      <c r="T153" s="119">
        <f>$S$153*$H$153</f>
        <v>5.275950000000001</v>
      </c>
      <c r="AR153" s="75" t="s">
        <v>125</v>
      </c>
      <c r="AT153" s="75" t="s">
        <v>121</v>
      </c>
      <c r="AU153" s="75" t="s">
        <v>8</v>
      </c>
      <c r="AY153" s="75" t="s">
        <v>120</v>
      </c>
      <c r="BE153" s="120">
        <f>IF($N$153="základní",$J$153,0)</f>
        <v>0</v>
      </c>
      <c r="BF153" s="120">
        <f>IF($N$153="snížená",$J$153,0)</f>
        <v>0</v>
      </c>
      <c r="BG153" s="120">
        <f>IF($N$153="zákl. přenesená",$J$153,0)</f>
        <v>0</v>
      </c>
      <c r="BH153" s="120">
        <f>IF($N$153="sníž. přenesená",$J$153,0)</f>
        <v>0</v>
      </c>
      <c r="BI153" s="120">
        <f>IF($N$153="nulová",$J$153,0)</f>
        <v>0</v>
      </c>
      <c r="BJ153" s="75" t="s">
        <v>8</v>
      </c>
      <c r="BK153" s="120">
        <f>ROUND($I$153*$H$153,0)</f>
        <v>0</v>
      </c>
      <c r="BL153" s="75" t="s">
        <v>125</v>
      </c>
      <c r="BM153" s="75" t="s">
        <v>228</v>
      </c>
    </row>
    <row r="154" spans="2:51" s="6" customFormat="1" ht="15.75" customHeight="1">
      <c r="B154" s="126"/>
      <c r="D154" s="127" t="s">
        <v>253</v>
      </c>
      <c r="E154" s="128"/>
      <c r="F154" s="128" t="s">
        <v>343</v>
      </c>
      <c r="H154" s="129">
        <v>20.69</v>
      </c>
      <c r="L154" s="126"/>
      <c r="M154" s="130"/>
      <c r="T154" s="131"/>
      <c r="AT154" s="132" t="s">
        <v>253</v>
      </c>
      <c r="AU154" s="132" t="s">
        <v>8</v>
      </c>
      <c r="AV154" s="132" t="s">
        <v>80</v>
      </c>
      <c r="AW154" s="132" t="s">
        <v>95</v>
      </c>
      <c r="AX154" s="132" t="s">
        <v>72</v>
      </c>
      <c r="AY154" s="132" t="s">
        <v>120</v>
      </c>
    </row>
    <row r="155" spans="2:65" s="6" customFormat="1" ht="15.75" customHeight="1">
      <c r="B155" s="22"/>
      <c r="C155" s="109" t="s">
        <v>217</v>
      </c>
      <c r="D155" s="109" t="s">
        <v>121</v>
      </c>
      <c r="E155" s="110" t="s">
        <v>344</v>
      </c>
      <c r="F155" s="111" t="s">
        <v>345</v>
      </c>
      <c r="G155" s="112" t="s">
        <v>128</v>
      </c>
      <c r="H155" s="113">
        <v>609.968</v>
      </c>
      <c r="I155" s="114"/>
      <c r="J155" s="115">
        <f>ROUND($I$155*$H$155,0)</f>
        <v>0</v>
      </c>
      <c r="K155" s="111"/>
      <c r="L155" s="22"/>
      <c r="M155" s="116"/>
      <c r="N155" s="117" t="s">
        <v>43</v>
      </c>
      <c r="P155" s="118">
        <f>$O$155*$H$155</f>
        <v>0</v>
      </c>
      <c r="Q155" s="118">
        <v>0</v>
      </c>
      <c r="R155" s="118">
        <f>$Q$155*$H$155</f>
        <v>0</v>
      </c>
      <c r="S155" s="118">
        <v>0</v>
      </c>
      <c r="T155" s="119">
        <f>$S$155*$H$155</f>
        <v>0</v>
      </c>
      <c r="AR155" s="75" t="s">
        <v>125</v>
      </c>
      <c r="AT155" s="75" t="s">
        <v>121</v>
      </c>
      <c r="AU155" s="75" t="s">
        <v>8</v>
      </c>
      <c r="AY155" s="6" t="s">
        <v>120</v>
      </c>
      <c r="BE155" s="120">
        <f>IF($N$155="základní",$J$155,0)</f>
        <v>0</v>
      </c>
      <c r="BF155" s="120">
        <f>IF($N$155="snížená",$J$155,0)</f>
        <v>0</v>
      </c>
      <c r="BG155" s="120">
        <f>IF($N$155="zákl. přenesená",$J$155,0)</f>
        <v>0</v>
      </c>
      <c r="BH155" s="120">
        <f>IF($N$155="sníž. přenesená",$J$155,0)</f>
        <v>0</v>
      </c>
      <c r="BI155" s="120">
        <f>IF($N$155="nulová",$J$155,0)</f>
        <v>0</v>
      </c>
      <c r="BJ155" s="75" t="s">
        <v>8</v>
      </c>
      <c r="BK155" s="120">
        <f>ROUND($I$155*$H$155,0)</f>
        <v>0</v>
      </c>
      <c r="BL155" s="75" t="s">
        <v>125</v>
      </c>
      <c r="BM155" s="75" t="s">
        <v>233</v>
      </c>
    </row>
    <row r="156" spans="2:65" s="6" customFormat="1" ht="15.75" customHeight="1">
      <c r="B156" s="22"/>
      <c r="C156" s="112" t="s">
        <v>220</v>
      </c>
      <c r="D156" s="112" t="s">
        <v>121</v>
      </c>
      <c r="E156" s="110" t="s">
        <v>346</v>
      </c>
      <c r="F156" s="111" t="s">
        <v>347</v>
      </c>
      <c r="G156" s="112" t="s">
        <v>128</v>
      </c>
      <c r="H156" s="113">
        <v>609.968</v>
      </c>
      <c r="I156" s="114"/>
      <c r="J156" s="115">
        <f>ROUND($I$156*$H$156,0)</f>
        <v>0</v>
      </c>
      <c r="K156" s="111"/>
      <c r="L156" s="22"/>
      <c r="M156" s="116"/>
      <c r="N156" s="117" t="s">
        <v>43</v>
      </c>
      <c r="P156" s="118">
        <f>$O$156*$H$156</f>
        <v>0</v>
      </c>
      <c r="Q156" s="118">
        <v>0.00028</v>
      </c>
      <c r="R156" s="118">
        <f>$Q$156*$H$156</f>
        <v>0.17079103999999998</v>
      </c>
      <c r="S156" s="118">
        <v>0.01098</v>
      </c>
      <c r="T156" s="119">
        <f>$S$156*$H$156</f>
        <v>6.697448639999999</v>
      </c>
      <c r="AR156" s="75" t="s">
        <v>125</v>
      </c>
      <c r="AT156" s="75" t="s">
        <v>121</v>
      </c>
      <c r="AU156" s="75" t="s">
        <v>8</v>
      </c>
      <c r="AY156" s="75" t="s">
        <v>120</v>
      </c>
      <c r="BE156" s="120">
        <f>IF($N$156="základní",$J$156,0)</f>
        <v>0</v>
      </c>
      <c r="BF156" s="120">
        <f>IF($N$156="snížená",$J$156,0)</f>
        <v>0</v>
      </c>
      <c r="BG156" s="120">
        <f>IF($N$156="zákl. přenesená",$J$156,0)</f>
        <v>0</v>
      </c>
      <c r="BH156" s="120">
        <f>IF($N$156="sníž. přenesená",$J$156,0)</f>
        <v>0</v>
      </c>
      <c r="BI156" s="120">
        <f>IF($N$156="nulová",$J$156,0)</f>
        <v>0</v>
      </c>
      <c r="BJ156" s="75" t="s">
        <v>8</v>
      </c>
      <c r="BK156" s="120">
        <f>ROUND($I$156*$H$156,0)</f>
        <v>0</v>
      </c>
      <c r="BL156" s="75" t="s">
        <v>125</v>
      </c>
      <c r="BM156" s="75" t="s">
        <v>348</v>
      </c>
    </row>
    <row r="157" spans="2:65" s="6" customFormat="1" ht="15.75" customHeight="1">
      <c r="B157" s="22"/>
      <c r="C157" s="112" t="s">
        <v>223</v>
      </c>
      <c r="D157" s="112" t="s">
        <v>121</v>
      </c>
      <c r="E157" s="110" t="s">
        <v>349</v>
      </c>
      <c r="F157" s="111" t="s">
        <v>350</v>
      </c>
      <c r="G157" s="112" t="s">
        <v>124</v>
      </c>
      <c r="H157" s="113">
        <v>3.104</v>
      </c>
      <c r="I157" s="114"/>
      <c r="J157" s="115">
        <f>ROUND($I$157*$H$157,0)</f>
        <v>0</v>
      </c>
      <c r="K157" s="111"/>
      <c r="L157" s="22"/>
      <c r="M157" s="116"/>
      <c r="N157" s="117" t="s">
        <v>43</v>
      </c>
      <c r="P157" s="118">
        <f>$O$157*$H$157</f>
        <v>0</v>
      </c>
      <c r="Q157" s="118">
        <v>0</v>
      </c>
      <c r="R157" s="118">
        <f>$Q$157*$H$157</f>
        <v>0</v>
      </c>
      <c r="S157" s="118">
        <v>2.2</v>
      </c>
      <c r="T157" s="119">
        <f>$S$157*$H$157</f>
        <v>6.828800000000001</v>
      </c>
      <c r="AR157" s="75" t="s">
        <v>125</v>
      </c>
      <c r="AT157" s="75" t="s">
        <v>121</v>
      </c>
      <c r="AU157" s="75" t="s">
        <v>8</v>
      </c>
      <c r="AY157" s="75" t="s">
        <v>120</v>
      </c>
      <c r="BE157" s="120">
        <f>IF($N$157="základní",$J$157,0)</f>
        <v>0</v>
      </c>
      <c r="BF157" s="120">
        <f>IF($N$157="snížená",$J$157,0)</f>
        <v>0</v>
      </c>
      <c r="BG157" s="120">
        <f>IF($N$157="zákl. přenesená",$J$157,0)</f>
        <v>0</v>
      </c>
      <c r="BH157" s="120">
        <f>IF($N$157="sníž. přenesená",$J$157,0)</f>
        <v>0</v>
      </c>
      <c r="BI157" s="120">
        <f>IF($N$157="nulová",$J$157,0)</f>
        <v>0</v>
      </c>
      <c r="BJ157" s="75" t="s">
        <v>8</v>
      </c>
      <c r="BK157" s="120">
        <f>ROUND($I$157*$H$157,0)</f>
        <v>0</v>
      </c>
      <c r="BL157" s="75" t="s">
        <v>125</v>
      </c>
      <c r="BM157" s="75" t="s">
        <v>351</v>
      </c>
    </row>
    <row r="158" spans="2:51" s="6" customFormat="1" ht="15.75" customHeight="1">
      <c r="B158" s="126"/>
      <c r="D158" s="127" t="s">
        <v>253</v>
      </c>
      <c r="E158" s="128"/>
      <c r="F158" s="128" t="s">
        <v>352</v>
      </c>
      <c r="H158" s="129">
        <v>3.104</v>
      </c>
      <c r="L158" s="126"/>
      <c r="M158" s="130"/>
      <c r="T158" s="131"/>
      <c r="AT158" s="132" t="s">
        <v>253</v>
      </c>
      <c r="AU158" s="132" t="s">
        <v>8</v>
      </c>
      <c r="AV158" s="132" t="s">
        <v>80</v>
      </c>
      <c r="AW158" s="132" t="s">
        <v>95</v>
      </c>
      <c r="AX158" s="132" t="s">
        <v>72</v>
      </c>
      <c r="AY158" s="132" t="s">
        <v>120</v>
      </c>
    </row>
    <row r="159" spans="2:65" s="6" customFormat="1" ht="15.75" customHeight="1">
      <c r="B159" s="22"/>
      <c r="C159" s="109" t="s">
        <v>228</v>
      </c>
      <c r="D159" s="109" t="s">
        <v>121</v>
      </c>
      <c r="E159" s="110" t="s">
        <v>353</v>
      </c>
      <c r="F159" s="111" t="s">
        <v>354</v>
      </c>
      <c r="G159" s="112" t="s">
        <v>128</v>
      </c>
      <c r="H159" s="113">
        <v>839.128</v>
      </c>
      <c r="I159" s="114"/>
      <c r="J159" s="115">
        <f>ROUND($I$159*$H$159,0)</f>
        <v>0</v>
      </c>
      <c r="K159" s="111"/>
      <c r="L159" s="22"/>
      <c r="M159" s="116"/>
      <c r="N159" s="117" t="s">
        <v>43</v>
      </c>
      <c r="P159" s="118">
        <f>$O$159*$H$159</f>
        <v>0</v>
      </c>
      <c r="Q159" s="118">
        <v>0</v>
      </c>
      <c r="R159" s="118">
        <f>$Q$159*$H$159</f>
        <v>0</v>
      </c>
      <c r="S159" s="118">
        <v>0.005</v>
      </c>
      <c r="T159" s="119">
        <f>$S$159*$H$159</f>
        <v>4.19564</v>
      </c>
      <c r="AR159" s="75" t="s">
        <v>125</v>
      </c>
      <c r="AT159" s="75" t="s">
        <v>121</v>
      </c>
      <c r="AU159" s="75" t="s">
        <v>8</v>
      </c>
      <c r="AY159" s="6" t="s">
        <v>120</v>
      </c>
      <c r="BE159" s="120">
        <f>IF($N$159="základní",$J$159,0)</f>
        <v>0</v>
      </c>
      <c r="BF159" s="120">
        <f>IF($N$159="snížená",$J$159,0)</f>
        <v>0</v>
      </c>
      <c r="BG159" s="120">
        <f>IF($N$159="zákl. přenesená",$J$159,0)</f>
        <v>0</v>
      </c>
      <c r="BH159" s="120">
        <f>IF($N$159="sníž. přenesená",$J$159,0)</f>
        <v>0</v>
      </c>
      <c r="BI159" s="120">
        <f>IF($N$159="nulová",$J$159,0)</f>
        <v>0</v>
      </c>
      <c r="BJ159" s="75" t="s">
        <v>8</v>
      </c>
      <c r="BK159" s="120">
        <f>ROUND($I$159*$H$159,0)</f>
        <v>0</v>
      </c>
      <c r="BL159" s="75" t="s">
        <v>125</v>
      </c>
      <c r="BM159" s="75" t="s">
        <v>355</v>
      </c>
    </row>
    <row r="160" spans="2:65" s="6" customFormat="1" ht="15.75" customHeight="1">
      <c r="B160" s="22"/>
      <c r="C160" s="112" t="s">
        <v>233</v>
      </c>
      <c r="D160" s="112" t="s">
        <v>121</v>
      </c>
      <c r="E160" s="110" t="s">
        <v>189</v>
      </c>
      <c r="F160" s="111" t="s">
        <v>190</v>
      </c>
      <c r="G160" s="112" t="s">
        <v>191</v>
      </c>
      <c r="H160" s="113">
        <v>22.998</v>
      </c>
      <c r="I160" s="114"/>
      <c r="J160" s="115">
        <f>ROUND($I$160*$H$160,0)</f>
        <v>0</v>
      </c>
      <c r="K160" s="111"/>
      <c r="L160" s="22"/>
      <c r="M160" s="116"/>
      <c r="N160" s="117" t="s">
        <v>43</v>
      </c>
      <c r="P160" s="118">
        <f>$O$160*$H$160</f>
        <v>0</v>
      </c>
      <c r="Q160" s="118">
        <v>0</v>
      </c>
      <c r="R160" s="118">
        <f>$Q$160*$H$160</f>
        <v>0</v>
      </c>
      <c r="S160" s="118">
        <v>0</v>
      </c>
      <c r="T160" s="119">
        <f>$S$160*$H$160</f>
        <v>0</v>
      </c>
      <c r="AR160" s="75" t="s">
        <v>125</v>
      </c>
      <c r="AT160" s="75" t="s">
        <v>121</v>
      </c>
      <c r="AU160" s="75" t="s">
        <v>8</v>
      </c>
      <c r="AY160" s="75" t="s">
        <v>120</v>
      </c>
      <c r="BE160" s="120">
        <f>IF($N$160="základní",$J$160,0)</f>
        <v>0</v>
      </c>
      <c r="BF160" s="120">
        <f>IF($N$160="snížená",$J$160,0)</f>
        <v>0</v>
      </c>
      <c r="BG160" s="120">
        <f>IF($N$160="zákl. přenesená",$J$160,0)</f>
        <v>0</v>
      </c>
      <c r="BH160" s="120">
        <f>IF($N$160="sníž. přenesená",$J$160,0)</f>
        <v>0</v>
      </c>
      <c r="BI160" s="120">
        <f>IF($N$160="nulová",$J$160,0)</f>
        <v>0</v>
      </c>
      <c r="BJ160" s="75" t="s">
        <v>8</v>
      </c>
      <c r="BK160" s="120">
        <f>ROUND($I$160*$H$160,0)</f>
        <v>0</v>
      </c>
      <c r="BL160" s="75" t="s">
        <v>125</v>
      </c>
      <c r="BM160" s="75" t="s">
        <v>356</v>
      </c>
    </row>
    <row r="161" spans="2:65" s="6" customFormat="1" ht="15.75" customHeight="1">
      <c r="B161" s="22"/>
      <c r="C161" s="112" t="s">
        <v>348</v>
      </c>
      <c r="D161" s="112" t="s">
        <v>121</v>
      </c>
      <c r="E161" s="110" t="s">
        <v>193</v>
      </c>
      <c r="F161" s="111" t="s">
        <v>194</v>
      </c>
      <c r="G161" s="112" t="s">
        <v>191</v>
      </c>
      <c r="H161" s="113">
        <v>160.846</v>
      </c>
      <c r="I161" s="114"/>
      <c r="J161" s="115">
        <f>ROUND($I$161*$H$161,0)</f>
        <v>0</v>
      </c>
      <c r="K161" s="111"/>
      <c r="L161" s="22"/>
      <c r="M161" s="116"/>
      <c r="N161" s="117" t="s">
        <v>43</v>
      </c>
      <c r="P161" s="118">
        <f>$O$161*$H$161</f>
        <v>0</v>
      </c>
      <c r="Q161" s="118">
        <v>0</v>
      </c>
      <c r="R161" s="118">
        <f>$Q$161*$H$161</f>
        <v>0</v>
      </c>
      <c r="S161" s="118">
        <v>0</v>
      </c>
      <c r="T161" s="119">
        <f>$S$161*$H$161</f>
        <v>0</v>
      </c>
      <c r="AR161" s="75" t="s">
        <v>125</v>
      </c>
      <c r="AT161" s="75" t="s">
        <v>121</v>
      </c>
      <c r="AU161" s="75" t="s">
        <v>8</v>
      </c>
      <c r="AY161" s="75" t="s">
        <v>120</v>
      </c>
      <c r="BE161" s="120">
        <f>IF($N$161="základní",$J$161,0)</f>
        <v>0</v>
      </c>
      <c r="BF161" s="120">
        <f>IF($N$161="snížená",$J$161,0)</f>
        <v>0</v>
      </c>
      <c r="BG161" s="120">
        <f>IF($N$161="zákl. přenesená",$J$161,0)</f>
        <v>0</v>
      </c>
      <c r="BH161" s="120">
        <f>IF($N$161="sníž. přenesená",$J$161,0)</f>
        <v>0</v>
      </c>
      <c r="BI161" s="120">
        <f>IF($N$161="nulová",$J$161,0)</f>
        <v>0</v>
      </c>
      <c r="BJ161" s="75" t="s">
        <v>8</v>
      </c>
      <c r="BK161" s="120">
        <f>ROUND($I$161*$H$161,0)</f>
        <v>0</v>
      </c>
      <c r="BL161" s="75" t="s">
        <v>125</v>
      </c>
      <c r="BM161" s="75" t="s">
        <v>357</v>
      </c>
    </row>
    <row r="162" spans="2:51" s="6" customFormat="1" ht="15.75" customHeight="1">
      <c r="B162" s="126"/>
      <c r="D162" s="127" t="s">
        <v>253</v>
      </c>
      <c r="E162" s="128"/>
      <c r="F162" s="128" t="s">
        <v>358</v>
      </c>
      <c r="H162" s="129">
        <v>160.846</v>
      </c>
      <c r="L162" s="126"/>
      <c r="M162" s="130"/>
      <c r="T162" s="131"/>
      <c r="AT162" s="132" t="s">
        <v>253</v>
      </c>
      <c r="AU162" s="132" t="s">
        <v>8</v>
      </c>
      <c r="AV162" s="132" t="s">
        <v>80</v>
      </c>
      <c r="AW162" s="132" t="s">
        <v>95</v>
      </c>
      <c r="AX162" s="132" t="s">
        <v>72</v>
      </c>
      <c r="AY162" s="132" t="s">
        <v>120</v>
      </c>
    </row>
    <row r="163" spans="2:65" s="6" customFormat="1" ht="15.75" customHeight="1">
      <c r="B163" s="22"/>
      <c r="C163" s="109" t="s">
        <v>351</v>
      </c>
      <c r="D163" s="109" t="s">
        <v>121</v>
      </c>
      <c r="E163" s="110" t="s">
        <v>196</v>
      </c>
      <c r="F163" s="111" t="s">
        <v>197</v>
      </c>
      <c r="G163" s="112" t="s">
        <v>191</v>
      </c>
      <c r="H163" s="113">
        <v>22.998</v>
      </c>
      <c r="I163" s="114"/>
      <c r="J163" s="115">
        <f>ROUND($I$163*$H$163,0)</f>
        <v>0</v>
      </c>
      <c r="K163" s="111"/>
      <c r="L163" s="22"/>
      <c r="M163" s="116"/>
      <c r="N163" s="117" t="s">
        <v>43</v>
      </c>
      <c r="P163" s="118">
        <f>$O$163*$H$163</f>
        <v>0</v>
      </c>
      <c r="Q163" s="118">
        <v>0</v>
      </c>
      <c r="R163" s="118">
        <f>$Q$163*$H$163</f>
        <v>0</v>
      </c>
      <c r="S163" s="118">
        <v>0</v>
      </c>
      <c r="T163" s="119">
        <f>$S$163*$H$163</f>
        <v>0</v>
      </c>
      <c r="AR163" s="75" t="s">
        <v>125</v>
      </c>
      <c r="AT163" s="75" t="s">
        <v>121</v>
      </c>
      <c r="AU163" s="75" t="s">
        <v>8</v>
      </c>
      <c r="AY163" s="6" t="s">
        <v>120</v>
      </c>
      <c r="BE163" s="120">
        <f>IF($N$163="základní",$J$163,0)</f>
        <v>0</v>
      </c>
      <c r="BF163" s="120">
        <f>IF($N$163="snížená",$J$163,0)</f>
        <v>0</v>
      </c>
      <c r="BG163" s="120">
        <f>IF($N$163="zákl. přenesená",$J$163,0)</f>
        <v>0</v>
      </c>
      <c r="BH163" s="120">
        <f>IF($N$163="sníž. přenesená",$J$163,0)</f>
        <v>0</v>
      </c>
      <c r="BI163" s="120">
        <f>IF($N$163="nulová",$J$163,0)</f>
        <v>0</v>
      </c>
      <c r="BJ163" s="75" t="s">
        <v>8</v>
      </c>
      <c r="BK163" s="120">
        <f>ROUND($I$163*$H$163,0)</f>
        <v>0</v>
      </c>
      <c r="BL163" s="75" t="s">
        <v>125</v>
      </c>
      <c r="BM163" s="75" t="s">
        <v>359</v>
      </c>
    </row>
    <row r="164" spans="2:65" s="6" customFormat="1" ht="15.75" customHeight="1">
      <c r="B164" s="22"/>
      <c r="C164" s="112" t="s">
        <v>355</v>
      </c>
      <c r="D164" s="112" t="s">
        <v>121</v>
      </c>
      <c r="E164" s="110" t="s">
        <v>199</v>
      </c>
      <c r="F164" s="111" t="s">
        <v>200</v>
      </c>
      <c r="G164" s="112" t="s">
        <v>191</v>
      </c>
      <c r="H164" s="113">
        <v>436.962</v>
      </c>
      <c r="I164" s="114"/>
      <c r="J164" s="115">
        <f>ROUND($I$164*$H$164,0)</f>
        <v>0</v>
      </c>
      <c r="K164" s="111"/>
      <c r="L164" s="22"/>
      <c r="M164" s="116"/>
      <c r="N164" s="117" t="s">
        <v>43</v>
      </c>
      <c r="P164" s="118">
        <f>$O$164*$H$164</f>
        <v>0</v>
      </c>
      <c r="Q164" s="118">
        <v>0</v>
      </c>
      <c r="R164" s="118">
        <f>$Q$164*$H$164</f>
        <v>0</v>
      </c>
      <c r="S164" s="118">
        <v>0</v>
      </c>
      <c r="T164" s="119">
        <f>$S$164*$H$164</f>
        <v>0</v>
      </c>
      <c r="AR164" s="75" t="s">
        <v>125</v>
      </c>
      <c r="AT164" s="75" t="s">
        <v>121</v>
      </c>
      <c r="AU164" s="75" t="s">
        <v>8</v>
      </c>
      <c r="AY164" s="75" t="s">
        <v>120</v>
      </c>
      <c r="BE164" s="120">
        <f>IF($N$164="základní",$J$164,0)</f>
        <v>0</v>
      </c>
      <c r="BF164" s="120">
        <f>IF($N$164="snížená",$J$164,0)</f>
        <v>0</v>
      </c>
      <c r="BG164" s="120">
        <f>IF($N$164="zákl. přenesená",$J$164,0)</f>
        <v>0</v>
      </c>
      <c r="BH164" s="120">
        <f>IF($N$164="sníž. přenesená",$J$164,0)</f>
        <v>0</v>
      </c>
      <c r="BI164" s="120">
        <f>IF($N$164="nulová",$J$164,0)</f>
        <v>0</v>
      </c>
      <c r="BJ164" s="75" t="s">
        <v>8</v>
      </c>
      <c r="BK164" s="120">
        <f>ROUND($I$164*$H$164,0)</f>
        <v>0</v>
      </c>
      <c r="BL164" s="75" t="s">
        <v>125</v>
      </c>
      <c r="BM164" s="75" t="s">
        <v>360</v>
      </c>
    </row>
    <row r="165" spans="2:51" s="6" customFormat="1" ht="15.75" customHeight="1">
      <c r="B165" s="126"/>
      <c r="D165" s="127" t="s">
        <v>253</v>
      </c>
      <c r="E165" s="128"/>
      <c r="F165" s="128" t="s">
        <v>361</v>
      </c>
      <c r="H165" s="129">
        <v>436.962</v>
      </c>
      <c r="L165" s="126"/>
      <c r="M165" s="130"/>
      <c r="T165" s="131"/>
      <c r="AT165" s="132" t="s">
        <v>253</v>
      </c>
      <c r="AU165" s="132" t="s">
        <v>8</v>
      </c>
      <c r="AV165" s="132" t="s">
        <v>80</v>
      </c>
      <c r="AW165" s="132" t="s">
        <v>95</v>
      </c>
      <c r="AX165" s="132" t="s">
        <v>72</v>
      </c>
      <c r="AY165" s="132" t="s">
        <v>120</v>
      </c>
    </row>
    <row r="166" spans="2:65" s="6" customFormat="1" ht="15.75" customHeight="1">
      <c r="B166" s="22"/>
      <c r="C166" s="109" t="s">
        <v>356</v>
      </c>
      <c r="D166" s="109" t="s">
        <v>121</v>
      </c>
      <c r="E166" s="110" t="s">
        <v>202</v>
      </c>
      <c r="F166" s="111" t="s">
        <v>203</v>
      </c>
      <c r="G166" s="112" t="s">
        <v>191</v>
      </c>
      <c r="H166" s="113">
        <v>22.998</v>
      </c>
      <c r="I166" s="114"/>
      <c r="J166" s="115">
        <f>ROUND($I$166*$H$166,0)</f>
        <v>0</v>
      </c>
      <c r="K166" s="111"/>
      <c r="L166" s="22"/>
      <c r="M166" s="116"/>
      <c r="N166" s="117" t="s">
        <v>43</v>
      </c>
      <c r="P166" s="118">
        <f>$O$166*$H$166</f>
        <v>0</v>
      </c>
      <c r="Q166" s="118">
        <v>0</v>
      </c>
      <c r="R166" s="118">
        <f>$Q$166*$H$166</f>
        <v>0</v>
      </c>
      <c r="S166" s="118">
        <v>0</v>
      </c>
      <c r="T166" s="119">
        <f>$S$166*$H$166</f>
        <v>0</v>
      </c>
      <c r="AR166" s="75" t="s">
        <v>125</v>
      </c>
      <c r="AT166" s="75" t="s">
        <v>121</v>
      </c>
      <c r="AU166" s="75" t="s">
        <v>8</v>
      </c>
      <c r="AY166" s="6" t="s">
        <v>120</v>
      </c>
      <c r="BE166" s="120">
        <f>IF($N$166="základní",$J$166,0)</f>
        <v>0</v>
      </c>
      <c r="BF166" s="120">
        <f>IF($N$166="snížená",$J$166,0)</f>
        <v>0</v>
      </c>
      <c r="BG166" s="120">
        <f>IF($N$166="zákl. přenesená",$J$166,0)</f>
        <v>0</v>
      </c>
      <c r="BH166" s="120">
        <f>IF($N$166="sníž. přenesená",$J$166,0)</f>
        <v>0</v>
      </c>
      <c r="BI166" s="120">
        <f>IF($N$166="nulová",$J$166,0)</f>
        <v>0</v>
      </c>
      <c r="BJ166" s="75" t="s">
        <v>8</v>
      </c>
      <c r="BK166" s="120">
        <f>ROUND($I$166*$H$166,0)</f>
        <v>0</v>
      </c>
      <c r="BL166" s="75" t="s">
        <v>125</v>
      </c>
      <c r="BM166" s="75" t="s">
        <v>362</v>
      </c>
    </row>
    <row r="167" spans="2:65" s="6" customFormat="1" ht="15.75" customHeight="1">
      <c r="B167" s="22"/>
      <c r="C167" s="112" t="s">
        <v>357</v>
      </c>
      <c r="D167" s="112" t="s">
        <v>121</v>
      </c>
      <c r="E167" s="110" t="s">
        <v>205</v>
      </c>
      <c r="F167" s="111" t="s">
        <v>206</v>
      </c>
      <c r="G167" s="112" t="s">
        <v>191</v>
      </c>
      <c r="H167" s="113">
        <v>22.998</v>
      </c>
      <c r="I167" s="114"/>
      <c r="J167" s="115">
        <f>ROUND($I$167*$H$167,0)</f>
        <v>0</v>
      </c>
      <c r="K167" s="111"/>
      <c r="L167" s="22"/>
      <c r="M167" s="116"/>
      <c r="N167" s="117" t="s">
        <v>43</v>
      </c>
      <c r="P167" s="118">
        <f>$O$167*$H$167</f>
        <v>0</v>
      </c>
      <c r="Q167" s="118">
        <v>0</v>
      </c>
      <c r="R167" s="118">
        <f>$Q$167*$H$167</f>
        <v>0</v>
      </c>
      <c r="S167" s="118">
        <v>0</v>
      </c>
      <c r="T167" s="119">
        <f>$S$167*$H$167</f>
        <v>0</v>
      </c>
      <c r="AR167" s="75" t="s">
        <v>125</v>
      </c>
      <c r="AT167" s="75" t="s">
        <v>121</v>
      </c>
      <c r="AU167" s="75" t="s">
        <v>8</v>
      </c>
      <c r="AY167" s="75" t="s">
        <v>120</v>
      </c>
      <c r="BE167" s="120">
        <f>IF($N$167="základní",$J$167,0)</f>
        <v>0</v>
      </c>
      <c r="BF167" s="120">
        <f>IF($N$167="snížená",$J$167,0)</f>
        <v>0</v>
      </c>
      <c r="BG167" s="120">
        <f>IF($N$167="zákl. přenesená",$J$167,0)</f>
        <v>0</v>
      </c>
      <c r="BH167" s="120">
        <f>IF($N$167="sníž. přenesená",$J$167,0)</f>
        <v>0</v>
      </c>
      <c r="BI167" s="120">
        <f>IF($N$167="nulová",$J$167,0)</f>
        <v>0</v>
      </c>
      <c r="BJ167" s="75" t="s">
        <v>8</v>
      </c>
      <c r="BK167" s="120">
        <f>ROUND($I$167*$H$167,0)</f>
        <v>0</v>
      </c>
      <c r="BL167" s="75" t="s">
        <v>125</v>
      </c>
      <c r="BM167" s="75" t="s">
        <v>363</v>
      </c>
    </row>
    <row r="168" spans="2:65" s="6" customFormat="1" ht="15.75" customHeight="1">
      <c r="B168" s="22"/>
      <c r="C168" s="112" t="s">
        <v>359</v>
      </c>
      <c r="D168" s="112" t="s">
        <v>121</v>
      </c>
      <c r="E168" s="110" t="s">
        <v>208</v>
      </c>
      <c r="F168" s="111" t="s">
        <v>209</v>
      </c>
      <c r="G168" s="112" t="s">
        <v>191</v>
      </c>
      <c r="H168" s="113">
        <v>22.998</v>
      </c>
      <c r="I168" s="114"/>
      <c r="J168" s="115">
        <f>ROUND($I$168*$H$168,0)</f>
        <v>0</v>
      </c>
      <c r="K168" s="111"/>
      <c r="L168" s="22"/>
      <c r="M168" s="116"/>
      <c r="N168" s="117" t="s">
        <v>43</v>
      </c>
      <c r="P168" s="118">
        <f>$O$168*$H$168</f>
        <v>0</v>
      </c>
      <c r="Q168" s="118">
        <v>0</v>
      </c>
      <c r="R168" s="118">
        <f>$Q$168*$H$168</f>
        <v>0</v>
      </c>
      <c r="S168" s="118">
        <v>0</v>
      </c>
      <c r="T168" s="119">
        <f>$S$168*$H$168</f>
        <v>0</v>
      </c>
      <c r="AR168" s="75" t="s">
        <v>125</v>
      </c>
      <c r="AT168" s="75" t="s">
        <v>121</v>
      </c>
      <c r="AU168" s="75" t="s">
        <v>8</v>
      </c>
      <c r="AY168" s="75" t="s">
        <v>120</v>
      </c>
      <c r="BE168" s="120">
        <f>IF($N$168="základní",$J$168,0)</f>
        <v>0</v>
      </c>
      <c r="BF168" s="120">
        <f>IF($N$168="snížená",$J$168,0)</f>
        <v>0</v>
      </c>
      <c r="BG168" s="120">
        <f>IF($N$168="zákl. přenesená",$J$168,0)</f>
        <v>0</v>
      </c>
      <c r="BH168" s="120">
        <f>IF($N$168="sníž. přenesená",$J$168,0)</f>
        <v>0</v>
      </c>
      <c r="BI168" s="120">
        <f>IF($N$168="nulová",$J$168,0)</f>
        <v>0</v>
      </c>
      <c r="BJ168" s="75" t="s">
        <v>8</v>
      </c>
      <c r="BK168" s="120">
        <f>ROUND($I$168*$H$168,0)</f>
        <v>0</v>
      </c>
      <c r="BL168" s="75" t="s">
        <v>125</v>
      </c>
      <c r="BM168" s="75" t="s">
        <v>364</v>
      </c>
    </row>
    <row r="169" spans="2:63" s="100" customFormat="1" ht="37.5" customHeight="1">
      <c r="B169" s="101"/>
      <c r="D169" s="102" t="s">
        <v>71</v>
      </c>
      <c r="E169" s="103" t="s">
        <v>210</v>
      </c>
      <c r="F169" s="103" t="s">
        <v>211</v>
      </c>
      <c r="J169" s="104">
        <f>$BK$169</f>
        <v>0</v>
      </c>
      <c r="L169" s="101"/>
      <c r="M169" s="105"/>
      <c r="P169" s="106">
        <f>$P$170</f>
        <v>0</v>
      </c>
      <c r="R169" s="106">
        <f>$R$170</f>
        <v>0</v>
      </c>
      <c r="T169" s="107">
        <f>$T$170</f>
        <v>0</v>
      </c>
      <c r="AR169" s="102" t="s">
        <v>8</v>
      </c>
      <c r="AT169" s="102" t="s">
        <v>71</v>
      </c>
      <c r="AU169" s="102" t="s">
        <v>72</v>
      </c>
      <c r="AY169" s="102" t="s">
        <v>120</v>
      </c>
      <c r="BK169" s="108">
        <f>$BK$170</f>
        <v>0</v>
      </c>
    </row>
    <row r="170" spans="2:65" s="6" customFormat="1" ht="15.75" customHeight="1">
      <c r="B170" s="22"/>
      <c r="C170" s="112" t="s">
        <v>360</v>
      </c>
      <c r="D170" s="112" t="s">
        <v>121</v>
      </c>
      <c r="E170" s="110" t="s">
        <v>213</v>
      </c>
      <c r="F170" s="111" t="s">
        <v>214</v>
      </c>
      <c r="G170" s="112" t="s">
        <v>191</v>
      </c>
      <c r="H170" s="113">
        <v>61.718</v>
      </c>
      <c r="I170" s="114"/>
      <c r="J170" s="115">
        <f>ROUND($I$170*$H$170,0)</f>
        <v>0</v>
      </c>
      <c r="K170" s="111"/>
      <c r="L170" s="22"/>
      <c r="M170" s="116"/>
      <c r="N170" s="117" t="s">
        <v>43</v>
      </c>
      <c r="P170" s="118">
        <f>$O$170*$H$170</f>
        <v>0</v>
      </c>
      <c r="Q170" s="118">
        <v>0</v>
      </c>
      <c r="R170" s="118">
        <f>$Q$170*$H$170</f>
        <v>0</v>
      </c>
      <c r="S170" s="118">
        <v>0</v>
      </c>
      <c r="T170" s="119">
        <f>$S$170*$H$170</f>
        <v>0</v>
      </c>
      <c r="AR170" s="75" t="s">
        <v>125</v>
      </c>
      <c r="AT170" s="75" t="s">
        <v>121</v>
      </c>
      <c r="AU170" s="75" t="s">
        <v>8</v>
      </c>
      <c r="AY170" s="75" t="s">
        <v>120</v>
      </c>
      <c r="BE170" s="120">
        <f>IF($N$170="základní",$J$170,0)</f>
        <v>0</v>
      </c>
      <c r="BF170" s="120">
        <f>IF($N$170="snížená",$J$170,0)</f>
        <v>0</v>
      </c>
      <c r="BG170" s="120">
        <f>IF($N$170="zákl. přenesená",$J$170,0)</f>
        <v>0</v>
      </c>
      <c r="BH170" s="120">
        <f>IF($N$170="sníž. přenesená",$J$170,0)</f>
        <v>0</v>
      </c>
      <c r="BI170" s="120">
        <f>IF($N$170="nulová",$J$170,0)</f>
        <v>0</v>
      </c>
      <c r="BJ170" s="75" t="s">
        <v>8</v>
      </c>
      <c r="BK170" s="120">
        <f>ROUND($I$170*$H$170,0)</f>
        <v>0</v>
      </c>
      <c r="BL170" s="75" t="s">
        <v>125</v>
      </c>
      <c r="BM170" s="75" t="s">
        <v>365</v>
      </c>
    </row>
    <row r="171" spans="2:63" s="100" customFormat="1" ht="37.5" customHeight="1">
      <c r="B171" s="101"/>
      <c r="D171" s="102" t="s">
        <v>71</v>
      </c>
      <c r="E171" s="103" t="s">
        <v>366</v>
      </c>
      <c r="F171" s="103" t="s">
        <v>367</v>
      </c>
      <c r="J171" s="104">
        <f>$BK$171</f>
        <v>0</v>
      </c>
      <c r="L171" s="101"/>
      <c r="M171" s="105"/>
      <c r="P171" s="106">
        <f>SUM($P$172:$P$173)</f>
        <v>0</v>
      </c>
      <c r="R171" s="106">
        <f>SUM($R$172:$R$173)</f>
        <v>0</v>
      </c>
      <c r="T171" s="107">
        <f>SUM($T$172:$T$173)</f>
        <v>0</v>
      </c>
      <c r="AR171" s="102" t="s">
        <v>80</v>
      </c>
      <c r="AT171" s="102" t="s">
        <v>71</v>
      </c>
      <c r="AU171" s="102" t="s">
        <v>72</v>
      </c>
      <c r="AY171" s="102" t="s">
        <v>120</v>
      </c>
      <c r="BK171" s="108">
        <f>SUM($BK$172:$BK$173)</f>
        <v>0</v>
      </c>
    </row>
    <row r="172" spans="2:65" s="6" customFormat="1" ht="15.75" customHeight="1">
      <c r="B172" s="22"/>
      <c r="C172" s="112" t="s">
        <v>362</v>
      </c>
      <c r="D172" s="112" t="s">
        <v>121</v>
      </c>
      <c r="E172" s="110" t="s">
        <v>368</v>
      </c>
      <c r="F172" s="111" t="s">
        <v>369</v>
      </c>
      <c r="G172" s="112" t="s">
        <v>370</v>
      </c>
      <c r="H172" s="113">
        <v>1</v>
      </c>
      <c r="I172" s="114"/>
      <c r="J172" s="115">
        <f>ROUND($I$172*$H$172,0)</f>
        <v>0</v>
      </c>
      <c r="K172" s="111"/>
      <c r="L172" s="22"/>
      <c r="M172" s="116"/>
      <c r="N172" s="117" t="s">
        <v>43</v>
      </c>
      <c r="P172" s="118">
        <f>$O$172*$H$172</f>
        <v>0</v>
      </c>
      <c r="Q172" s="118">
        <v>0</v>
      </c>
      <c r="R172" s="118">
        <f>$Q$172*$H$172</f>
        <v>0</v>
      </c>
      <c r="S172" s="118">
        <v>0</v>
      </c>
      <c r="T172" s="119">
        <f>$S$172*$H$172</f>
        <v>0</v>
      </c>
      <c r="AR172" s="75" t="s">
        <v>171</v>
      </c>
      <c r="AT172" s="75" t="s">
        <v>121</v>
      </c>
      <c r="AU172" s="75" t="s">
        <v>8</v>
      </c>
      <c r="AY172" s="75" t="s">
        <v>120</v>
      </c>
      <c r="BE172" s="120">
        <f>IF($N$172="základní",$J$172,0)</f>
        <v>0</v>
      </c>
      <c r="BF172" s="120">
        <f>IF($N$172="snížená",$J$172,0)</f>
        <v>0</v>
      </c>
      <c r="BG172" s="120">
        <f>IF($N$172="zákl. přenesená",$J$172,0)</f>
        <v>0</v>
      </c>
      <c r="BH172" s="120">
        <f>IF($N$172="sníž. přenesená",$J$172,0)</f>
        <v>0</v>
      </c>
      <c r="BI172" s="120">
        <f>IF($N$172="nulová",$J$172,0)</f>
        <v>0</v>
      </c>
      <c r="BJ172" s="75" t="s">
        <v>8</v>
      </c>
      <c r="BK172" s="120">
        <f>ROUND($I$172*$H$172,0)</f>
        <v>0</v>
      </c>
      <c r="BL172" s="75" t="s">
        <v>171</v>
      </c>
      <c r="BM172" s="75" t="s">
        <v>371</v>
      </c>
    </row>
    <row r="173" spans="2:65" s="6" customFormat="1" ht="15.75" customHeight="1">
      <c r="B173" s="22"/>
      <c r="C173" s="112" t="s">
        <v>363</v>
      </c>
      <c r="D173" s="112" t="s">
        <v>121</v>
      </c>
      <c r="E173" s="110" t="s">
        <v>372</v>
      </c>
      <c r="F173" s="111" t="s">
        <v>373</v>
      </c>
      <c r="G173" s="112" t="s">
        <v>370</v>
      </c>
      <c r="H173" s="113">
        <v>1</v>
      </c>
      <c r="I173" s="114"/>
      <c r="J173" s="115">
        <f>ROUND($I$173*$H$173,0)</f>
        <v>0</v>
      </c>
      <c r="K173" s="111"/>
      <c r="L173" s="22"/>
      <c r="M173" s="116"/>
      <c r="N173" s="117" t="s">
        <v>43</v>
      </c>
      <c r="P173" s="118">
        <f>$O$173*$H$173</f>
        <v>0</v>
      </c>
      <c r="Q173" s="118">
        <v>0</v>
      </c>
      <c r="R173" s="118">
        <f>$Q$173*$H$173</f>
        <v>0</v>
      </c>
      <c r="S173" s="118">
        <v>0</v>
      </c>
      <c r="T173" s="119">
        <f>$S$173*$H$173</f>
        <v>0</v>
      </c>
      <c r="AR173" s="75" t="s">
        <v>171</v>
      </c>
      <c r="AT173" s="75" t="s">
        <v>121</v>
      </c>
      <c r="AU173" s="75" t="s">
        <v>8</v>
      </c>
      <c r="AY173" s="75" t="s">
        <v>120</v>
      </c>
      <c r="BE173" s="120">
        <f>IF($N$173="základní",$J$173,0)</f>
        <v>0</v>
      </c>
      <c r="BF173" s="120">
        <f>IF($N$173="snížená",$J$173,0)</f>
        <v>0</v>
      </c>
      <c r="BG173" s="120">
        <f>IF($N$173="zákl. přenesená",$J$173,0)</f>
        <v>0</v>
      </c>
      <c r="BH173" s="120">
        <f>IF($N$173="sníž. přenesená",$J$173,0)</f>
        <v>0</v>
      </c>
      <c r="BI173" s="120">
        <f>IF($N$173="nulová",$J$173,0)</f>
        <v>0</v>
      </c>
      <c r="BJ173" s="75" t="s">
        <v>8</v>
      </c>
      <c r="BK173" s="120">
        <f>ROUND($I$173*$H$173,0)</f>
        <v>0</v>
      </c>
      <c r="BL173" s="75" t="s">
        <v>171</v>
      </c>
      <c r="BM173" s="75" t="s">
        <v>374</v>
      </c>
    </row>
    <row r="174" spans="2:63" s="100" customFormat="1" ht="37.5" customHeight="1">
      <c r="B174" s="101"/>
      <c r="D174" s="102" t="s">
        <v>71</v>
      </c>
      <c r="E174" s="103" t="s">
        <v>375</v>
      </c>
      <c r="F174" s="103" t="s">
        <v>376</v>
      </c>
      <c r="J174" s="104">
        <f>$BK$174</f>
        <v>0</v>
      </c>
      <c r="L174" s="101"/>
      <c r="M174" s="105"/>
      <c r="P174" s="106">
        <f>SUM($P$175:$P$181)</f>
        <v>0</v>
      </c>
      <c r="R174" s="106">
        <f>SUM($R$175:$R$181)</f>
        <v>0.19333216000000003</v>
      </c>
      <c r="T174" s="107">
        <f>SUM($T$175:$T$181)</f>
        <v>0</v>
      </c>
      <c r="AR174" s="102" t="s">
        <v>80</v>
      </c>
      <c r="AT174" s="102" t="s">
        <v>71</v>
      </c>
      <c r="AU174" s="102" t="s">
        <v>72</v>
      </c>
      <c r="AY174" s="102" t="s">
        <v>120</v>
      </c>
      <c r="BK174" s="108">
        <f>SUM($BK$175:$BK$181)</f>
        <v>0</v>
      </c>
    </row>
    <row r="175" spans="2:65" s="6" customFormat="1" ht="15.75" customHeight="1">
      <c r="B175" s="22"/>
      <c r="C175" s="112" t="s">
        <v>364</v>
      </c>
      <c r="D175" s="112" t="s">
        <v>121</v>
      </c>
      <c r="E175" s="110" t="s">
        <v>377</v>
      </c>
      <c r="F175" s="111" t="s">
        <v>378</v>
      </c>
      <c r="G175" s="112" t="s">
        <v>128</v>
      </c>
      <c r="H175" s="113">
        <v>41.38</v>
      </c>
      <c r="I175" s="114"/>
      <c r="J175" s="115">
        <f>ROUND($I$175*$H$175,0)</f>
        <v>0</v>
      </c>
      <c r="K175" s="111"/>
      <c r="L175" s="22"/>
      <c r="M175" s="116"/>
      <c r="N175" s="117" t="s">
        <v>43</v>
      </c>
      <c r="P175" s="118">
        <f>$O$175*$H$175</f>
        <v>0</v>
      </c>
      <c r="Q175" s="118">
        <v>0.00017</v>
      </c>
      <c r="R175" s="118">
        <f>$Q$175*$H$175</f>
        <v>0.007034600000000001</v>
      </c>
      <c r="S175" s="118">
        <v>0</v>
      </c>
      <c r="T175" s="119">
        <f>$S$175*$H$175</f>
        <v>0</v>
      </c>
      <c r="AR175" s="75" t="s">
        <v>171</v>
      </c>
      <c r="AT175" s="75" t="s">
        <v>121</v>
      </c>
      <c r="AU175" s="75" t="s">
        <v>8</v>
      </c>
      <c r="AY175" s="75" t="s">
        <v>120</v>
      </c>
      <c r="BE175" s="120">
        <f>IF($N$175="základní",$J$175,0)</f>
        <v>0</v>
      </c>
      <c r="BF175" s="120">
        <f>IF($N$175="snížená",$J$175,0)</f>
        <v>0</v>
      </c>
      <c r="BG175" s="120">
        <f>IF($N$175="zákl. přenesená",$J$175,0)</f>
        <v>0</v>
      </c>
      <c r="BH175" s="120">
        <f>IF($N$175="sníž. přenesená",$J$175,0)</f>
        <v>0</v>
      </c>
      <c r="BI175" s="120">
        <f>IF($N$175="nulová",$J$175,0)</f>
        <v>0</v>
      </c>
      <c r="BJ175" s="75" t="s">
        <v>8</v>
      </c>
      <c r="BK175" s="120">
        <f>ROUND($I$175*$H$175,0)</f>
        <v>0</v>
      </c>
      <c r="BL175" s="75" t="s">
        <v>171</v>
      </c>
      <c r="BM175" s="75" t="s">
        <v>379</v>
      </c>
    </row>
    <row r="176" spans="2:51" s="6" customFormat="1" ht="15.75" customHeight="1">
      <c r="B176" s="126"/>
      <c r="D176" s="127" t="s">
        <v>253</v>
      </c>
      <c r="E176" s="128"/>
      <c r="F176" s="128" t="s">
        <v>380</v>
      </c>
      <c r="H176" s="129">
        <v>41.38</v>
      </c>
      <c r="L176" s="126"/>
      <c r="M176" s="130"/>
      <c r="T176" s="131"/>
      <c r="AT176" s="132" t="s">
        <v>253</v>
      </c>
      <c r="AU176" s="132" t="s">
        <v>8</v>
      </c>
      <c r="AV176" s="132" t="s">
        <v>80</v>
      </c>
      <c r="AW176" s="132" t="s">
        <v>95</v>
      </c>
      <c r="AX176" s="132" t="s">
        <v>72</v>
      </c>
      <c r="AY176" s="132" t="s">
        <v>120</v>
      </c>
    </row>
    <row r="177" spans="2:65" s="6" customFormat="1" ht="15.75" customHeight="1">
      <c r="B177" s="22"/>
      <c r="C177" s="109" t="s">
        <v>365</v>
      </c>
      <c r="D177" s="109" t="s">
        <v>121</v>
      </c>
      <c r="E177" s="110" t="s">
        <v>381</v>
      </c>
      <c r="F177" s="111" t="s">
        <v>382</v>
      </c>
      <c r="G177" s="112" t="s">
        <v>156</v>
      </c>
      <c r="H177" s="113">
        <v>166</v>
      </c>
      <c r="I177" s="114"/>
      <c r="J177" s="115">
        <f>ROUND($I$177*$H$177,0)</f>
        <v>0</v>
      </c>
      <c r="K177" s="111"/>
      <c r="L177" s="22"/>
      <c r="M177" s="116"/>
      <c r="N177" s="117" t="s">
        <v>43</v>
      </c>
      <c r="P177" s="118">
        <f>$O$177*$H$177</f>
        <v>0</v>
      </c>
      <c r="Q177" s="118">
        <v>1E-05</v>
      </c>
      <c r="R177" s="118">
        <f>$Q$177*$H$177</f>
        <v>0.0016600000000000002</v>
      </c>
      <c r="S177" s="118">
        <v>0</v>
      </c>
      <c r="T177" s="119">
        <f>$S$177*$H$177</f>
        <v>0</v>
      </c>
      <c r="AR177" s="75" t="s">
        <v>171</v>
      </c>
      <c r="AT177" s="75" t="s">
        <v>121</v>
      </c>
      <c r="AU177" s="75" t="s">
        <v>8</v>
      </c>
      <c r="AY177" s="6" t="s">
        <v>120</v>
      </c>
      <c r="BE177" s="120">
        <f>IF($N$177="základní",$J$177,0)</f>
        <v>0</v>
      </c>
      <c r="BF177" s="120">
        <f>IF($N$177="snížená",$J$177,0)</f>
        <v>0</v>
      </c>
      <c r="BG177" s="120">
        <f>IF($N$177="zákl. přenesená",$J$177,0)</f>
        <v>0</v>
      </c>
      <c r="BH177" s="120">
        <f>IF($N$177="sníž. přenesená",$J$177,0)</f>
        <v>0</v>
      </c>
      <c r="BI177" s="120">
        <f>IF($N$177="nulová",$J$177,0)</f>
        <v>0</v>
      </c>
      <c r="BJ177" s="75" t="s">
        <v>8</v>
      </c>
      <c r="BK177" s="120">
        <f>ROUND($I$177*$H$177,0)</f>
        <v>0</v>
      </c>
      <c r="BL177" s="75" t="s">
        <v>171</v>
      </c>
      <c r="BM177" s="75" t="s">
        <v>383</v>
      </c>
    </row>
    <row r="178" spans="2:51" s="6" customFormat="1" ht="15.75" customHeight="1">
      <c r="B178" s="126"/>
      <c r="D178" s="127" t="s">
        <v>253</v>
      </c>
      <c r="E178" s="128"/>
      <c r="F178" s="128" t="s">
        <v>384</v>
      </c>
      <c r="H178" s="129">
        <v>166</v>
      </c>
      <c r="L178" s="126"/>
      <c r="M178" s="130"/>
      <c r="T178" s="131"/>
      <c r="AT178" s="132" t="s">
        <v>253</v>
      </c>
      <c r="AU178" s="132" t="s">
        <v>8</v>
      </c>
      <c r="AV178" s="132" t="s">
        <v>80</v>
      </c>
      <c r="AW178" s="132" t="s">
        <v>95</v>
      </c>
      <c r="AX178" s="132" t="s">
        <v>72</v>
      </c>
      <c r="AY178" s="132" t="s">
        <v>120</v>
      </c>
    </row>
    <row r="179" spans="2:65" s="6" customFormat="1" ht="15.75" customHeight="1">
      <c r="B179" s="22"/>
      <c r="C179" s="133" t="s">
        <v>371</v>
      </c>
      <c r="D179" s="133" t="s">
        <v>271</v>
      </c>
      <c r="E179" s="134" t="s">
        <v>385</v>
      </c>
      <c r="F179" s="135" t="s">
        <v>386</v>
      </c>
      <c r="G179" s="136" t="s">
        <v>128</v>
      </c>
      <c r="H179" s="137">
        <v>47.587</v>
      </c>
      <c r="I179" s="138"/>
      <c r="J179" s="139">
        <f>ROUND($I$179*$H$179,0)</f>
        <v>0</v>
      </c>
      <c r="K179" s="135"/>
      <c r="L179" s="140"/>
      <c r="M179" s="141"/>
      <c r="N179" s="142" t="s">
        <v>43</v>
      </c>
      <c r="P179" s="118">
        <f>$O$179*$H$179</f>
        <v>0</v>
      </c>
      <c r="Q179" s="118">
        <v>0.00388</v>
      </c>
      <c r="R179" s="118">
        <f>$Q$179*$H$179</f>
        <v>0.18463756000000003</v>
      </c>
      <c r="S179" s="118">
        <v>0</v>
      </c>
      <c r="T179" s="119">
        <f>$S$179*$H$179</f>
        <v>0</v>
      </c>
      <c r="AR179" s="75" t="s">
        <v>223</v>
      </c>
      <c r="AT179" s="75" t="s">
        <v>271</v>
      </c>
      <c r="AU179" s="75" t="s">
        <v>8</v>
      </c>
      <c r="AY179" s="6" t="s">
        <v>120</v>
      </c>
      <c r="BE179" s="120">
        <f>IF($N$179="základní",$J$179,0)</f>
        <v>0</v>
      </c>
      <c r="BF179" s="120">
        <f>IF($N$179="snížená",$J$179,0)</f>
        <v>0</v>
      </c>
      <c r="BG179" s="120">
        <f>IF($N$179="zákl. přenesená",$J$179,0)</f>
        <v>0</v>
      </c>
      <c r="BH179" s="120">
        <f>IF($N$179="sníž. přenesená",$J$179,0)</f>
        <v>0</v>
      </c>
      <c r="BI179" s="120">
        <f>IF($N$179="nulová",$J$179,0)</f>
        <v>0</v>
      </c>
      <c r="BJ179" s="75" t="s">
        <v>8</v>
      </c>
      <c r="BK179" s="120">
        <f>ROUND($I$179*$H$179,0)</f>
        <v>0</v>
      </c>
      <c r="BL179" s="75" t="s">
        <v>171</v>
      </c>
      <c r="BM179" s="75" t="s">
        <v>387</v>
      </c>
    </row>
    <row r="180" spans="2:51" s="6" customFormat="1" ht="15.75" customHeight="1">
      <c r="B180" s="126"/>
      <c r="D180" s="127" t="s">
        <v>253</v>
      </c>
      <c r="E180" s="128"/>
      <c r="F180" s="128" t="s">
        <v>388</v>
      </c>
      <c r="H180" s="129">
        <v>47.587</v>
      </c>
      <c r="L180" s="126"/>
      <c r="M180" s="130"/>
      <c r="T180" s="131"/>
      <c r="AT180" s="132" t="s">
        <v>253</v>
      </c>
      <c r="AU180" s="132" t="s">
        <v>8</v>
      </c>
      <c r="AV180" s="132" t="s">
        <v>80</v>
      </c>
      <c r="AW180" s="132" t="s">
        <v>95</v>
      </c>
      <c r="AX180" s="132" t="s">
        <v>72</v>
      </c>
      <c r="AY180" s="132" t="s">
        <v>120</v>
      </c>
    </row>
    <row r="181" spans="2:65" s="6" customFormat="1" ht="15.75" customHeight="1">
      <c r="B181" s="22"/>
      <c r="C181" s="109" t="s">
        <v>374</v>
      </c>
      <c r="D181" s="109" t="s">
        <v>121</v>
      </c>
      <c r="E181" s="110" t="s">
        <v>389</v>
      </c>
      <c r="F181" s="111" t="s">
        <v>390</v>
      </c>
      <c r="G181" s="112" t="s">
        <v>191</v>
      </c>
      <c r="H181" s="113">
        <v>0.193</v>
      </c>
      <c r="I181" s="114"/>
      <c r="J181" s="115">
        <f>ROUND($I$181*$H$181,0)</f>
        <v>0</v>
      </c>
      <c r="K181" s="111"/>
      <c r="L181" s="22"/>
      <c r="M181" s="116"/>
      <c r="N181" s="117" t="s">
        <v>43</v>
      </c>
      <c r="P181" s="118">
        <f>$O$181*$H$181</f>
        <v>0</v>
      </c>
      <c r="Q181" s="118">
        <v>0</v>
      </c>
      <c r="R181" s="118">
        <f>$Q$181*$H$181</f>
        <v>0</v>
      </c>
      <c r="S181" s="118">
        <v>0</v>
      </c>
      <c r="T181" s="119">
        <f>$S$181*$H$181</f>
        <v>0</v>
      </c>
      <c r="AR181" s="75" t="s">
        <v>171</v>
      </c>
      <c r="AT181" s="75" t="s">
        <v>121</v>
      </c>
      <c r="AU181" s="75" t="s">
        <v>8</v>
      </c>
      <c r="AY181" s="6" t="s">
        <v>120</v>
      </c>
      <c r="BE181" s="120">
        <f>IF($N$181="základní",$J$181,0)</f>
        <v>0</v>
      </c>
      <c r="BF181" s="120">
        <f>IF($N$181="snížená",$J$181,0)</f>
        <v>0</v>
      </c>
      <c r="BG181" s="120">
        <f>IF($N$181="zákl. přenesená",$J$181,0)</f>
        <v>0</v>
      </c>
      <c r="BH181" s="120">
        <f>IF($N$181="sníž. přenesená",$J$181,0)</f>
        <v>0</v>
      </c>
      <c r="BI181" s="120">
        <f>IF($N$181="nulová",$J$181,0)</f>
        <v>0</v>
      </c>
      <c r="BJ181" s="75" t="s">
        <v>8</v>
      </c>
      <c r="BK181" s="120">
        <f>ROUND($I$181*$H$181,0)</f>
        <v>0</v>
      </c>
      <c r="BL181" s="75" t="s">
        <v>171</v>
      </c>
      <c r="BM181" s="75" t="s">
        <v>391</v>
      </c>
    </row>
    <row r="182" spans="2:63" s="100" customFormat="1" ht="37.5" customHeight="1">
      <c r="B182" s="101"/>
      <c r="D182" s="102" t="s">
        <v>71</v>
      </c>
      <c r="E182" s="103" t="s">
        <v>392</v>
      </c>
      <c r="F182" s="103" t="s">
        <v>393</v>
      </c>
      <c r="J182" s="104">
        <f>$BK$182</f>
        <v>0</v>
      </c>
      <c r="L182" s="101"/>
      <c r="M182" s="105"/>
      <c r="P182" s="106">
        <f>SUM($P$183:$P$186)</f>
        <v>0</v>
      </c>
      <c r="R182" s="106">
        <f>SUM($R$183:$R$186)</f>
        <v>2.5649140399999997</v>
      </c>
      <c r="T182" s="107">
        <f>SUM($T$183:$T$186)</f>
        <v>0</v>
      </c>
      <c r="AR182" s="102" t="s">
        <v>80</v>
      </c>
      <c r="AT182" s="102" t="s">
        <v>71</v>
      </c>
      <c r="AU182" s="102" t="s">
        <v>72</v>
      </c>
      <c r="AY182" s="102" t="s">
        <v>120</v>
      </c>
      <c r="BK182" s="108">
        <f>SUM($BK$183:$BK$186)</f>
        <v>0</v>
      </c>
    </row>
    <row r="183" spans="2:65" s="6" customFormat="1" ht="15.75" customHeight="1">
      <c r="B183" s="22"/>
      <c r="C183" s="112" t="s">
        <v>379</v>
      </c>
      <c r="D183" s="112" t="s">
        <v>121</v>
      </c>
      <c r="E183" s="110" t="s">
        <v>394</v>
      </c>
      <c r="F183" s="111" t="s">
        <v>395</v>
      </c>
      <c r="G183" s="112" t="s">
        <v>128</v>
      </c>
      <c r="H183" s="113">
        <v>609.968</v>
      </c>
      <c r="I183" s="114"/>
      <c r="J183" s="115">
        <f>ROUND($I$183*$H$183,0)</f>
        <v>0</v>
      </c>
      <c r="K183" s="111"/>
      <c r="L183" s="22"/>
      <c r="M183" s="116"/>
      <c r="N183" s="117" t="s">
        <v>43</v>
      </c>
      <c r="P183" s="118">
        <f>$O$183*$H$183</f>
        <v>0</v>
      </c>
      <c r="Q183" s="118">
        <v>0.00053</v>
      </c>
      <c r="R183" s="118">
        <f>$Q$183*$H$183</f>
        <v>0.32328303999999997</v>
      </c>
      <c r="S183" s="118">
        <v>0</v>
      </c>
      <c r="T183" s="119">
        <f>$S$183*$H$183</f>
        <v>0</v>
      </c>
      <c r="AR183" s="75" t="s">
        <v>171</v>
      </c>
      <c r="AT183" s="75" t="s">
        <v>121</v>
      </c>
      <c r="AU183" s="75" t="s">
        <v>8</v>
      </c>
      <c r="AY183" s="75" t="s">
        <v>120</v>
      </c>
      <c r="BE183" s="120">
        <f>IF($N$183="základní",$J$183,0)</f>
        <v>0</v>
      </c>
      <c r="BF183" s="120">
        <f>IF($N$183="snížená",$J$183,0)</f>
        <v>0</v>
      </c>
      <c r="BG183" s="120">
        <f>IF($N$183="zákl. přenesená",$J$183,0)</f>
        <v>0</v>
      </c>
      <c r="BH183" s="120">
        <f>IF($N$183="sníž. přenesená",$J$183,0)</f>
        <v>0</v>
      </c>
      <c r="BI183" s="120">
        <f>IF($N$183="nulová",$J$183,0)</f>
        <v>0</v>
      </c>
      <c r="BJ183" s="75" t="s">
        <v>8</v>
      </c>
      <c r="BK183" s="120">
        <f>ROUND($I$183*$H$183,0)</f>
        <v>0</v>
      </c>
      <c r="BL183" s="75" t="s">
        <v>171</v>
      </c>
      <c r="BM183" s="75" t="s">
        <v>396</v>
      </c>
    </row>
    <row r="184" spans="2:65" s="6" customFormat="1" ht="15.75" customHeight="1">
      <c r="B184" s="22"/>
      <c r="C184" s="136" t="s">
        <v>383</v>
      </c>
      <c r="D184" s="136" t="s">
        <v>271</v>
      </c>
      <c r="E184" s="134" t="s">
        <v>397</v>
      </c>
      <c r="F184" s="135" t="s">
        <v>398</v>
      </c>
      <c r="G184" s="136" t="s">
        <v>128</v>
      </c>
      <c r="H184" s="137">
        <v>640.466</v>
      </c>
      <c r="I184" s="138"/>
      <c r="J184" s="139">
        <f>ROUND($I$184*$H$184,0)</f>
        <v>0</v>
      </c>
      <c r="K184" s="135"/>
      <c r="L184" s="140"/>
      <c r="M184" s="141"/>
      <c r="N184" s="142" t="s">
        <v>43</v>
      </c>
      <c r="P184" s="118">
        <f>$O$184*$H$184</f>
        <v>0</v>
      </c>
      <c r="Q184" s="118">
        <v>0.0035</v>
      </c>
      <c r="R184" s="118">
        <f>$Q$184*$H$184</f>
        <v>2.241631</v>
      </c>
      <c r="S184" s="118">
        <v>0</v>
      </c>
      <c r="T184" s="119">
        <f>$S$184*$H$184</f>
        <v>0</v>
      </c>
      <c r="AR184" s="75" t="s">
        <v>223</v>
      </c>
      <c r="AT184" s="75" t="s">
        <v>271</v>
      </c>
      <c r="AU184" s="75" t="s">
        <v>8</v>
      </c>
      <c r="AY184" s="75" t="s">
        <v>120</v>
      </c>
      <c r="BE184" s="120">
        <f>IF($N$184="základní",$J$184,0)</f>
        <v>0</v>
      </c>
      <c r="BF184" s="120">
        <f>IF($N$184="snížená",$J$184,0)</f>
        <v>0</v>
      </c>
      <c r="BG184" s="120">
        <f>IF($N$184="zákl. přenesená",$J$184,0)</f>
        <v>0</v>
      </c>
      <c r="BH184" s="120">
        <f>IF($N$184="sníž. přenesená",$J$184,0)</f>
        <v>0</v>
      </c>
      <c r="BI184" s="120">
        <f>IF($N$184="nulová",$J$184,0)</f>
        <v>0</v>
      </c>
      <c r="BJ184" s="75" t="s">
        <v>8</v>
      </c>
      <c r="BK184" s="120">
        <f>ROUND($I$184*$H$184,0)</f>
        <v>0</v>
      </c>
      <c r="BL184" s="75" t="s">
        <v>171</v>
      </c>
      <c r="BM184" s="75" t="s">
        <v>399</v>
      </c>
    </row>
    <row r="185" spans="2:51" s="6" customFormat="1" ht="15.75" customHeight="1">
      <c r="B185" s="126"/>
      <c r="D185" s="127" t="s">
        <v>253</v>
      </c>
      <c r="E185" s="128"/>
      <c r="F185" s="128" t="s">
        <v>400</v>
      </c>
      <c r="H185" s="129">
        <v>640.466</v>
      </c>
      <c r="L185" s="126"/>
      <c r="M185" s="130"/>
      <c r="T185" s="131"/>
      <c r="AT185" s="132" t="s">
        <v>253</v>
      </c>
      <c r="AU185" s="132" t="s">
        <v>8</v>
      </c>
      <c r="AV185" s="132" t="s">
        <v>80</v>
      </c>
      <c r="AW185" s="132" t="s">
        <v>95</v>
      </c>
      <c r="AX185" s="132" t="s">
        <v>72</v>
      </c>
      <c r="AY185" s="132" t="s">
        <v>120</v>
      </c>
    </row>
    <row r="186" spans="2:65" s="6" customFormat="1" ht="15.75" customHeight="1">
      <c r="B186" s="22"/>
      <c r="C186" s="109" t="s">
        <v>387</v>
      </c>
      <c r="D186" s="109" t="s">
        <v>121</v>
      </c>
      <c r="E186" s="110" t="s">
        <v>401</v>
      </c>
      <c r="F186" s="111" t="s">
        <v>402</v>
      </c>
      <c r="G186" s="112" t="s">
        <v>236</v>
      </c>
      <c r="H186" s="121"/>
      <c r="I186" s="114"/>
      <c r="J186" s="115">
        <f>ROUND($I$186*$H$186,0)</f>
        <v>0</v>
      </c>
      <c r="K186" s="111"/>
      <c r="L186" s="22"/>
      <c r="M186" s="116"/>
      <c r="N186" s="117" t="s">
        <v>43</v>
      </c>
      <c r="P186" s="118">
        <f>$O$186*$H$186</f>
        <v>0</v>
      </c>
      <c r="Q186" s="118">
        <v>0</v>
      </c>
      <c r="R186" s="118">
        <f>$Q$186*$H$186</f>
        <v>0</v>
      </c>
      <c r="S186" s="118">
        <v>0</v>
      </c>
      <c r="T186" s="119">
        <f>$S$186*$H$186</f>
        <v>0</v>
      </c>
      <c r="AR186" s="75" t="s">
        <v>171</v>
      </c>
      <c r="AT186" s="75" t="s">
        <v>121</v>
      </c>
      <c r="AU186" s="75" t="s">
        <v>8</v>
      </c>
      <c r="AY186" s="6" t="s">
        <v>120</v>
      </c>
      <c r="BE186" s="120">
        <f>IF($N$186="základní",$J$186,0)</f>
        <v>0</v>
      </c>
      <c r="BF186" s="120">
        <f>IF($N$186="snížená",$J$186,0)</f>
        <v>0</v>
      </c>
      <c r="BG186" s="120">
        <f>IF($N$186="zákl. přenesená",$J$186,0)</f>
        <v>0</v>
      </c>
      <c r="BH186" s="120">
        <f>IF($N$186="sníž. přenesená",$J$186,0)</f>
        <v>0</v>
      </c>
      <c r="BI186" s="120">
        <f>IF($N$186="nulová",$J$186,0)</f>
        <v>0</v>
      </c>
      <c r="BJ186" s="75" t="s">
        <v>8</v>
      </c>
      <c r="BK186" s="120">
        <f>ROUND($I$186*$H$186,0)</f>
        <v>0</v>
      </c>
      <c r="BL186" s="75" t="s">
        <v>171</v>
      </c>
      <c r="BM186" s="75" t="s">
        <v>403</v>
      </c>
    </row>
    <row r="187" spans="2:63" s="100" customFormat="1" ht="37.5" customHeight="1">
      <c r="B187" s="101"/>
      <c r="D187" s="102" t="s">
        <v>71</v>
      </c>
      <c r="E187" s="103" t="s">
        <v>404</v>
      </c>
      <c r="F187" s="103" t="s">
        <v>405</v>
      </c>
      <c r="J187" s="104">
        <f>$BK$187</f>
        <v>0</v>
      </c>
      <c r="L187" s="101"/>
      <c r="M187" s="105"/>
      <c r="P187" s="106">
        <f>SUM($P$188:$P$202)</f>
        <v>0</v>
      </c>
      <c r="R187" s="106">
        <f>SUM($R$188:$R$202)</f>
        <v>0.830613</v>
      </c>
      <c r="T187" s="107">
        <f>SUM($T$188:$T$202)</f>
        <v>0.7712055</v>
      </c>
      <c r="AR187" s="102" t="s">
        <v>80</v>
      </c>
      <c r="AT187" s="102" t="s">
        <v>71</v>
      </c>
      <c r="AU187" s="102" t="s">
        <v>72</v>
      </c>
      <c r="AY187" s="102" t="s">
        <v>120</v>
      </c>
      <c r="BK187" s="108">
        <f>SUM($BK$188:$BK$202)</f>
        <v>0</v>
      </c>
    </row>
    <row r="188" spans="2:65" s="6" customFormat="1" ht="15.75" customHeight="1">
      <c r="B188" s="22"/>
      <c r="C188" s="112" t="s">
        <v>391</v>
      </c>
      <c r="D188" s="112" t="s">
        <v>121</v>
      </c>
      <c r="E188" s="110" t="s">
        <v>406</v>
      </c>
      <c r="F188" s="111" t="s">
        <v>407</v>
      </c>
      <c r="G188" s="112" t="s">
        <v>139</v>
      </c>
      <c r="H188" s="113">
        <v>100.8</v>
      </c>
      <c r="I188" s="114"/>
      <c r="J188" s="115">
        <f>ROUND($I$188*$H$188,0)</f>
        <v>0</v>
      </c>
      <c r="K188" s="111"/>
      <c r="L188" s="22"/>
      <c r="M188" s="116"/>
      <c r="N188" s="117" t="s">
        <v>43</v>
      </c>
      <c r="P188" s="118">
        <f>$O$188*$H$188</f>
        <v>0</v>
      </c>
      <c r="Q188" s="118">
        <v>0.00179</v>
      </c>
      <c r="R188" s="118">
        <f>$Q$188*$H$188</f>
        <v>0.18043199999999998</v>
      </c>
      <c r="S188" s="118">
        <v>0</v>
      </c>
      <c r="T188" s="119">
        <f>$S$188*$H$188</f>
        <v>0</v>
      </c>
      <c r="AR188" s="75" t="s">
        <v>171</v>
      </c>
      <c r="AT188" s="75" t="s">
        <v>121</v>
      </c>
      <c r="AU188" s="75" t="s">
        <v>8</v>
      </c>
      <c r="AY188" s="75" t="s">
        <v>120</v>
      </c>
      <c r="BE188" s="120">
        <f>IF($N$188="základní",$J$188,0)</f>
        <v>0</v>
      </c>
      <c r="BF188" s="120">
        <f>IF($N$188="snížená",$J$188,0)</f>
        <v>0</v>
      </c>
      <c r="BG188" s="120">
        <f>IF($N$188="zákl. přenesená",$J$188,0)</f>
        <v>0</v>
      </c>
      <c r="BH188" s="120">
        <f>IF($N$188="sníž. přenesená",$J$188,0)</f>
        <v>0</v>
      </c>
      <c r="BI188" s="120">
        <f>IF($N$188="nulová",$J$188,0)</f>
        <v>0</v>
      </c>
      <c r="BJ188" s="75" t="s">
        <v>8</v>
      </c>
      <c r="BK188" s="120">
        <f>ROUND($I$188*$H$188,0)</f>
        <v>0</v>
      </c>
      <c r="BL188" s="75" t="s">
        <v>171</v>
      </c>
      <c r="BM188" s="75" t="s">
        <v>408</v>
      </c>
    </row>
    <row r="189" spans="2:51" s="6" customFormat="1" ht="15.75" customHeight="1">
      <c r="B189" s="126"/>
      <c r="D189" s="127" t="s">
        <v>253</v>
      </c>
      <c r="E189" s="128"/>
      <c r="F189" s="128" t="s">
        <v>409</v>
      </c>
      <c r="H189" s="129">
        <v>100.8</v>
      </c>
      <c r="L189" s="126"/>
      <c r="M189" s="130"/>
      <c r="T189" s="131"/>
      <c r="AT189" s="132" t="s">
        <v>253</v>
      </c>
      <c r="AU189" s="132" t="s">
        <v>8</v>
      </c>
      <c r="AV189" s="132" t="s">
        <v>80</v>
      </c>
      <c r="AW189" s="132" t="s">
        <v>95</v>
      </c>
      <c r="AX189" s="132" t="s">
        <v>72</v>
      </c>
      <c r="AY189" s="132" t="s">
        <v>120</v>
      </c>
    </row>
    <row r="190" spans="2:65" s="6" customFormat="1" ht="15.75" customHeight="1">
      <c r="B190" s="22"/>
      <c r="C190" s="109" t="s">
        <v>396</v>
      </c>
      <c r="D190" s="109" t="s">
        <v>121</v>
      </c>
      <c r="E190" s="110" t="s">
        <v>410</v>
      </c>
      <c r="F190" s="111" t="s">
        <v>411</v>
      </c>
      <c r="G190" s="112" t="s">
        <v>139</v>
      </c>
      <c r="H190" s="113">
        <v>100.8</v>
      </c>
      <c r="I190" s="114"/>
      <c r="J190" s="115">
        <f>ROUND($I$190*$H$190,0)</f>
        <v>0</v>
      </c>
      <c r="K190" s="111"/>
      <c r="L190" s="22"/>
      <c r="M190" s="116"/>
      <c r="N190" s="117" t="s">
        <v>43</v>
      </c>
      <c r="P190" s="118">
        <f>$O$190*$H$190</f>
        <v>0</v>
      </c>
      <c r="Q190" s="118">
        <v>0</v>
      </c>
      <c r="R190" s="118">
        <f>$Q$190*$H$190</f>
        <v>0</v>
      </c>
      <c r="S190" s="118">
        <v>0.00326</v>
      </c>
      <c r="T190" s="119">
        <f>$S$190*$H$190</f>
        <v>0.32860799999999996</v>
      </c>
      <c r="AR190" s="75" t="s">
        <v>171</v>
      </c>
      <c r="AT190" s="75" t="s">
        <v>121</v>
      </c>
      <c r="AU190" s="75" t="s">
        <v>8</v>
      </c>
      <c r="AY190" s="6" t="s">
        <v>120</v>
      </c>
      <c r="BE190" s="120">
        <f>IF($N$190="základní",$J$190,0)</f>
        <v>0</v>
      </c>
      <c r="BF190" s="120">
        <f>IF($N$190="snížená",$J$190,0)</f>
        <v>0</v>
      </c>
      <c r="BG190" s="120">
        <f>IF($N$190="zákl. přenesená",$J$190,0)</f>
        <v>0</v>
      </c>
      <c r="BH190" s="120">
        <f>IF($N$190="sníž. přenesená",$J$190,0)</f>
        <v>0</v>
      </c>
      <c r="BI190" s="120">
        <f>IF($N$190="nulová",$J$190,0)</f>
        <v>0</v>
      </c>
      <c r="BJ190" s="75" t="s">
        <v>8</v>
      </c>
      <c r="BK190" s="120">
        <f>ROUND($I$190*$H$190,0)</f>
        <v>0</v>
      </c>
      <c r="BL190" s="75" t="s">
        <v>171</v>
      </c>
      <c r="BM190" s="75" t="s">
        <v>412</v>
      </c>
    </row>
    <row r="191" spans="2:65" s="6" customFormat="1" ht="15.75" customHeight="1">
      <c r="B191" s="22"/>
      <c r="C191" s="112" t="s">
        <v>399</v>
      </c>
      <c r="D191" s="112" t="s">
        <v>121</v>
      </c>
      <c r="E191" s="110" t="s">
        <v>413</v>
      </c>
      <c r="F191" s="111" t="s">
        <v>414</v>
      </c>
      <c r="G191" s="112" t="s">
        <v>139</v>
      </c>
      <c r="H191" s="113">
        <v>149.1</v>
      </c>
      <c r="I191" s="114"/>
      <c r="J191" s="115">
        <f>ROUND($I$191*$H$191,0)</f>
        <v>0</v>
      </c>
      <c r="K191" s="111"/>
      <c r="L191" s="22"/>
      <c r="M191" s="116"/>
      <c r="N191" s="117" t="s">
        <v>43</v>
      </c>
      <c r="P191" s="118">
        <f>$O$191*$H$191</f>
        <v>0</v>
      </c>
      <c r="Q191" s="118">
        <v>0.00143</v>
      </c>
      <c r="R191" s="118">
        <f>$Q$191*$H$191</f>
        <v>0.213213</v>
      </c>
      <c r="S191" s="118">
        <v>0</v>
      </c>
      <c r="T191" s="119">
        <f>$S$191*$H$191</f>
        <v>0</v>
      </c>
      <c r="AR191" s="75" t="s">
        <v>171</v>
      </c>
      <c r="AT191" s="75" t="s">
        <v>121</v>
      </c>
      <c r="AU191" s="75" t="s">
        <v>8</v>
      </c>
      <c r="AY191" s="75" t="s">
        <v>120</v>
      </c>
      <c r="BE191" s="120">
        <f>IF($N$191="základní",$J$191,0)</f>
        <v>0</v>
      </c>
      <c r="BF191" s="120">
        <f>IF($N$191="snížená",$J$191,0)</f>
        <v>0</v>
      </c>
      <c r="BG191" s="120">
        <f>IF($N$191="zákl. přenesená",$J$191,0)</f>
        <v>0</v>
      </c>
      <c r="BH191" s="120">
        <f>IF($N$191="sníž. přenesená",$J$191,0)</f>
        <v>0</v>
      </c>
      <c r="BI191" s="120">
        <f>IF($N$191="nulová",$J$191,0)</f>
        <v>0</v>
      </c>
      <c r="BJ191" s="75" t="s">
        <v>8</v>
      </c>
      <c r="BK191" s="120">
        <f>ROUND($I$191*$H$191,0)</f>
        <v>0</v>
      </c>
      <c r="BL191" s="75" t="s">
        <v>171</v>
      </c>
      <c r="BM191" s="75" t="s">
        <v>415</v>
      </c>
    </row>
    <row r="192" spans="2:51" s="6" customFormat="1" ht="15.75" customHeight="1">
      <c r="B192" s="126"/>
      <c r="D192" s="127" t="s">
        <v>253</v>
      </c>
      <c r="E192" s="128"/>
      <c r="F192" s="128" t="s">
        <v>416</v>
      </c>
      <c r="H192" s="129">
        <v>149.1</v>
      </c>
      <c r="L192" s="126"/>
      <c r="M192" s="130"/>
      <c r="T192" s="131"/>
      <c r="AT192" s="132" t="s">
        <v>253</v>
      </c>
      <c r="AU192" s="132" t="s">
        <v>8</v>
      </c>
      <c r="AV192" s="132" t="s">
        <v>80</v>
      </c>
      <c r="AW192" s="132" t="s">
        <v>95</v>
      </c>
      <c r="AX192" s="132" t="s">
        <v>72</v>
      </c>
      <c r="AY192" s="132" t="s">
        <v>120</v>
      </c>
    </row>
    <row r="193" spans="2:65" s="6" customFormat="1" ht="15.75" customHeight="1">
      <c r="B193" s="22"/>
      <c r="C193" s="109" t="s">
        <v>403</v>
      </c>
      <c r="D193" s="109" t="s">
        <v>121</v>
      </c>
      <c r="E193" s="110" t="s">
        <v>417</v>
      </c>
      <c r="F193" s="111" t="s">
        <v>418</v>
      </c>
      <c r="G193" s="112" t="s">
        <v>139</v>
      </c>
      <c r="H193" s="113">
        <v>201.45</v>
      </c>
      <c r="I193" s="114"/>
      <c r="J193" s="115">
        <f>ROUND($I$193*$H$193,0)</f>
        <v>0</v>
      </c>
      <c r="K193" s="111"/>
      <c r="L193" s="22"/>
      <c r="M193" s="116"/>
      <c r="N193" s="117" t="s">
        <v>43</v>
      </c>
      <c r="P193" s="118">
        <f>$O$193*$H$193</f>
        <v>0</v>
      </c>
      <c r="Q193" s="118">
        <v>0.00144</v>
      </c>
      <c r="R193" s="118">
        <f>$Q$193*$H$193</f>
        <v>0.290088</v>
      </c>
      <c r="S193" s="118">
        <v>0</v>
      </c>
      <c r="T193" s="119">
        <f>$S$193*$H$193</f>
        <v>0</v>
      </c>
      <c r="AR193" s="75" t="s">
        <v>171</v>
      </c>
      <c r="AT193" s="75" t="s">
        <v>121</v>
      </c>
      <c r="AU193" s="75" t="s">
        <v>8</v>
      </c>
      <c r="AY193" s="6" t="s">
        <v>120</v>
      </c>
      <c r="BE193" s="120">
        <f>IF($N$193="základní",$J$193,0)</f>
        <v>0</v>
      </c>
      <c r="BF193" s="120">
        <f>IF($N$193="snížená",$J$193,0)</f>
        <v>0</v>
      </c>
      <c r="BG193" s="120">
        <f>IF($N$193="zákl. přenesená",$J$193,0)</f>
        <v>0</v>
      </c>
      <c r="BH193" s="120">
        <f>IF($N$193="sníž. přenesená",$J$193,0)</f>
        <v>0</v>
      </c>
      <c r="BI193" s="120">
        <f>IF($N$193="nulová",$J$193,0)</f>
        <v>0</v>
      </c>
      <c r="BJ193" s="75" t="s">
        <v>8</v>
      </c>
      <c r="BK193" s="120">
        <f>ROUND($I$193*$H$193,0)</f>
        <v>0</v>
      </c>
      <c r="BL193" s="75" t="s">
        <v>171</v>
      </c>
      <c r="BM193" s="75" t="s">
        <v>419</v>
      </c>
    </row>
    <row r="194" spans="2:51" s="6" customFormat="1" ht="15.75" customHeight="1">
      <c r="B194" s="126"/>
      <c r="D194" s="127" t="s">
        <v>253</v>
      </c>
      <c r="E194" s="128"/>
      <c r="F194" s="128" t="s">
        <v>420</v>
      </c>
      <c r="H194" s="129">
        <v>201.45</v>
      </c>
      <c r="L194" s="126"/>
      <c r="M194" s="130"/>
      <c r="T194" s="131"/>
      <c r="AT194" s="132" t="s">
        <v>253</v>
      </c>
      <c r="AU194" s="132" t="s">
        <v>8</v>
      </c>
      <c r="AV194" s="132" t="s">
        <v>80</v>
      </c>
      <c r="AW194" s="132" t="s">
        <v>95</v>
      </c>
      <c r="AX194" s="132" t="s">
        <v>72</v>
      </c>
      <c r="AY194" s="132" t="s">
        <v>120</v>
      </c>
    </row>
    <row r="195" spans="2:65" s="6" customFormat="1" ht="15.75" customHeight="1">
      <c r="B195" s="22"/>
      <c r="C195" s="109" t="s">
        <v>421</v>
      </c>
      <c r="D195" s="109" t="s">
        <v>121</v>
      </c>
      <c r="E195" s="110" t="s">
        <v>422</v>
      </c>
      <c r="F195" s="111" t="s">
        <v>423</v>
      </c>
      <c r="G195" s="112" t="s">
        <v>139</v>
      </c>
      <c r="H195" s="113">
        <v>201.45</v>
      </c>
      <c r="I195" s="114"/>
      <c r="J195" s="115">
        <f>ROUND($I$195*$H$195,0)</f>
        <v>0</v>
      </c>
      <c r="K195" s="111"/>
      <c r="L195" s="22"/>
      <c r="M195" s="116"/>
      <c r="N195" s="117" t="s">
        <v>43</v>
      </c>
      <c r="P195" s="118">
        <f>$O$195*$H$195</f>
        <v>0</v>
      </c>
      <c r="Q195" s="118">
        <v>0</v>
      </c>
      <c r="R195" s="118">
        <f>$Q$195*$H$195</f>
        <v>0</v>
      </c>
      <c r="S195" s="118">
        <v>0.00135</v>
      </c>
      <c r="T195" s="119">
        <f>$S$195*$H$195</f>
        <v>0.2719575</v>
      </c>
      <c r="AR195" s="75" t="s">
        <v>171</v>
      </c>
      <c r="AT195" s="75" t="s">
        <v>121</v>
      </c>
      <c r="AU195" s="75" t="s">
        <v>8</v>
      </c>
      <c r="AY195" s="6" t="s">
        <v>120</v>
      </c>
      <c r="BE195" s="120">
        <f>IF($N$195="základní",$J$195,0)</f>
        <v>0</v>
      </c>
      <c r="BF195" s="120">
        <f>IF($N$195="snížená",$J$195,0)</f>
        <v>0</v>
      </c>
      <c r="BG195" s="120">
        <f>IF($N$195="zákl. přenesená",$J$195,0)</f>
        <v>0</v>
      </c>
      <c r="BH195" s="120">
        <f>IF($N$195="sníž. přenesená",$J$195,0)</f>
        <v>0</v>
      </c>
      <c r="BI195" s="120">
        <f>IF($N$195="nulová",$J$195,0)</f>
        <v>0</v>
      </c>
      <c r="BJ195" s="75" t="s">
        <v>8</v>
      </c>
      <c r="BK195" s="120">
        <f>ROUND($I$195*$H$195,0)</f>
        <v>0</v>
      </c>
      <c r="BL195" s="75" t="s">
        <v>171</v>
      </c>
      <c r="BM195" s="75" t="s">
        <v>424</v>
      </c>
    </row>
    <row r="196" spans="2:65" s="6" customFormat="1" ht="15.75" customHeight="1">
      <c r="B196" s="22"/>
      <c r="C196" s="112" t="s">
        <v>425</v>
      </c>
      <c r="D196" s="112" t="s">
        <v>121</v>
      </c>
      <c r="E196" s="110" t="s">
        <v>426</v>
      </c>
      <c r="F196" s="111" t="s">
        <v>427</v>
      </c>
      <c r="G196" s="112" t="s">
        <v>139</v>
      </c>
      <c r="H196" s="113">
        <v>43.2</v>
      </c>
      <c r="I196" s="114"/>
      <c r="J196" s="115">
        <f>ROUND($I$196*$H$196,0)</f>
        <v>0</v>
      </c>
      <c r="K196" s="111"/>
      <c r="L196" s="22"/>
      <c r="M196" s="116"/>
      <c r="N196" s="117" t="s">
        <v>43</v>
      </c>
      <c r="P196" s="118">
        <f>$O$196*$H$196</f>
        <v>0</v>
      </c>
      <c r="Q196" s="118">
        <v>0.0034</v>
      </c>
      <c r="R196" s="118">
        <f>$Q$196*$H$196</f>
        <v>0.14688</v>
      </c>
      <c r="S196" s="118">
        <v>0</v>
      </c>
      <c r="T196" s="119">
        <f>$S$196*$H$196</f>
        <v>0</v>
      </c>
      <c r="AR196" s="75" t="s">
        <v>171</v>
      </c>
      <c r="AT196" s="75" t="s">
        <v>121</v>
      </c>
      <c r="AU196" s="75" t="s">
        <v>8</v>
      </c>
      <c r="AY196" s="75" t="s">
        <v>120</v>
      </c>
      <c r="BE196" s="120">
        <f>IF($N$196="základní",$J$196,0)</f>
        <v>0</v>
      </c>
      <c r="BF196" s="120">
        <f>IF($N$196="snížená",$J$196,0)</f>
        <v>0</v>
      </c>
      <c r="BG196" s="120">
        <f>IF($N$196="zákl. přenesená",$J$196,0)</f>
        <v>0</v>
      </c>
      <c r="BH196" s="120">
        <f>IF($N$196="sníž. přenesená",$J$196,0)</f>
        <v>0</v>
      </c>
      <c r="BI196" s="120">
        <f>IF($N$196="nulová",$J$196,0)</f>
        <v>0</v>
      </c>
      <c r="BJ196" s="75" t="s">
        <v>8</v>
      </c>
      <c r="BK196" s="120">
        <f>ROUND($I$196*$H$196,0)</f>
        <v>0</v>
      </c>
      <c r="BL196" s="75" t="s">
        <v>171</v>
      </c>
      <c r="BM196" s="75" t="s">
        <v>428</v>
      </c>
    </row>
    <row r="197" spans="2:65" s="6" customFormat="1" ht="15.75" customHeight="1">
      <c r="B197" s="22"/>
      <c r="C197" s="112" t="s">
        <v>429</v>
      </c>
      <c r="D197" s="112" t="s">
        <v>121</v>
      </c>
      <c r="E197" s="110" t="s">
        <v>430</v>
      </c>
      <c r="F197" s="111" t="s">
        <v>431</v>
      </c>
      <c r="G197" s="112" t="s">
        <v>139</v>
      </c>
      <c r="H197" s="113">
        <v>43.2</v>
      </c>
      <c r="I197" s="114"/>
      <c r="J197" s="115">
        <f>ROUND($I$197*$H$197,0)</f>
        <v>0</v>
      </c>
      <c r="K197" s="111"/>
      <c r="L197" s="22"/>
      <c r="M197" s="116"/>
      <c r="N197" s="117" t="s">
        <v>43</v>
      </c>
      <c r="P197" s="118">
        <f>$O$197*$H$197</f>
        <v>0</v>
      </c>
      <c r="Q197" s="118">
        <v>0</v>
      </c>
      <c r="R197" s="118">
        <f>$Q$197*$H$197</f>
        <v>0</v>
      </c>
      <c r="S197" s="118">
        <v>0.00395</v>
      </c>
      <c r="T197" s="119">
        <f>$S$197*$H$197</f>
        <v>0.17064000000000004</v>
      </c>
      <c r="AR197" s="75" t="s">
        <v>171</v>
      </c>
      <c r="AT197" s="75" t="s">
        <v>121</v>
      </c>
      <c r="AU197" s="75" t="s">
        <v>8</v>
      </c>
      <c r="AY197" s="75" t="s">
        <v>120</v>
      </c>
      <c r="BE197" s="120">
        <f>IF($N$197="základní",$J$197,0)</f>
        <v>0</v>
      </c>
      <c r="BF197" s="120">
        <f>IF($N$197="snížená",$J$197,0)</f>
        <v>0</v>
      </c>
      <c r="BG197" s="120">
        <f>IF($N$197="zákl. přenesená",$J$197,0)</f>
        <v>0</v>
      </c>
      <c r="BH197" s="120">
        <f>IF($N$197="sníž. přenesená",$J$197,0)</f>
        <v>0</v>
      </c>
      <c r="BI197" s="120">
        <f>IF($N$197="nulová",$J$197,0)</f>
        <v>0</v>
      </c>
      <c r="BJ197" s="75" t="s">
        <v>8</v>
      </c>
      <c r="BK197" s="120">
        <f>ROUND($I$197*$H$197,0)</f>
        <v>0</v>
      </c>
      <c r="BL197" s="75" t="s">
        <v>171</v>
      </c>
      <c r="BM197" s="75" t="s">
        <v>432</v>
      </c>
    </row>
    <row r="198" spans="2:65" s="6" customFormat="1" ht="15.75" customHeight="1">
      <c r="B198" s="22"/>
      <c r="C198" s="112" t="s">
        <v>433</v>
      </c>
      <c r="D198" s="112" t="s">
        <v>121</v>
      </c>
      <c r="E198" s="110" t="s">
        <v>434</v>
      </c>
      <c r="F198" s="111" t="s">
        <v>435</v>
      </c>
      <c r="G198" s="112" t="s">
        <v>139</v>
      </c>
      <c r="H198" s="113">
        <v>201.45</v>
      </c>
      <c r="I198" s="114"/>
      <c r="J198" s="115">
        <f>ROUND($I$198*$H$198,0)</f>
        <v>0</v>
      </c>
      <c r="K198" s="111"/>
      <c r="L198" s="22"/>
      <c r="M198" s="116"/>
      <c r="N198" s="117" t="s">
        <v>43</v>
      </c>
      <c r="P198" s="118">
        <f>$O$198*$H$198</f>
        <v>0</v>
      </c>
      <c r="Q198" s="118">
        <v>0</v>
      </c>
      <c r="R198" s="118">
        <f>$Q$198*$H$198</f>
        <v>0</v>
      </c>
      <c r="S198" s="118">
        <v>0</v>
      </c>
      <c r="T198" s="119">
        <f>$S$198*$H$198</f>
        <v>0</v>
      </c>
      <c r="AR198" s="75" t="s">
        <v>171</v>
      </c>
      <c r="AT198" s="75" t="s">
        <v>121</v>
      </c>
      <c r="AU198" s="75" t="s">
        <v>8</v>
      </c>
      <c r="AY198" s="75" t="s">
        <v>120</v>
      </c>
      <c r="BE198" s="120">
        <f>IF($N$198="základní",$J$198,0)</f>
        <v>0</v>
      </c>
      <c r="BF198" s="120">
        <f>IF($N$198="snížená",$J$198,0)</f>
        <v>0</v>
      </c>
      <c r="BG198" s="120">
        <f>IF($N$198="zákl. přenesená",$J$198,0)</f>
        <v>0</v>
      </c>
      <c r="BH198" s="120">
        <f>IF($N$198="sníž. přenesená",$J$198,0)</f>
        <v>0</v>
      </c>
      <c r="BI198" s="120">
        <f>IF($N$198="nulová",$J$198,0)</f>
        <v>0</v>
      </c>
      <c r="BJ198" s="75" t="s">
        <v>8</v>
      </c>
      <c r="BK198" s="120">
        <f>ROUND($I$198*$H$198,0)</f>
        <v>0</v>
      </c>
      <c r="BL198" s="75" t="s">
        <v>171</v>
      </c>
      <c r="BM198" s="75" t="s">
        <v>436</v>
      </c>
    </row>
    <row r="199" spans="2:65" s="6" customFormat="1" ht="15.75" customHeight="1">
      <c r="B199" s="22"/>
      <c r="C199" s="112" t="s">
        <v>437</v>
      </c>
      <c r="D199" s="112" t="s">
        <v>121</v>
      </c>
      <c r="E199" s="110" t="s">
        <v>438</v>
      </c>
      <c r="F199" s="111" t="s">
        <v>439</v>
      </c>
      <c r="G199" s="112" t="s">
        <v>340</v>
      </c>
      <c r="H199" s="113">
        <v>240</v>
      </c>
      <c r="I199" s="114"/>
      <c r="J199" s="115">
        <f>ROUND($I$199*$H$199,0)</f>
        <v>0</v>
      </c>
      <c r="K199" s="111"/>
      <c r="L199" s="22"/>
      <c r="M199" s="116"/>
      <c r="N199" s="117" t="s">
        <v>43</v>
      </c>
      <c r="P199" s="118">
        <f>$O$199*$H$199</f>
        <v>0</v>
      </c>
      <c r="Q199" s="118">
        <v>0</v>
      </c>
      <c r="R199" s="118">
        <f>$Q$199*$H$199</f>
        <v>0</v>
      </c>
      <c r="S199" s="118">
        <v>0</v>
      </c>
      <c r="T199" s="119">
        <f>$S$199*$H$199</f>
        <v>0</v>
      </c>
      <c r="AR199" s="75" t="s">
        <v>171</v>
      </c>
      <c r="AT199" s="75" t="s">
        <v>121</v>
      </c>
      <c r="AU199" s="75" t="s">
        <v>8</v>
      </c>
      <c r="AY199" s="75" t="s">
        <v>120</v>
      </c>
      <c r="BE199" s="120">
        <f>IF($N$199="základní",$J$199,0)</f>
        <v>0</v>
      </c>
      <c r="BF199" s="120">
        <f>IF($N$199="snížená",$J$199,0)</f>
        <v>0</v>
      </c>
      <c r="BG199" s="120">
        <f>IF($N$199="zákl. přenesená",$J$199,0)</f>
        <v>0</v>
      </c>
      <c r="BH199" s="120">
        <f>IF($N$199="sníž. přenesená",$J$199,0)</f>
        <v>0</v>
      </c>
      <c r="BI199" s="120">
        <f>IF($N$199="nulová",$J$199,0)</f>
        <v>0</v>
      </c>
      <c r="BJ199" s="75" t="s">
        <v>8</v>
      </c>
      <c r="BK199" s="120">
        <f>ROUND($I$199*$H$199,0)</f>
        <v>0</v>
      </c>
      <c r="BL199" s="75" t="s">
        <v>171</v>
      </c>
      <c r="BM199" s="75" t="s">
        <v>440</v>
      </c>
    </row>
    <row r="200" spans="2:51" s="6" customFormat="1" ht="15.75" customHeight="1">
      <c r="B200" s="126"/>
      <c r="D200" s="127" t="s">
        <v>253</v>
      </c>
      <c r="E200" s="128"/>
      <c r="F200" s="128" t="s">
        <v>441</v>
      </c>
      <c r="H200" s="129">
        <v>240</v>
      </c>
      <c r="L200" s="126"/>
      <c r="M200" s="130"/>
      <c r="T200" s="131"/>
      <c r="AT200" s="132" t="s">
        <v>253</v>
      </c>
      <c r="AU200" s="132" t="s">
        <v>8</v>
      </c>
      <c r="AV200" s="132" t="s">
        <v>80</v>
      </c>
      <c r="AW200" s="132" t="s">
        <v>95</v>
      </c>
      <c r="AX200" s="132" t="s">
        <v>72</v>
      </c>
      <c r="AY200" s="132" t="s">
        <v>120</v>
      </c>
    </row>
    <row r="201" spans="2:65" s="6" customFormat="1" ht="15.75" customHeight="1">
      <c r="B201" s="22"/>
      <c r="C201" s="109" t="s">
        <v>408</v>
      </c>
      <c r="D201" s="109" t="s">
        <v>121</v>
      </c>
      <c r="E201" s="110" t="s">
        <v>442</v>
      </c>
      <c r="F201" s="111" t="s">
        <v>443</v>
      </c>
      <c r="G201" s="112" t="s">
        <v>191</v>
      </c>
      <c r="H201" s="113">
        <v>0.831</v>
      </c>
      <c r="I201" s="114"/>
      <c r="J201" s="115">
        <f>ROUND($I$201*$H$201,0)</f>
        <v>0</v>
      </c>
      <c r="K201" s="111"/>
      <c r="L201" s="22"/>
      <c r="M201" s="116"/>
      <c r="N201" s="117" t="s">
        <v>43</v>
      </c>
      <c r="P201" s="118">
        <f>$O$201*$H$201</f>
        <v>0</v>
      </c>
      <c r="Q201" s="118">
        <v>0</v>
      </c>
      <c r="R201" s="118">
        <f>$Q$201*$H$201</f>
        <v>0</v>
      </c>
      <c r="S201" s="118">
        <v>0</v>
      </c>
      <c r="T201" s="119">
        <f>$S$201*$H$201</f>
        <v>0</v>
      </c>
      <c r="AR201" s="75" t="s">
        <v>171</v>
      </c>
      <c r="AT201" s="75" t="s">
        <v>121</v>
      </c>
      <c r="AU201" s="75" t="s">
        <v>8</v>
      </c>
      <c r="AY201" s="6" t="s">
        <v>120</v>
      </c>
      <c r="BE201" s="120">
        <f>IF($N$201="základní",$J$201,0)</f>
        <v>0</v>
      </c>
      <c r="BF201" s="120">
        <f>IF($N$201="snížená",$J$201,0)</f>
        <v>0</v>
      </c>
      <c r="BG201" s="120">
        <f>IF($N$201="zákl. přenesená",$J$201,0)</f>
        <v>0</v>
      </c>
      <c r="BH201" s="120">
        <f>IF($N$201="sníž. přenesená",$J$201,0)</f>
        <v>0</v>
      </c>
      <c r="BI201" s="120">
        <f>IF($N$201="nulová",$J$201,0)</f>
        <v>0</v>
      </c>
      <c r="BJ201" s="75" t="s">
        <v>8</v>
      </c>
      <c r="BK201" s="120">
        <f>ROUND($I$201*$H$201,0)</f>
        <v>0</v>
      </c>
      <c r="BL201" s="75" t="s">
        <v>171</v>
      </c>
      <c r="BM201" s="75" t="s">
        <v>444</v>
      </c>
    </row>
    <row r="202" spans="2:65" s="6" customFormat="1" ht="15.75" customHeight="1">
      <c r="B202" s="22"/>
      <c r="C202" s="112" t="s">
        <v>412</v>
      </c>
      <c r="D202" s="112" t="s">
        <v>121</v>
      </c>
      <c r="E202" s="110" t="s">
        <v>445</v>
      </c>
      <c r="F202" s="111" t="s">
        <v>446</v>
      </c>
      <c r="G202" s="112" t="s">
        <v>191</v>
      </c>
      <c r="H202" s="113">
        <v>0.771</v>
      </c>
      <c r="I202" s="114"/>
      <c r="J202" s="115">
        <f>ROUND($I$202*$H$202,0)</f>
        <v>0</v>
      </c>
      <c r="K202" s="111"/>
      <c r="L202" s="22"/>
      <c r="M202" s="116"/>
      <c r="N202" s="117" t="s">
        <v>43</v>
      </c>
      <c r="P202" s="118">
        <f>$O$202*$H$202</f>
        <v>0</v>
      </c>
      <c r="Q202" s="118">
        <v>0</v>
      </c>
      <c r="R202" s="118">
        <f>$Q$202*$H$202</f>
        <v>0</v>
      </c>
      <c r="S202" s="118">
        <v>0</v>
      </c>
      <c r="T202" s="119">
        <f>$S$202*$H$202</f>
        <v>0</v>
      </c>
      <c r="AR202" s="75" t="s">
        <v>171</v>
      </c>
      <c r="AT202" s="75" t="s">
        <v>121</v>
      </c>
      <c r="AU202" s="75" t="s">
        <v>8</v>
      </c>
      <c r="AY202" s="75" t="s">
        <v>120</v>
      </c>
      <c r="BE202" s="120">
        <f>IF($N$202="základní",$J$202,0)</f>
        <v>0</v>
      </c>
      <c r="BF202" s="120">
        <f>IF($N$202="snížená",$J$202,0)</f>
        <v>0</v>
      </c>
      <c r="BG202" s="120">
        <f>IF($N$202="zákl. přenesená",$J$202,0)</f>
        <v>0</v>
      </c>
      <c r="BH202" s="120">
        <f>IF($N$202="sníž. přenesená",$J$202,0)</f>
        <v>0</v>
      </c>
      <c r="BI202" s="120">
        <f>IF($N$202="nulová",$J$202,0)</f>
        <v>0</v>
      </c>
      <c r="BJ202" s="75" t="s">
        <v>8</v>
      </c>
      <c r="BK202" s="120">
        <f>ROUND($I$202*$H$202,0)</f>
        <v>0</v>
      </c>
      <c r="BL202" s="75" t="s">
        <v>171</v>
      </c>
      <c r="BM202" s="75" t="s">
        <v>447</v>
      </c>
    </row>
    <row r="203" spans="2:63" s="100" customFormat="1" ht="37.5" customHeight="1">
      <c r="B203" s="101"/>
      <c r="D203" s="102" t="s">
        <v>71</v>
      </c>
      <c r="E203" s="103" t="s">
        <v>448</v>
      </c>
      <c r="F203" s="103" t="s">
        <v>449</v>
      </c>
      <c r="J203" s="104">
        <f>$BK$203</f>
        <v>0</v>
      </c>
      <c r="L203" s="101"/>
      <c r="M203" s="105"/>
      <c r="P203" s="106">
        <f>SUM($P$204:$P$211)</f>
        <v>0</v>
      </c>
      <c r="R203" s="106">
        <f>SUM($R$204:$R$211)</f>
        <v>12.629529560000002</v>
      </c>
      <c r="T203" s="107">
        <f>SUM($T$204:$T$211)</f>
        <v>0</v>
      </c>
      <c r="AR203" s="102" t="s">
        <v>80</v>
      </c>
      <c r="AT203" s="102" t="s">
        <v>71</v>
      </c>
      <c r="AU203" s="102" t="s">
        <v>72</v>
      </c>
      <c r="AY203" s="102" t="s">
        <v>120</v>
      </c>
      <c r="BK203" s="108">
        <f>SUM($BK$204:$BK$211)</f>
        <v>0</v>
      </c>
    </row>
    <row r="204" spans="2:65" s="6" customFormat="1" ht="15.75" customHeight="1">
      <c r="B204" s="22"/>
      <c r="C204" s="112" t="s">
        <v>415</v>
      </c>
      <c r="D204" s="112" t="s">
        <v>121</v>
      </c>
      <c r="E204" s="110" t="s">
        <v>450</v>
      </c>
      <c r="F204" s="111" t="s">
        <v>451</v>
      </c>
      <c r="G204" s="112" t="s">
        <v>128</v>
      </c>
      <c r="H204" s="113">
        <v>609.968</v>
      </c>
      <c r="I204" s="114"/>
      <c r="J204" s="115">
        <f>ROUND($I$204*$H$204,0)</f>
        <v>0</v>
      </c>
      <c r="K204" s="111"/>
      <c r="L204" s="22"/>
      <c r="M204" s="116"/>
      <c r="N204" s="117" t="s">
        <v>43</v>
      </c>
      <c r="P204" s="118">
        <f>$O$204*$H$204</f>
        <v>0</v>
      </c>
      <c r="Q204" s="118">
        <v>0.00017</v>
      </c>
      <c r="R204" s="118">
        <f>$Q$204*$H$204</f>
        <v>0.10369456</v>
      </c>
      <c r="S204" s="118">
        <v>0</v>
      </c>
      <c r="T204" s="119">
        <f>$S$204*$H$204</f>
        <v>0</v>
      </c>
      <c r="AR204" s="75" t="s">
        <v>171</v>
      </c>
      <c r="AT204" s="75" t="s">
        <v>121</v>
      </c>
      <c r="AU204" s="75" t="s">
        <v>8</v>
      </c>
      <c r="AY204" s="75" t="s">
        <v>120</v>
      </c>
      <c r="BE204" s="120">
        <f>IF($N$204="základní",$J$204,0)</f>
        <v>0</v>
      </c>
      <c r="BF204" s="120">
        <f>IF($N$204="snížená",$J$204,0)</f>
        <v>0</v>
      </c>
      <c r="BG204" s="120">
        <f>IF($N$204="zákl. přenesená",$J$204,0)</f>
        <v>0</v>
      </c>
      <c r="BH204" s="120">
        <f>IF($N$204="sníž. přenesená",$J$204,0)</f>
        <v>0</v>
      </c>
      <c r="BI204" s="120">
        <f>IF($N$204="nulová",$J$204,0)</f>
        <v>0</v>
      </c>
      <c r="BJ204" s="75" t="s">
        <v>8</v>
      </c>
      <c r="BK204" s="120">
        <f>ROUND($I$204*$H$204,0)</f>
        <v>0</v>
      </c>
      <c r="BL204" s="75" t="s">
        <v>171</v>
      </c>
      <c r="BM204" s="75" t="s">
        <v>452</v>
      </c>
    </row>
    <row r="205" spans="2:65" s="6" customFormat="1" ht="15.75" customHeight="1">
      <c r="B205" s="22"/>
      <c r="C205" s="112" t="s">
        <v>419</v>
      </c>
      <c r="D205" s="112" t="s">
        <v>121</v>
      </c>
      <c r="E205" s="110" t="s">
        <v>453</v>
      </c>
      <c r="F205" s="111" t="s">
        <v>454</v>
      </c>
      <c r="G205" s="112" t="s">
        <v>139</v>
      </c>
      <c r="H205" s="113">
        <v>564</v>
      </c>
      <c r="I205" s="114"/>
      <c r="J205" s="115">
        <f>ROUND($I$205*$H$205,0)</f>
        <v>0</v>
      </c>
      <c r="K205" s="111"/>
      <c r="L205" s="22"/>
      <c r="M205" s="116"/>
      <c r="N205" s="117" t="s">
        <v>43</v>
      </c>
      <c r="P205" s="118">
        <f>$O$205*$H$205</f>
        <v>0</v>
      </c>
      <c r="Q205" s="118">
        <v>0.00017</v>
      </c>
      <c r="R205" s="118">
        <f>$Q$205*$H$205</f>
        <v>0.09588</v>
      </c>
      <c r="S205" s="118">
        <v>0</v>
      </c>
      <c r="T205" s="119">
        <f>$S$205*$H$205</f>
        <v>0</v>
      </c>
      <c r="AR205" s="75" t="s">
        <v>171</v>
      </c>
      <c r="AT205" s="75" t="s">
        <v>121</v>
      </c>
      <c r="AU205" s="75" t="s">
        <v>8</v>
      </c>
      <c r="AY205" s="75" t="s">
        <v>120</v>
      </c>
      <c r="BE205" s="120">
        <f>IF($N$205="základní",$J$205,0)</f>
        <v>0</v>
      </c>
      <c r="BF205" s="120">
        <f>IF($N$205="snížená",$J$205,0)</f>
        <v>0</v>
      </c>
      <c r="BG205" s="120">
        <f>IF($N$205="zákl. přenesená",$J$205,0)</f>
        <v>0</v>
      </c>
      <c r="BH205" s="120">
        <f>IF($N$205="sníž. přenesená",$J$205,0)</f>
        <v>0</v>
      </c>
      <c r="BI205" s="120">
        <f>IF($N$205="nulová",$J$205,0)</f>
        <v>0</v>
      </c>
      <c r="BJ205" s="75" t="s">
        <v>8</v>
      </c>
      <c r="BK205" s="120">
        <f>ROUND($I$205*$H$205,0)</f>
        <v>0</v>
      </c>
      <c r="BL205" s="75" t="s">
        <v>171</v>
      </c>
      <c r="BM205" s="75" t="s">
        <v>455</v>
      </c>
    </row>
    <row r="206" spans="2:51" s="6" customFormat="1" ht="15.75" customHeight="1">
      <c r="B206" s="126"/>
      <c r="D206" s="127" t="s">
        <v>253</v>
      </c>
      <c r="E206" s="128"/>
      <c r="F206" s="128" t="s">
        <v>456</v>
      </c>
      <c r="H206" s="129">
        <v>564</v>
      </c>
      <c r="L206" s="126"/>
      <c r="M206" s="130"/>
      <c r="T206" s="131"/>
      <c r="AT206" s="132" t="s">
        <v>253</v>
      </c>
      <c r="AU206" s="132" t="s">
        <v>8</v>
      </c>
      <c r="AV206" s="132" t="s">
        <v>80</v>
      </c>
      <c r="AW206" s="132" t="s">
        <v>95</v>
      </c>
      <c r="AX206" s="132" t="s">
        <v>72</v>
      </c>
      <c r="AY206" s="132" t="s">
        <v>120</v>
      </c>
    </row>
    <row r="207" spans="2:65" s="6" customFormat="1" ht="15.75" customHeight="1">
      <c r="B207" s="22"/>
      <c r="C207" s="133" t="s">
        <v>424</v>
      </c>
      <c r="D207" s="133" t="s">
        <v>271</v>
      </c>
      <c r="E207" s="134" t="s">
        <v>457</v>
      </c>
      <c r="F207" s="135" t="s">
        <v>458</v>
      </c>
      <c r="G207" s="136" t="s">
        <v>128</v>
      </c>
      <c r="H207" s="137">
        <v>670.965</v>
      </c>
      <c r="I207" s="138"/>
      <c r="J207" s="139">
        <f>ROUND($I$207*$H$207,0)</f>
        <v>0</v>
      </c>
      <c r="K207" s="135"/>
      <c r="L207" s="140"/>
      <c r="M207" s="141"/>
      <c r="N207" s="142" t="s">
        <v>43</v>
      </c>
      <c r="P207" s="118">
        <f>$O$207*$H$207</f>
        <v>0</v>
      </c>
      <c r="Q207" s="118">
        <v>0.017</v>
      </c>
      <c r="R207" s="118">
        <f>$Q$207*$H$207</f>
        <v>11.406405000000001</v>
      </c>
      <c r="S207" s="118">
        <v>0</v>
      </c>
      <c r="T207" s="119">
        <f>$S$207*$H$207</f>
        <v>0</v>
      </c>
      <c r="AR207" s="75" t="s">
        <v>223</v>
      </c>
      <c r="AT207" s="75" t="s">
        <v>271</v>
      </c>
      <c r="AU207" s="75" t="s">
        <v>8</v>
      </c>
      <c r="AY207" s="6" t="s">
        <v>120</v>
      </c>
      <c r="BE207" s="120">
        <f>IF($N$207="základní",$J$207,0)</f>
        <v>0</v>
      </c>
      <c r="BF207" s="120">
        <f>IF($N$207="snížená",$J$207,0)</f>
        <v>0</v>
      </c>
      <c r="BG207" s="120">
        <f>IF($N$207="zákl. přenesená",$J$207,0)</f>
        <v>0</v>
      </c>
      <c r="BH207" s="120">
        <f>IF($N$207="sníž. přenesená",$J$207,0)</f>
        <v>0</v>
      </c>
      <c r="BI207" s="120">
        <f>IF($N$207="nulová",$J$207,0)</f>
        <v>0</v>
      </c>
      <c r="BJ207" s="75" t="s">
        <v>8</v>
      </c>
      <c r="BK207" s="120">
        <f>ROUND($I$207*$H$207,0)</f>
        <v>0</v>
      </c>
      <c r="BL207" s="75" t="s">
        <v>171</v>
      </c>
      <c r="BM207" s="75" t="s">
        <v>459</v>
      </c>
    </row>
    <row r="208" spans="2:51" s="6" customFormat="1" ht="15.75" customHeight="1">
      <c r="B208" s="126"/>
      <c r="D208" s="127" t="s">
        <v>253</v>
      </c>
      <c r="E208" s="128"/>
      <c r="F208" s="128" t="s">
        <v>460</v>
      </c>
      <c r="H208" s="129">
        <v>670.965</v>
      </c>
      <c r="L208" s="126"/>
      <c r="M208" s="130"/>
      <c r="T208" s="131"/>
      <c r="AT208" s="132" t="s">
        <v>253</v>
      </c>
      <c r="AU208" s="132" t="s">
        <v>8</v>
      </c>
      <c r="AV208" s="132" t="s">
        <v>80</v>
      </c>
      <c r="AW208" s="132" t="s">
        <v>95</v>
      </c>
      <c r="AX208" s="132" t="s">
        <v>72</v>
      </c>
      <c r="AY208" s="132" t="s">
        <v>120</v>
      </c>
    </row>
    <row r="209" spans="2:65" s="6" customFormat="1" ht="15.75" customHeight="1">
      <c r="B209" s="22"/>
      <c r="C209" s="133" t="s">
        <v>428</v>
      </c>
      <c r="D209" s="133" t="s">
        <v>271</v>
      </c>
      <c r="E209" s="134" t="s">
        <v>461</v>
      </c>
      <c r="F209" s="135" t="s">
        <v>462</v>
      </c>
      <c r="G209" s="136" t="s">
        <v>124</v>
      </c>
      <c r="H209" s="137">
        <v>1.861</v>
      </c>
      <c r="I209" s="138"/>
      <c r="J209" s="139">
        <f>ROUND($I$209*$H$209,0)</f>
        <v>0</v>
      </c>
      <c r="K209" s="135"/>
      <c r="L209" s="140"/>
      <c r="M209" s="141"/>
      <c r="N209" s="142" t="s">
        <v>43</v>
      </c>
      <c r="P209" s="118">
        <f>$O$209*$H$209</f>
        <v>0</v>
      </c>
      <c r="Q209" s="118">
        <v>0.55</v>
      </c>
      <c r="R209" s="118">
        <f>$Q$209*$H$209</f>
        <v>1.0235500000000002</v>
      </c>
      <c r="S209" s="118">
        <v>0</v>
      </c>
      <c r="T209" s="119">
        <f>$S$209*$H$209</f>
        <v>0</v>
      </c>
      <c r="AR209" s="75" t="s">
        <v>223</v>
      </c>
      <c r="AT209" s="75" t="s">
        <v>271</v>
      </c>
      <c r="AU209" s="75" t="s">
        <v>8</v>
      </c>
      <c r="AY209" s="6" t="s">
        <v>120</v>
      </c>
      <c r="BE209" s="120">
        <f>IF($N$209="základní",$J$209,0)</f>
        <v>0</v>
      </c>
      <c r="BF209" s="120">
        <f>IF($N$209="snížená",$J$209,0)</f>
        <v>0</v>
      </c>
      <c r="BG209" s="120">
        <f>IF($N$209="zákl. přenesená",$J$209,0)</f>
        <v>0</v>
      </c>
      <c r="BH209" s="120">
        <f>IF($N$209="sníž. přenesená",$J$209,0)</f>
        <v>0</v>
      </c>
      <c r="BI209" s="120">
        <f>IF($N$209="nulová",$J$209,0)</f>
        <v>0</v>
      </c>
      <c r="BJ209" s="75" t="s">
        <v>8</v>
      </c>
      <c r="BK209" s="120">
        <f>ROUND($I$209*$H$209,0)</f>
        <v>0</v>
      </c>
      <c r="BL209" s="75" t="s">
        <v>171</v>
      </c>
      <c r="BM209" s="75" t="s">
        <v>463</v>
      </c>
    </row>
    <row r="210" spans="2:51" s="6" customFormat="1" ht="15.75" customHeight="1">
      <c r="B210" s="126"/>
      <c r="D210" s="127" t="s">
        <v>253</v>
      </c>
      <c r="E210" s="128"/>
      <c r="F210" s="128" t="s">
        <v>464</v>
      </c>
      <c r="H210" s="129">
        <v>1.861</v>
      </c>
      <c r="L210" s="126"/>
      <c r="M210" s="130"/>
      <c r="T210" s="131"/>
      <c r="AT210" s="132" t="s">
        <v>253</v>
      </c>
      <c r="AU210" s="132" t="s">
        <v>8</v>
      </c>
      <c r="AV210" s="132" t="s">
        <v>80</v>
      </c>
      <c r="AW210" s="132" t="s">
        <v>95</v>
      </c>
      <c r="AX210" s="132" t="s">
        <v>72</v>
      </c>
      <c r="AY210" s="132" t="s">
        <v>120</v>
      </c>
    </row>
    <row r="211" spans="2:65" s="6" customFormat="1" ht="15.75" customHeight="1">
      <c r="B211" s="22"/>
      <c r="C211" s="109" t="s">
        <v>432</v>
      </c>
      <c r="D211" s="109" t="s">
        <v>121</v>
      </c>
      <c r="E211" s="110" t="s">
        <v>465</v>
      </c>
      <c r="F211" s="111" t="s">
        <v>466</v>
      </c>
      <c r="G211" s="112" t="s">
        <v>191</v>
      </c>
      <c r="H211" s="113">
        <v>12.63</v>
      </c>
      <c r="I211" s="114"/>
      <c r="J211" s="115">
        <f>ROUND($I$211*$H$211,0)</f>
        <v>0</v>
      </c>
      <c r="K211" s="111"/>
      <c r="L211" s="22"/>
      <c r="M211" s="116"/>
      <c r="N211" s="117" t="s">
        <v>43</v>
      </c>
      <c r="P211" s="118">
        <f>$O$211*$H$211</f>
        <v>0</v>
      </c>
      <c r="Q211" s="118">
        <v>0</v>
      </c>
      <c r="R211" s="118">
        <f>$Q$211*$H$211</f>
        <v>0</v>
      </c>
      <c r="S211" s="118">
        <v>0</v>
      </c>
      <c r="T211" s="119">
        <f>$S$211*$H$211</f>
        <v>0</v>
      </c>
      <c r="AR211" s="75" t="s">
        <v>171</v>
      </c>
      <c r="AT211" s="75" t="s">
        <v>121</v>
      </c>
      <c r="AU211" s="75" t="s">
        <v>8</v>
      </c>
      <c r="AY211" s="6" t="s">
        <v>120</v>
      </c>
      <c r="BE211" s="120">
        <f>IF($N$211="základní",$J$211,0)</f>
        <v>0</v>
      </c>
      <c r="BF211" s="120">
        <f>IF($N$211="snížená",$J$211,0)</f>
        <v>0</v>
      </c>
      <c r="BG211" s="120">
        <f>IF($N$211="zákl. přenesená",$J$211,0)</f>
        <v>0</v>
      </c>
      <c r="BH211" s="120">
        <f>IF($N$211="sníž. přenesená",$J$211,0)</f>
        <v>0</v>
      </c>
      <c r="BI211" s="120">
        <f>IF($N$211="nulová",$J$211,0)</f>
        <v>0</v>
      </c>
      <c r="BJ211" s="75" t="s">
        <v>8</v>
      </c>
      <c r="BK211" s="120">
        <f>ROUND($I$211*$H$211,0)</f>
        <v>0</v>
      </c>
      <c r="BL211" s="75" t="s">
        <v>171</v>
      </c>
      <c r="BM211" s="75" t="s">
        <v>467</v>
      </c>
    </row>
    <row r="212" spans="2:63" s="100" customFormat="1" ht="37.5" customHeight="1">
      <c r="B212" s="101"/>
      <c r="D212" s="102" t="s">
        <v>71</v>
      </c>
      <c r="E212" s="103" t="s">
        <v>468</v>
      </c>
      <c r="F212" s="103" t="s">
        <v>469</v>
      </c>
      <c r="J212" s="104">
        <f>$BK$212</f>
        <v>0</v>
      </c>
      <c r="L212" s="101"/>
      <c r="M212" s="105"/>
      <c r="P212" s="106">
        <f>SUM($P$213:$P$220)</f>
        <v>0</v>
      </c>
      <c r="R212" s="106">
        <f>SUM($R$213:$R$220)</f>
        <v>0</v>
      </c>
      <c r="T212" s="107">
        <f>SUM($T$213:$T$220)</f>
        <v>0</v>
      </c>
      <c r="AR212" s="102" t="s">
        <v>80</v>
      </c>
      <c r="AT212" s="102" t="s">
        <v>71</v>
      </c>
      <c r="AU212" s="102" t="s">
        <v>72</v>
      </c>
      <c r="AY212" s="102" t="s">
        <v>120</v>
      </c>
      <c r="BK212" s="108">
        <f>SUM($BK$213:$BK$220)</f>
        <v>0</v>
      </c>
    </row>
    <row r="213" spans="2:65" s="6" customFormat="1" ht="15.75" customHeight="1">
      <c r="B213" s="22"/>
      <c r="C213" s="112" t="s">
        <v>470</v>
      </c>
      <c r="D213" s="112" t="s">
        <v>121</v>
      </c>
      <c r="E213" s="110" t="s">
        <v>471</v>
      </c>
      <c r="F213" s="111" t="s">
        <v>472</v>
      </c>
      <c r="G213" s="112" t="s">
        <v>139</v>
      </c>
      <c r="H213" s="113">
        <v>92.4</v>
      </c>
      <c r="I213" s="114"/>
      <c r="J213" s="115">
        <f>ROUND($I$213*$H$213,0)</f>
        <v>0</v>
      </c>
      <c r="K213" s="111"/>
      <c r="L213" s="22"/>
      <c r="M213" s="116"/>
      <c r="N213" s="117" t="s">
        <v>43</v>
      </c>
      <c r="P213" s="118">
        <f>$O$213*$H$213</f>
        <v>0</v>
      </c>
      <c r="Q213" s="118">
        <v>0</v>
      </c>
      <c r="R213" s="118">
        <f>$Q$213*$H$213</f>
        <v>0</v>
      </c>
      <c r="S213" s="118">
        <v>0</v>
      </c>
      <c r="T213" s="119">
        <f>$S$213*$H$213</f>
        <v>0</v>
      </c>
      <c r="AR213" s="75" t="s">
        <v>171</v>
      </c>
      <c r="AT213" s="75" t="s">
        <v>121</v>
      </c>
      <c r="AU213" s="75" t="s">
        <v>8</v>
      </c>
      <c r="AY213" s="75" t="s">
        <v>120</v>
      </c>
      <c r="BE213" s="120">
        <f>IF($N$213="základní",$J$213,0)</f>
        <v>0</v>
      </c>
      <c r="BF213" s="120">
        <f>IF($N$213="snížená",$J$213,0)</f>
        <v>0</v>
      </c>
      <c r="BG213" s="120">
        <f>IF($N$213="zákl. přenesená",$J$213,0)</f>
        <v>0</v>
      </c>
      <c r="BH213" s="120">
        <f>IF($N$213="sníž. přenesená",$J$213,0)</f>
        <v>0</v>
      </c>
      <c r="BI213" s="120">
        <f>IF($N$213="nulová",$J$213,0)</f>
        <v>0</v>
      </c>
      <c r="BJ213" s="75" t="s">
        <v>8</v>
      </c>
      <c r="BK213" s="120">
        <f>ROUND($I$213*$H$213,0)</f>
        <v>0</v>
      </c>
      <c r="BL213" s="75" t="s">
        <v>171</v>
      </c>
      <c r="BM213" s="75" t="s">
        <v>473</v>
      </c>
    </row>
    <row r="214" spans="2:51" s="6" customFormat="1" ht="15.75" customHeight="1">
      <c r="B214" s="126"/>
      <c r="D214" s="127" t="s">
        <v>253</v>
      </c>
      <c r="E214" s="128"/>
      <c r="F214" s="128" t="s">
        <v>474</v>
      </c>
      <c r="H214" s="129">
        <v>92.4</v>
      </c>
      <c r="L214" s="126"/>
      <c r="M214" s="130"/>
      <c r="T214" s="131"/>
      <c r="AT214" s="132" t="s">
        <v>253</v>
      </c>
      <c r="AU214" s="132" t="s">
        <v>8</v>
      </c>
      <c r="AV214" s="132" t="s">
        <v>80</v>
      </c>
      <c r="AW214" s="132" t="s">
        <v>95</v>
      </c>
      <c r="AX214" s="132" t="s">
        <v>72</v>
      </c>
      <c r="AY214" s="132" t="s">
        <v>120</v>
      </c>
    </row>
    <row r="215" spans="2:65" s="6" customFormat="1" ht="15.75" customHeight="1">
      <c r="B215" s="22"/>
      <c r="C215" s="109" t="s">
        <v>475</v>
      </c>
      <c r="D215" s="109" t="s">
        <v>121</v>
      </c>
      <c r="E215" s="110" t="s">
        <v>476</v>
      </c>
      <c r="F215" s="111" t="s">
        <v>477</v>
      </c>
      <c r="G215" s="112" t="s">
        <v>139</v>
      </c>
      <c r="H215" s="113">
        <v>92.4</v>
      </c>
      <c r="I215" s="114"/>
      <c r="J215" s="115">
        <f>ROUND($I$215*$H$215,0)</f>
        <v>0</v>
      </c>
      <c r="K215" s="111"/>
      <c r="L215" s="22"/>
      <c r="M215" s="116"/>
      <c r="N215" s="117" t="s">
        <v>43</v>
      </c>
      <c r="P215" s="118">
        <f>$O$215*$H$215</f>
        <v>0</v>
      </c>
      <c r="Q215" s="118">
        <v>0</v>
      </c>
      <c r="R215" s="118">
        <f>$Q$215*$H$215</f>
        <v>0</v>
      </c>
      <c r="S215" s="118">
        <v>0</v>
      </c>
      <c r="T215" s="119">
        <f>$S$215*$H$215</f>
        <v>0</v>
      </c>
      <c r="AR215" s="75" t="s">
        <v>171</v>
      </c>
      <c r="AT215" s="75" t="s">
        <v>121</v>
      </c>
      <c r="AU215" s="75" t="s">
        <v>8</v>
      </c>
      <c r="AY215" s="6" t="s">
        <v>120</v>
      </c>
      <c r="BE215" s="120">
        <f>IF($N$215="základní",$J$215,0)</f>
        <v>0</v>
      </c>
      <c r="BF215" s="120">
        <f>IF($N$215="snížená",$J$215,0)</f>
        <v>0</v>
      </c>
      <c r="BG215" s="120">
        <f>IF($N$215="zákl. přenesená",$J$215,0)</f>
        <v>0</v>
      </c>
      <c r="BH215" s="120">
        <f>IF($N$215="sníž. přenesená",$J$215,0)</f>
        <v>0</v>
      </c>
      <c r="BI215" s="120">
        <f>IF($N$215="nulová",$J$215,0)</f>
        <v>0</v>
      </c>
      <c r="BJ215" s="75" t="s">
        <v>8</v>
      </c>
      <c r="BK215" s="120">
        <f>ROUND($I$215*$H$215,0)</f>
        <v>0</v>
      </c>
      <c r="BL215" s="75" t="s">
        <v>171</v>
      </c>
      <c r="BM215" s="75" t="s">
        <v>478</v>
      </c>
    </row>
    <row r="216" spans="2:65" s="6" customFormat="1" ht="15.75" customHeight="1">
      <c r="B216" s="22"/>
      <c r="C216" s="112" t="s">
        <v>436</v>
      </c>
      <c r="D216" s="112" t="s">
        <v>121</v>
      </c>
      <c r="E216" s="110" t="s">
        <v>479</v>
      </c>
      <c r="F216" s="111" t="s">
        <v>480</v>
      </c>
      <c r="G216" s="112" t="s">
        <v>128</v>
      </c>
      <c r="H216" s="113">
        <v>10.88</v>
      </c>
      <c r="I216" s="114"/>
      <c r="J216" s="115">
        <f>ROUND($I$216*$H$216,0)</f>
        <v>0</v>
      </c>
      <c r="K216" s="111"/>
      <c r="L216" s="22"/>
      <c r="M216" s="116"/>
      <c r="N216" s="117" t="s">
        <v>43</v>
      </c>
      <c r="P216" s="118">
        <f>$O$216*$H$216</f>
        <v>0</v>
      </c>
      <c r="Q216" s="118">
        <v>0</v>
      </c>
      <c r="R216" s="118">
        <f>$Q$216*$H$216</f>
        <v>0</v>
      </c>
      <c r="S216" s="118">
        <v>0</v>
      </c>
      <c r="T216" s="119">
        <f>$S$216*$H$216</f>
        <v>0</v>
      </c>
      <c r="AR216" s="75" t="s">
        <v>171</v>
      </c>
      <c r="AT216" s="75" t="s">
        <v>121</v>
      </c>
      <c r="AU216" s="75" t="s">
        <v>8</v>
      </c>
      <c r="AY216" s="75" t="s">
        <v>120</v>
      </c>
      <c r="BE216" s="120">
        <f>IF($N$216="základní",$J$216,0)</f>
        <v>0</v>
      </c>
      <c r="BF216" s="120">
        <f>IF($N$216="snížená",$J$216,0)</f>
        <v>0</v>
      </c>
      <c r="BG216" s="120">
        <f>IF($N$216="zákl. přenesená",$J$216,0)</f>
        <v>0</v>
      </c>
      <c r="BH216" s="120">
        <f>IF($N$216="sníž. přenesená",$J$216,0)</f>
        <v>0</v>
      </c>
      <c r="BI216" s="120">
        <f>IF($N$216="nulová",$J$216,0)</f>
        <v>0</v>
      </c>
      <c r="BJ216" s="75" t="s">
        <v>8</v>
      </c>
      <c r="BK216" s="120">
        <f>ROUND($I$216*$H$216,0)</f>
        <v>0</v>
      </c>
      <c r="BL216" s="75" t="s">
        <v>171</v>
      </c>
      <c r="BM216" s="75" t="s">
        <v>481</v>
      </c>
    </row>
    <row r="217" spans="2:65" s="6" customFormat="1" ht="15.75" customHeight="1">
      <c r="B217" s="22"/>
      <c r="C217" s="112" t="s">
        <v>440</v>
      </c>
      <c r="D217" s="112" t="s">
        <v>121</v>
      </c>
      <c r="E217" s="110" t="s">
        <v>482</v>
      </c>
      <c r="F217" s="111" t="s">
        <v>483</v>
      </c>
      <c r="G217" s="112" t="s">
        <v>128</v>
      </c>
      <c r="H217" s="113">
        <v>10.88</v>
      </c>
      <c r="I217" s="114"/>
      <c r="J217" s="115">
        <f>ROUND($I$217*$H$217,0)</f>
        <v>0</v>
      </c>
      <c r="K217" s="111"/>
      <c r="L217" s="22"/>
      <c r="M217" s="116"/>
      <c r="N217" s="117" t="s">
        <v>43</v>
      </c>
      <c r="P217" s="118">
        <f>$O$217*$H$217</f>
        <v>0</v>
      </c>
      <c r="Q217" s="118">
        <v>0</v>
      </c>
      <c r="R217" s="118">
        <f>$Q$217*$H$217</f>
        <v>0</v>
      </c>
      <c r="S217" s="118">
        <v>0</v>
      </c>
      <c r="T217" s="119">
        <f>$S$217*$H$217</f>
        <v>0</v>
      </c>
      <c r="AR217" s="75" t="s">
        <v>171</v>
      </c>
      <c r="AT217" s="75" t="s">
        <v>121</v>
      </c>
      <c r="AU217" s="75" t="s">
        <v>8</v>
      </c>
      <c r="AY217" s="75" t="s">
        <v>120</v>
      </c>
      <c r="BE217" s="120">
        <f>IF($N$217="základní",$J$217,0)</f>
        <v>0</v>
      </c>
      <c r="BF217" s="120">
        <f>IF($N$217="snížená",$J$217,0)</f>
        <v>0</v>
      </c>
      <c r="BG217" s="120">
        <f>IF($N$217="zákl. přenesená",$J$217,0)</f>
        <v>0</v>
      </c>
      <c r="BH217" s="120">
        <f>IF($N$217="sníž. přenesená",$J$217,0)</f>
        <v>0</v>
      </c>
      <c r="BI217" s="120">
        <f>IF($N$217="nulová",$J$217,0)</f>
        <v>0</v>
      </c>
      <c r="BJ217" s="75" t="s">
        <v>8</v>
      </c>
      <c r="BK217" s="120">
        <f>ROUND($I$217*$H$217,0)</f>
        <v>0</v>
      </c>
      <c r="BL217" s="75" t="s">
        <v>171</v>
      </c>
      <c r="BM217" s="75" t="s">
        <v>484</v>
      </c>
    </row>
    <row r="218" spans="2:65" s="6" customFormat="1" ht="15.75" customHeight="1">
      <c r="B218" s="22"/>
      <c r="C218" s="112" t="s">
        <v>444</v>
      </c>
      <c r="D218" s="112" t="s">
        <v>121</v>
      </c>
      <c r="E218" s="110" t="s">
        <v>485</v>
      </c>
      <c r="F218" s="111" t="s">
        <v>486</v>
      </c>
      <c r="G218" s="112" t="s">
        <v>128</v>
      </c>
      <c r="H218" s="113">
        <v>103.28</v>
      </c>
      <c r="I218" s="114"/>
      <c r="J218" s="115">
        <f>ROUND($I$218*$H$218,0)</f>
        <v>0</v>
      </c>
      <c r="K218" s="111"/>
      <c r="L218" s="22"/>
      <c r="M218" s="116"/>
      <c r="N218" s="117" t="s">
        <v>43</v>
      </c>
      <c r="P218" s="118">
        <f>$O$218*$H$218</f>
        <v>0</v>
      </c>
      <c r="Q218" s="118">
        <v>0</v>
      </c>
      <c r="R218" s="118">
        <f>$Q$218*$H$218</f>
        <v>0</v>
      </c>
      <c r="S218" s="118">
        <v>0</v>
      </c>
      <c r="T218" s="119">
        <f>$S$218*$H$218</f>
        <v>0</v>
      </c>
      <c r="AR218" s="75" t="s">
        <v>171</v>
      </c>
      <c r="AT218" s="75" t="s">
        <v>121</v>
      </c>
      <c r="AU218" s="75" t="s">
        <v>8</v>
      </c>
      <c r="AY218" s="75" t="s">
        <v>120</v>
      </c>
      <c r="BE218" s="120">
        <f>IF($N$218="základní",$J$218,0)</f>
        <v>0</v>
      </c>
      <c r="BF218" s="120">
        <f>IF($N$218="snížená",$J$218,0)</f>
        <v>0</v>
      </c>
      <c r="BG218" s="120">
        <f>IF($N$218="zákl. přenesená",$J$218,0)</f>
        <v>0</v>
      </c>
      <c r="BH218" s="120">
        <f>IF($N$218="sníž. přenesená",$J$218,0)</f>
        <v>0</v>
      </c>
      <c r="BI218" s="120">
        <f>IF($N$218="nulová",$J$218,0)</f>
        <v>0</v>
      </c>
      <c r="BJ218" s="75" t="s">
        <v>8</v>
      </c>
      <c r="BK218" s="120">
        <f>ROUND($I$218*$H$218,0)</f>
        <v>0</v>
      </c>
      <c r="BL218" s="75" t="s">
        <v>171</v>
      </c>
      <c r="BM218" s="75" t="s">
        <v>487</v>
      </c>
    </row>
    <row r="219" spans="2:51" s="6" customFormat="1" ht="15.75" customHeight="1">
      <c r="B219" s="126"/>
      <c r="D219" s="127" t="s">
        <v>253</v>
      </c>
      <c r="E219" s="128"/>
      <c r="F219" s="128" t="s">
        <v>488</v>
      </c>
      <c r="H219" s="129">
        <v>103.28</v>
      </c>
      <c r="L219" s="126"/>
      <c r="M219" s="130"/>
      <c r="T219" s="131"/>
      <c r="AT219" s="132" t="s">
        <v>253</v>
      </c>
      <c r="AU219" s="132" t="s">
        <v>8</v>
      </c>
      <c r="AV219" s="132" t="s">
        <v>80</v>
      </c>
      <c r="AW219" s="132" t="s">
        <v>95</v>
      </c>
      <c r="AX219" s="132" t="s">
        <v>72</v>
      </c>
      <c r="AY219" s="132" t="s">
        <v>120</v>
      </c>
    </row>
    <row r="220" spans="2:65" s="6" customFormat="1" ht="15.75" customHeight="1">
      <c r="B220" s="22"/>
      <c r="C220" s="109" t="s">
        <v>447</v>
      </c>
      <c r="D220" s="109" t="s">
        <v>121</v>
      </c>
      <c r="E220" s="110" t="s">
        <v>489</v>
      </c>
      <c r="F220" s="111" t="s">
        <v>490</v>
      </c>
      <c r="G220" s="112" t="s">
        <v>236</v>
      </c>
      <c r="H220" s="121"/>
      <c r="I220" s="114"/>
      <c r="J220" s="115">
        <f>ROUND($I$220*$H$220,0)</f>
        <v>0</v>
      </c>
      <c r="K220" s="111"/>
      <c r="L220" s="22"/>
      <c r="M220" s="116"/>
      <c r="N220" s="117" t="s">
        <v>43</v>
      </c>
      <c r="P220" s="118">
        <f>$O$220*$H$220</f>
        <v>0</v>
      </c>
      <c r="Q220" s="118">
        <v>0</v>
      </c>
      <c r="R220" s="118">
        <f>$Q$220*$H$220</f>
        <v>0</v>
      </c>
      <c r="S220" s="118">
        <v>0</v>
      </c>
      <c r="T220" s="119">
        <f>$S$220*$H$220</f>
        <v>0</v>
      </c>
      <c r="AR220" s="75" t="s">
        <v>171</v>
      </c>
      <c r="AT220" s="75" t="s">
        <v>121</v>
      </c>
      <c r="AU220" s="75" t="s">
        <v>8</v>
      </c>
      <c r="AY220" s="6" t="s">
        <v>120</v>
      </c>
      <c r="BE220" s="120">
        <f>IF($N$220="základní",$J$220,0)</f>
        <v>0</v>
      </c>
      <c r="BF220" s="120">
        <f>IF($N$220="snížená",$J$220,0)</f>
        <v>0</v>
      </c>
      <c r="BG220" s="120">
        <f>IF($N$220="zákl. přenesená",$J$220,0)</f>
        <v>0</v>
      </c>
      <c r="BH220" s="120">
        <f>IF($N$220="sníž. přenesená",$J$220,0)</f>
        <v>0</v>
      </c>
      <c r="BI220" s="120">
        <f>IF($N$220="nulová",$J$220,0)</f>
        <v>0</v>
      </c>
      <c r="BJ220" s="75" t="s">
        <v>8</v>
      </c>
      <c r="BK220" s="120">
        <f>ROUND($I$220*$H$220,0)</f>
        <v>0</v>
      </c>
      <c r="BL220" s="75" t="s">
        <v>171</v>
      </c>
      <c r="BM220" s="75" t="s">
        <v>491</v>
      </c>
    </row>
    <row r="221" spans="2:63" s="100" customFormat="1" ht="37.5" customHeight="1">
      <c r="B221" s="101"/>
      <c r="D221" s="102" t="s">
        <v>71</v>
      </c>
      <c r="E221" s="103" t="s">
        <v>492</v>
      </c>
      <c r="F221" s="103" t="s">
        <v>493</v>
      </c>
      <c r="J221" s="104">
        <f>$BK$221</f>
        <v>0</v>
      </c>
      <c r="L221" s="101"/>
      <c r="M221" s="105"/>
      <c r="P221" s="106">
        <f>SUM($P$222:$P$229)</f>
        <v>0</v>
      </c>
      <c r="R221" s="106">
        <f>SUM($R$222:$R$229)</f>
        <v>0.09304052</v>
      </c>
      <c r="T221" s="107">
        <f>SUM($T$222:$T$229)</f>
        <v>0</v>
      </c>
      <c r="AR221" s="102" t="s">
        <v>80</v>
      </c>
      <c r="AT221" s="102" t="s">
        <v>71</v>
      </c>
      <c r="AU221" s="102" t="s">
        <v>72</v>
      </c>
      <c r="AY221" s="102" t="s">
        <v>120</v>
      </c>
      <c r="BK221" s="108">
        <f>SUM($BK$222:$BK$229)</f>
        <v>0</v>
      </c>
    </row>
    <row r="222" spans="2:65" s="6" customFormat="1" ht="15.75" customHeight="1">
      <c r="B222" s="22"/>
      <c r="C222" s="112" t="s">
        <v>452</v>
      </c>
      <c r="D222" s="112" t="s">
        <v>121</v>
      </c>
      <c r="E222" s="110" t="s">
        <v>494</v>
      </c>
      <c r="F222" s="111" t="s">
        <v>495</v>
      </c>
      <c r="G222" s="112" t="s">
        <v>128</v>
      </c>
      <c r="H222" s="113">
        <v>98.66</v>
      </c>
      <c r="I222" s="114"/>
      <c r="J222" s="115">
        <f>ROUND($I$222*$H$222,0)</f>
        <v>0</v>
      </c>
      <c r="K222" s="111"/>
      <c r="L222" s="22"/>
      <c r="M222" s="116"/>
      <c r="N222" s="117" t="s">
        <v>43</v>
      </c>
      <c r="P222" s="118">
        <f>$O$222*$H$222</f>
        <v>0</v>
      </c>
      <c r="Q222" s="118">
        <v>0</v>
      </c>
      <c r="R222" s="118">
        <f>$Q$222*$H$222</f>
        <v>0</v>
      </c>
      <c r="S222" s="118">
        <v>0</v>
      </c>
      <c r="T222" s="119">
        <f>$S$222*$H$222</f>
        <v>0</v>
      </c>
      <c r="AR222" s="75" t="s">
        <v>171</v>
      </c>
      <c r="AT222" s="75" t="s">
        <v>121</v>
      </c>
      <c r="AU222" s="75" t="s">
        <v>8</v>
      </c>
      <c r="AY222" s="75" t="s">
        <v>120</v>
      </c>
      <c r="BE222" s="120">
        <f>IF($N$222="základní",$J$222,0)</f>
        <v>0</v>
      </c>
      <c r="BF222" s="120">
        <f>IF($N$222="snížená",$J$222,0)</f>
        <v>0</v>
      </c>
      <c r="BG222" s="120">
        <f>IF($N$222="zákl. přenesená",$J$222,0)</f>
        <v>0</v>
      </c>
      <c r="BH222" s="120">
        <f>IF($N$222="sníž. přenesená",$J$222,0)</f>
        <v>0</v>
      </c>
      <c r="BI222" s="120">
        <f>IF($N$222="nulová",$J$222,0)</f>
        <v>0</v>
      </c>
      <c r="BJ222" s="75" t="s">
        <v>8</v>
      </c>
      <c r="BK222" s="120">
        <f>ROUND($I$222*$H$222,0)</f>
        <v>0</v>
      </c>
      <c r="BL222" s="75" t="s">
        <v>171</v>
      </c>
      <c r="BM222" s="75" t="s">
        <v>496</v>
      </c>
    </row>
    <row r="223" spans="2:51" s="6" customFormat="1" ht="15.75" customHeight="1">
      <c r="B223" s="126"/>
      <c r="D223" s="127" t="s">
        <v>253</v>
      </c>
      <c r="E223" s="128"/>
      <c r="F223" s="128" t="s">
        <v>497</v>
      </c>
      <c r="H223" s="129">
        <v>10.88</v>
      </c>
      <c r="L223" s="126"/>
      <c r="M223" s="130"/>
      <c r="T223" s="131"/>
      <c r="AT223" s="132" t="s">
        <v>253</v>
      </c>
      <c r="AU223" s="132" t="s">
        <v>8</v>
      </c>
      <c r="AV223" s="132" t="s">
        <v>80</v>
      </c>
      <c r="AW223" s="132" t="s">
        <v>95</v>
      </c>
      <c r="AX223" s="132" t="s">
        <v>72</v>
      </c>
      <c r="AY223" s="132" t="s">
        <v>120</v>
      </c>
    </row>
    <row r="224" spans="2:51" s="6" customFormat="1" ht="15.75" customHeight="1">
      <c r="B224" s="126"/>
      <c r="D224" s="143" t="s">
        <v>253</v>
      </c>
      <c r="E224" s="132"/>
      <c r="F224" s="128" t="s">
        <v>498</v>
      </c>
      <c r="H224" s="129">
        <v>87.78</v>
      </c>
      <c r="L224" s="126"/>
      <c r="M224" s="130"/>
      <c r="T224" s="131"/>
      <c r="AT224" s="132" t="s">
        <v>253</v>
      </c>
      <c r="AU224" s="132" t="s">
        <v>8</v>
      </c>
      <c r="AV224" s="132" t="s">
        <v>80</v>
      </c>
      <c r="AW224" s="132" t="s">
        <v>95</v>
      </c>
      <c r="AX224" s="132" t="s">
        <v>72</v>
      </c>
      <c r="AY224" s="132" t="s">
        <v>120</v>
      </c>
    </row>
    <row r="225" spans="2:65" s="6" customFormat="1" ht="15.75" customHeight="1">
      <c r="B225" s="22"/>
      <c r="C225" s="109" t="s">
        <v>455</v>
      </c>
      <c r="D225" s="109" t="s">
        <v>121</v>
      </c>
      <c r="E225" s="110" t="s">
        <v>499</v>
      </c>
      <c r="F225" s="111" t="s">
        <v>500</v>
      </c>
      <c r="G225" s="112" t="s">
        <v>128</v>
      </c>
      <c r="H225" s="113">
        <v>98.66</v>
      </c>
      <c r="I225" s="114"/>
      <c r="J225" s="115">
        <f>ROUND($I$225*$H$225,0)</f>
        <v>0</v>
      </c>
      <c r="K225" s="111"/>
      <c r="L225" s="22"/>
      <c r="M225" s="116"/>
      <c r="N225" s="117" t="s">
        <v>43</v>
      </c>
      <c r="P225" s="118">
        <f>$O$225*$H$225</f>
        <v>0</v>
      </c>
      <c r="Q225" s="118">
        <v>0.00024</v>
      </c>
      <c r="R225" s="118">
        <f>$Q$225*$H$225</f>
        <v>0.0236784</v>
      </c>
      <c r="S225" s="118">
        <v>0</v>
      </c>
      <c r="T225" s="119">
        <f>$S$225*$H$225</f>
        <v>0</v>
      </c>
      <c r="AR225" s="75" t="s">
        <v>171</v>
      </c>
      <c r="AT225" s="75" t="s">
        <v>121</v>
      </c>
      <c r="AU225" s="75" t="s">
        <v>8</v>
      </c>
      <c r="AY225" s="6" t="s">
        <v>120</v>
      </c>
      <c r="BE225" s="120">
        <f>IF($N$225="základní",$J$225,0)</f>
        <v>0</v>
      </c>
      <c r="BF225" s="120">
        <f>IF($N$225="snížená",$J$225,0)</f>
        <v>0</v>
      </c>
      <c r="BG225" s="120">
        <f>IF($N$225="zákl. přenesená",$J$225,0)</f>
        <v>0</v>
      </c>
      <c r="BH225" s="120">
        <f>IF($N$225="sníž. přenesená",$J$225,0)</f>
        <v>0</v>
      </c>
      <c r="BI225" s="120">
        <f>IF($N$225="nulová",$J$225,0)</f>
        <v>0</v>
      </c>
      <c r="BJ225" s="75" t="s">
        <v>8</v>
      </c>
      <c r="BK225" s="120">
        <f>ROUND($I$225*$H$225,0)</f>
        <v>0</v>
      </c>
      <c r="BL225" s="75" t="s">
        <v>171</v>
      </c>
      <c r="BM225" s="75" t="s">
        <v>501</v>
      </c>
    </row>
    <row r="226" spans="2:65" s="6" customFormat="1" ht="15.75" customHeight="1">
      <c r="B226" s="22"/>
      <c r="C226" s="112" t="s">
        <v>459</v>
      </c>
      <c r="D226" s="112" t="s">
        <v>121</v>
      </c>
      <c r="E226" s="110" t="s">
        <v>502</v>
      </c>
      <c r="F226" s="111" t="s">
        <v>503</v>
      </c>
      <c r="G226" s="112" t="s">
        <v>139</v>
      </c>
      <c r="H226" s="113">
        <v>22.8</v>
      </c>
      <c r="I226" s="114"/>
      <c r="J226" s="115">
        <f>ROUND($I$226*$H$226,0)</f>
        <v>0</v>
      </c>
      <c r="K226" s="111"/>
      <c r="L226" s="22"/>
      <c r="M226" s="116"/>
      <c r="N226" s="117" t="s">
        <v>43</v>
      </c>
      <c r="P226" s="118">
        <f>$O$226*$H$226</f>
        <v>0</v>
      </c>
      <c r="Q226" s="118">
        <v>8E-05</v>
      </c>
      <c r="R226" s="118">
        <f>$Q$226*$H$226</f>
        <v>0.001824</v>
      </c>
      <c r="S226" s="118">
        <v>0</v>
      </c>
      <c r="T226" s="119">
        <f>$S$226*$H$226</f>
        <v>0</v>
      </c>
      <c r="AR226" s="75" t="s">
        <v>171</v>
      </c>
      <c r="AT226" s="75" t="s">
        <v>121</v>
      </c>
      <c r="AU226" s="75" t="s">
        <v>8</v>
      </c>
      <c r="AY226" s="75" t="s">
        <v>120</v>
      </c>
      <c r="BE226" s="120">
        <f>IF($N$226="základní",$J$226,0)</f>
        <v>0</v>
      </c>
      <c r="BF226" s="120">
        <f>IF($N$226="snížená",$J$226,0)</f>
        <v>0</v>
      </c>
      <c r="BG226" s="120">
        <f>IF($N$226="zákl. přenesená",$J$226,0)</f>
        <v>0</v>
      </c>
      <c r="BH226" s="120">
        <f>IF($N$226="sníž. přenesená",$J$226,0)</f>
        <v>0</v>
      </c>
      <c r="BI226" s="120">
        <f>IF($N$226="nulová",$J$226,0)</f>
        <v>0</v>
      </c>
      <c r="BJ226" s="75" t="s">
        <v>8</v>
      </c>
      <c r="BK226" s="120">
        <f>ROUND($I$226*$H$226,0)</f>
        <v>0</v>
      </c>
      <c r="BL226" s="75" t="s">
        <v>171</v>
      </c>
      <c r="BM226" s="75" t="s">
        <v>504</v>
      </c>
    </row>
    <row r="227" spans="2:51" s="6" customFormat="1" ht="15.75" customHeight="1">
      <c r="B227" s="126"/>
      <c r="D227" s="127" t="s">
        <v>253</v>
      </c>
      <c r="E227" s="128"/>
      <c r="F227" s="128" t="s">
        <v>505</v>
      </c>
      <c r="H227" s="129">
        <v>22.8</v>
      </c>
      <c r="L227" s="126"/>
      <c r="M227" s="130"/>
      <c r="T227" s="131"/>
      <c r="AT227" s="132" t="s">
        <v>253</v>
      </c>
      <c r="AU227" s="132" t="s">
        <v>8</v>
      </c>
      <c r="AV227" s="132" t="s">
        <v>80</v>
      </c>
      <c r="AW227" s="132" t="s">
        <v>95</v>
      </c>
      <c r="AX227" s="132" t="s">
        <v>72</v>
      </c>
      <c r="AY227" s="132" t="s">
        <v>120</v>
      </c>
    </row>
    <row r="228" spans="2:65" s="6" customFormat="1" ht="15.75" customHeight="1">
      <c r="B228" s="22"/>
      <c r="C228" s="109" t="s">
        <v>463</v>
      </c>
      <c r="D228" s="109" t="s">
        <v>121</v>
      </c>
      <c r="E228" s="110" t="s">
        <v>506</v>
      </c>
      <c r="F228" s="111" t="s">
        <v>507</v>
      </c>
      <c r="G228" s="112" t="s">
        <v>128</v>
      </c>
      <c r="H228" s="113">
        <v>146.822</v>
      </c>
      <c r="I228" s="114"/>
      <c r="J228" s="115">
        <f>ROUND($I$228*$H$228,0)</f>
        <v>0</v>
      </c>
      <c r="K228" s="111"/>
      <c r="L228" s="22"/>
      <c r="M228" s="116"/>
      <c r="N228" s="117" t="s">
        <v>43</v>
      </c>
      <c r="P228" s="118">
        <f>$O$228*$H$228</f>
        <v>0</v>
      </c>
      <c r="Q228" s="118">
        <v>0.00046</v>
      </c>
      <c r="R228" s="118">
        <f>$Q$228*$H$228</f>
        <v>0.06753812000000001</v>
      </c>
      <c r="S228" s="118">
        <v>0</v>
      </c>
      <c r="T228" s="119">
        <f>$S$228*$H$228</f>
        <v>0</v>
      </c>
      <c r="AR228" s="75" t="s">
        <v>171</v>
      </c>
      <c r="AT228" s="75" t="s">
        <v>121</v>
      </c>
      <c r="AU228" s="75" t="s">
        <v>8</v>
      </c>
      <c r="AY228" s="6" t="s">
        <v>120</v>
      </c>
      <c r="BE228" s="120">
        <f>IF($N$228="základní",$J$228,0)</f>
        <v>0</v>
      </c>
      <c r="BF228" s="120">
        <f>IF($N$228="snížená",$J$228,0)</f>
        <v>0</v>
      </c>
      <c r="BG228" s="120">
        <f>IF($N$228="zákl. přenesená",$J$228,0)</f>
        <v>0</v>
      </c>
      <c r="BH228" s="120">
        <f>IF($N$228="sníž. přenesená",$J$228,0)</f>
        <v>0</v>
      </c>
      <c r="BI228" s="120">
        <f>IF($N$228="nulová",$J$228,0)</f>
        <v>0</v>
      </c>
      <c r="BJ228" s="75" t="s">
        <v>8</v>
      </c>
      <c r="BK228" s="120">
        <f>ROUND($I$228*$H$228,0)</f>
        <v>0</v>
      </c>
      <c r="BL228" s="75" t="s">
        <v>171</v>
      </c>
      <c r="BM228" s="75" t="s">
        <v>508</v>
      </c>
    </row>
    <row r="229" spans="2:51" s="6" customFormat="1" ht="15.75" customHeight="1">
      <c r="B229" s="126"/>
      <c r="D229" s="127" t="s">
        <v>253</v>
      </c>
      <c r="E229" s="128"/>
      <c r="F229" s="128" t="s">
        <v>509</v>
      </c>
      <c r="H229" s="129">
        <v>146.822</v>
      </c>
      <c r="L229" s="126"/>
      <c r="M229" s="130"/>
      <c r="T229" s="131"/>
      <c r="AT229" s="132" t="s">
        <v>253</v>
      </c>
      <c r="AU229" s="132" t="s">
        <v>8</v>
      </c>
      <c r="AV229" s="132" t="s">
        <v>80</v>
      </c>
      <c r="AW229" s="132" t="s">
        <v>95</v>
      </c>
      <c r="AX229" s="132" t="s">
        <v>72</v>
      </c>
      <c r="AY229" s="132" t="s">
        <v>120</v>
      </c>
    </row>
    <row r="230" spans="2:63" s="100" customFormat="1" ht="37.5" customHeight="1">
      <c r="B230" s="101"/>
      <c r="D230" s="102" t="s">
        <v>71</v>
      </c>
      <c r="E230" s="103" t="s">
        <v>231</v>
      </c>
      <c r="F230" s="103" t="s">
        <v>232</v>
      </c>
      <c r="J230" s="104">
        <f>$BK$230</f>
        <v>0</v>
      </c>
      <c r="L230" s="101"/>
      <c r="M230" s="105"/>
      <c r="P230" s="106">
        <f>$P$231</f>
        <v>0</v>
      </c>
      <c r="R230" s="106">
        <f>$R$231</f>
        <v>0</v>
      </c>
      <c r="T230" s="107">
        <f>$T$231</f>
        <v>0</v>
      </c>
      <c r="AR230" s="102" t="s">
        <v>136</v>
      </c>
      <c r="AT230" s="102" t="s">
        <v>71</v>
      </c>
      <c r="AU230" s="102" t="s">
        <v>72</v>
      </c>
      <c r="AY230" s="102" t="s">
        <v>120</v>
      </c>
      <c r="BK230" s="108">
        <f>$BK$231</f>
        <v>0</v>
      </c>
    </row>
    <row r="231" spans="2:65" s="6" customFormat="1" ht="15.75" customHeight="1">
      <c r="B231" s="22"/>
      <c r="C231" s="109" t="s">
        <v>467</v>
      </c>
      <c r="D231" s="109" t="s">
        <v>121</v>
      </c>
      <c r="E231" s="110" t="s">
        <v>510</v>
      </c>
      <c r="F231" s="111" t="s">
        <v>235</v>
      </c>
      <c r="G231" s="112" t="s">
        <v>236</v>
      </c>
      <c r="H231" s="121"/>
      <c r="I231" s="114"/>
      <c r="J231" s="115">
        <f>ROUND($I$231*$H$231,0)</f>
        <v>0</v>
      </c>
      <c r="K231" s="111"/>
      <c r="L231" s="22"/>
      <c r="M231" s="116"/>
      <c r="N231" s="122" t="s">
        <v>43</v>
      </c>
      <c r="O231" s="123"/>
      <c r="P231" s="124">
        <f>$O$231*$H$231</f>
        <v>0</v>
      </c>
      <c r="Q231" s="124">
        <v>0</v>
      </c>
      <c r="R231" s="124">
        <f>$Q$231*$H$231</f>
        <v>0</v>
      </c>
      <c r="S231" s="124">
        <v>0</v>
      </c>
      <c r="T231" s="125">
        <f>$S$231*$H$231</f>
        <v>0</v>
      </c>
      <c r="AR231" s="75" t="s">
        <v>125</v>
      </c>
      <c r="AT231" s="75" t="s">
        <v>121</v>
      </c>
      <c r="AU231" s="75" t="s">
        <v>8</v>
      </c>
      <c r="AY231" s="6" t="s">
        <v>120</v>
      </c>
      <c r="BE231" s="120">
        <f>IF($N$231="základní",$J$231,0)</f>
        <v>0</v>
      </c>
      <c r="BF231" s="120">
        <f>IF($N$231="snížená",$J$231,0)</f>
        <v>0</v>
      </c>
      <c r="BG231" s="120">
        <f>IF($N$231="zákl. přenesená",$J$231,0)</f>
        <v>0</v>
      </c>
      <c r="BH231" s="120">
        <f>IF($N$231="sníž. přenesená",$J$231,0)</f>
        <v>0</v>
      </c>
      <c r="BI231" s="120">
        <f>IF($N$231="nulová",$J$231,0)</f>
        <v>0</v>
      </c>
      <c r="BJ231" s="75" t="s">
        <v>8</v>
      </c>
      <c r="BK231" s="120">
        <f>ROUND($I$231*$H$231,0)</f>
        <v>0</v>
      </c>
      <c r="BL231" s="75" t="s">
        <v>125</v>
      </c>
      <c r="BM231" s="75" t="s">
        <v>511</v>
      </c>
    </row>
    <row r="232" spans="2:12" s="6" customFormat="1" ht="7.5" customHeight="1">
      <c r="B232" s="36"/>
      <c r="C232" s="37"/>
      <c r="D232" s="37"/>
      <c r="E232" s="37"/>
      <c r="F232" s="37"/>
      <c r="G232" s="37"/>
      <c r="H232" s="37"/>
      <c r="I232" s="37"/>
      <c r="J232" s="37"/>
      <c r="K232" s="37"/>
      <c r="L232" s="22"/>
    </row>
    <row r="233" s="2" customFormat="1" ht="14.25" customHeight="1"/>
  </sheetData>
  <sheetProtection/>
  <autoFilter ref="C89:K89"/>
  <mergeCells count="9">
    <mergeCell ref="E82:H82"/>
    <mergeCell ref="G1:H1"/>
    <mergeCell ref="L2:V2"/>
    <mergeCell ref="E7:H7"/>
    <mergeCell ref="E9:H9"/>
    <mergeCell ref="E24:H24"/>
    <mergeCell ref="E45:H45"/>
    <mergeCell ref="E47:H47"/>
    <mergeCell ref="E80:H80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tabSelected="1" zoomScalePageLayoutView="0" workbookViewId="0" topLeftCell="A1">
      <pane ySplit="1" topLeftCell="BM110" activePane="bottomLeft" state="frozen"/>
      <selection pane="topLeft" activeCell="A1" sqref="A1"/>
      <selection pane="bottomLeft" activeCell="H124" sqref="H1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56"/>
      <c r="C1" s="156"/>
      <c r="D1" s="155" t="s">
        <v>1</v>
      </c>
      <c r="E1" s="156"/>
      <c r="F1" s="157" t="s">
        <v>539</v>
      </c>
      <c r="G1" s="152" t="s">
        <v>540</v>
      </c>
      <c r="H1" s="152"/>
      <c r="I1" s="156"/>
      <c r="J1" s="157" t="s">
        <v>541</v>
      </c>
      <c r="K1" s="155" t="s">
        <v>87</v>
      </c>
      <c r="L1" s="157" t="s">
        <v>542</v>
      </c>
      <c r="M1" s="157"/>
      <c r="N1" s="157"/>
      <c r="O1" s="157"/>
      <c r="P1" s="157"/>
      <c r="Q1" s="157"/>
      <c r="R1" s="157"/>
      <c r="S1" s="157"/>
      <c r="T1" s="157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0" t="s">
        <v>5</v>
      </c>
      <c r="M2" s="251"/>
      <c r="N2" s="251"/>
      <c r="O2" s="251"/>
      <c r="P2" s="251"/>
      <c r="Q2" s="251"/>
      <c r="R2" s="251"/>
      <c r="S2" s="251"/>
      <c r="T2" s="251"/>
      <c r="U2" s="251"/>
      <c r="V2" s="251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80</v>
      </c>
    </row>
    <row r="4" spans="2:46" s="2" customFormat="1" ht="37.5" customHeight="1">
      <c r="B4" s="10"/>
      <c r="D4" s="11" t="s">
        <v>88</v>
      </c>
      <c r="K4" s="12"/>
      <c r="M4" s="13" t="s">
        <v>11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67" t="str">
        <f>'Rekapitulace stavby'!$K$6</f>
        <v>Objekt č.p.1139/II, Volšovská, Sušice - stavební úpravy - zateplení objektu Domova mládeže SOŠ a SOU Sušice  - I.etapa</v>
      </c>
      <c r="F7" s="251"/>
      <c r="G7" s="251"/>
      <c r="H7" s="251"/>
      <c r="K7" s="12"/>
    </row>
    <row r="8" spans="2:11" s="6" customFormat="1" ht="15.75" customHeight="1">
      <c r="B8" s="22"/>
      <c r="D8" s="18" t="s">
        <v>89</v>
      </c>
      <c r="K8" s="25"/>
    </row>
    <row r="9" spans="2:11" s="6" customFormat="1" ht="37.5" customHeight="1">
      <c r="B9" s="22"/>
      <c r="E9" s="265" t="s">
        <v>512</v>
      </c>
      <c r="F9" s="266"/>
      <c r="G9" s="266"/>
      <c r="H9" s="266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22</v>
      </c>
      <c r="F12" s="16" t="s">
        <v>23</v>
      </c>
      <c r="I12" s="18" t="s">
        <v>24</v>
      </c>
      <c r="J12" s="45" t="str">
        <f>'Rekapitulace stavby'!$AN$8</f>
        <v>13.12.2015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28</v>
      </c>
      <c r="I14" s="18" t="s">
        <v>29</v>
      </c>
      <c r="J14" s="16"/>
      <c r="K14" s="25"/>
    </row>
    <row r="15" spans="2:11" s="6" customFormat="1" ht="18.75" customHeight="1">
      <c r="B15" s="22"/>
      <c r="E15" s="16" t="s">
        <v>30</v>
      </c>
      <c r="I15" s="18" t="s">
        <v>31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32</v>
      </c>
      <c r="I17" s="18" t="s">
        <v>29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31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34</v>
      </c>
      <c r="I20" s="18" t="s">
        <v>29</v>
      </c>
      <c r="J20" s="16"/>
      <c r="K20" s="25"/>
    </row>
    <row r="21" spans="2:11" s="6" customFormat="1" ht="18.75" customHeight="1">
      <c r="B21" s="22"/>
      <c r="E21" s="16" t="s">
        <v>35</v>
      </c>
      <c r="I21" s="18" t="s">
        <v>31</v>
      </c>
      <c r="J21" s="16"/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37</v>
      </c>
      <c r="K23" s="25"/>
    </row>
    <row r="24" spans="2:11" s="75" customFormat="1" ht="15.75" customHeight="1">
      <c r="B24" s="76"/>
      <c r="E24" s="148"/>
      <c r="F24" s="268"/>
      <c r="G24" s="268"/>
      <c r="H24" s="268"/>
      <c r="K24" s="77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78"/>
    </row>
    <row r="27" spans="2:11" s="6" customFormat="1" ht="26.25" customHeight="1">
      <c r="B27" s="22"/>
      <c r="D27" s="79" t="s">
        <v>38</v>
      </c>
      <c r="J27" s="56">
        <f>ROUND($J$84,2)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78"/>
    </row>
    <row r="29" spans="2:11" s="6" customFormat="1" ht="15" customHeight="1">
      <c r="B29" s="22"/>
      <c r="F29" s="26" t="s">
        <v>40</v>
      </c>
      <c r="I29" s="26" t="s">
        <v>39</v>
      </c>
      <c r="J29" s="26" t="s">
        <v>41</v>
      </c>
      <c r="K29" s="25"/>
    </row>
    <row r="30" spans="2:11" s="6" customFormat="1" ht="15" customHeight="1">
      <c r="B30" s="22"/>
      <c r="D30" s="28" t="s">
        <v>42</v>
      </c>
      <c r="E30" s="28" t="s">
        <v>43</v>
      </c>
      <c r="F30" s="80">
        <f>ROUND(SUM($BE$84:$BE$129),2)</f>
        <v>0</v>
      </c>
      <c r="I30" s="81">
        <v>0.21</v>
      </c>
      <c r="J30" s="80">
        <f>ROUND(ROUND((SUM($BE$84:$BE$129)),2)*$I$30,2)</f>
        <v>0</v>
      </c>
      <c r="K30" s="25"/>
    </row>
    <row r="31" spans="2:11" s="6" customFormat="1" ht="15" customHeight="1">
      <c r="B31" s="22"/>
      <c r="E31" s="28" t="s">
        <v>44</v>
      </c>
      <c r="F31" s="80">
        <f>ROUND(SUM($BF$84:$BF$129),2)</f>
        <v>0</v>
      </c>
      <c r="I31" s="81">
        <v>0.15</v>
      </c>
      <c r="J31" s="80">
        <f>ROUND(ROUND((SUM($BF$84:$BF$129)),2)*$I$31,2)</f>
        <v>0</v>
      </c>
      <c r="K31" s="25"/>
    </row>
    <row r="32" spans="2:11" s="6" customFormat="1" ht="15" customHeight="1" hidden="1">
      <c r="B32" s="22"/>
      <c r="E32" s="28" t="s">
        <v>45</v>
      </c>
      <c r="F32" s="80">
        <f>ROUND(SUM($BG$84:$BG$129),2)</f>
        <v>0</v>
      </c>
      <c r="I32" s="81">
        <v>0.21</v>
      </c>
      <c r="J32" s="80">
        <v>0</v>
      </c>
      <c r="K32" s="25"/>
    </row>
    <row r="33" spans="2:11" s="6" customFormat="1" ht="15" customHeight="1" hidden="1">
      <c r="B33" s="22"/>
      <c r="E33" s="28" t="s">
        <v>46</v>
      </c>
      <c r="F33" s="80">
        <f>ROUND(SUM($BH$84:$BH$129),2)</f>
        <v>0</v>
      </c>
      <c r="I33" s="81">
        <v>0.15</v>
      </c>
      <c r="J33" s="80">
        <v>0</v>
      </c>
      <c r="K33" s="25"/>
    </row>
    <row r="34" spans="2:11" s="6" customFormat="1" ht="15" customHeight="1" hidden="1">
      <c r="B34" s="22"/>
      <c r="E34" s="28" t="s">
        <v>47</v>
      </c>
      <c r="F34" s="80">
        <f>ROUND(SUM($BI$84:$BI$129),2)</f>
        <v>0</v>
      </c>
      <c r="I34" s="81">
        <v>0</v>
      </c>
      <c r="J34" s="80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48</v>
      </c>
      <c r="E36" s="32"/>
      <c r="F36" s="32"/>
      <c r="G36" s="82" t="s">
        <v>49</v>
      </c>
      <c r="H36" s="33" t="s">
        <v>50</v>
      </c>
      <c r="I36" s="32"/>
      <c r="J36" s="34">
        <f>SUM($J$27:$J$34)</f>
        <v>0</v>
      </c>
      <c r="K36" s="83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84"/>
    </row>
    <row r="42" spans="2:11" s="6" customFormat="1" ht="37.5" customHeight="1">
      <c r="B42" s="22"/>
      <c r="C42" s="11" t="s">
        <v>91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67" t="str">
        <f>$E$7</f>
        <v>Objekt č.p.1139/II, Volšovská, Sušice - stavební úpravy - zateplení objektu Domova mládeže SOŠ a SOU Sušice  - I.etapa</v>
      </c>
      <c r="F45" s="266"/>
      <c r="G45" s="266"/>
      <c r="H45" s="266"/>
      <c r="K45" s="25"/>
    </row>
    <row r="46" spans="2:11" s="6" customFormat="1" ht="15" customHeight="1">
      <c r="B46" s="22"/>
      <c r="C46" s="18" t="s">
        <v>89</v>
      </c>
      <c r="K46" s="25"/>
    </row>
    <row r="47" spans="2:11" s="6" customFormat="1" ht="19.5" customHeight="1">
      <c r="B47" s="22"/>
      <c r="E47" s="265" t="str">
        <f>$E$9</f>
        <v>022 - Ubytovací objekt - výměna výplní otvorů</v>
      </c>
      <c r="F47" s="266"/>
      <c r="G47" s="266"/>
      <c r="H47" s="266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22</v>
      </c>
      <c r="F49" s="16" t="str">
        <f>$F$12</f>
        <v>Sušice</v>
      </c>
      <c r="I49" s="18" t="s">
        <v>24</v>
      </c>
      <c r="J49" s="45" t="str">
        <f>IF($J$12="","",$J$12)</f>
        <v>13.12.2015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28</v>
      </c>
      <c r="F51" s="16" t="str">
        <f>$E$15</f>
        <v>SOŠ a SOU Sušice, U Kapličky č.p.761, Sušice</v>
      </c>
      <c r="I51" s="18" t="s">
        <v>34</v>
      </c>
      <c r="J51" s="16" t="str">
        <f>$E$21</f>
        <v>Ing. Jiří Lejsek</v>
      </c>
      <c r="K51" s="25"/>
    </row>
    <row r="52" spans="2:11" s="6" customFormat="1" ht="15" customHeight="1">
      <c r="B52" s="22"/>
      <c r="C52" s="18" t="s">
        <v>32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85" t="s">
        <v>92</v>
      </c>
      <c r="D54" s="30"/>
      <c r="E54" s="30"/>
      <c r="F54" s="30"/>
      <c r="G54" s="30"/>
      <c r="H54" s="30"/>
      <c r="I54" s="30"/>
      <c r="J54" s="86" t="s">
        <v>93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94</v>
      </c>
      <c r="J56" s="56">
        <f>$J$84</f>
        <v>0</v>
      </c>
      <c r="K56" s="25"/>
      <c r="AU56" s="6" t="s">
        <v>95</v>
      </c>
    </row>
    <row r="57" spans="2:11" s="62" customFormat="1" ht="25.5" customHeight="1">
      <c r="B57" s="87"/>
      <c r="D57" s="88" t="s">
        <v>96</v>
      </c>
      <c r="E57" s="88"/>
      <c r="F57" s="88"/>
      <c r="G57" s="88"/>
      <c r="H57" s="88"/>
      <c r="I57" s="88"/>
      <c r="J57" s="89">
        <f>$J$85</f>
        <v>0</v>
      </c>
      <c r="K57" s="90"/>
    </row>
    <row r="58" spans="2:11" s="62" customFormat="1" ht="25.5" customHeight="1">
      <c r="B58" s="87"/>
      <c r="D58" s="88" t="s">
        <v>97</v>
      </c>
      <c r="E58" s="88"/>
      <c r="F58" s="88"/>
      <c r="G58" s="88"/>
      <c r="H58" s="88"/>
      <c r="I58" s="88"/>
      <c r="J58" s="89">
        <f>$J$87</f>
        <v>0</v>
      </c>
      <c r="K58" s="90"/>
    </row>
    <row r="59" spans="2:11" s="62" customFormat="1" ht="25.5" customHeight="1">
      <c r="B59" s="87"/>
      <c r="D59" s="88" t="s">
        <v>98</v>
      </c>
      <c r="E59" s="88"/>
      <c r="F59" s="88"/>
      <c r="G59" s="88"/>
      <c r="H59" s="88"/>
      <c r="I59" s="88"/>
      <c r="J59" s="89">
        <f>$J$94</f>
        <v>0</v>
      </c>
      <c r="K59" s="90"/>
    </row>
    <row r="60" spans="2:11" s="62" customFormat="1" ht="25.5" customHeight="1">
      <c r="B60" s="87"/>
      <c r="D60" s="88" t="s">
        <v>99</v>
      </c>
      <c r="E60" s="88"/>
      <c r="F60" s="88"/>
      <c r="G60" s="88"/>
      <c r="H60" s="88"/>
      <c r="I60" s="88"/>
      <c r="J60" s="89">
        <f>$J$115</f>
        <v>0</v>
      </c>
      <c r="K60" s="90"/>
    </row>
    <row r="61" spans="2:11" s="62" customFormat="1" ht="25.5" customHeight="1">
      <c r="B61" s="87"/>
      <c r="D61" s="88" t="s">
        <v>513</v>
      </c>
      <c r="E61" s="88"/>
      <c r="F61" s="88"/>
      <c r="G61" s="88"/>
      <c r="H61" s="88"/>
      <c r="I61" s="88"/>
      <c r="J61" s="89">
        <f>$J$117</f>
        <v>0</v>
      </c>
      <c r="K61" s="90"/>
    </row>
    <row r="62" spans="2:11" s="62" customFormat="1" ht="25.5" customHeight="1">
      <c r="B62" s="87"/>
      <c r="D62" s="88" t="s">
        <v>100</v>
      </c>
      <c r="E62" s="88"/>
      <c r="F62" s="88"/>
      <c r="G62" s="88"/>
      <c r="H62" s="88"/>
      <c r="I62" s="88"/>
      <c r="J62" s="89">
        <f>$J$121</f>
        <v>0</v>
      </c>
      <c r="K62" s="90"/>
    </row>
    <row r="63" spans="2:11" s="62" customFormat="1" ht="25.5" customHeight="1">
      <c r="B63" s="87"/>
      <c r="D63" s="88" t="s">
        <v>101</v>
      </c>
      <c r="E63" s="88"/>
      <c r="F63" s="88"/>
      <c r="G63" s="88"/>
      <c r="H63" s="88"/>
      <c r="I63" s="88"/>
      <c r="J63" s="89">
        <f>$J$126</f>
        <v>0</v>
      </c>
      <c r="K63" s="90"/>
    </row>
    <row r="64" spans="2:11" s="62" customFormat="1" ht="25.5" customHeight="1">
      <c r="B64" s="87"/>
      <c r="D64" s="88" t="s">
        <v>102</v>
      </c>
      <c r="E64" s="88"/>
      <c r="F64" s="88"/>
      <c r="G64" s="88"/>
      <c r="H64" s="88"/>
      <c r="I64" s="88"/>
      <c r="J64" s="89">
        <f>$J$128</f>
        <v>0</v>
      </c>
      <c r="K64" s="90"/>
    </row>
    <row r="65" spans="2:11" s="6" customFormat="1" ht="22.5" customHeight="1">
      <c r="B65" s="22"/>
      <c r="K65" s="25"/>
    </row>
    <row r="66" spans="2:11" s="6" customFormat="1" ht="7.5" customHeight="1">
      <c r="B66" s="36"/>
      <c r="C66" s="37"/>
      <c r="D66" s="37"/>
      <c r="E66" s="37"/>
      <c r="F66" s="37"/>
      <c r="G66" s="37"/>
      <c r="H66" s="37"/>
      <c r="I66" s="37"/>
      <c r="J66" s="37"/>
      <c r="K66" s="38"/>
    </row>
    <row r="70" spans="2:12" s="6" customFormat="1" ht="7.5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22"/>
    </row>
    <row r="71" spans="2:12" s="6" customFormat="1" ht="37.5" customHeight="1">
      <c r="B71" s="22"/>
      <c r="C71" s="11" t="s">
        <v>103</v>
      </c>
      <c r="L71" s="22"/>
    </row>
    <row r="72" spans="2:12" s="6" customFormat="1" ht="7.5" customHeight="1">
      <c r="B72" s="22"/>
      <c r="L72" s="22"/>
    </row>
    <row r="73" spans="2:12" s="6" customFormat="1" ht="15" customHeight="1">
      <c r="B73" s="22"/>
      <c r="C73" s="18" t="s">
        <v>17</v>
      </c>
      <c r="L73" s="22"/>
    </row>
    <row r="74" spans="2:12" s="6" customFormat="1" ht="16.5" customHeight="1">
      <c r="B74" s="22"/>
      <c r="E74" s="267" t="str">
        <f>$E$7</f>
        <v>Objekt č.p.1139/II, Volšovská, Sušice - stavební úpravy - zateplení objektu Domova mládeže SOŠ a SOU Sušice  - I.etapa</v>
      </c>
      <c r="F74" s="266"/>
      <c r="G74" s="266"/>
      <c r="H74" s="266"/>
      <c r="L74" s="22"/>
    </row>
    <row r="75" spans="2:12" s="6" customFormat="1" ht="15" customHeight="1">
      <c r="B75" s="22"/>
      <c r="C75" s="18" t="s">
        <v>89</v>
      </c>
      <c r="L75" s="22"/>
    </row>
    <row r="76" spans="2:12" s="6" customFormat="1" ht="19.5" customHeight="1">
      <c r="B76" s="22"/>
      <c r="E76" s="265" t="str">
        <f>$E$9</f>
        <v>022 - Ubytovací objekt - výměna výplní otvorů</v>
      </c>
      <c r="F76" s="266"/>
      <c r="G76" s="266"/>
      <c r="H76" s="266"/>
      <c r="L76" s="22"/>
    </row>
    <row r="77" spans="2:12" s="6" customFormat="1" ht="7.5" customHeight="1">
      <c r="B77" s="22"/>
      <c r="L77" s="22"/>
    </row>
    <row r="78" spans="2:12" s="6" customFormat="1" ht="18.75" customHeight="1">
      <c r="B78" s="22"/>
      <c r="C78" s="18" t="s">
        <v>22</v>
      </c>
      <c r="F78" s="16" t="str">
        <f>$F$12</f>
        <v>Sušice</v>
      </c>
      <c r="I78" s="18" t="s">
        <v>24</v>
      </c>
      <c r="J78" s="45" t="str">
        <f>IF($J$12="","",$J$12)</f>
        <v>13.12.2015</v>
      </c>
      <c r="L78" s="22"/>
    </row>
    <row r="79" spans="2:12" s="6" customFormat="1" ht="7.5" customHeight="1">
      <c r="B79" s="22"/>
      <c r="L79" s="22"/>
    </row>
    <row r="80" spans="2:12" s="6" customFormat="1" ht="15.75" customHeight="1">
      <c r="B80" s="22"/>
      <c r="C80" s="18" t="s">
        <v>28</v>
      </c>
      <c r="F80" s="16" t="str">
        <f>$E$15</f>
        <v>SOŠ a SOU Sušice, U Kapličky č.p.761, Sušice</v>
      </c>
      <c r="I80" s="18" t="s">
        <v>34</v>
      </c>
      <c r="J80" s="16" t="str">
        <f>$E$21</f>
        <v>Ing. Jiří Lejsek</v>
      </c>
      <c r="L80" s="22"/>
    </row>
    <row r="81" spans="2:12" s="6" customFormat="1" ht="15" customHeight="1">
      <c r="B81" s="22"/>
      <c r="C81" s="18" t="s">
        <v>32</v>
      </c>
      <c r="F81" s="16">
        <f>IF($E$18="","",$E$18)</f>
      </c>
      <c r="L81" s="22"/>
    </row>
    <row r="82" spans="2:12" s="6" customFormat="1" ht="11.25" customHeight="1">
      <c r="B82" s="22"/>
      <c r="L82" s="22"/>
    </row>
    <row r="83" spans="2:20" s="91" customFormat="1" ht="30" customHeight="1">
      <c r="B83" s="92"/>
      <c r="C83" s="93" t="s">
        <v>104</v>
      </c>
      <c r="D83" s="94" t="s">
        <v>57</v>
      </c>
      <c r="E83" s="94" t="s">
        <v>53</v>
      </c>
      <c r="F83" s="94" t="s">
        <v>105</v>
      </c>
      <c r="G83" s="94" t="s">
        <v>106</v>
      </c>
      <c r="H83" s="94" t="s">
        <v>107</v>
      </c>
      <c r="I83" s="94" t="s">
        <v>108</v>
      </c>
      <c r="J83" s="94" t="s">
        <v>109</v>
      </c>
      <c r="K83" s="95" t="s">
        <v>110</v>
      </c>
      <c r="L83" s="92"/>
      <c r="M83" s="50" t="s">
        <v>111</v>
      </c>
      <c r="N83" s="51" t="s">
        <v>42</v>
      </c>
      <c r="O83" s="51" t="s">
        <v>112</v>
      </c>
      <c r="P83" s="51" t="s">
        <v>113</v>
      </c>
      <c r="Q83" s="51" t="s">
        <v>114</v>
      </c>
      <c r="R83" s="51" t="s">
        <v>115</v>
      </c>
      <c r="S83" s="51" t="s">
        <v>116</v>
      </c>
      <c r="T83" s="52" t="s">
        <v>117</v>
      </c>
    </row>
    <row r="84" spans="2:63" s="6" customFormat="1" ht="30" customHeight="1">
      <c r="B84" s="22"/>
      <c r="C84" s="55" t="s">
        <v>94</v>
      </c>
      <c r="J84" s="96">
        <f>$BK$84</f>
        <v>0</v>
      </c>
      <c r="L84" s="22"/>
      <c r="M84" s="54"/>
      <c r="N84" s="46"/>
      <c r="O84" s="46"/>
      <c r="P84" s="97">
        <f>$P$85+$P$87+$P$94+$P$115+$P$117+$P$121+$P$126+$P$128</f>
        <v>0</v>
      </c>
      <c r="Q84" s="46"/>
      <c r="R84" s="97">
        <f>$R$85+$R$87+$R$94+$R$115+$R$117+$R$121+$R$126+$R$128</f>
        <v>31.19596573</v>
      </c>
      <c r="S84" s="46"/>
      <c r="T84" s="98">
        <f>$T$85+$T$87+$T$94+$T$115+$T$117+$T$121+$T$126+$T$128</f>
        <v>51.48609</v>
      </c>
      <c r="AT84" s="6" t="s">
        <v>71</v>
      </c>
      <c r="AU84" s="6" t="s">
        <v>95</v>
      </c>
      <c r="BK84" s="99">
        <f>$BK$85+$BK$87+$BK$94+$BK$115+$BK$117+$BK$121+$BK$126+$BK$128</f>
        <v>0</v>
      </c>
    </row>
    <row r="85" spans="2:63" s="100" customFormat="1" ht="37.5" customHeight="1">
      <c r="B85" s="101"/>
      <c r="D85" s="102" t="s">
        <v>71</v>
      </c>
      <c r="E85" s="103" t="s">
        <v>118</v>
      </c>
      <c r="F85" s="103" t="s">
        <v>119</v>
      </c>
      <c r="J85" s="104">
        <f>$BK$85</f>
        <v>0</v>
      </c>
      <c r="L85" s="101"/>
      <c r="M85" s="105"/>
      <c r="P85" s="106">
        <f>$P$86</f>
        <v>0</v>
      </c>
      <c r="R85" s="106">
        <f>$R$86</f>
        <v>17.4364218</v>
      </c>
      <c r="T85" s="107">
        <f>$T$86</f>
        <v>0</v>
      </c>
      <c r="AR85" s="102" t="s">
        <v>8</v>
      </c>
      <c r="AT85" s="102" t="s">
        <v>71</v>
      </c>
      <c r="AU85" s="102" t="s">
        <v>72</v>
      </c>
      <c r="AY85" s="102" t="s">
        <v>120</v>
      </c>
      <c r="BK85" s="108">
        <f>$BK$86</f>
        <v>0</v>
      </c>
    </row>
    <row r="86" spans="2:65" s="6" customFormat="1" ht="15.75" customHeight="1">
      <c r="B86" s="22"/>
      <c r="C86" s="109" t="s">
        <v>8</v>
      </c>
      <c r="D86" s="109" t="s">
        <v>121</v>
      </c>
      <c r="E86" s="110" t="s">
        <v>514</v>
      </c>
      <c r="F86" s="111" t="s">
        <v>515</v>
      </c>
      <c r="G86" s="112" t="s">
        <v>124</v>
      </c>
      <c r="H86" s="113">
        <v>24.885</v>
      </c>
      <c r="I86" s="114"/>
      <c r="J86" s="115">
        <f>ROUND($I$86*$H$86,0)</f>
        <v>0</v>
      </c>
      <c r="K86" s="111"/>
      <c r="L86" s="22"/>
      <c r="M86" s="116"/>
      <c r="N86" s="117" t="s">
        <v>43</v>
      </c>
      <c r="P86" s="118">
        <f>$O$86*$H$86</f>
        <v>0</v>
      </c>
      <c r="Q86" s="118">
        <v>0.70068</v>
      </c>
      <c r="R86" s="118">
        <f>$Q$86*$H$86</f>
        <v>17.4364218</v>
      </c>
      <c r="S86" s="118">
        <v>0</v>
      </c>
      <c r="T86" s="119">
        <f>$S$86*$H$86</f>
        <v>0</v>
      </c>
      <c r="AR86" s="75" t="s">
        <v>125</v>
      </c>
      <c r="AT86" s="75" t="s">
        <v>121</v>
      </c>
      <c r="AU86" s="75" t="s">
        <v>8</v>
      </c>
      <c r="AY86" s="6" t="s">
        <v>120</v>
      </c>
      <c r="BE86" s="120">
        <f>IF($N$86="základní",$J$86,0)</f>
        <v>0</v>
      </c>
      <c r="BF86" s="120">
        <f>IF($N$86="snížená",$J$86,0)</f>
        <v>0</v>
      </c>
      <c r="BG86" s="120">
        <f>IF($N$86="zákl. přenesená",$J$86,0)</f>
        <v>0</v>
      </c>
      <c r="BH86" s="120">
        <f>IF($N$86="sníž. přenesená",$J$86,0)</f>
        <v>0</v>
      </c>
      <c r="BI86" s="120">
        <f>IF($N$86="nulová",$J$86,0)</f>
        <v>0</v>
      </c>
      <c r="BJ86" s="75" t="s">
        <v>8</v>
      </c>
      <c r="BK86" s="120">
        <f>ROUND($I$86*$H$86,0)</f>
        <v>0</v>
      </c>
      <c r="BL86" s="75" t="s">
        <v>125</v>
      </c>
      <c r="BM86" s="75" t="s">
        <v>8</v>
      </c>
    </row>
    <row r="87" spans="2:63" s="100" customFormat="1" ht="37.5" customHeight="1">
      <c r="B87" s="101"/>
      <c r="D87" s="102" t="s">
        <v>71</v>
      </c>
      <c r="E87" s="103" t="s">
        <v>132</v>
      </c>
      <c r="F87" s="103" t="s">
        <v>133</v>
      </c>
      <c r="J87" s="104">
        <f>$BK$87</f>
        <v>0</v>
      </c>
      <c r="L87" s="101"/>
      <c r="M87" s="105"/>
      <c r="P87" s="106">
        <f>SUM($P$88:$P$93)</f>
        <v>0</v>
      </c>
      <c r="R87" s="106">
        <f>SUM($R$88:$R$93)</f>
        <v>11.669301650000001</v>
      </c>
      <c r="T87" s="107">
        <f>SUM($T$88:$T$93)</f>
        <v>0</v>
      </c>
      <c r="AR87" s="102" t="s">
        <v>8</v>
      </c>
      <c r="AT87" s="102" t="s">
        <v>71</v>
      </c>
      <c r="AU87" s="102" t="s">
        <v>72</v>
      </c>
      <c r="AY87" s="102" t="s">
        <v>120</v>
      </c>
      <c r="BK87" s="108">
        <f>SUM($BK$88:$BK$93)</f>
        <v>0</v>
      </c>
    </row>
    <row r="88" spans="2:65" s="6" customFormat="1" ht="15.75" customHeight="1">
      <c r="B88" s="22"/>
      <c r="C88" s="112" t="s">
        <v>80</v>
      </c>
      <c r="D88" s="112" t="s">
        <v>121</v>
      </c>
      <c r="E88" s="110" t="s">
        <v>134</v>
      </c>
      <c r="F88" s="111" t="s">
        <v>135</v>
      </c>
      <c r="G88" s="112" t="s">
        <v>128</v>
      </c>
      <c r="H88" s="113">
        <v>780.425</v>
      </c>
      <c r="I88" s="114"/>
      <c r="J88" s="115">
        <f>ROUND($I$88*$H$88,0)</f>
        <v>0</v>
      </c>
      <c r="K88" s="111"/>
      <c r="L88" s="22"/>
      <c r="M88" s="116"/>
      <c r="N88" s="117" t="s">
        <v>43</v>
      </c>
      <c r="P88" s="118">
        <f>$O$88*$H$88</f>
        <v>0</v>
      </c>
      <c r="Q88" s="118">
        <v>9E-05</v>
      </c>
      <c r="R88" s="118">
        <f>$Q$88*$H$88</f>
        <v>0.07023825</v>
      </c>
      <c r="S88" s="118">
        <v>0</v>
      </c>
      <c r="T88" s="119">
        <f>$S$88*$H$88</f>
        <v>0</v>
      </c>
      <c r="AR88" s="75" t="s">
        <v>125</v>
      </c>
      <c r="AT88" s="75" t="s">
        <v>121</v>
      </c>
      <c r="AU88" s="75" t="s">
        <v>8</v>
      </c>
      <c r="AY88" s="75" t="s">
        <v>120</v>
      </c>
      <c r="BE88" s="120">
        <f>IF($N$88="základní",$J$88,0)</f>
        <v>0</v>
      </c>
      <c r="BF88" s="120">
        <f>IF($N$88="snížená",$J$88,0)</f>
        <v>0</v>
      </c>
      <c r="BG88" s="120">
        <f>IF($N$88="zákl. přenesená",$J$88,0)</f>
        <v>0</v>
      </c>
      <c r="BH88" s="120">
        <f>IF($N$88="sníž. přenesená",$J$88,0)</f>
        <v>0</v>
      </c>
      <c r="BI88" s="120">
        <f>IF($N$88="nulová",$J$88,0)</f>
        <v>0</v>
      </c>
      <c r="BJ88" s="75" t="s">
        <v>8</v>
      </c>
      <c r="BK88" s="120">
        <f>ROUND($I$88*$H$88,0)</f>
        <v>0</v>
      </c>
      <c r="BL88" s="75" t="s">
        <v>125</v>
      </c>
      <c r="BM88" s="75" t="s">
        <v>80</v>
      </c>
    </row>
    <row r="89" spans="2:65" s="6" customFormat="1" ht="15.75" customHeight="1">
      <c r="B89" s="22"/>
      <c r="C89" s="112" t="s">
        <v>129</v>
      </c>
      <c r="D89" s="112" t="s">
        <v>121</v>
      </c>
      <c r="E89" s="110" t="s">
        <v>137</v>
      </c>
      <c r="F89" s="111" t="s">
        <v>138</v>
      </c>
      <c r="G89" s="112" t="s">
        <v>139</v>
      </c>
      <c r="H89" s="113">
        <v>679.33</v>
      </c>
      <c r="I89" s="114"/>
      <c r="J89" s="115">
        <f>ROUND($I$89*$H$89,0)</f>
        <v>0</v>
      </c>
      <c r="K89" s="111"/>
      <c r="L89" s="22"/>
      <c r="M89" s="116"/>
      <c r="N89" s="117" t="s">
        <v>43</v>
      </c>
      <c r="P89" s="118">
        <f>$O$89*$H$89</f>
        <v>0</v>
      </c>
      <c r="Q89" s="118">
        <v>0.00431</v>
      </c>
      <c r="R89" s="118">
        <f>$Q$89*$H$89</f>
        <v>2.9279123</v>
      </c>
      <c r="S89" s="118">
        <v>0</v>
      </c>
      <c r="T89" s="119">
        <f>$S$89*$H$89</f>
        <v>0</v>
      </c>
      <c r="AR89" s="75" t="s">
        <v>125</v>
      </c>
      <c r="AT89" s="75" t="s">
        <v>121</v>
      </c>
      <c r="AU89" s="75" t="s">
        <v>8</v>
      </c>
      <c r="AY89" s="75" t="s">
        <v>120</v>
      </c>
      <c r="BE89" s="120">
        <f>IF($N$89="základní",$J$89,0)</f>
        <v>0</v>
      </c>
      <c r="BF89" s="120">
        <f>IF($N$89="snížená",$J$89,0)</f>
        <v>0</v>
      </c>
      <c r="BG89" s="120">
        <f>IF($N$89="zákl. přenesená",$J$89,0)</f>
        <v>0</v>
      </c>
      <c r="BH89" s="120">
        <f>IF($N$89="sníž. přenesená",$J$89,0)</f>
        <v>0</v>
      </c>
      <c r="BI89" s="120">
        <f>IF($N$89="nulová",$J$89,0)</f>
        <v>0</v>
      </c>
      <c r="BJ89" s="75" t="s">
        <v>8</v>
      </c>
      <c r="BK89" s="120">
        <f>ROUND($I$89*$H$89,0)</f>
        <v>0</v>
      </c>
      <c r="BL89" s="75" t="s">
        <v>125</v>
      </c>
      <c r="BM89" s="75" t="s">
        <v>129</v>
      </c>
    </row>
    <row r="90" spans="2:65" s="6" customFormat="1" ht="15.75" customHeight="1">
      <c r="B90" s="22"/>
      <c r="C90" s="112" t="s">
        <v>125</v>
      </c>
      <c r="D90" s="112" t="s">
        <v>121</v>
      </c>
      <c r="E90" s="110" t="s">
        <v>141</v>
      </c>
      <c r="F90" s="111" t="s">
        <v>142</v>
      </c>
      <c r="G90" s="112" t="s">
        <v>128</v>
      </c>
      <c r="H90" s="113">
        <v>69.027</v>
      </c>
      <c r="I90" s="114"/>
      <c r="J90" s="115">
        <f>ROUND($I$90*$H$90,0)</f>
        <v>0</v>
      </c>
      <c r="K90" s="111"/>
      <c r="L90" s="22"/>
      <c r="M90" s="116"/>
      <c r="N90" s="117" t="s">
        <v>43</v>
      </c>
      <c r="P90" s="118">
        <f>$O$90*$H$90</f>
        <v>0</v>
      </c>
      <c r="Q90" s="118">
        <v>0.05734</v>
      </c>
      <c r="R90" s="118">
        <f>$Q$90*$H$90</f>
        <v>3.95800818</v>
      </c>
      <c r="S90" s="118">
        <v>0</v>
      </c>
      <c r="T90" s="119">
        <f>$S$90*$H$90</f>
        <v>0</v>
      </c>
      <c r="AR90" s="75" t="s">
        <v>125</v>
      </c>
      <c r="AT90" s="75" t="s">
        <v>121</v>
      </c>
      <c r="AU90" s="75" t="s">
        <v>8</v>
      </c>
      <c r="AY90" s="75" t="s">
        <v>120</v>
      </c>
      <c r="BE90" s="120">
        <f>IF($N$90="základní",$J$90,0)</f>
        <v>0</v>
      </c>
      <c r="BF90" s="120">
        <f>IF($N$90="snížená",$J$90,0)</f>
        <v>0</v>
      </c>
      <c r="BG90" s="120">
        <f>IF($N$90="zákl. přenesená",$J$90,0)</f>
        <v>0</v>
      </c>
      <c r="BH90" s="120">
        <f>IF($N$90="sníž. přenesená",$J$90,0)</f>
        <v>0</v>
      </c>
      <c r="BI90" s="120">
        <f>IF($N$90="nulová",$J$90,0)</f>
        <v>0</v>
      </c>
      <c r="BJ90" s="75" t="s">
        <v>8</v>
      </c>
      <c r="BK90" s="120">
        <f>ROUND($I$90*$H$90,0)</f>
        <v>0</v>
      </c>
      <c r="BL90" s="75" t="s">
        <v>125</v>
      </c>
      <c r="BM90" s="75" t="s">
        <v>125</v>
      </c>
    </row>
    <row r="91" spans="2:65" s="6" customFormat="1" ht="15.75" customHeight="1">
      <c r="B91" s="22"/>
      <c r="C91" s="112" t="s">
        <v>136</v>
      </c>
      <c r="D91" s="112" t="s">
        <v>121</v>
      </c>
      <c r="E91" s="110" t="s">
        <v>516</v>
      </c>
      <c r="F91" s="111" t="s">
        <v>517</v>
      </c>
      <c r="G91" s="112" t="s">
        <v>128</v>
      </c>
      <c r="H91" s="113">
        <v>139.356</v>
      </c>
      <c r="I91" s="114"/>
      <c r="J91" s="115">
        <f>ROUND($I$91*$H$91,0)</f>
        <v>0</v>
      </c>
      <c r="K91" s="111"/>
      <c r="L91" s="22"/>
      <c r="M91" s="116"/>
      <c r="N91" s="117" t="s">
        <v>43</v>
      </c>
      <c r="P91" s="118">
        <f>$O$91*$H$91</f>
        <v>0</v>
      </c>
      <c r="Q91" s="118">
        <v>0.004</v>
      </c>
      <c r="R91" s="118">
        <f>$Q$91*$H$91</f>
        <v>0.557424</v>
      </c>
      <c r="S91" s="118">
        <v>0</v>
      </c>
      <c r="T91" s="119">
        <f>$S$91*$H$91</f>
        <v>0</v>
      </c>
      <c r="AR91" s="75" t="s">
        <v>125</v>
      </c>
      <c r="AT91" s="75" t="s">
        <v>121</v>
      </c>
      <c r="AU91" s="75" t="s">
        <v>8</v>
      </c>
      <c r="AY91" s="75" t="s">
        <v>120</v>
      </c>
      <c r="BE91" s="120">
        <f>IF($N$91="základní",$J$91,0)</f>
        <v>0</v>
      </c>
      <c r="BF91" s="120">
        <f>IF($N$91="snížená",$J$91,0)</f>
        <v>0</v>
      </c>
      <c r="BG91" s="120">
        <f>IF($N$91="zákl. přenesená",$J$91,0)</f>
        <v>0</v>
      </c>
      <c r="BH91" s="120">
        <f>IF($N$91="sníž. přenesená",$J$91,0)</f>
        <v>0</v>
      </c>
      <c r="BI91" s="120">
        <f>IF($N$91="nulová",$J$91,0)</f>
        <v>0</v>
      </c>
      <c r="BJ91" s="75" t="s">
        <v>8</v>
      </c>
      <c r="BK91" s="120">
        <f>ROUND($I$91*$H$91,0)</f>
        <v>0</v>
      </c>
      <c r="BL91" s="75" t="s">
        <v>125</v>
      </c>
      <c r="BM91" s="75" t="s">
        <v>136</v>
      </c>
    </row>
    <row r="92" spans="2:65" s="6" customFormat="1" ht="15.75" customHeight="1">
      <c r="B92" s="22"/>
      <c r="C92" s="112" t="s">
        <v>140</v>
      </c>
      <c r="D92" s="112" t="s">
        <v>121</v>
      </c>
      <c r="E92" s="110" t="s">
        <v>147</v>
      </c>
      <c r="F92" s="111" t="s">
        <v>148</v>
      </c>
      <c r="G92" s="112" t="s">
        <v>139</v>
      </c>
      <c r="H92" s="113">
        <v>846.5</v>
      </c>
      <c r="I92" s="114"/>
      <c r="J92" s="115">
        <f>ROUND($I$92*$H$92,0)</f>
        <v>0</v>
      </c>
      <c r="K92" s="111"/>
      <c r="L92" s="22"/>
      <c r="M92" s="116"/>
      <c r="N92" s="117" t="s">
        <v>43</v>
      </c>
      <c r="P92" s="118">
        <f>$O$92*$H$92</f>
        <v>0</v>
      </c>
      <c r="Q92" s="118">
        <v>0.0003</v>
      </c>
      <c r="R92" s="118">
        <f>$Q$92*$H$92</f>
        <v>0.25394999999999995</v>
      </c>
      <c r="S92" s="118">
        <v>0</v>
      </c>
      <c r="T92" s="119">
        <f>$S$92*$H$92</f>
        <v>0</v>
      </c>
      <c r="AR92" s="75" t="s">
        <v>125</v>
      </c>
      <c r="AT92" s="75" t="s">
        <v>121</v>
      </c>
      <c r="AU92" s="75" t="s">
        <v>8</v>
      </c>
      <c r="AY92" s="75" t="s">
        <v>120</v>
      </c>
      <c r="BE92" s="120">
        <f>IF($N$92="základní",$J$92,0)</f>
        <v>0</v>
      </c>
      <c r="BF92" s="120">
        <f>IF($N$92="snížená",$J$92,0)</f>
        <v>0</v>
      </c>
      <c r="BG92" s="120">
        <f>IF($N$92="zákl. přenesená",$J$92,0)</f>
        <v>0</v>
      </c>
      <c r="BH92" s="120">
        <f>IF($N$92="sníž. přenesená",$J$92,0)</f>
        <v>0</v>
      </c>
      <c r="BI92" s="120">
        <f>IF($N$92="nulová",$J$92,0)</f>
        <v>0</v>
      </c>
      <c r="BJ92" s="75" t="s">
        <v>8</v>
      </c>
      <c r="BK92" s="120">
        <f>ROUND($I$92*$H$92,0)</f>
        <v>0</v>
      </c>
      <c r="BL92" s="75" t="s">
        <v>125</v>
      </c>
      <c r="BM92" s="75" t="s">
        <v>140</v>
      </c>
    </row>
    <row r="93" spans="2:65" s="6" customFormat="1" ht="15.75" customHeight="1">
      <c r="B93" s="22"/>
      <c r="C93" s="112" t="s">
        <v>143</v>
      </c>
      <c r="D93" s="112" t="s">
        <v>121</v>
      </c>
      <c r="E93" s="110" t="s">
        <v>150</v>
      </c>
      <c r="F93" s="111" t="s">
        <v>151</v>
      </c>
      <c r="G93" s="112" t="s">
        <v>128</v>
      </c>
      <c r="H93" s="113">
        <v>52.542</v>
      </c>
      <c r="I93" s="114"/>
      <c r="J93" s="115">
        <f>ROUND($I$93*$H$93,0)</f>
        <v>0</v>
      </c>
      <c r="K93" s="111"/>
      <c r="L93" s="22"/>
      <c r="M93" s="116"/>
      <c r="N93" s="117" t="s">
        <v>43</v>
      </c>
      <c r="P93" s="118">
        <f>$O$93*$H$93</f>
        <v>0</v>
      </c>
      <c r="Q93" s="118">
        <v>0.07426</v>
      </c>
      <c r="R93" s="118">
        <f>$Q$93*$H$93</f>
        <v>3.9017689200000003</v>
      </c>
      <c r="S93" s="118">
        <v>0</v>
      </c>
      <c r="T93" s="119">
        <f>$S$93*$H$93</f>
        <v>0</v>
      </c>
      <c r="AR93" s="75" t="s">
        <v>125</v>
      </c>
      <c r="AT93" s="75" t="s">
        <v>121</v>
      </c>
      <c r="AU93" s="75" t="s">
        <v>8</v>
      </c>
      <c r="AY93" s="75" t="s">
        <v>120</v>
      </c>
      <c r="BE93" s="120">
        <f>IF($N$93="základní",$J$93,0)</f>
        <v>0</v>
      </c>
      <c r="BF93" s="120">
        <f>IF($N$93="snížená",$J$93,0)</f>
        <v>0</v>
      </c>
      <c r="BG93" s="120">
        <f>IF($N$93="zákl. přenesená",$J$93,0)</f>
        <v>0</v>
      </c>
      <c r="BH93" s="120">
        <f>IF($N$93="sníž. přenesená",$J$93,0)</f>
        <v>0</v>
      </c>
      <c r="BI93" s="120">
        <f>IF($N$93="nulová",$J$93,0)</f>
        <v>0</v>
      </c>
      <c r="BJ93" s="75" t="s">
        <v>8</v>
      </c>
      <c r="BK93" s="120">
        <f>ROUND($I$93*$H$93,0)</f>
        <v>0</v>
      </c>
      <c r="BL93" s="75" t="s">
        <v>125</v>
      </c>
      <c r="BM93" s="75" t="s">
        <v>143</v>
      </c>
    </row>
    <row r="94" spans="2:63" s="100" customFormat="1" ht="37.5" customHeight="1">
      <c r="B94" s="101"/>
      <c r="D94" s="102" t="s">
        <v>71</v>
      </c>
      <c r="E94" s="103" t="s">
        <v>152</v>
      </c>
      <c r="F94" s="103" t="s">
        <v>153</v>
      </c>
      <c r="J94" s="104">
        <f>$BK$94</f>
        <v>0</v>
      </c>
      <c r="L94" s="101"/>
      <c r="M94" s="105"/>
      <c r="P94" s="106">
        <f>SUM($P$95:$P$114)</f>
        <v>0</v>
      </c>
      <c r="R94" s="106">
        <f>SUM($R$95:$R$114)</f>
        <v>0</v>
      </c>
      <c r="T94" s="107">
        <f>SUM($T$95:$T$114)</f>
        <v>51.48609</v>
      </c>
      <c r="AR94" s="102" t="s">
        <v>8</v>
      </c>
      <c r="AT94" s="102" t="s">
        <v>71</v>
      </c>
      <c r="AU94" s="102" t="s">
        <v>72</v>
      </c>
      <c r="AY94" s="102" t="s">
        <v>120</v>
      </c>
      <c r="BK94" s="108">
        <f>SUM($BK$95:$BK$114)</f>
        <v>0</v>
      </c>
    </row>
    <row r="95" spans="2:65" s="6" customFormat="1" ht="15.75" customHeight="1">
      <c r="B95" s="22"/>
      <c r="C95" s="112" t="s">
        <v>146</v>
      </c>
      <c r="D95" s="112" t="s">
        <v>121</v>
      </c>
      <c r="E95" s="110" t="s">
        <v>518</v>
      </c>
      <c r="F95" s="111" t="s">
        <v>519</v>
      </c>
      <c r="G95" s="112" t="s">
        <v>156</v>
      </c>
      <c r="H95" s="113">
        <v>6</v>
      </c>
      <c r="I95" s="114"/>
      <c r="J95" s="115">
        <f>ROUND($I$95*$H$95,0)</f>
        <v>0</v>
      </c>
      <c r="K95" s="111"/>
      <c r="L95" s="22"/>
      <c r="M95" s="116"/>
      <c r="N95" s="117" t="s">
        <v>43</v>
      </c>
      <c r="P95" s="118">
        <f>$O$95*$H$95</f>
        <v>0</v>
      </c>
      <c r="Q95" s="118">
        <v>0</v>
      </c>
      <c r="R95" s="118">
        <f>$Q$95*$H$95</f>
        <v>0</v>
      </c>
      <c r="S95" s="118">
        <v>0</v>
      </c>
      <c r="T95" s="119">
        <f>$S$95*$H$95</f>
        <v>0</v>
      </c>
      <c r="AR95" s="75" t="s">
        <v>125</v>
      </c>
      <c r="AT95" s="75" t="s">
        <v>121</v>
      </c>
      <c r="AU95" s="75" t="s">
        <v>8</v>
      </c>
      <c r="AY95" s="75" t="s">
        <v>120</v>
      </c>
      <c r="BE95" s="120">
        <f>IF($N$95="základní",$J$95,0)</f>
        <v>0</v>
      </c>
      <c r="BF95" s="120">
        <f>IF($N$95="snížená",$J$95,0)</f>
        <v>0</v>
      </c>
      <c r="BG95" s="120">
        <f>IF($N$95="zákl. přenesená",$J$95,0)</f>
        <v>0</v>
      </c>
      <c r="BH95" s="120">
        <f>IF($N$95="sníž. přenesená",$J$95,0)</f>
        <v>0</v>
      </c>
      <c r="BI95" s="120">
        <f>IF($N$95="nulová",$J$95,0)</f>
        <v>0</v>
      </c>
      <c r="BJ95" s="75" t="s">
        <v>8</v>
      </c>
      <c r="BK95" s="120">
        <f>ROUND($I$95*$H$95,0)</f>
        <v>0</v>
      </c>
      <c r="BL95" s="75" t="s">
        <v>125</v>
      </c>
      <c r="BM95" s="75" t="s">
        <v>146</v>
      </c>
    </row>
    <row r="96" spans="2:65" s="6" customFormat="1" ht="15.75" customHeight="1">
      <c r="B96" s="22"/>
      <c r="C96" s="112" t="s">
        <v>149</v>
      </c>
      <c r="D96" s="112" t="s">
        <v>121</v>
      </c>
      <c r="E96" s="110" t="s">
        <v>154</v>
      </c>
      <c r="F96" s="111" t="s">
        <v>155</v>
      </c>
      <c r="G96" s="112" t="s">
        <v>156</v>
      </c>
      <c r="H96" s="113">
        <v>195</v>
      </c>
      <c r="I96" s="114"/>
      <c r="J96" s="115">
        <f>ROUND($I$96*$H$96,0)</f>
        <v>0</v>
      </c>
      <c r="K96" s="111"/>
      <c r="L96" s="22"/>
      <c r="M96" s="116"/>
      <c r="N96" s="117" t="s">
        <v>43</v>
      </c>
      <c r="P96" s="118">
        <f>$O$96*$H$96</f>
        <v>0</v>
      </c>
      <c r="Q96" s="118">
        <v>0</v>
      </c>
      <c r="R96" s="118">
        <f>$Q$96*$H$96</f>
        <v>0</v>
      </c>
      <c r="S96" s="118">
        <v>0</v>
      </c>
      <c r="T96" s="119">
        <f>$S$96*$H$96</f>
        <v>0</v>
      </c>
      <c r="AR96" s="75" t="s">
        <v>125</v>
      </c>
      <c r="AT96" s="75" t="s">
        <v>121</v>
      </c>
      <c r="AU96" s="75" t="s">
        <v>8</v>
      </c>
      <c r="AY96" s="75" t="s">
        <v>120</v>
      </c>
      <c r="BE96" s="120">
        <f>IF($N$96="základní",$J$96,0)</f>
        <v>0</v>
      </c>
      <c r="BF96" s="120">
        <f>IF($N$96="snížená",$J$96,0)</f>
        <v>0</v>
      </c>
      <c r="BG96" s="120">
        <f>IF($N$96="zákl. přenesená",$J$96,0)</f>
        <v>0</v>
      </c>
      <c r="BH96" s="120">
        <f>IF($N$96="sníž. přenesená",$J$96,0)</f>
        <v>0</v>
      </c>
      <c r="BI96" s="120">
        <f>IF($N$96="nulová",$J$96,0)</f>
        <v>0</v>
      </c>
      <c r="BJ96" s="75" t="s">
        <v>8</v>
      </c>
      <c r="BK96" s="120">
        <f>ROUND($I$96*$H$96,0)</f>
        <v>0</v>
      </c>
      <c r="BL96" s="75" t="s">
        <v>125</v>
      </c>
      <c r="BM96" s="75" t="s">
        <v>149</v>
      </c>
    </row>
    <row r="97" spans="2:65" s="6" customFormat="1" ht="15.75" customHeight="1">
      <c r="B97" s="22"/>
      <c r="C97" s="112" t="s">
        <v>26</v>
      </c>
      <c r="D97" s="112" t="s">
        <v>121</v>
      </c>
      <c r="E97" s="110" t="s">
        <v>158</v>
      </c>
      <c r="F97" s="111" t="s">
        <v>159</v>
      </c>
      <c r="G97" s="112" t="s">
        <v>128</v>
      </c>
      <c r="H97" s="113">
        <v>42.325</v>
      </c>
      <c r="I97" s="114"/>
      <c r="J97" s="115">
        <f>ROUND($I$97*$H$97,0)</f>
        <v>0</v>
      </c>
      <c r="K97" s="111"/>
      <c r="L97" s="22"/>
      <c r="M97" s="116"/>
      <c r="N97" s="117" t="s">
        <v>43</v>
      </c>
      <c r="P97" s="118">
        <f>$O$97*$H$97</f>
        <v>0</v>
      </c>
      <c r="Q97" s="118">
        <v>0</v>
      </c>
      <c r="R97" s="118">
        <f>$Q$97*$H$97</f>
        <v>0</v>
      </c>
      <c r="S97" s="118">
        <v>0.055</v>
      </c>
      <c r="T97" s="119">
        <f>$S$97*$H$97</f>
        <v>2.327875</v>
      </c>
      <c r="AR97" s="75" t="s">
        <v>125</v>
      </c>
      <c r="AT97" s="75" t="s">
        <v>121</v>
      </c>
      <c r="AU97" s="75" t="s">
        <v>8</v>
      </c>
      <c r="AY97" s="75" t="s">
        <v>120</v>
      </c>
      <c r="BE97" s="120">
        <f>IF($N$97="základní",$J$97,0)</f>
        <v>0</v>
      </c>
      <c r="BF97" s="120">
        <f>IF($N$97="snížená",$J$97,0)</f>
        <v>0</v>
      </c>
      <c r="BG97" s="120">
        <f>IF($N$97="zákl. přenesená",$J$97,0)</f>
        <v>0</v>
      </c>
      <c r="BH97" s="120">
        <f>IF($N$97="sníž. přenesená",$J$97,0)</f>
        <v>0</v>
      </c>
      <c r="BI97" s="120">
        <f>IF($N$97="nulová",$J$97,0)</f>
        <v>0</v>
      </c>
      <c r="BJ97" s="75" t="s">
        <v>8</v>
      </c>
      <c r="BK97" s="120">
        <f>ROUND($I$97*$H$97,0)</f>
        <v>0</v>
      </c>
      <c r="BL97" s="75" t="s">
        <v>125</v>
      </c>
      <c r="BM97" s="75" t="s">
        <v>26</v>
      </c>
    </row>
    <row r="98" spans="2:65" s="6" customFormat="1" ht="15.75" customHeight="1">
      <c r="B98" s="22"/>
      <c r="C98" s="112" t="s">
        <v>157</v>
      </c>
      <c r="D98" s="112" t="s">
        <v>121</v>
      </c>
      <c r="E98" s="110" t="s">
        <v>161</v>
      </c>
      <c r="F98" s="111" t="s">
        <v>162</v>
      </c>
      <c r="G98" s="112" t="s">
        <v>156</v>
      </c>
      <c r="H98" s="113">
        <v>188</v>
      </c>
      <c r="I98" s="114"/>
      <c r="J98" s="115">
        <f>ROUND($I$98*$H$98,0)</f>
        <v>0</v>
      </c>
      <c r="K98" s="111"/>
      <c r="L98" s="22"/>
      <c r="M98" s="116"/>
      <c r="N98" s="117" t="s">
        <v>43</v>
      </c>
      <c r="P98" s="118">
        <f>$O$98*$H$98</f>
        <v>0</v>
      </c>
      <c r="Q98" s="118">
        <v>0</v>
      </c>
      <c r="R98" s="118">
        <f>$Q$98*$H$98</f>
        <v>0</v>
      </c>
      <c r="S98" s="118">
        <v>0</v>
      </c>
      <c r="T98" s="119">
        <f>$S$98*$H$98</f>
        <v>0</v>
      </c>
      <c r="AR98" s="75" t="s">
        <v>125</v>
      </c>
      <c r="AT98" s="75" t="s">
        <v>121</v>
      </c>
      <c r="AU98" s="75" t="s">
        <v>8</v>
      </c>
      <c r="AY98" s="75" t="s">
        <v>120</v>
      </c>
      <c r="BE98" s="120">
        <f>IF($N$98="základní",$J$98,0)</f>
        <v>0</v>
      </c>
      <c r="BF98" s="120">
        <f>IF($N$98="snížená",$J$98,0)</f>
        <v>0</v>
      </c>
      <c r="BG98" s="120">
        <f>IF($N$98="zákl. přenesená",$J$98,0)</f>
        <v>0</v>
      </c>
      <c r="BH98" s="120">
        <f>IF($N$98="sníž. přenesená",$J$98,0)</f>
        <v>0</v>
      </c>
      <c r="BI98" s="120">
        <f>IF($N$98="nulová",$J$98,0)</f>
        <v>0</v>
      </c>
      <c r="BJ98" s="75" t="s">
        <v>8</v>
      </c>
      <c r="BK98" s="120">
        <f>ROUND($I$98*$H$98,0)</f>
        <v>0</v>
      </c>
      <c r="BL98" s="75" t="s">
        <v>125</v>
      </c>
      <c r="BM98" s="75" t="s">
        <v>157</v>
      </c>
    </row>
    <row r="99" spans="2:65" s="6" customFormat="1" ht="15.75" customHeight="1">
      <c r="B99" s="22"/>
      <c r="C99" s="112" t="s">
        <v>160</v>
      </c>
      <c r="D99" s="112" t="s">
        <v>121</v>
      </c>
      <c r="E99" s="110" t="s">
        <v>164</v>
      </c>
      <c r="F99" s="111" t="s">
        <v>165</v>
      </c>
      <c r="G99" s="112" t="s">
        <v>156</v>
      </c>
      <c r="H99" s="113">
        <v>390</v>
      </c>
      <c r="I99" s="114"/>
      <c r="J99" s="115">
        <f>ROUND($I$99*$H$99,0)</f>
        <v>0</v>
      </c>
      <c r="K99" s="111"/>
      <c r="L99" s="22"/>
      <c r="M99" s="116"/>
      <c r="N99" s="117" t="s">
        <v>43</v>
      </c>
      <c r="P99" s="118">
        <f>$O$99*$H$99</f>
        <v>0</v>
      </c>
      <c r="Q99" s="118">
        <v>0</v>
      </c>
      <c r="R99" s="118">
        <f>$Q$99*$H$99</f>
        <v>0</v>
      </c>
      <c r="S99" s="118">
        <v>0</v>
      </c>
      <c r="T99" s="119">
        <f>$S$99*$H$99</f>
        <v>0</v>
      </c>
      <c r="AR99" s="75" t="s">
        <v>125</v>
      </c>
      <c r="AT99" s="75" t="s">
        <v>121</v>
      </c>
      <c r="AU99" s="75" t="s">
        <v>8</v>
      </c>
      <c r="AY99" s="75" t="s">
        <v>120</v>
      </c>
      <c r="BE99" s="120">
        <f>IF($N$99="základní",$J$99,0)</f>
        <v>0</v>
      </c>
      <c r="BF99" s="120">
        <f>IF($N$99="snížená",$J$99,0)</f>
        <v>0</v>
      </c>
      <c r="BG99" s="120">
        <f>IF($N$99="zákl. přenesená",$J$99,0)</f>
        <v>0</v>
      </c>
      <c r="BH99" s="120">
        <f>IF($N$99="sníž. přenesená",$J$99,0)</f>
        <v>0</v>
      </c>
      <c r="BI99" s="120">
        <f>IF($N$99="nulová",$J$99,0)</f>
        <v>0</v>
      </c>
      <c r="BJ99" s="75" t="s">
        <v>8</v>
      </c>
      <c r="BK99" s="120">
        <f>ROUND($I$99*$H$99,0)</f>
        <v>0</v>
      </c>
      <c r="BL99" s="75" t="s">
        <v>125</v>
      </c>
      <c r="BM99" s="75" t="s">
        <v>160</v>
      </c>
    </row>
    <row r="100" spans="2:65" s="6" customFormat="1" ht="15.75" customHeight="1">
      <c r="B100" s="22"/>
      <c r="C100" s="112" t="s">
        <v>163</v>
      </c>
      <c r="D100" s="112" t="s">
        <v>121</v>
      </c>
      <c r="E100" s="110" t="s">
        <v>167</v>
      </c>
      <c r="F100" s="111" t="s">
        <v>168</v>
      </c>
      <c r="G100" s="112" t="s">
        <v>156</v>
      </c>
      <c r="H100" s="113">
        <v>176</v>
      </c>
      <c r="I100" s="114"/>
      <c r="J100" s="115">
        <f>ROUND($I$100*$H$100,0)</f>
        <v>0</v>
      </c>
      <c r="K100" s="111"/>
      <c r="L100" s="22"/>
      <c r="M100" s="116"/>
      <c r="N100" s="117" t="s">
        <v>43</v>
      </c>
      <c r="P100" s="118">
        <f>$O$100*$H$100</f>
        <v>0</v>
      </c>
      <c r="Q100" s="118">
        <v>0</v>
      </c>
      <c r="R100" s="118">
        <f>$Q$100*$H$100</f>
        <v>0</v>
      </c>
      <c r="S100" s="118">
        <v>0</v>
      </c>
      <c r="T100" s="119">
        <f>$S$100*$H$100</f>
        <v>0</v>
      </c>
      <c r="AR100" s="75" t="s">
        <v>125</v>
      </c>
      <c r="AT100" s="75" t="s">
        <v>121</v>
      </c>
      <c r="AU100" s="75" t="s">
        <v>8</v>
      </c>
      <c r="AY100" s="75" t="s">
        <v>120</v>
      </c>
      <c r="BE100" s="120">
        <f>IF($N$100="základní",$J$100,0)</f>
        <v>0</v>
      </c>
      <c r="BF100" s="120">
        <f>IF($N$100="snížená",$J$100,0)</f>
        <v>0</v>
      </c>
      <c r="BG100" s="120">
        <f>IF($N$100="zákl. přenesená",$J$100,0)</f>
        <v>0</v>
      </c>
      <c r="BH100" s="120">
        <f>IF($N$100="sníž. přenesená",$J$100,0)</f>
        <v>0</v>
      </c>
      <c r="BI100" s="120">
        <f>IF($N$100="nulová",$J$100,0)</f>
        <v>0</v>
      </c>
      <c r="BJ100" s="75" t="s">
        <v>8</v>
      </c>
      <c r="BK100" s="120">
        <f>ROUND($I$100*$H$100,0)</f>
        <v>0</v>
      </c>
      <c r="BL100" s="75" t="s">
        <v>125</v>
      </c>
      <c r="BM100" s="75" t="s">
        <v>163</v>
      </c>
    </row>
    <row r="101" spans="2:65" s="6" customFormat="1" ht="15.75" customHeight="1">
      <c r="B101" s="22"/>
      <c r="C101" s="112" t="s">
        <v>166</v>
      </c>
      <c r="D101" s="112" t="s">
        <v>121</v>
      </c>
      <c r="E101" s="110" t="s">
        <v>172</v>
      </c>
      <c r="F101" s="111" t="s">
        <v>173</v>
      </c>
      <c r="G101" s="112" t="s">
        <v>128</v>
      </c>
      <c r="H101" s="113">
        <v>5.76</v>
      </c>
      <c r="I101" s="114"/>
      <c r="J101" s="115">
        <f>ROUND($I$101*$H$101,0)</f>
        <v>0</v>
      </c>
      <c r="K101" s="111"/>
      <c r="L101" s="22"/>
      <c r="M101" s="116"/>
      <c r="N101" s="117" t="s">
        <v>43</v>
      </c>
      <c r="P101" s="118">
        <f>$O$101*$H$101</f>
        <v>0</v>
      </c>
      <c r="Q101" s="118">
        <v>0</v>
      </c>
      <c r="R101" s="118">
        <f>$Q$101*$H$101</f>
        <v>0</v>
      </c>
      <c r="S101" s="118">
        <v>0.075</v>
      </c>
      <c r="T101" s="119">
        <f>$S$101*$H$101</f>
        <v>0.432</v>
      </c>
      <c r="AR101" s="75" t="s">
        <v>125</v>
      </c>
      <c r="AT101" s="75" t="s">
        <v>121</v>
      </c>
      <c r="AU101" s="75" t="s">
        <v>8</v>
      </c>
      <c r="AY101" s="75" t="s">
        <v>120</v>
      </c>
      <c r="BE101" s="120">
        <f>IF($N$101="základní",$J$101,0)</f>
        <v>0</v>
      </c>
      <c r="BF101" s="120">
        <f>IF($N$101="snížená",$J$101,0)</f>
        <v>0</v>
      </c>
      <c r="BG101" s="120">
        <f>IF($N$101="zákl. přenesená",$J$101,0)</f>
        <v>0</v>
      </c>
      <c r="BH101" s="120">
        <f>IF($N$101="sníž. přenesená",$J$101,0)</f>
        <v>0</v>
      </c>
      <c r="BI101" s="120">
        <f>IF($N$101="nulová",$J$101,0)</f>
        <v>0</v>
      </c>
      <c r="BJ101" s="75" t="s">
        <v>8</v>
      </c>
      <c r="BK101" s="120">
        <f>ROUND($I$101*$H$101,0)</f>
        <v>0</v>
      </c>
      <c r="BL101" s="75" t="s">
        <v>125</v>
      </c>
      <c r="BM101" s="75" t="s">
        <v>166</v>
      </c>
    </row>
    <row r="102" spans="2:65" s="6" customFormat="1" ht="15.75" customHeight="1">
      <c r="B102" s="22"/>
      <c r="C102" s="112" t="s">
        <v>9</v>
      </c>
      <c r="D102" s="112" t="s">
        <v>121</v>
      </c>
      <c r="E102" s="110" t="s">
        <v>175</v>
      </c>
      <c r="F102" s="111" t="s">
        <v>176</v>
      </c>
      <c r="G102" s="112" t="s">
        <v>128</v>
      </c>
      <c r="H102" s="113">
        <v>594.72</v>
      </c>
      <c r="I102" s="114"/>
      <c r="J102" s="115">
        <f>ROUND($I$102*$H$102,0)</f>
        <v>0</v>
      </c>
      <c r="K102" s="111"/>
      <c r="L102" s="22"/>
      <c r="M102" s="116"/>
      <c r="N102" s="117" t="s">
        <v>43</v>
      </c>
      <c r="P102" s="118">
        <f>$O$102*$H$102</f>
        <v>0</v>
      </c>
      <c r="Q102" s="118">
        <v>0</v>
      </c>
      <c r="R102" s="118">
        <f>$Q$102*$H$102</f>
        <v>0</v>
      </c>
      <c r="S102" s="118">
        <v>0.054</v>
      </c>
      <c r="T102" s="119">
        <f>$S$102*$H$102</f>
        <v>32.11488</v>
      </c>
      <c r="AR102" s="75" t="s">
        <v>125</v>
      </c>
      <c r="AT102" s="75" t="s">
        <v>121</v>
      </c>
      <c r="AU102" s="75" t="s">
        <v>8</v>
      </c>
      <c r="AY102" s="75" t="s">
        <v>120</v>
      </c>
      <c r="BE102" s="120">
        <f>IF($N$102="základní",$J$102,0)</f>
        <v>0</v>
      </c>
      <c r="BF102" s="120">
        <f>IF($N$102="snížená",$J$102,0)</f>
        <v>0</v>
      </c>
      <c r="BG102" s="120">
        <f>IF($N$102="zákl. přenesená",$J$102,0)</f>
        <v>0</v>
      </c>
      <c r="BH102" s="120">
        <f>IF($N$102="sníž. přenesená",$J$102,0)</f>
        <v>0</v>
      </c>
      <c r="BI102" s="120">
        <f>IF($N$102="nulová",$J$102,0)</f>
        <v>0</v>
      </c>
      <c r="BJ102" s="75" t="s">
        <v>8</v>
      </c>
      <c r="BK102" s="120">
        <f>ROUND($I$102*$H$102,0)</f>
        <v>0</v>
      </c>
      <c r="BL102" s="75" t="s">
        <v>125</v>
      </c>
      <c r="BM102" s="75" t="s">
        <v>9</v>
      </c>
    </row>
    <row r="103" spans="2:65" s="6" customFormat="1" ht="15.75" customHeight="1">
      <c r="B103" s="22"/>
      <c r="C103" s="112" t="s">
        <v>171</v>
      </c>
      <c r="D103" s="112" t="s">
        <v>121</v>
      </c>
      <c r="E103" s="110" t="s">
        <v>520</v>
      </c>
      <c r="F103" s="111" t="s">
        <v>521</v>
      </c>
      <c r="G103" s="112" t="s">
        <v>128</v>
      </c>
      <c r="H103" s="113">
        <v>166.32</v>
      </c>
      <c r="I103" s="114"/>
      <c r="J103" s="115">
        <f>ROUND($I$103*$H$103,0)</f>
        <v>0</v>
      </c>
      <c r="K103" s="111"/>
      <c r="L103" s="22"/>
      <c r="M103" s="116"/>
      <c r="N103" s="117" t="s">
        <v>43</v>
      </c>
      <c r="P103" s="118">
        <f>$O$103*$H$103</f>
        <v>0</v>
      </c>
      <c r="Q103" s="118">
        <v>0</v>
      </c>
      <c r="R103" s="118">
        <f>$Q$103*$H$103</f>
        <v>0</v>
      </c>
      <c r="S103" s="118">
        <v>0.088</v>
      </c>
      <c r="T103" s="119">
        <f>$S$103*$H$103</f>
        <v>14.636159999999999</v>
      </c>
      <c r="AR103" s="75" t="s">
        <v>125</v>
      </c>
      <c r="AT103" s="75" t="s">
        <v>121</v>
      </c>
      <c r="AU103" s="75" t="s">
        <v>8</v>
      </c>
      <c r="AY103" s="75" t="s">
        <v>120</v>
      </c>
      <c r="BE103" s="120">
        <f>IF($N$103="základní",$J$103,0)</f>
        <v>0</v>
      </c>
      <c r="BF103" s="120">
        <f>IF($N$103="snížená",$J$103,0)</f>
        <v>0</v>
      </c>
      <c r="BG103" s="120">
        <f>IF($N$103="zákl. přenesená",$J$103,0)</f>
        <v>0</v>
      </c>
      <c r="BH103" s="120">
        <f>IF($N$103="sníž. přenesená",$J$103,0)</f>
        <v>0</v>
      </c>
      <c r="BI103" s="120">
        <f>IF($N$103="nulová",$J$103,0)</f>
        <v>0</v>
      </c>
      <c r="BJ103" s="75" t="s">
        <v>8</v>
      </c>
      <c r="BK103" s="120">
        <f>ROUND($I$103*$H$103,0)</f>
        <v>0</v>
      </c>
      <c r="BL103" s="75" t="s">
        <v>125</v>
      </c>
      <c r="BM103" s="75" t="s">
        <v>171</v>
      </c>
    </row>
    <row r="104" spans="2:65" s="6" customFormat="1" ht="15.75" customHeight="1">
      <c r="B104" s="22"/>
      <c r="C104" s="112" t="s">
        <v>174</v>
      </c>
      <c r="D104" s="112" t="s">
        <v>121</v>
      </c>
      <c r="E104" s="110" t="s">
        <v>522</v>
      </c>
      <c r="F104" s="111" t="s">
        <v>523</v>
      </c>
      <c r="G104" s="112" t="s">
        <v>128</v>
      </c>
      <c r="H104" s="113">
        <v>63</v>
      </c>
      <c r="I104" s="114"/>
      <c r="J104" s="115">
        <f>ROUND($I$104*$H$104,0)</f>
        <v>0</v>
      </c>
      <c r="K104" s="111"/>
      <c r="L104" s="22"/>
      <c r="M104" s="116"/>
      <c r="N104" s="117" t="s">
        <v>43</v>
      </c>
      <c r="P104" s="118">
        <f>$O$104*$H$104</f>
        <v>0</v>
      </c>
      <c r="Q104" s="118">
        <v>0</v>
      </c>
      <c r="R104" s="118">
        <f>$Q$104*$H$104</f>
        <v>0</v>
      </c>
      <c r="S104" s="118">
        <v>0.024</v>
      </c>
      <c r="T104" s="119">
        <f>$S$104*$H$104</f>
        <v>1.512</v>
      </c>
      <c r="AR104" s="75" t="s">
        <v>125</v>
      </c>
      <c r="AT104" s="75" t="s">
        <v>121</v>
      </c>
      <c r="AU104" s="75" t="s">
        <v>8</v>
      </c>
      <c r="AY104" s="75" t="s">
        <v>120</v>
      </c>
      <c r="BE104" s="120">
        <f>IF($N$104="základní",$J$104,0)</f>
        <v>0</v>
      </c>
      <c r="BF104" s="120">
        <f>IF($N$104="snížená",$J$104,0)</f>
        <v>0</v>
      </c>
      <c r="BG104" s="120">
        <f>IF($N$104="zákl. přenesená",$J$104,0)</f>
        <v>0</v>
      </c>
      <c r="BH104" s="120">
        <f>IF($N$104="sníž. přenesená",$J$104,0)</f>
        <v>0</v>
      </c>
      <c r="BI104" s="120">
        <f>IF($N$104="nulová",$J$104,0)</f>
        <v>0</v>
      </c>
      <c r="BJ104" s="75" t="s">
        <v>8</v>
      </c>
      <c r="BK104" s="120">
        <f>ROUND($I$104*$H$104,0)</f>
        <v>0</v>
      </c>
      <c r="BL104" s="75" t="s">
        <v>125</v>
      </c>
      <c r="BM104" s="75" t="s">
        <v>174</v>
      </c>
    </row>
    <row r="105" spans="2:65" s="6" customFormat="1" ht="15.75" customHeight="1">
      <c r="B105" s="22"/>
      <c r="C105" s="112" t="s">
        <v>177</v>
      </c>
      <c r="D105" s="112" t="s">
        <v>121</v>
      </c>
      <c r="E105" s="110" t="s">
        <v>184</v>
      </c>
      <c r="F105" s="111" t="s">
        <v>185</v>
      </c>
      <c r="G105" s="112" t="s">
        <v>156</v>
      </c>
      <c r="H105" s="113">
        <v>6</v>
      </c>
      <c r="I105" s="114"/>
      <c r="J105" s="115">
        <f>ROUND($I$105*$H$105,0)</f>
        <v>0</v>
      </c>
      <c r="K105" s="111"/>
      <c r="L105" s="22"/>
      <c r="M105" s="116"/>
      <c r="N105" s="117" t="s">
        <v>43</v>
      </c>
      <c r="P105" s="118">
        <f>$O$105*$H$105</f>
        <v>0</v>
      </c>
      <c r="Q105" s="118">
        <v>0</v>
      </c>
      <c r="R105" s="118">
        <f>$Q$105*$H$105</f>
        <v>0</v>
      </c>
      <c r="S105" s="118">
        <v>0</v>
      </c>
      <c r="T105" s="119">
        <f>$S$105*$H$105</f>
        <v>0</v>
      </c>
      <c r="AR105" s="75" t="s">
        <v>125</v>
      </c>
      <c r="AT105" s="75" t="s">
        <v>121</v>
      </c>
      <c r="AU105" s="75" t="s">
        <v>8</v>
      </c>
      <c r="AY105" s="75" t="s">
        <v>120</v>
      </c>
      <c r="BE105" s="120">
        <f>IF($N$105="základní",$J$105,0)</f>
        <v>0</v>
      </c>
      <c r="BF105" s="120">
        <f>IF($N$105="snížená",$J$105,0)</f>
        <v>0</v>
      </c>
      <c r="BG105" s="120">
        <f>IF($N$105="zákl. přenesená",$J$105,0)</f>
        <v>0</v>
      </c>
      <c r="BH105" s="120">
        <f>IF($N$105="sníž. přenesená",$J$105,0)</f>
        <v>0</v>
      </c>
      <c r="BI105" s="120">
        <f>IF($N$105="nulová",$J$105,0)</f>
        <v>0</v>
      </c>
      <c r="BJ105" s="75" t="s">
        <v>8</v>
      </c>
      <c r="BK105" s="120">
        <f>ROUND($I$105*$H$105,0)</f>
        <v>0</v>
      </c>
      <c r="BL105" s="75" t="s">
        <v>125</v>
      </c>
      <c r="BM105" s="75" t="s">
        <v>177</v>
      </c>
    </row>
    <row r="106" spans="2:65" s="6" customFormat="1" ht="15.75" customHeight="1">
      <c r="B106" s="22"/>
      <c r="C106" s="112" t="s">
        <v>180</v>
      </c>
      <c r="D106" s="112" t="s">
        <v>121</v>
      </c>
      <c r="E106" s="110" t="s">
        <v>524</v>
      </c>
      <c r="F106" s="111" t="s">
        <v>525</v>
      </c>
      <c r="G106" s="112" t="s">
        <v>128</v>
      </c>
      <c r="H106" s="113">
        <v>3.225</v>
      </c>
      <c r="I106" s="114"/>
      <c r="J106" s="115">
        <f>ROUND($I$106*$H$106,0)</f>
        <v>0</v>
      </c>
      <c r="K106" s="111"/>
      <c r="L106" s="22"/>
      <c r="M106" s="116"/>
      <c r="N106" s="117" t="s">
        <v>43</v>
      </c>
      <c r="P106" s="118">
        <f>$O$106*$H$106</f>
        <v>0</v>
      </c>
      <c r="Q106" s="118">
        <v>0</v>
      </c>
      <c r="R106" s="118">
        <f>$Q$106*$H$106</f>
        <v>0</v>
      </c>
      <c r="S106" s="118">
        <v>0.063</v>
      </c>
      <c r="T106" s="119">
        <f>$S$106*$H$106</f>
        <v>0.203175</v>
      </c>
      <c r="AR106" s="75" t="s">
        <v>125</v>
      </c>
      <c r="AT106" s="75" t="s">
        <v>121</v>
      </c>
      <c r="AU106" s="75" t="s">
        <v>8</v>
      </c>
      <c r="AY106" s="75" t="s">
        <v>120</v>
      </c>
      <c r="BE106" s="120">
        <f>IF($N$106="základní",$J$106,0)</f>
        <v>0</v>
      </c>
      <c r="BF106" s="120">
        <f>IF($N$106="snížená",$J$106,0)</f>
        <v>0</v>
      </c>
      <c r="BG106" s="120">
        <f>IF($N$106="zákl. přenesená",$J$106,0)</f>
        <v>0</v>
      </c>
      <c r="BH106" s="120">
        <f>IF($N$106="sníž. přenesená",$J$106,0)</f>
        <v>0</v>
      </c>
      <c r="BI106" s="120">
        <f>IF($N$106="nulová",$J$106,0)</f>
        <v>0</v>
      </c>
      <c r="BJ106" s="75" t="s">
        <v>8</v>
      </c>
      <c r="BK106" s="120">
        <f>ROUND($I$106*$H$106,0)</f>
        <v>0</v>
      </c>
      <c r="BL106" s="75" t="s">
        <v>125</v>
      </c>
      <c r="BM106" s="75" t="s">
        <v>180</v>
      </c>
    </row>
    <row r="107" spans="2:65" s="6" customFormat="1" ht="15.75" customHeight="1">
      <c r="B107" s="22"/>
      <c r="C107" s="112" t="s">
        <v>183</v>
      </c>
      <c r="D107" s="112" t="s">
        <v>121</v>
      </c>
      <c r="E107" s="110" t="s">
        <v>186</v>
      </c>
      <c r="F107" s="111" t="s">
        <v>187</v>
      </c>
      <c r="G107" s="112" t="s">
        <v>128</v>
      </c>
      <c r="H107" s="113">
        <v>10.4</v>
      </c>
      <c r="I107" s="114"/>
      <c r="J107" s="115">
        <f>ROUND($I$107*$H$107,0)</f>
        <v>0</v>
      </c>
      <c r="K107" s="111"/>
      <c r="L107" s="22"/>
      <c r="M107" s="116"/>
      <c r="N107" s="117" t="s">
        <v>43</v>
      </c>
      <c r="P107" s="118">
        <f>$O$107*$H$107</f>
        <v>0</v>
      </c>
      <c r="Q107" s="118">
        <v>0</v>
      </c>
      <c r="R107" s="118">
        <f>$Q$107*$H$107</f>
        <v>0</v>
      </c>
      <c r="S107" s="118">
        <v>0.025</v>
      </c>
      <c r="T107" s="119">
        <f>$S$107*$H$107</f>
        <v>0.26</v>
      </c>
      <c r="AR107" s="75" t="s">
        <v>125</v>
      </c>
      <c r="AT107" s="75" t="s">
        <v>121</v>
      </c>
      <c r="AU107" s="75" t="s">
        <v>8</v>
      </c>
      <c r="AY107" s="75" t="s">
        <v>120</v>
      </c>
      <c r="BE107" s="120">
        <f>IF($N$107="základní",$J$107,0)</f>
        <v>0</v>
      </c>
      <c r="BF107" s="120">
        <f>IF($N$107="snížená",$J$107,0)</f>
        <v>0</v>
      </c>
      <c r="BG107" s="120">
        <f>IF($N$107="zákl. přenesená",$J$107,0)</f>
        <v>0</v>
      </c>
      <c r="BH107" s="120">
        <f>IF($N$107="sníž. přenesená",$J$107,0)</f>
        <v>0</v>
      </c>
      <c r="BI107" s="120">
        <f>IF($N$107="nulová",$J$107,0)</f>
        <v>0</v>
      </c>
      <c r="BJ107" s="75" t="s">
        <v>8</v>
      </c>
      <c r="BK107" s="120">
        <f>ROUND($I$107*$H$107,0)</f>
        <v>0</v>
      </c>
      <c r="BL107" s="75" t="s">
        <v>125</v>
      </c>
      <c r="BM107" s="75" t="s">
        <v>183</v>
      </c>
    </row>
    <row r="108" spans="2:65" s="6" customFormat="1" ht="15.75" customHeight="1">
      <c r="B108" s="22"/>
      <c r="C108" s="112" t="s">
        <v>7</v>
      </c>
      <c r="D108" s="112" t="s">
        <v>121</v>
      </c>
      <c r="E108" s="110" t="s">
        <v>189</v>
      </c>
      <c r="F108" s="111" t="s">
        <v>190</v>
      </c>
      <c r="G108" s="112" t="s">
        <v>191</v>
      </c>
      <c r="H108" s="113">
        <v>51.486</v>
      </c>
      <c r="I108" s="114"/>
      <c r="J108" s="115">
        <f>ROUND($I$108*$H$108,0)</f>
        <v>0</v>
      </c>
      <c r="K108" s="111"/>
      <c r="L108" s="22"/>
      <c r="M108" s="116"/>
      <c r="N108" s="117" t="s">
        <v>43</v>
      </c>
      <c r="P108" s="118">
        <f>$O$108*$H$108</f>
        <v>0</v>
      </c>
      <c r="Q108" s="118">
        <v>0</v>
      </c>
      <c r="R108" s="118">
        <f>$Q$108*$H$108</f>
        <v>0</v>
      </c>
      <c r="S108" s="118">
        <v>0</v>
      </c>
      <c r="T108" s="119">
        <f>$S$108*$H$108</f>
        <v>0</v>
      </c>
      <c r="AR108" s="75" t="s">
        <v>125</v>
      </c>
      <c r="AT108" s="75" t="s">
        <v>121</v>
      </c>
      <c r="AU108" s="75" t="s">
        <v>8</v>
      </c>
      <c r="AY108" s="75" t="s">
        <v>120</v>
      </c>
      <c r="BE108" s="120">
        <f>IF($N$108="základní",$J$108,0)</f>
        <v>0</v>
      </c>
      <c r="BF108" s="120">
        <f>IF($N$108="snížená",$J$108,0)</f>
        <v>0</v>
      </c>
      <c r="BG108" s="120">
        <f>IF($N$108="zákl. přenesená",$J$108,0)</f>
        <v>0</v>
      </c>
      <c r="BH108" s="120">
        <f>IF($N$108="sníž. přenesená",$J$108,0)</f>
        <v>0</v>
      </c>
      <c r="BI108" s="120">
        <f>IF($N$108="nulová",$J$108,0)</f>
        <v>0</v>
      </c>
      <c r="BJ108" s="75" t="s">
        <v>8</v>
      </c>
      <c r="BK108" s="120">
        <f>ROUND($I$108*$H$108,0)</f>
        <v>0</v>
      </c>
      <c r="BL108" s="75" t="s">
        <v>125</v>
      </c>
      <c r="BM108" s="75" t="s">
        <v>7</v>
      </c>
    </row>
    <row r="109" spans="2:65" s="6" customFormat="1" ht="15.75" customHeight="1">
      <c r="B109" s="22"/>
      <c r="C109" s="112" t="s">
        <v>188</v>
      </c>
      <c r="D109" s="112" t="s">
        <v>121</v>
      </c>
      <c r="E109" s="110" t="s">
        <v>193</v>
      </c>
      <c r="F109" s="111" t="s">
        <v>194</v>
      </c>
      <c r="G109" s="112" t="s">
        <v>191</v>
      </c>
      <c r="H109" s="113">
        <v>154.47</v>
      </c>
      <c r="I109" s="114"/>
      <c r="J109" s="115">
        <f>ROUND($I$109*$H$109,0)</f>
        <v>0</v>
      </c>
      <c r="K109" s="111"/>
      <c r="L109" s="22"/>
      <c r="M109" s="116"/>
      <c r="N109" s="117" t="s">
        <v>43</v>
      </c>
      <c r="P109" s="118">
        <f>$O$109*$H$109</f>
        <v>0</v>
      </c>
      <c r="Q109" s="118">
        <v>0</v>
      </c>
      <c r="R109" s="118">
        <f>$Q$109*$H$109</f>
        <v>0</v>
      </c>
      <c r="S109" s="118">
        <v>0</v>
      </c>
      <c r="T109" s="119">
        <f>$S$109*$H$109</f>
        <v>0</v>
      </c>
      <c r="AR109" s="75" t="s">
        <v>125</v>
      </c>
      <c r="AT109" s="75" t="s">
        <v>121</v>
      </c>
      <c r="AU109" s="75" t="s">
        <v>8</v>
      </c>
      <c r="AY109" s="75" t="s">
        <v>120</v>
      </c>
      <c r="BE109" s="120">
        <f>IF($N$109="základní",$J$109,0)</f>
        <v>0</v>
      </c>
      <c r="BF109" s="120">
        <f>IF($N$109="snížená",$J$109,0)</f>
        <v>0</v>
      </c>
      <c r="BG109" s="120">
        <f>IF($N$109="zákl. přenesená",$J$109,0)</f>
        <v>0</v>
      </c>
      <c r="BH109" s="120">
        <f>IF($N$109="sníž. přenesená",$J$109,0)</f>
        <v>0</v>
      </c>
      <c r="BI109" s="120">
        <f>IF($N$109="nulová",$J$109,0)</f>
        <v>0</v>
      </c>
      <c r="BJ109" s="75" t="s">
        <v>8</v>
      </c>
      <c r="BK109" s="120">
        <f>ROUND($I$109*$H$109,0)</f>
        <v>0</v>
      </c>
      <c r="BL109" s="75" t="s">
        <v>125</v>
      </c>
      <c r="BM109" s="75" t="s">
        <v>188</v>
      </c>
    </row>
    <row r="110" spans="2:65" s="6" customFormat="1" ht="15.75" customHeight="1">
      <c r="B110" s="22"/>
      <c r="C110" s="112" t="s">
        <v>192</v>
      </c>
      <c r="D110" s="112" t="s">
        <v>121</v>
      </c>
      <c r="E110" s="110" t="s">
        <v>196</v>
      </c>
      <c r="F110" s="111" t="s">
        <v>197</v>
      </c>
      <c r="G110" s="112" t="s">
        <v>191</v>
      </c>
      <c r="H110" s="113">
        <v>51.486</v>
      </c>
      <c r="I110" s="114"/>
      <c r="J110" s="115">
        <f>ROUND($I$110*$H$110,0)</f>
        <v>0</v>
      </c>
      <c r="K110" s="111"/>
      <c r="L110" s="22"/>
      <c r="M110" s="116"/>
      <c r="N110" s="117" t="s">
        <v>43</v>
      </c>
      <c r="P110" s="118">
        <f>$O$110*$H$110</f>
        <v>0</v>
      </c>
      <c r="Q110" s="118">
        <v>0</v>
      </c>
      <c r="R110" s="118">
        <f>$Q$110*$H$110</f>
        <v>0</v>
      </c>
      <c r="S110" s="118">
        <v>0</v>
      </c>
      <c r="T110" s="119">
        <f>$S$110*$H$110</f>
        <v>0</v>
      </c>
      <c r="AR110" s="75" t="s">
        <v>125</v>
      </c>
      <c r="AT110" s="75" t="s">
        <v>121</v>
      </c>
      <c r="AU110" s="75" t="s">
        <v>8</v>
      </c>
      <c r="AY110" s="75" t="s">
        <v>120</v>
      </c>
      <c r="BE110" s="120">
        <f>IF($N$110="základní",$J$110,0)</f>
        <v>0</v>
      </c>
      <c r="BF110" s="120">
        <f>IF($N$110="snížená",$J$110,0)</f>
        <v>0</v>
      </c>
      <c r="BG110" s="120">
        <f>IF($N$110="zákl. přenesená",$J$110,0)</f>
        <v>0</v>
      </c>
      <c r="BH110" s="120">
        <f>IF($N$110="sníž. přenesená",$J$110,0)</f>
        <v>0</v>
      </c>
      <c r="BI110" s="120">
        <f>IF($N$110="nulová",$J$110,0)</f>
        <v>0</v>
      </c>
      <c r="BJ110" s="75" t="s">
        <v>8</v>
      </c>
      <c r="BK110" s="120">
        <f>ROUND($I$110*$H$110,0)</f>
        <v>0</v>
      </c>
      <c r="BL110" s="75" t="s">
        <v>125</v>
      </c>
      <c r="BM110" s="75" t="s">
        <v>192</v>
      </c>
    </row>
    <row r="111" spans="2:65" s="6" customFormat="1" ht="15.75" customHeight="1">
      <c r="B111" s="22"/>
      <c r="C111" s="112" t="s">
        <v>195</v>
      </c>
      <c r="D111" s="112" t="s">
        <v>121</v>
      </c>
      <c r="E111" s="110" t="s">
        <v>199</v>
      </c>
      <c r="F111" s="111" t="s">
        <v>200</v>
      </c>
      <c r="G111" s="112" t="s">
        <v>191</v>
      </c>
      <c r="H111" s="113">
        <v>978.31</v>
      </c>
      <c r="I111" s="114"/>
      <c r="J111" s="115">
        <f>ROUND($I$111*$H$111,0)</f>
        <v>0</v>
      </c>
      <c r="K111" s="111"/>
      <c r="L111" s="22"/>
      <c r="M111" s="116"/>
      <c r="N111" s="117" t="s">
        <v>43</v>
      </c>
      <c r="P111" s="118">
        <f>$O$111*$H$111</f>
        <v>0</v>
      </c>
      <c r="Q111" s="118">
        <v>0</v>
      </c>
      <c r="R111" s="118">
        <f>$Q$111*$H$111</f>
        <v>0</v>
      </c>
      <c r="S111" s="118">
        <v>0</v>
      </c>
      <c r="T111" s="119">
        <f>$S$111*$H$111</f>
        <v>0</v>
      </c>
      <c r="AR111" s="75" t="s">
        <v>125</v>
      </c>
      <c r="AT111" s="75" t="s">
        <v>121</v>
      </c>
      <c r="AU111" s="75" t="s">
        <v>8</v>
      </c>
      <c r="AY111" s="75" t="s">
        <v>120</v>
      </c>
      <c r="BE111" s="120">
        <f>IF($N$111="základní",$J$111,0)</f>
        <v>0</v>
      </c>
      <c r="BF111" s="120">
        <f>IF($N$111="snížená",$J$111,0)</f>
        <v>0</v>
      </c>
      <c r="BG111" s="120">
        <f>IF($N$111="zákl. přenesená",$J$111,0)</f>
        <v>0</v>
      </c>
      <c r="BH111" s="120">
        <f>IF($N$111="sníž. přenesená",$J$111,0)</f>
        <v>0</v>
      </c>
      <c r="BI111" s="120">
        <f>IF($N$111="nulová",$J$111,0)</f>
        <v>0</v>
      </c>
      <c r="BJ111" s="75" t="s">
        <v>8</v>
      </c>
      <c r="BK111" s="120">
        <f>ROUND($I$111*$H$111,0)</f>
        <v>0</v>
      </c>
      <c r="BL111" s="75" t="s">
        <v>125</v>
      </c>
      <c r="BM111" s="75" t="s">
        <v>195</v>
      </c>
    </row>
    <row r="112" spans="2:65" s="6" customFormat="1" ht="15.75" customHeight="1">
      <c r="B112" s="22"/>
      <c r="C112" s="112" t="s">
        <v>198</v>
      </c>
      <c r="D112" s="112" t="s">
        <v>121</v>
      </c>
      <c r="E112" s="110" t="s">
        <v>202</v>
      </c>
      <c r="F112" s="111" t="s">
        <v>203</v>
      </c>
      <c r="G112" s="112" t="s">
        <v>191</v>
      </c>
      <c r="H112" s="113">
        <v>51.486</v>
      </c>
      <c r="I112" s="114"/>
      <c r="J112" s="115">
        <f>ROUND($I$112*$H$112,0)</f>
        <v>0</v>
      </c>
      <c r="K112" s="111"/>
      <c r="L112" s="22"/>
      <c r="M112" s="116"/>
      <c r="N112" s="117" t="s">
        <v>43</v>
      </c>
      <c r="P112" s="118">
        <f>$O$112*$H$112</f>
        <v>0</v>
      </c>
      <c r="Q112" s="118">
        <v>0</v>
      </c>
      <c r="R112" s="118">
        <f>$Q$112*$H$112</f>
        <v>0</v>
      </c>
      <c r="S112" s="118">
        <v>0</v>
      </c>
      <c r="T112" s="119">
        <f>$S$112*$H$112</f>
        <v>0</v>
      </c>
      <c r="AR112" s="75" t="s">
        <v>125</v>
      </c>
      <c r="AT112" s="75" t="s">
        <v>121</v>
      </c>
      <c r="AU112" s="75" t="s">
        <v>8</v>
      </c>
      <c r="AY112" s="75" t="s">
        <v>120</v>
      </c>
      <c r="BE112" s="120">
        <f>IF($N$112="základní",$J$112,0)</f>
        <v>0</v>
      </c>
      <c r="BF112" s="120">
        <f>IF($N$112="snížená",$J$112,0)</f>
        <v>0</v>
      </c>
      <c r="BG112" s="120">
        <f>IF($N$112="zákl. přenesená",$J$112,0)</f>
        <v>0</v>
      </c>
      <c r="BH112" s="120">
        <f>IF($N$112="sníž. přenesená",$J$112,0)</f>
        <v>0</v>
      </c>
      <c r="BI112" s="120">
        <f>IF($N$112="nulová",$J$112,0)</f>
        <v>0</v>
      </c>
      <c r="BJ112" s="75" t="s">
        <v>8</v>
      </c>
      <c r="BK112" s="120">
        <f>ROUND($I$112*$H$112,0)</f>
        <v>0</v>
      </c>
      <c r="BL112" s="75" t="s">
        <v>125</v>
      </c>
      <c r="BM112" s="75" t="s">
        <v>198</v>
      </c>
    </row>
    <row r="113" spans="2:65" s="6" customFormat="1" ht="15.75" customHeight="1">
      <c r="B113" s="22"/>
      <c r="C113" s="112" t="s">
        <v>201</v>
      </c>
      <c r="D113" s="112" t="s">
        <v>121</v>
      </c>
      <c r="E113" s="110" t="s">
        <v>205</v>
      </c>
      <c r="F113" s="111" t="s">
        <v>206</v>
      </c>
      <c r="G113" s="112" t="s">
        <v>191</v>
      </c>
      <c r="H113" s="113">
        <v>51.49</v>
      </c>
      <c r="I113" s="114"/>
      <c r="J113" s="115">
        <f>ROUND($I$113*$H$113,0)</f>
        <v>0</v>
      </c>
      <c r="K113" s="111"/>
      <c r="L113" s="22"/>
      <c r="M113" s="116"/>
      <c r="N113" s="117" t="s">
        <v>43</v>
      </c>
      <c r="P113" s="118">
        <f>$O$113*$H$113</f>
        <v>0</v>
      </c>
      <c r="Q113" s="118">
        <v>0</v>
      </c>
      <c r="R113" s="118">
        <f>$Q$113*$H$113</f>
        <v>0</v>
      </c>
      <c r="S113" s="118">
        <v>0</v>
      </c>
      <c r="T113" s="119">
        <f>$S$113*$H$113</f>
        <v>0</v>
      </c>
      <c r="AR113" s="75" t="s">
        <v>125</v>
      </c>
      <c r="AT113" s="75" t="s">
        <v>121</v>
      </c>
      <c r="AU113" s="75" t="s">
        <v>8</v>
      </c>
      <c r="AY113" s="75" t="s">
        <v>120</v>
      </c>
      <c r="BE113" s="120">
        <f>IF($N$113="základní",$J$113,0)</f>
        <v>0</v>
      </c>
      <c r="BF113" s="120">
        <f>IF($N$113="snížená",$J$113,0)</f>
        <v>0</v>
      </c>
      <c r="BG113" s="120">
        <f>IF($N$113="zákl. přenesená",$J$113,0)</f>
        <v>0</v>
      </c>
      <c r="BH113" s="120">
        <f>IF($N$113="sníž. přenesená",$J$113,0)</f>
        <v>0</v>
      </c>
      <c r="BI113" s="120">
        <f>IF($N$113="nulová",$J$113,0)</f>
        <v>0</v>
      </c>
      <c r="BJ113" s="75" t="s">
        <v>8</v>
      </c>
      <c r="BK113" s="120">
        <f>ROUND($I$113*$H$113,0)</f>
        <v>0</v>
      </c>
      <c r="BL113" s="75" t="s">
        <v>125</v>
      </c>
      <c r="BM113" s="75" t="s">
        <v>201</v>
      </c>
    </row>
    <row r="114" spans="2:65" s="6" customFormat="1" ht="15.75" customHeight="1">
      <c r="B114" s="22"/>
      <c r="C114" s="112" t="s">
        <v>204</v>
      </c>
      <c r="D114" s="112" t="s">
        <v>121</v>
      </c>
      <c r="E114" s="110" t="s">
        <v>208</v>
      </c>
      <c r="F114" s="111" t="s">
        <v>209</v>
      </c>
      <c r="G114" s="112" t="s">
        <v>191</v>
      </c>
      <c r="H114" s="113">
        <v>51.49</v>
      </c>
      <c r="I114" s="114"/>
      <c r="J114" s="115">
        <f>ROUND($I$114*$H$114,0)</f>
        <v>0</v>
      </c>
      <c r="K114" s="111"/>
      <c r="L114" s="22"/>
      <c r="M114" s="116"/>
      <c r="N114" s="117" t="s">
        <v>43</v>
      </c>
      <c r="P114" s="118">
        <f>$O$114*$H$114</f>
        <v>0</v>
      </c>
      <c r="Q114" s="118">
        <v>0</v>
      </c>
      <c r="R114" s="118">
        <f>$Q$114*$H$114</f>
        <v>0</v>
      </c>
      <c r="S114" s="118">
        <v>0</v>
      </c>
      <c r="T114" s="119">
        <f>$S$114*$H$114</f>
        <v>0</v>
      </c>
      <c r="AR114" s="75" t="s">
        <v>125</v>
      </c>
      <c r="AT114" s="75" t="s">
        <v>121</v>
      </c>
      <c r="AU114" s="75" t="s">
        <v>8</v>
      </c>
      <c r="AY114" s="75" t="s">
        <v>120</v>
      </c>
      <c r="BE114" s="120">
        <f>IF($N$114="základní",$J$114,0)</f>
        <v>0</v>
      </c>
      <c r="BF114" s="120">
        <f>IF($N$114="snížená",$J$114,0)</f>
        <v>0</v>
      </c>
      <c r="BG114" s="120">
        <f>IF($N$114="zákl. přenesená",$J$114,0)</f>
        <v>0</v>
      </c>
      <c r="BH114" s="120">
        <f>IF($N$114="sníž. přenesená",$J$114,0)</f>
        <v>0</v>
      </c>
      <c r="BI114" s="120">
        <f>IF($N$114="nulová",$J$114,0)</f>
        <v>0</v>
      </c>
      <c r="BJ114" s="75" t="s">
        <v>8</v>
      </c>
      <c r="BK114" s="120">
        <f>ROUND($I$114*$H$114,0)</f>
        <v>0</v>
      </c>
      <c r="BL114" s="75" t="s">
        <v>125</v>
      </c>
      <c r="BM114" s="75" t="s">
        <v>204</v>
      </c>
    </row>
    <row r="115" spans="2:63" s="100" customFormat="1" ht="37.5" customHeight="1">
      <c r="B115" s="101"/>
      <c r="D115" s="102" t="s">
        <v>71</v>
      </c>
      <c r="E115" s="103" t="s">
        <v>210</v>
      </c>
      <c r="F115" s="103" t="s">
        <v>211</v>
      </c>
      <c r="J115" s="104">
        <f>$BK$115</f>
        <v>0</v>
      </c>
      <c r="L115" s="101"/>
      <c r="M115" s="105"/>
      <c r="P115" s="106">
        <f>$P$116</f>
        <v>0</v>
      </c>
      <c r="R115" s="106">
        <f>$R$116</f>
        <v>0</v>
      </c>
      <c r="T115" s="107">
        <f>$T$116</f>
        <v>0</v>
      </c>
      <c r="AR115" s="102" t="s">
        <v>8</v>
      </c>
      <c r="AT115" s="102" t="s">
        <v>71</v>
      </c>
      <c r="AU115" s="102" t="s">
        <v>72</v>
      </c>
      <c r="AY115" s="102" t="s">
        <v>120</v>
      </c>
      <c r="BK115" s="108">
        <f>$BK$116</f>
        <v>0</v>
      </c>
    </row>
    <row r="116" spans="2:65" s="6" customFormat="1" ht="15.75" customHeight="1">
      <c r="B116" s="22"/>
      <c r="C116" s="112" t="s">
        <v>207</v>
      </c>
      <c r="D116" s="112" t="s">
        <v>121</v>
      </c>
      <c r="E116" s="110" t="s">
        <v>213</v>
      </c>
      <c r="F116" s="111" t="s">
        <v>214</v>
      </c>
      <c r="G116" s="112" t="s">
        <v>191</v>
      </c>
      <c r="H116" s="113">
        <v>30.461</v>
      </c>
      <c r="I116" s="114"/>
      <c r="J116" s="115">
        <f>ROUND($I$116*$H$116,0)</f>
        <v>0</v>
      </c>
      <c r="K116" s="111"/>
      <c r="L116" s="22"/>
      <c r="M116" s="116"/>
      <c r="N116" s="117" t="s">
        <v>43</v>
      </c>
      <c r="P116" s="118">
        <f>$O$116*$H$116</f>
        <v>0</v>
      </c>
      <c r="Q116" s="118">
        <v>0</v>
      </c>
      <c r="R116" s="118">
        <f>$Q$116*$H$116</f>
        <v>0</v>
      </c>
      <c r="S116" s="118">
        <v>0</v>
      </c>
      <c r="T116" s="119">
        <f>$S$116*$H$116</f>
        <v>0</v>
      </c>
      <c r="AR116" s="75" t="s">
        <v>125</v>
      </c>
      <c r="AT116" s="75" t="s">
        <v>121</v>
      </c>
      <c r="AU116" s="75" t="s">
        <v>8</v>
      </c>
      <c r="AY116" s="75" t="s">
        <v>120</v>
      </c>
      <c r="BE116" s="120">
        <f>IF($N$116="základní",$J$116,0)</f>
        <v>0</v>
      </c>
      <c r="BF116" s="120">
        <f>IF($N$116="snížená",$J$116,0)</f>
        <v>0</v>
      </c>
      <c r="BG116" s="120">
        <f>IF($N$116="zákl. přenesená",$J$116,0)</f>
        <v>0</v>
      </c>
      <c r="BH116" s="120">
        <f>IF($N$116="sníž. přenesená",$J$116,0)</f>
        <v>0</v>
      </c>
      <c r="BI116" s="120">
        <f>IF($N$116="nulová",$J$116,0)</f>
        <v>0</v>
      </c>
      <c r="BJ116" s="75" t="s">
        <v>8</v>
      </c>
      <c r="BK116" s="120">
        <f>ROUND($I$116*$H$116,0)</f>
        <v>0</v>
      </c>
      <c r="BL116" s="75" t="s">
        <v>125</v>
      </c>
      <c r="BM116" s="75" t="s">
        <v>207</v>
      </c>
    </row>
    <row r="117" spans="2:63" s="100" customFormat="1" ht="37.5" customHeight="1">
      <c r="B117" s="101"/>
      <c r="D117" s="102" t="s">
        <v>71</v>
      </c>
      <c r="E117" s="103" t="s">
        <v>526</v>
      </c>
      <c r="F117" s="103" t="s">
        <v>527</v>
      </c>
      <c r="J117" s="104">
        <f>$BK$117</f>
        <v>0</v>
      </c>
      <c r="L117" s="101"/>
      <c r="M117" s="105"/>
      <c r="P117" s="106">
        <f>SUM($P$118:$P$120)</f>
        <v>0</v>
      </c>
      <c r="R117" s="106">
        <f>SUM($R$118:$R$120)</f>
        <v>1.1844723799999999</v>
      </c>
      <c r="T117" s="107">
        <f>SUM($T$118:$T$120)</f>
        <v>0</v>
      </c>
      <c r="AR117" s="102" t="s">
        <v>80</v>
      </c>
      <c r="AT117" s="102" t="s">
        <v>71</v>
      </c>
      <c r="AU117" s="102" t="s">
        <v>72</v>
      </c>
      <c r="AY117" s="102" t="s">
        <v>120</v>
      </c>
      <c r="BK117" s="108">
        <f>SUM($BK$118:$BK$120)</f>
        <v>0</v>
      </c>
    </row>
    <row r="118" spans="2:65" s="6" customFormat="1" ht="15.75" customHeight="1">
      <c r="B118" s="22"/>
      <c r="C118" s="112" t="s">
        <v>212</v>
      </c>
      <c r="D118" s="112" t="s">
        <v>121</v>
      </c>
      <c r="E118" s="110" t="s">
        <v>528</v>
      </c>
      <c r="F118" s="111" t="s">
        <v>529</v>
      </c>
      <c r="G118" s="112" t="s">
        <v>139</v>
      </c>
      <c r="H118" s="113">
        <v>745.42</v>
      </c>
      <c r="I118" s="114"/>
      <c r="J118" s="115">
        <f>ROUND($I$118*$H$118,0)</f>
        <v>0</v>
      </c>
      <c r="K118" s="111"/>
      <c r="L118" s="22"/>
      <c r="M118" s="116"/>
      <c r="N118" s="117" t="s">
        <v>43</v>
      </c>
      <c r="P118" s="118">
        <f>$O$118*$H$118</f>
        <v>0</v>
      </c>
      <c r="Q118" s="118">
        <v>0.00026</v>
      </c>
      <c r="R118" s="118">
        <f>$Q$118*$H$118</f>
        <v>0.19380919999999996</v>
      </c>
      <c r="S118" s="118">
        <v>0</v>
      </c>
      <c r="T118" s="119">
        <f>$S$118*$H$118</f>
        <v>0</v>
      </c>
      <c r="AR118" s="75" t="s">
        <v>171</v>
      </c>
      <c r="AT118" s="75" t="s">
        <v>121</v>
      </c>
      <c r="AU118" s="75" t="s">
        <v>8</v>
      </c>
      <c r="AY118" s="75" t="s">
        <v>120</v>
      </c>
      <c r="BE118" s="120">
        <f>IF($N$118="základní",$J$118,0)</f>
        <v>0</v>
      </c>
      <c r="BF118" s="120">
        <f>IF($N$118="snížená",$J$118,0)</f>
        <v>0</v>
      </c>
      <c r="BG118" s="120">
        <f>IF($N$118="zákl. přenesená",$J$118,0)</f>
        <v>0</v>
      </c>
      <c r="BH118" s="120">
        <f>IF($N$118="sníž. přenesená",$J$118,0)</f>
        <v>0</v>
      </c>
      <c r="BI118" s="120">
        <f>IF($N$118="nulová",$J$118,0)</f>
        <v>0</v>
      </c>
      <c r="BJ118" s="75" t="s">
        <v>8</v>
      </c>
      <c r="BK118" s="120">
        <f>ROUND($I$118*$H$118,0)</f>
        <v>0</v>
      </c>
      <c r="BL118" s="75" t="s">
        <v>171</v>
      </c>
      <c r="BM118" s="75" t="s">
        <v>212</v>
      </c>
    </row>
    <row r="119" spans="2:65" s="6" customFormat="1" ht="15.75" customHeight="1">
      <c r="B119" s="22"/>
      <c r="C119" s="112" t="s">
        <v>217</v>
      </c>
      <c r="D119" s="112" t="s">
        <v>121</v>
      </c>
      <c r="E119" s="110" t="s">
        <v>530</v>
      </c>
      <c r="F119" s="111" t="s">
        <v>531</v>
      </c>
      <c r="G119" s="112" t="s">
        <v>128</v>
      </c>
      <c r="H119" s="113">
        <v>74.542</v>
      </c>
      <c r="I119" s="114"/>
      <c r="J119" s="115">
        <f>ROUND($I$119*$H$119,0)</f>
        <v>0</v>
      </c>
      <c r="K119" s="111"/>
      <c r="L119" s="22"/>
      <c r="M119" s="116"/>
      <c r="N119" s="117" t="s">
        <v>43</v>
      </c>
      <c r="P119" s="118">
        <f>$O$119*$H$119</f>
        <v>0</v>
      </c>
      <c r="Q119" s="118">
        <v>0.01329</v>
      </c>
      <c r="R119" s="118">
        <f>$Q$119*$H$119</f>
        <v>0.99066318</v>
      </c>
      <c r="S119" s="118">
        <v>0</v>
      </c>
      <c r="T119" s="119">
        <f>$S$119*$H$119</f>
        <v>0</v>
      </c>
      <c r="AR119" s="75" t="s">
        <v>171</v>
      </c>
      <c r="AT119" s="75" t="s">
        <v>121</v>
      </c>
      <c r="AU119" s="75" t="s">
        <v>8</v>
      </c>
      <c r="AY119" s="75" t="s">
        <v>120</v>
      </c>
      <c r="BE119" s="120">
        <f>IF($N$119="základní",$J$119,0)</f>
        <v>0</v>
      </c>
      <c r="BF119" s="120">
        <f>IF($N$119="snížená",$J$119,0)</f>
        <v>0</v>
      </c>
      <c r="BG119" s="120">
        <f>IF($N$119="zákl. přenesená",$J$119,0)</f>
        <v>0</v>
      </c>
      <c r="BH119" s="120">
        <f>IF($N$119="sníž. přenesená",$J$119,0)</f>
        <v>0</v>
      </c>
      <c r="BI119" s="120">
        <f>IF($N$119="nulová",$J$119,0)</f>
        <v>0</v>
      </c>
      <c r="BJ119" s="75" t="s">
        <v>8</v>
      </c>
      <c r="BK119" s="120">
        <f>ROUND($I$119*$H$119,0)</f>
        <v>0</v>
      </c>
      <c r="BL119" s="75" t="s">
        <v>171</v>
      </c>
      <c r="BM119" s="75" t="s">
        <v>217</v>
      </c>
    </row>
    <row r="120" spans="2:65" s="6" customFormat="1" ht="15.75" customHeight="1">
      <c r="B120" s="22"/>
      <c r="C120" s="112" t="s">
        <v>220</v>
      </c>
      <c r="D120" s="112" t="s">
        <v>121</v>
      </c>
      <c r="E120" s="110" t="s">
        <v>532</v>
      </c>
      <c r="F120" s="111" t="s">
        <v>533</v>
      </c>
      <c r="G120" s="112" t="s">
        <v>191</v>
      </c>
      <c r="H120" s="113">
        <v>1.18</v>
      </c>
      <c r="I120" s="114"/>
      <c r="J120" s="115">
        <f>ROUND($I$120*$H$120,0)</f>
        <v>0</v>
      </c>
      <c r="K120" s="111"/>
      <c r="L120" s="22"/>
      <c r="M120" s="116"/>
      <c r="N120" s="117" t="s">
        <v>43</v>
      </c>
      <c r="P120" s="118">
        <f>$O$120*$H$120</f>
        <v>0</v>
      </c>
      <c r="Q120" s="118">
        <v>0</v>
      </c>
      <c r="R120" s="118">
        <f>$Q$120*$H$120</f>
        <v>0</v>
      </c>
      <c r="S120" s="118">
        <v>0</v>
      </c>
      <c r="T120" s="119">
        <f>$S$120*$H$120</f>
        <v>0</v>
      </c>
      <c r="AR120" s="75" t="s">
        <v>171</v>
      </c>
      <c r="AT120" s="75" t="s">
        <v>121</v>
      </c>
      <c r="AU120" s="75" t="s">
        <v>8</v>
      </c>
      <c r="AY120" s="75" t="s">
        <v>120</v>
      </c>
      <c r="BE120" s="120">
        <f>IF($N$120="základní",$J$120,0)</f>
        <v>0</v>
      </c>
      <c r="BF120" s="120">
        <f>IF($N$120="snížená",$J$120,0)</f>
        <v>0</v>
      </c>
      <c r="BG120" s="120">
        <f>IF($N$120="zákl. přenesená",$J$120,0)</f>
        <v>0</v>
      </c>
      <c r="BH120" s="120">
        <f>IF($N$120="sníž. přenesená",$J$120,0)</f>
        <v>0</v>
      </c>
      <c r="BI120" s="120">
        <f>IF($N$120="nulová",$J$120,0)</f>
        <v>0</v>
      </c>
      <c r="BJ120" s="75" t="s">
        <v>8</v>
      </c>
      <c r="BK120" s="120">
        <f>ROUND($I$120*$H$120,0)</f>
        <v>0</v>
      </c>
      <c r="BL120" s="75" t="s">
        <v>171</v>
      </c>
      <c r="BM120" s="75" t="s">
        <v>220</v>
      </c>
    </row>
    <row r="121" spans="2:63" s="100" customFormat="1" ht="37.5" customHeight="1">
      <c r="B121" s="101"/>
      <c r="D121" s="102" t="s">
        <v>71</v>
      </c>
      <c r="E121" s="103" t="s">
        <v>215</v>
      </c>
      <c r="F121" s="103" t="s">
        <v>216</v>
      </c>
      <c r="J121" s="104">
        <f>$BK$121</f>
        <v>0</v>
      </c>
      <c r="L121" s="101"/>
      <c r="M121" s="105"/>
      <c r="P121" s="106">
        <f>SUM($P$122:$P$125)</f>
        <v>0</v>
      </c>
      <c r="R121" s="106">
        <f>SUM($R$122:$R$125)</f>
        <v>0</v>
      </c>
      <c r="T121" s="107">
        <f>SUM($T$122:$T$125)</f>
        <v>0</v>
      </c>
      <c r="AR121" s="102" t="s">
        <v>8</v>
      </c>
      <c r="AT121" s="102" t="s">
        <v>71</v>
      </c>
      <c r="AU121" s="102" t="s">
        <v>72</v>
      </c>
      <c r="AY121" s="102" t="s">
        <v>120</v>
      </c>
      <c r="BK121" s="108">
        <f>SUM($BK$122:$BK$125)</f>
        <v>0</v>
      </c>
    </row>
    <row r="122" spans="2:65" s="6" customFormat="1" ht="15.75" customHeight="1">
      <c r="B122" s="22"/>
      <c r="C122" s="112" t="s">
        <v>223</v>
      </c>
      <c r="D122" s="112" t="s">
        <v>121</v>
      </c>
      <c r="E122" s="110" t="s">
        <v>218</v>
      </c>
      <c r="F122" s="111" t="s">
        <v>219</v>
      </c>
      <c r="G122" s="112" t="s">
        <v>128</v>
      </c>
      <c r="H122" s="113">
        <v>754.76</v>
      </c>
      <c r="I122" s="114"/>
      <c r="J122" s="115">
        <f>ROUND($I$122*$H$122,0)</f>
        <v>0</v>
      </c>
      <c r="K122" s="111"/>
      <c r="L122" s="22"/>
      <c r="M122" s="116"/>
      <c r="N122" s="117" t="s">
        <v>43</v>
      </c>
      <c r="P122" s="118">
        <f>$O$122*$H$122</f>
        <v>0</v>
      </c>
      <c r="Q122" s="118">
        <v>0</v>
      </c>
      <c r="R122" s="118">
        <f>$Q$122*$H$122</f>
        <v>0</v>
      </c>
      <c r="S122" s="118">
        <v>0</v>
      </c>
      <c r="T122" s="119">
        <f>$S$122*$H$122</f>
        <v>0</v>
      </c>
      <c r="AR122" s="75" t="s">
        <v>125</v>
      </c>
      <c r="AT122" s="75" t="s">
        <v>121</v>
      </c>
      <c r="AU122" s="75" t="s">
        <v>8</v>
      </c>
      <c r="AY122" s="75" t="s">
        <v>120</v>
      </c>
      <c r="BE122" s="120">
        <f>IF($N$122="základní",$J$122,0)</f>
        <v>0</v>
      </c>
      <c r="BF122" s="120">
        <f>IF($N$122="snížená",$J$122,0)</f>
        <v>0</v>
      </c>
      <c r="BG122" s="120">
        <f>IF($N$122="zákl. přenesená",$J$122,0)</f>
        <v>0</v>
      </c>
      <c r="BH122" s="120">
        <f>IF($N$122="sníž. přenesená",$J$122,0)</f>
        <v>0</v>
      </c>
      <c r="BI122" s="120">
        <f>IF($N$122="nulová",$J$122,0)</f>
        <v>0</v>
      </c>
      <c r="BJ122" s="75" t="s">
        <v>8</v>
      </c>
      <c r="BK122" s="120">
        <f>ROUND($I$122*$H$122,0)</f>
        <v>0</v>
      </c>
      <c r="BL122" s="75" t="s">
        <v>125</v>
      </c>
      <c r="BM122" s="75" t="s">
        <v>223</v>
      </c>
    </row>
    <row r="123" spans="2:65" s="6" customFormat="1" ht="15.75" customHeight="1">
      <c r="B123" s="22"/>
      <c r="C123" s="112" t="s">
        <v>228</v>
      </c>
      <c r="D123" s="112" t="s">
        <v>121</v>
      </c>
      <c r="E123" s="110" t="s">
        <v>221</v>
      </c>
      <c r="F123" s="111" t="s">
        <v>222</v>
      </c>
      <c r="G123" s="112" t="s">
        <v>128</v>
      </c>
      <c r="H123" s="113">
        <v>12.7</v>
      </c>
      <c r="I123" s="114"/>
      <c r="J123" s="115">
        <f>ROUND($I$123*$H$123,0)</f>
        <v>0</v>
      </c>
      <c r="K123" s="111"/>
      <c r="L123" s="22"/>
      <c r="M123" s="116"/>
      <c r="N123" s="117" t="s">
        <v>43</v>
      </c>
      <c r="P123" s="118">
        <f>$O$123*$H$123</f>
        <v>0</v>
      </c>
      <c r="Q123" s="118">
        <v>0</v>
      </c>
      <c r="R123" s="118">
        <f>$Q$123*$H$123</f>
        <v>0</v>
      </c>
      <c r="S123" s="118">
        <v>0</v>
      </c>
      <c r="T123" s="119">
        <f>$S$123*$H$123</f>
        <v>0</v>
      </c>
      <c r="AR123" s="75" t="s">
        <v>125</v>
      </c>
      <c r="AT123" s="75" t="s">
        <v>121</v>
      </c>
      <c r="AU123" s="75" t="s">
        <v>8</v>
      </c>
      <c r="AY123" s="75" t="s">
        <v>120</v>
      </c>
      <c r="BE123" s="120">
        <f>IF($N$123="základní",$J$123,0)</f>
        <v>0</v>
      </c>
      <c r="BF123" s="120">
        <f>IF($N$123="snížená",$J$123,0)</f>
        <v>0</v>
      </c>
      <c r="BG123" s="120">
        <f>IF($N$123="zákl. přenesená",$J$123,0)</f>
        <v>0</v>
      </c>
      <c r="BH123" s="120">
        <f>IF($N$123="sníž. přenesená",$J$123,0)</f>
        <v>0</v>
      </c>
      <c r="BI123" s="120">
        <f>IF($N$123="nulová",$J$123,0)</f>
        <v>0</v>
      </c>
      <c r="BJ123" s="75" t="s">
        <v>8</v>
      </c>
      <c r="BK123" s="120">
        <f>ROUND($I$123*$H$123,0)</f>
        <v>0</v>
      </c>
      <c r="BL123" s="75" t="s">
        <v>125</v>
      </c>
      <c r="BM123" s="75" t="s">
        <v>228</v>
      </c>
    </row>
    <row r="124" spans="2:65" s="6" customFormat="1" ht="15.75" customHeight="1">
      <c r="B124" s="22"/>
      <c r="C124" s="112" t="s">
        <v>233</v>
      </c>
      <c r="D124" s="112" t="s">
        <v>121</v>
      </c>
      <c r="E124" s="110" t="s">
        <v>224</v>
      </c>
      <c r="F124" s="111" t="s">
        <v>225</v>
      </c>
      <c r="G124" s="112" t="s">
        <v>139</v>
      </c>
      <c r="H124" s="113">
        <v>375.3</v>
      </c>
      <c r="I124" s="114"/>
      <c r="J124" s="115">
        <f>ROUND($I$124*$H$124,0)</f>
        <v>0</v>
      </c>
      <c r="K124" s="111"/>
      <c r="L124" s="22"/>
      <c r="M124" s="116"/>
      <c r="N124" s="117" t="s">
        <v>43</v>
      </c>
      <c r="P124" s="118">
        <f>$O$124*$H$124</f>
        <v>0</v>
      </c>
      <c r="Q124" s="118">
        <v>0</v>
      </c>
      <c r="R124" s="118">
        <f>$Q$124*$H$124</f>
        <v>0</v>
      </c>
      <c r="S124" s="118">
        <v>0</v>
      </c>
      <c r="T124" s="119">
        <f>$S$124*$H$124</f>
        <v>0</v>
      </c>
      <c r="AR124" s="75" t="s">
        <v>125</v>
      </c>
      <c r="AT124" s="75" t="s">
        <v>121</v>
      </c>
      <c r="AU124" s="75" t="s">
        <v>8</v>
      </c>
      <c r="AY124" s="75" t="s">
        <v>120</v>
      </c>
      <c r="BE124" s="120">
        <f>IF($N$124="základní",$J$124,0)</f>
        <v>0</v>
      </c>
      <c r="BF124" s="120">
        <f>IF($N$124="snížená",$J$124,0)</f>
        <v>0</v>
      </c>
      <c r="BG124" s="120">
        <f>IF($N$124="zákl. přenesená",$J$124,0)</f>
        <v>0</v>
      </c>
      <c r="BH124" s="120">
        <f>IF($N$124="sníž. přenesená",$J$124,0)</f>
        <v>0</v>
      </c>
      <c r="BI124" s="120">
        <f>IF($N$124="nulová",$J$124,0)</f>
        <v>0</v>
      </c>
      <c r="BJ124" s="75" t="s">
        <v>8</v>
      </c>
      <c r="BK124" s="120">
        <f>ROUND($I$124*$H$124,0)</f>
        <v>0</v>
      </c>
      <c r="BL124" s="75" t="s">
        <v>125</v>
      </c>
      <c r="BM124" s="75" t="s">
        <v>233</v>
      </c>
    </row>
    <row r="125" spans="2:65" s="6" customFormat="1" ht="15.75" customHeight="1">
      <c r="B125" s="22"/>
      <c r="C125" s="112" t="s">
        <v>348</v>
      </c>
      <c r="D125" s="112" t="s">
        <v>121</v>
      </c>
      <c r="E125" s="110" t="s">
        <v>534</v>
      </c>
      <c r="F125" s="111" t="s">
        <v>535</v>
      </c>
      <c r="G125" s="112" t="s">
        <v>340</v>
      </c>
      <c r="H125" s="113">
        <v>1</v>
      </c>
      <c r="I125" s="114"/>
      <c r="J125" s="115">
        <f>ROUND($I$125*$H$125,0)</f>
        <v>0</v>
      </c>
      <c r="K125" s="111"/>
      <c r="L125" s="22"/>
      <c r="M125" s="116"/>
      <c r="N125" s="117" t="s">
        <v>43</v>
      </c>
      <c r="P125" s="118">
        <f>$O$125*$H$125</f>
        <v>0</v>
      </c>
      <c r="Q125" s="118">
        <v>0</v>
      </c>
      <c r="R125" s="118">
        <f>$Q$125*$H$125</f>
        <v>0</v>
      </c>
      <c r="S125" s="118">
        <v>0</v>
      </c>
      <c r="T125" s="119">
        <f>$S$125*$H$125</f>
        <v>0</v>
      </c>
      <c r="AR125" s="75" t="s">
        <v>125</v>
      </c>
      <c r="AT125" s="75" t="s">
        <v>121</v>
      </c>
      <c r="AU125" s="75" t="s">
        <v>8</v>
      </c>
      <c r="AY125" s="75" t="s">
        <v>120</v>
      </c>
      <c r="BE125" s="120">
        <f>IF($N$125="základní",$J$125,0)</f>
        <v>0</v>
      </c>
      <c r="BF125" s="120">
        <f>IF($N$125="snížená",$J$125,0)</f>
        <v>0</v>
      </c>
      <c r="BG125" s="120">
        <f>IF($N$125="zákl. přenesená",$J$125,0)</f>
        <v>0</v>
      </c>
      <c r="BH125" s="120">
        <f>IF($N$125="sníž. přenesená",$J$125,0)</f>
        <v>0</v>
      </c>
      <c r="BI125" s="120">
        <f>IF($N$125="nulová",$J$125,0)</f>
        <v>0</v>
      </c>
      <c r="BJ125" s="75" t="s">
        <v>8</v>
      </c>
      <c r="BK125" s="120">
        <f>ROUND($I$125*$H$125,0)</f>
        <v>0</v>
      </c>
      <c r="BL125" s="75" t="s">
        <v>125</v>
      </c>
      <c r="BM125" s="75" t="s">
        <v>348</v>
      </c>
    </row>
    <row r="126" spans="2:63" s="100" customFormat="1" ht="37.5" customHeight="1">
      <c r="B126" s="101"/>
      <c r="D126" s="102" t="s">
        <v>71</v>
      </c>
      <c r="E126" s="103" t="s">
        <v>226</v>
      </c>
      <c r="F126" s="103" t="s">
        <v>227</v>
      </c>
      <c r="J126" s="104">
        <f>$BK$126</f>
        <v>0</v>
      </c>
      <c r="L126" s="101"/>
      <c r="M126" s="105"/>
      <c r="P126" s="106">
        <f>$P$127</f>
        <v>0</v>
      </c>
      <c r="R126" s="106">
        <f>$R$127</f>
        <v>0.9057699</v>
      </c>
      <c r="T126" s="107">
        <f>$T$127</f>
        <v>0</v>
      </c>
      <c r="AR126" s="102" t="s">
        <v>80</v>
      </c>
      <c r="AT126" s="102" t="s">
        <v>71</v>
      </c>
      <c r="AU126" s="102" t="s">
        <v>72</v>
      </c>
      <c r="AY126" s="102" t="s">
        <v>120</v>
      </c>
      <c r="BK126" s="108">
        <f>$BK$127</f>
        <v>0</v>
      </c>
    </row>
    <row r="127" spans="2:65" s="6" customFormat="1" ht="15.75" customHeight="1">
      <c r="B127" s="22"/>
      <c r="C127" s="112" t="s">
        <v>351</v>
      </c>
      <c r="D127" s="112" t="s">
        <v>121</v>
      </c>
      <c r="E127" s="110" t="s">
        <v>229</v>
      </c>
      <c r="F127" s="111" t="s">
        <v>230</v>
      </c>
      <c r="G127" s="112" t="s">
        <v>128</v>
      </c>
      <c r="H127" s="113">
        <v>1848.51</v>
      </c>
      <c r="I127" s="114"/>
      <c r="J127" s="115">
        <f>ROUND($I$127*$H$127,0)</f>
        <v>0</v>
      </c>
      <c r="K127" s="111"/>
      <c r="L127" s="22"/>
      <c r="M127" s="116"/>
      <c r="N127" s="117" t="s">
        <v>43</v>
      </c>
      <c r="P127" s="118">
        <f>$O$127*$H$127</f>
        <v>0</v>
      </c>
      <c r="Q127" s="118">
        <v>0.00049</v>
      </c>
      <c r="R127" s="118">
        <f>$Q$127*$H$127</f>
        <v>0.9057699</v>
      </c>
      <c r="S127" s="118">
        <v>0</v>
      </c>
      <c r="T127" s="119">
        <f>$S$127*$H$127</f>
        <v>0</v>
      </c>
      <c r="AR127" s="75" t="s">
        <v>171</v>
      </c>
      <c r="AT127" s="75" t="s">
        <v>121</v>
      </c>
      <c r="AU127" s="75" t="s">
        <v>8</v>
      </c>
      <c r="AY127" s="75" t="s">
        <v>120</v>
      </c>
      <c r="BE127" s="120">
        <f>IF($N$127="základní",$J$127,0)</f>
        <v>0</v>
      </c>
      <c r="BF127" s="120">
        <f>IF($N$127="snížená",$J$127,0)</f>
        <v>0</v>
      </c>
      <c r="BG127" s="120">
        <f>IF($N$127="zákl. přenesená",$J$127,0)</f>
        <v>0</v>
      </c>
      <c r="BH127" s="120">
        <f>IF($N$127="sníž. přenesená",$J$127,0)</f>
        <v>0</v>
      </c>
      <c r="BI127" s="120">
        <f>IF($N$127="nulová",$J$127,0)</f>
        <v>0</v>
      </c>
      <c r="BJ127" s="75" t="s">
        <v>8</v>
      </c>
      <c r="BK127" s="120">
        <f>ROUND($I$127*$H$127,0)</f>
        <v>0</v>
      </c>
      <c r="BL127" s="75" t="s">
        <v>171</v>
      </c>
      <c r="BM127" s="75" t="s">
        <v>351</v>
      </c>
    </row>
    <row r="128" spans="2:63" s="100" customFormat="1" ht="37.5" customHeight="1">
      <c r="B128" s="101"/>
      <c r="D128" s="102" t="s">
        <v>71</v>
      </c>
      <c r="E128" s="103" t="s">
        <v>231</v>
      </c>
      <c r="F128" s="103" t="s">
        <v>232</v>
      </c>
      <c r="J128" s="104">
        <f>$BK$128</f>
        <v>0</v>
      </c>
      <c r="L128" s="101"/>
      <c r="M128" s="105"/>
      <c r="P128" s="106">
        <f>$P$129</f>
        <v>0</v>
      </c>
      <c r="R128" s="106">
        <f>$R$129</f>
        <v>0</v>
      </c>
      <c r="T128" s="107">
        <f>$T$129</f>
        <v>0</v>
      </c>
      <c r="AR128" s="102" t="s">
        <v>136</v>
      </c>
      <c r="AT128" s="102" t="s">
        <v>71</v>
      </c>
      <c r="AU128" s="102" t="s">
        <v>72</v>
      </c>
      <c r="AY128" s="102" t="s">
        <v>120</v>
      </c>
      <c r="BK128" s="108">
        <f>$BK$129</f>
        <v>0</v>
      </c>
    </row>
    <row r="129" spans="2:65" s="6" customFormat="1" ht="15.75" customHeight="1">
      <c r="B129" s="22"/>
      <c r="C129" s="112" t="s">
        <v>355</v>
      </c>
      <c r="D129" s="112" t="s">
        <v>121</v>
      </c>
      <c r="E129" s="110" t="s">
        <v>510</v>
      </c>
      <c r="F129" s="111" t="s">
        <v>235</v>
      </c>
      <c r="G129" s="112" t="s">
        <v>236</v>
      </c>
      <c r="H129" s="121"/>
      <c r="I129" s="114"/>
      <c r="J129" s="115">
        <f>ROUND($I$129*$H$129,0)</f>
        <v>0</v>
      </c>
      <c r="K129" s="111"/>
      <c r="L129" s="22"/>
      <c r="M129" s="116"/>
      <c r="N129" s="122" t="s">
        <v>43</v>
      </c>
      <c r="O129" s="123"/>
      <c r="P129" s="124">
        <f>$O$129*$H$129</f>
        <v>0</v>
      </c>
      <c r="Q129" s="124">
        <v>0</v>
      </c>
      <c r="R129" s="124">
        <f>$Q$129*$H$129</f>
        <v>0</v>
      </c>
      <c r="S129" s="124">
        <v>0</v>
      </c>
      <c r="T129" s="125">
        <f>$S$129*$H$129</f>
        <v>0</v>
      </c>
      <c r="AR129" s="75" t="s">
        <v>125</v>
      </c>
      <c r="AT129" s="75" t="s">
        <v>121</v>
      </c>
      <c r="AU129" s="75" t="s">
        <v>8</v>
      </c>
      <c r="AY129" s="75" t="s">
        <v>120</v>
      </c>
      <c r="BE129" s="120">
        <f>IF($N$129="základní",$J$129,0)</f>
        <v>0</v>
      </c>
      <c r="BF129" s="120">
        <f>IF($N$129="snížená",$J$129,0)</f>
        <v>0</v>
      </c>
      <c r="BG129" s="120">
        <f>IF($N$129="zákl. přenesená",$J$129,0)</f>
        <v>0</v>
      </c>
      <c r="BH129" s="120">
        <f>IF($N$129="sníž. přenesená",$J$129,0)</f>
        <v>0</v>
      </c>
      <c r="BI129" s="120">
        <f>IF($N$129="nulová",$J$129,0)</f>
        <v>0</v>
      </c>
      <c r="BJ129" s="75" t="s">
        <v>8</v>
      </c>
      <c r="BK129" s="120">
        <f>ROUND($I$129*$H$129,0)</f>
        <v>0</v>
      </c>
      <c r="BL129" s="75" t="s">
        <v>125</v>
      </c>
      <c r="BM129" s="75" t="s">
        <v>355</v>
      </c>
    </row>
    <row r="130" spans="2:12" s="6" customFormat="1" ht="7.5" customHeight="1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22"/>
    </row>
  </sheetData>
  <sheetProtection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62"/>
      <c r="C2" s="163"/>
      <c r="D2" s="163"/>
      <c r="E2" s="163"/>
      <c r="F2" s="163"/>
      <c r="G2" s="163"/>
      <c r="H2" s="163"/>
      <c r="I2" s="163"/>
      <c r="J2" s="163"/>
      <c r="K2" s="164"/>
    </row>
    <row r="3" spans="2:11" s="167" customFormat="1" ht="45" customHeight="1">
      <c r="B3" s="165"/>
      <c r="C3" s="271" t="s">
        <v>543</v>
      </c>
      <c r="D3" s="271"/>
      <c r="E3" s="271"/>
      <c r="F3" s="271"/>
      <c r="G3" s="271"/>
      <c r="H3" s="271"/>
      <c r="I3" s="271"/>
      <c r="J3" s="271"/>
      <c r="K3" s="166"/>
    </row>
    <row r="4" spans="2:11" ht="25.5" customHeight="1">
      <c r="B4" s="174"/>
      <c r="C4" s="276" t="s">
        <v>544</v>
      </c>
      <c r="D4" s="276"/>
      <c r="E4" s="276"/>
      <c r="F4" s="276"/>
      <c r="G4" s="276"/>
      <c r="H4" s="276"/>
      <c r="I4" s="276"/>
      <c r="J4" s="276"/>
      <c r="K4" s="175"/>
    </row>
    <row r="5" spans="2:11" ht="5.25" customHeight="1">
      <c r="B5" s="174"/>
      <c r="C5" s="176"/>
      <c r="D5" s="176"/>
      <c r="E5" s="176"/>
      <c r="F5" s="176"/>
      <c r="G5" s="176"/>
      <c r="H5" s="176"/>
      <c r="I5" s="176"/>
      <c r="J5" s="176"/>
      <c r="K5" s="175"/>
    </row>
    <row r="6" spans="2:11" ht="15" customHeight="1">
      <c r="B6" s="174"/>
      <c r="C6" s="273" t="s">
        <v>545</v>
      </c>
      <c r="D6" s="273"/>
      <c r="E6" s="273"/>
      <c r="F6" s="273"/>
      <c r="G6" s="273"/>
      <c r="H6" s="273"/>
      <c r="I6" s="273"/>
      <c r="J6" s="273"/>
      <c r="K6" s="175"/>
    </row>
    <row r="7" spans="2:11" ht="15" customHeight="1">
      <c r="B7" s="178"/>
      <c r="C7" s="273" t="s">
        <v>546</v>
      </c>
      <c r="D7" s="273"/>
      <c r="E7" s="273"/>
      <c r="F7" s="273"/>
      <c r="G7" s="273"/>
      <c r="H7" s="273"/>
      <c r="I7" s="273"/>
      <c r="J7" s="273"/>
      <c r="K7" s="175"/>
    </row>
    <row r="8" spans="2:11" ht="12.75" customHeight="1">
      <c r="B8" s="178"/>
      <c r="C8" s="177"/>
      <c r="D8" s="177"/>
      <c r="E8" s="177"/>
      <c r="F8" s="177"/>
      <c r="G8" s="177"/>
      <c r="H8" s="177"/>
      <c r="I8" s="177"/>
      <c r="J8" s="177"/>
      <c r="K8" s="175"/>
    </row>
    <row r="9" spans="2:11" ht="15" customHeight="1">
      <c r="B9" s="178"/>
      <c r="C9" s="273" t="s">
        <v>547</v>
      </c>
      <c r="D9" s="273"/>
      <c r="E9" s="273"/>
      <c r="F9" s="273"/>
      <c r="G9" s="273"/>
      <c r="H9" s="273"/>
      <c r="I9" s="273"/>
      <c r="J9" s="273"/>
      <c r="K9" s="175"/>
    </row>
    <row r="10" spans="2:11" ht="15" customHeight="1">
      <c r="B10" s="178"/>
      <c r="C10" s="177"/>
      <c r="D10" s="273" t="s">
        <v>548</v>
      </c>
      <c r="E10" s="273"/>
      <c r="F10" s="273"/>
      <c r="G10" s="273"/>
      <c r="H10" s="273"/>
      <c r="I10" s="273"/>
      <c r="J10" s="273"/>
      <c r="K10" s="175"/>
    </row>
    <row r="11" spans="2:11" ht="15" customHeight="1">
      <c r="B11" s="178"/>
      <c r="C11" s="179"/>
      <c r="D11" s="273" t="s">
        <v>549</v>
      </c>
      <c r="E11" s="273"/>
      <c r="F11" s="273"/>
      <c r="G11" s="273"/>
      <c r="H11" s="273"/>
      <c r="I11" s="273"/>
      <c r="J11" s="273"/>
      <c r="K11" s="175"/>
    </row>
    <row r="12" spans="2:11" ht="12.75" customHeight="1">
      <c r="B12" s="178"/>
      <c r="C12" s="179"/>
      <c r="D12" s="179"/>
      <c r="E12" s="179"/>
      <c r="F12" s="179"/>
      <c r="G12" s="179"/>
      <c r="H12" s="179"/>
      <c r="I12" s="179"/>
      <c r="J12" s="179"/>
      <c r="K12" s="175"/>
    </row>
    <row r="13" spans="2:11" ht="15" customHeight="1">
      <c r="B13" s="178"/>
      <c r="C13" s="179"/>
      <c r="D13" s="273" t="s">
        <v>550</v>
      </c>
      <c r="E13" s="273"/>
      <c r="F13" s="273"/>
      <c r="G13" s="273"/>
      <c r="H13" s="273"/>
      <c r="I13" s="273"/>
      <c r="J13" s="273"/>
      <c r="K13" s="175"/>
    </row>
    <row r="14" spans="2:11" ht="15" customHeight="1">
      <c r="B14" s="178"/>
      <c r="C14" s="179"/>
      <c r="D14" s="273" t="s">
        <v>551</v>
      </c>
      <c r="E14" s="273"/>
      <c r="F14" s="273"/>
      <c r="G14" s="273"/>
      <c r="H14" s="273"/>
      <c r="I14" s="273"/>
      <c r="J14" s="273"/>
      <c r="K14" s="175"/>
    </row>
    <row r="15" spans="2:11" ht="15" customHeight="1">
      <c r="B15" s="178"/>
      <c r="C15" s="179"/>
      <c r="D15" s="273" t="s">
        <v>552</v>
      </c>
      <c r="E15" s="273"/>
      <c r="F15" s="273"/>
      <c r="G15" s="273"/>
      <c r="H15" s="273"/>
      <c r="I15" s="273"/>
      <c r="J15" s="273"/>
      <c r="K15" s="175"/>
    </row>
    <row r="16" spans="2:11" ht="15" customHeight="1">
      <c r="B16" s="178"/>
      <c r="C16" s="179"/>
      <c r="D16" s="179"/>
      <c r="E16" s="180" t="s">
        <v>78</v>
      </c>
      <c r="F16" s="273" t="s">
        <v>553</v>
      </c>
      <c r="G16" s="273"/>
      <c r="H16" s="273"/>
      <c r="I16" s="273"/>
      <c r="J16" s="273"/>
      <c r="K16" s="175"/>
    </row>
    <row r="17" spans="2:11" ht="15" customHeight="1">
      <c r="B17" s="178"/>
      <c r="C17" s="179"/>
      <c r="D17" s="179"/>
      <c r="E17" s="180" t="s">
        <v>554</v>
      </c>
      <c r="F17" s="273" t="s">
        <v>555</v>
      </c>
      <c r="G17" s="273"/>
      <c r="H17" s="273"/>
      <c r="I17" s="273"/>
      <c r="J17" s="273"/>
      <c r="K17" s="175"/>
    </row>
    <row r="18" spans="2:11" ht="15" customHeight="1">
      <c r="B18" s="178"/>
      <c r="C18" s="179"/>
      <c r="D18" s="179"/>
      <c r="E18" s="180" t="s">
        <v>556</v>
      </c>
      <c r="F18" s="273" t="s">
        <v>557</v>
      </c>
      <c r="G18" s="273"/>
      <c r="H18" s="273"/>
      <c r="I18" s="273"/>
      <c r="J18" s="273"/>
      <c r="K18" s="175"/>
    </row>
    <row r="19" spans="2:11" ht="15" customHeight="1">
      <c r="B19" s="178"/>
      <c r="C19" s="179"/>
      <c r="D19" s="179"/>
      <c r="E19" s="180" t="s">
        <v>558</v>
      </c>
      <c r="F19" s="273" t="s">
        <v>559</v>
      </c>
      <c r="G19" s="273"/>
      <c r="H19" s="273"/>
      <c r="I19" s="273"/>
      <c r="J19" s="273"/>
      <c r="K19" s="175"/>
    </row>
    <row r="20" spans="2:11" ht="15" customHeight="1">
      <c r="B20" s="178"/>
      <c r="C20" s="179"/>
      <c r="D20" s="179"/>
      <c r="E20" s="180" t="s">
        <v>560</v>
      </c>
      <c r="F20" s="273" t="s">
        <v>561</v>
      </c>
      <c r="G20" s="273"/>
      <c r="H20" s="273"/>
      <c r="I20" s="273"/>
      <c r="J20" s="273"/>
      <c r="K20" s="175"/>
    </row>
    <row r="21" spans="2:11" ht="15" customHeight="1">
      <c r="B21" s="178"/>
      <c r="C21" s="179"/>
      <c r="D21" s="179"/>
      <c r="E21" s="180" t="s">
        <v>562</v>
      </c>
      <c r="F21" s="273" t="s">
        <v>563</v>
      </c>
      <c r="G21" s="273"/>
      <c r="H21" s="273"/>
      <c r="I21" s="273"/>
      <c r="J21" s="273"/>
      <c r="K21" s="175"/>
    </row>
    <row r="22" spans="2:11" ht="12.75" customHeight="1">
      <c r="B22" s="178"/>
      <c r="C22" s="179"/>
      <c r="D22" s="179"/>
      <c r="E22" s="179"/>
      <c r="F22" s="179"/>
      <c r="G22" s="179"/>
      <c r="H22" s="179"/>
      <c r="I22" s="179"/>
      <c r="J22" s="179"/>
      <c r="K22" s="175"/>
    </row>
    <row r="23" spans="2:11" ht="15" customHeight="1">
      <c r="B23" s="178"/>
      <c r="C23" s="273" t="s">
        <v>564</v>
      </c>
      <c r="D23" s="273"/>
      <c r="E23" s="273"/>
      <c r="F23" s="273"/>
      <c r="G23" s="273"/>
      <c r="H23" s="273"/>
      <c r="I23" s="273"/>
      <c r="J23" s="273"/>
      <c r="K23" s="175"/>
    </row>
    <row r="24" spans="2:11" ht="15" customHeight="1">
      <c r="B24" s="178"/>
      <c r="C24" s="273" t="s">
        <v>565</v>
      </c>
      <c r="D24" s="273"/>
      <c r="E24" s="273"/>
      <c r="F24" s="273"/>
      <c r="G24" s="273"/>
      <c r="H24" s="273"/>
      <c r="I24" s="273"/>
      <c r="J24" s="273"/>
      <c r="K24" s="175"/>
    </row>
    <row r="25" spans="2:11" ht="15" customHeight="1">
      <c r="B25" s="178"/>
      <c r="C25" s="177"/>
      <c r="D25" s="273" t="s">
        <v>566</v>
      </c>
      <c r="E25" s="273"/>
      <c r="F25" s="273"/>
      <c r="G25" s="273"/>
      <c r="H25" s="273"/>
      <c r="I25" s="273"/>
      <c r="J25" s="273"/>
      <c r="K25" s="175"/>
    </row>
    <row r="26" spans="2:11" ht="15" customHeight="1">
      <c r="B26" s="178"/>
      <c r="C26" s="179"/>
      <c r="D26" s="273" t="s">
        <v>567</v>
      </c>
      <c r="E26" s="273"/>
      <c r="F26" s="273"/>
      <c r="G26" s="273"/>
      <c r="H26" s="273"/>
      <c r="I26" s="273"/>
      <c r="J26" s="273"/>
      <c r="K26" s="175"/>
    </row>
    <row r="27" spans="2:11" ht="12.75" customHeight="1">
      <c r="B27" s="178"/>
      <c r="C27" s="179"/>
      <c r="D27" s="179"/>
      <c r="E27" s="179"/>
      <c r="F27" s="179"/>
      <c r="G27" s="179"/>
      <c r="H27" s="179"/>
      <c r="I27" s="179"/>
      <c r="J27" s="179"/>
      <c r="K27" s="175"/>
    </row>
    <row r="28" spans="2:11" ht="15" customHeight="1">
      <c r="B28" s="178"/>
      <c r="C28" s="179"/>
      <c r="D28" s="273" t="s">
        <v>568</v>
      </c>
      <c r="E28" s="273"/>
      <c r="F28" s="273"/>
      <c r="G28" s="273"/>
      <c r="H28" s="273"/>
      <c r="I28" s="273"/>
      <c r="J28" s="273"/>
      <c r="K28" s="175"/>
    </row>
    <row r="29" spans="2:11" ht="15" customHeight="1">
      <c r="B29" s="178"/>
      <c r="C29" s="179"/>
      <c r="D29" s="273" t="s">
        <v>569</v>
      </c>
      <c r="E29" s="273"/>
      <c r="F29" s="273"/>
      <c r="G29" s="273"/>
      <c r="H29" s="273"/>
      <c r="I29" s="273"/>
      <c r="J29" s="273"/>
      <c r="K29" s="175"/>
    </row>
    <row r="30" spans="2:11" ht="12.75" customHeight="1">
      <c r="B30" s="178"/>
      <c r="C30" s="179"/>
      <c r="D30" s="179"/>
      <c r="E30" s="179"/>
      <c r="F30" s="179"/>
      <c r="G30" s="179"/>
      <c r="H30" s="179"/>
      <c r="I30" s="179"/>
      <c r="J30" s="179"/>
      <c r="K30" s="175"/>
    </row>
    <row r="31" spans="2:11" ht="15" customHeight="1">
      <c r="B31" s="178"/>
      <c r="C31" s="179"/>
      <c r="D31" s="273" t="s">
        <v>570</v>
      </c>
      <c r="E31" s="273"/>
      <c r="F31" s="273"/>
      <c r="G31" s="273"/>
      <c r="H31" s="273"/>
      <c r="I31" s="273"/>
      <c r="J31" s="273"/>
      <c r="K31" s="175"/>
    </row>
    <row r="32" spans="2:11" ht="15" customHeight="1">
      <c r="B32" s="178"/>
      <c r="C32" s="179"/>
      <c r="D32" s="273" t="s">
        <v>571</v>
      </c>
      <c r="E32" s="273"/>
      <c r="F32" s="273"/>
      <c r="G32" s="273"/>
      <c r="H32" s="273"/>
      <c r="I32" s="273"/>
      <c r="J32" s="273"/>
      <c r="K32" s="175"/>
    </row>
    <row r="33" spans="2:11" ht="15" customHeight="1">
      <c r="B33" s="178"/>
      <c r="C33" s="179"/>
      <c r="D33" s="273" t="s">
        <v>572</v>
      </c>
      <c r="E33" s="273"/>
      <c r="F33" s="273"/>
      <c r="G33" s="273"/>
      <c r="H33" s="273"/>
      <c r="I33" s="273"/>
      <c r="J33" s="273"/>
      <c r="K33" s="175"/>
    </row>
    <row r="34" spans="2:11" ht="15" customHeight="1">
      <c r="B34" s="178"/>
      <c r="C34" s="179"/>
      <c r="D34" s="177"/>
      <c r="E34" s="181" t="s">
        <v>104</v>
      </c>
      <c r="F34" s="177"/>
      <c r="G34" s="273" t="s">
        <v>573</v>
      </c>
      <c r="H34" s="273"/>
      <c r="I34" s="273"/>
      <c r="J34" s="273"/>
      <c r="K34" s="175"/>
    </row>
    <row r="35" spans="2:11" ht="30.75" customHeight="1">
      <c r="B35" s="178"/>
      <c r="C35" s="179"/>
      <c r="D35" s="177"/>
      <c r="E35" s="181" t="s">
        <v>574</v>
      </c>
      <c r="F35" s="177"/>
      <c r="G35" s="273" t="s">
        <v>575</v>
      </c>
      <c r="H35" s="273"/>
      <c r="I35" s="273"/>
      <c r="J35" s="273"/>
      <c r="K35" s="175"/>
    </row>
    <row r="36" spans="2:11" ht="15" customHeight="1">
      <c r="B36" s="178"/>
      <c r="C36" s="179"/>
      <c r="D36" s="177"/>
      <c r="E36" s="181" t="s">
        <v>53</v>
      </c>
      <c r="F36" s="177"/>
      <c r="G36" s="273" t="s">
        <v>576</v>
      </c>
      <c r="H36" s="273"/>
      <c r="I36" s="273"/>
      <c r="J36" s="273"/>
      <c r="K36" s="175"/>
    </row>
    <row r="37" spans="2:11" ht="15" customHeight="1">
      <c r="B37" s="178"/>
      <c r="C37" s="179"/>
      <c r="D37" s="177"/>
      <c r="E37" s="181" t="s">
        <v>105</v>
      </c>
      <c r="F37" s="177"/>
      <c r="G37" s="273" t="s">
        <v>577</v>
      </c>
      <c r="H37" s="273"/>
      <c r="I37" s="273"/>
      <c r="J37" s="273"/>
      <c r="K37" s="175"/>
    </row>
    <row r="38" spans="2:11" ht="15" customHeight="1">
      <c r="B38" s="178"/>
      <c r="C38" s="179"/>
      <c r="D38" s="177"/>
      <c r="E38" s="181" t="s">
        <v>106</v>
      </c>
      <c r="F38" s="177"/>
      <c r="G38" s="273" t="s">
        <v>578</v>
      </c>
      <c r="H38" s="273"/>
      <c r="I38" s="273"/>
      <c r="J38" s="273"/>
      <c r="K38" s="175"/>
    </row>
    <row r="39" spans="2:11" ht="15" customHeight="1">
      <c r="B39" s="178"/>
      <c r="C39" s="179"/>
      <c r="D39" s="177"/>
      <c r="E39" s="181" t="s">
        <v>107</v>
      </c>
      <c r="F39" s="177"/>
      <c r="G39" s="273" t="s">
        <v>579</v>
      </c>
      <c r="H39" s="273"/>
      <c r="I39" s="273"/>
      <c r="J39" s="273"/>
      <c r="K39" s="175"/>
    </row>
    <row r="40" spans="2:11" ht="15" customHeight="1">
      <c r="B40" s="178"/>
      <c r="C40" s="179"/>
      <c r="D40" s="177"/>
      <c r="E40" s="181" t="s">
        <v>580</v>
      </c>
      <c r="F40" s="177"/>
      <c r="G40" s="273" t="s">
        <v>581</v>
      </c>
      <c r="H40" s="273"/>
      <c r="I40" s="273"/>
      <c r="J40" s="273"/>
      <c r="K40" s="175"/>
    </row>
    <row r="41" spans="2:11" ht="15" customHeight="1">
      <c r="B41" s="178"/>
      <c r="C41" s="179"/>
      <c r="D41" s="177"/>
      <c r="E41" s="181"/>
      <c r="F41" s="177"/>
      <c r="G41" s="273" t="s">
        <v>582</v>
      </c>
      <c r="H41" s="273"/>
      <c r="I41" s="273"/>
      <c r="J41" s="273"/>
      <c r="K41" s="175"/>
    </row>
    <row r="42" spans="2:11" ht="15" customHeight="1">
      <c r="B42" s="178"/>
      <c r="C42" s="179"/>
      <c r="D42" s="177"/>
      <c r="E42" s="181" t="s">
        <v>583</v>
      </c>
      <c r="F42" s="177"/>
      <c r="G42" s="273" t="s">
        <v>584</v>
      </c>
      <c r="H42" s="273"/>
      <c r="I42" s="273"/>
      <c r="J42" s="273"/>
      <c r="K42" s="175"/>
    </row>
    <row r="43" spans="2:11" ht="15" customHeight="1">
      <c r="B43" s="178"/>
      <c r="C43" s="179"/>
      <c r="D43" s="177"/>
      <c r="E43" s="181" t="s">
        <v>110</v>
      </c>
      <c r="F43" s="177"/>
      <c r="G43" s="273" t="s">
        <v>585</v>
      </c>
      <c r="H43" s="273"/>
      <c r="I43" s="273"/>
      <c r="J43" s="273"/>
      <c r="K43" s="175"/>
    </row>
    <row r="44" spans="2:11" ht="12.75" customHeight="1">
      <c r="B44" s="178"/>
      <c r="C44" s="179"/>
      <c r="D44" s="177"/>
      <c r="E44" s="177"/>
      <c r="F44" s="177"/>
      <c r="G44" s="177"/>
      <c r="H44" s="177"/>
      <c r="I44" s="177"/>
      <c r="J44" s="177"/>
      <c r="K44" s="175"/>
    </row>
    <row r="45" spans="2:11" ht="15" customHeight="1">
      <c r="B45" s="178"/>
      <c r="C45" s="179"/>
      <c r="D45" s="273" t="s">
        <v>586</v>
      </c>
      <c r="E45" s="273"/>
      <c r="F45" s="273"/>
      <c r="G45" s="273"/>
      <c r="H45" s="273"/>
      <c r="I45" s="273"/>
      <c r="J45" s="273"/>
      <c r="K45" s="175"/>
    </row>
    <row r="46" spans="2:11" ht="15" customHeight="1">
      <c r="B46" s="178"/>
      <c r="C46" s="179"/>
      <c r="D46" s="179"/>
      <c r="E46" s="273" t="s">
        <v>587</v>
      </c>
      <c r="F46" s="273"/>
      <c r="G46" s="273"/>
      <c r="H46" s="273"/>
      <c r="I46" s="273"/>
      <c r="J46" s="273"/>
      <c r="K46" s="175"/>
    </row>
    <row r="47" spans="2:11" ht="15" customHeight="1">
      <c r="B47" s="178"/>
      <c r="C47" s="179"/>
      <c r="D47" s="179"/>
      <c r="E47" s="273" t="s">
        <v>588</v>
      </c>
      <c r="F47" s="273"/>
      <c r="G47" s="273"/>
      <c r="H47" s="273"/>
      <c r="I47" s="273"/>
      <c r="J47" s="273"/>
      <c r="K47" s="175"/>
    </row>
    <row r="48" spans="2:11" ht="15" customHeight="1">
      <c r="B48" s="178"/>
      <c r="C48" s="179"/>
      <c r="D48" s="179"/>
      <c r="E48" s="273" t="s">
        <v>589</v>
      </c>
      <c r="F48" s="273"/>
      <c r="G48" s="273"/>
      <c r="H48" s="273"/>
      <c r="I48" s="273"/>
      <c r="J48" s="273"/>
      <c r="K48" s="175"/>
    </row>
    <row r="49" spans="2:11" ht="15" customHeight="1">
      <c r="B49" s="178"/>
      <c r="C49" s="179"/>
      <c r="D49" s="273" t="s">
        <v>590</v>
      </c>
      <c r="E49" s="273"/>
      <c r="F49" s="273"/>
      <c r="G49" s="273"/>
      <c r="H49" s="273"/>
      <c r="I49" s="273"/>
      <c r="J49" s="273"/>
      <c r="K49" s="175"/>
    </row>
    <row r="50" spans="2:11" ht="25.5" customHeight="1">
      <c r="B50" s="174"/>
      <c r="C50" s="276" t="s">
        <v>591</v>
      </c>
      <c r="D50" s="276"/>
      <c r="E50" s="276"/>
      <c r="F50" s="276"/>
      <c r="G50" s="276"/>
      <c r="H50" s="276"/>
      <c r="I50" s="276"/>
      <c r="J50" s="276"/>
      <c r="K50" s="175"/>
    </row>
    <row r="51" spans="2:11" ht="5.25" customHeight="1">
      <c r="B51" s="174"/>
      <c r="C51" s="176"/>
      <c r="D51" s="176"/>
      <c r="E51" s="176"/>
      <c r="F51" s="176"/>
      <c r="G51" s="176"/>
      <c r="H51" s="176"/>
      <c r="I51" s="176"/>
      <c r="J51" s="176"/>
      <c r="K51" s="175"/>
    </row>
    <row r="52" spans="2:11" ht="15" customHeight="1">
      <c r="B52" s="174"/>
      <c r="C52" s="273" t="s">
        <v>592</v>
      </c>
      <c r="D52" s="273"/>
      <c r="E52" s="273"/>
      <c r="F52" s="273"/>
      <c r="G52" s="273"/>
      <c r="H52" s="273"/>
      <c r="I52" s="273"/>
      <c r="J52" s="273"/>
      <c r="K52" s="175"/>
    </row>
    <row r="53" spans="2:11" ht="15" customHeight="1">
      <c r="B53" s="174"/>
      <c r="C53" s="273" t="s">
        <v>593</v>
      </c>
      <c r="D53" s="273"/>
      <c r="E53" s="273"/>
      <c r="F53" s="273"/>
      <c r="G53" s="273"/>
      <c r="H53" s="273"/>
      <c r="I53" s="273"/>
      <c r="J53" s="273"/>
      <c r="K53" s="175"/>
    </row>
    <row r="54" spans="2:11" ht="12.75" customHeight="1">
      <c r="B54" s="174"/>
      <c r="C54" s="177"/>
      <c r="D54" s="177"/>
      <c r="E54" s="177"/>
      <c r="F54" s="177"/>
      <c r="G54" s="177"/>
      <c r="H54" s="177"/>
      <c r="I54" s="177"/>
      <c r="J54" s="177"/>
      <c r="K54" s="175"/>
    </row>
    <row r="55" spans="2:11" ht="15" customHeight="1">
      <c r="B55" s="174"/>
      <c r="C55" s="273" t="s">
        <v>594</v>
      </c>
      <c r="D55" s="273"/>
      <c r="E55" s="273"/>
      <c r="F55" s="273"/>
      <c r="G55" s="273"/>
      <c r="H55" s="273"/>
      <c r="I55" s="273"/>
      <c r="J55" s="273"/>
      <c r="K55" s="175"/>
    </row>
    <row r="56" spans="2:11" ht="15" customHeight="1">
      <c r="B56" s="174"/>
      <c r="C56" s="179"/>
      <c r="D56" s="273" t="s">
        <v>595</v>
      </c>
      <c r="E56" s="273"/>
      <c r="F56" s="273"/>
      <c r="G56" s="273"/>
      <c r="H56" s="273"/>
      <c r="I56" s="273"/>
      <c r="J56" s="273"/>
      <c r="K56" s="175"/>
    </row>
    <row r="57" spans="2:11" ht="15" customHeight="1">
      <c r="B57" s="174"/>
      <c r="C57" s="179"/>
      <c r="D57" s="273" t="s">
        <v>596</v>
      </c>
      <c r="E57" s="273"/>
      <c r="F57" s="273"/>
      <c r="G57" s="273"/>
      <c r="H57" s="273"/>
      <c r="I57" s="273"/>
      <c r="J57" s="273"/>
      <c r="K57" s="175"/>
    </row>
    <row r="58" spans="2:11" ht="15" customHeight="1">
      <c r="B58" s="174"/>
      <c r="C58" s="179"/>
      <c r="D58" s="273" t="s">
        <v>597</v>
      </c>
      <c r="E58" s="273"/>
      <c r="F58" s="273"/>
      <c r="G58" s="273"/>
      <c r="H58" s="273"/>
      <c r="I58" s="273"/>
      <c r="J58" s="273"/>
      <c r="K58" s="175"/>
    </row>
    <row r="59" spans="2:11" ht="15" customHeight="1">
      <c r="B59" s="174"/>
      <c r="C59" s="179"/>
      <c r="D59" s="273" t="s">
        <v>598</v>
      </c>
      <c r="E59" s="273"/>
      <c r="F59" s="273"/>
      <c r="G59" s="273"/>
      <c r="H59" s="273"/>
      <c r="I59" s="273"/>
      <c r="J59" s="273"/>
      <c r="K59" s="175"/>
    </row>
    <row r="60" spans="2:11" ht="15" customHeight="1">
      <c r="B60" s="174"/>
      <c r="C60" s="179"/>
      <c r="D60" s="275" t="s">
        <v>599</v>
      </c>
      <c r="E60" s="275"/>
      <c r="F60" s="275"/>
      <c r="G60" s="275"/>
      <c r="H60" s="275"/>
      <c r="I60" s="275"/>
      <c r="J60" s="275"/>
      <c r="K60" s="175"/>
    </row>
    <row r="61" spans="2:11" ht="15" customHeight="1">
      <c r="B61" s="174"/>
      <c r="C61" s="179"/>
      <c r="D61" s="273" t="s">
        <v>600</v>
      </c>
      <c r="E61" s="273"/>
      <c r="F61" s="273"/>
      <c r="G61" s="273"/>
      <c r="H61" s="273"/>
      <c r="I61" s="273"/>
      <c r="J61" s="273"/>
      <c r="K61" s="175"/>
    </row>
    <row r="62" spans="2:11" ht="12.75" customHeight="1">
      <c r="B62" s="174"/>
      <c r="C62" s="179"/>
      <c r="D62" s="179"/>
      <c r="E62" s="182"/>
      <c r="F62" s="179"/>
      <c r="G62" s="179"/>
      <c r="H62" s="179"/>
      <c r="I62" s="179"/>
      <c r="J62" s="179"/>
      <c r="K62" s="175"/>
    </row>
    <row r="63" spans="2:11" ht="15" customHeight="1">
      <c r="B63" s="174"/>
      <c r="C63" s="179"/>
      <c r="D63" s="273" t="s">
        <v>601</v>
      </c>
      <c r="E63" s="273"/>
      <c r="F63" s="273"/>
      <c r="G63" s="273"/>
      <c r="H63" s="273"/>
      <c r="I63" s="273"/>
      <c r="J63" s="273"/>
      <c r="K63" s="175"/>
    </row>
    <row r="64" spans="2:11" ht="15" customHeight="1">
      <c r="B64" s="174"/>
      <c r="C64" s="179"/>
      <c r="D64" s="275" t="s">
        <v>602</v>
      </c>
      <c r="E64" s="275"/>
      <c r="F64" s="275"/>
      <c r="G64" s="275"/>
      <c r="H64" s="275"/>
      <c r="I64" s="275"/>
      <c r="J64" s="275"/>
      <c r="K64" s="175"/>
    </row>
    <row r="65" spans="2:11" ht="15" customHeight="1">
      <c r="B65" s="174"/>
      <c r="C65" s="179"/>
      <c r="D65" s="273" t="s">
        <v>603</v>
      </c>
      <c r="E65" s="273"/>
      <c r="F65" s="273"/>
      <c r="G65" s="273"/>
      <c r="H65" s="273"/>
      <c r="I65" s="273"/>
      <c r="J65" s="273"/>
      <c r="K65" s="175"/>
    </row>
    <row r="66" spans="2:11" ht="15" customHeight="1">
      <c r="B66" s="174"/>
      <c r="C66" s="179"/>
      <c r="D66" s="273" t="s">
        <v>604</v>
      </c>
      <c r="E66" s="273"/>
      <c r="F66" s="273"/>
      <c r="G66" s="273"/>
      <c r="H66" s="273"/>
      <c r="I66" s="273"/>
      <c r="J66" s="273"/>
      <c r="K66" s="175"/>
    </row>
    <row r="67" spans="2:11" ht="15" customHeight="1">
      <c r="B67" s="174"/>
      <c r="C67" s="179"/>
      <c r="D67" s="273" t="s">
        <v>605</v>
      </c>
      <c r="E67" s="273"/>
      <c r="F67" s="273"/>
      <c r="G67" s="273"/>
      <c r="H67" s="273"/>
      <c r="I67" s="273"/>
      <c r="J67" s="273"/>
      <c r="K67" s="175"/>
    </row>
    <row r="68" spans="2:11" ht="15" customHeight="1">
      <c r="B68" s="174"/>
      <c r="C68" s="179"/>
      <c r="D68" s="273" t="s">
        <v>606</v>
      </c>
      <c r="E68" s="273"/>
      <c r="F68" s="273"/>
      <c r="G68" s="273"/>
      <c r="H68" s="273"/>
      <c r="I68" s="273"/>
      <c r="J68" s="273"/>
      <c r="K68" s="175"/>
    </row>
    <row r="69" spans="2:11" ht="12.75" customHeight="1">
      <c r="B69" s="183"/>
      <c r="C69" s="184"/>
      <c r="D69" s="184"/>
      <c r="E69" s="184"/>
      <c r="F69" s="184"/>
      <c r="G69" s="184"/>
      <c r="H69" s="184"/>
      <c r="I69" s="184"/>
      <c r="J69" s="184"/>
      <c r="K69" s="185"/>
    </row>
    <row r="70" spans="2:11" ht="18.75" customHeight="1">
      <c r="B70" s="186"/>
      <c r="C70" s="186"/>
      <c r="D70" s="186"/>
      <c r="E70" s="186"/>
      <c r="F70" s="186"/>
      <c r="G70" s="186"/>
      <c r="H70" s="186"/>
      <c r="I70" s="186"/>
      <c r="J70" s="186"/>
      <c r="K70" s="187"/>
    </row>
    <row r="71" spans="2:11" ht="18.75" customHeight="1">
      <c r="B71" s="187"/>
      <c r="C71" s="187"/>
      <c r="D71" s="187"/>
      <c r="E71" s="187"/>
      <c r="F71" s="187"/>
      <c r="G71" s="187"/>
      <c r="H71" s="187"/>
      <c r="I71" s="187"/>
      <c r="J71" s="187"/>
      <c r="K71" s="187"/>
    </row>
    <row r="72" spans="2:11" ht="7.5" customHeight="1">
      <c r="B72" s="188"/>
      <c r="C72" s="189"/>
      <c r="D72" s="189"/>
      <c r="E72" s="189"/>
      <c r="F72" s="189"/>
      <c r="G72" s="189"/>
      <c r="H72" s="189"/>
      <c r="I72" s="189"/>
      <c r="J72" s="189"/>
      <c r="K72" s="190"/>
    </row>
    <row r="73" spans="2:11" ht="45" customHeight="1">
      <c r="B73" s="191"/>
      <c r="C73" s="274" t="s">
        <v>542</v>
      </c>
      <c r="D73" s="274"/>
      <c r="E73" s="274"/>
      <c r="F73" s="274"/>
      <c r="G73" s="274"/>
      <c r="H73" s="274"/>
      <c r="I73" s="274"/>
      <c r="J73" s="274"/>
      <c r="K73" s="192"/>
    </row>
    <row r="74" spans="2:11" ht="17.25" customHeight="1">
      <c r="B74" s="191"/>
      <c r="C74" s="193" t="s">
        <v>607</v>
      </c>
      <c r="D74" s="193"/>
      <c r="E74" s="193"/>
      <c r="F74" s="193" t="s">
        <v>608</v>
      </c>
      <c r="G74" s="194"/>
      <c r="H74" s="193" t="s">
        <v>105</v>
      </c>
      <c r="I74" s="193" t="s">
        <v>57</v>
      </c>
      <c r="J74" s="193" t="s">
        <v>609</v>
      </c>
      <c r="K74" s="192"/>
    </row>
    <row r="75" spans="2:11" ht="17.25" customHeight="1">
      <c r="B75" s="191"/>
      <c r="C75" s="195" t="s">
        <v>610</v>
      </c>
      <c r="D75" s="195"/>
      <c r="E75" s="195"/>
      <c r="F75" s="196" t="s">
        <v>611</v>
      </c>
      <c r="G75" s="197"/>
      <c r="H75" s="195"/>
      <c r="I75" s="195"/>
      <c r="J75" s="195" t="s">
        <v>612</v>
      </c>
      <c r="K75" s="192"/>
    </row>
    <row r="76" spans="2:11" ht="5.25" customHeight="1">
      <c r="B76" s="191"/>
      <c r="C76" s="198"/>
      <c r="D76" s="198"/>
      <c r="E76" s="198"/>
      <c r="F76" s="198"/>
      <c r="G76" s="199"/>
      <c r="H76" s="198"/>
      <c r="I76" s="198"/>
      <c r="J76" s="198"/>
      <c r="K76" s="192"/>
    </row>
    <row r="77" spans="2:11" ht="15" customHeight="1">
      <c r="B77" s="191"/>
      <c r="C77" s="181" t="s">
        <v>53</v>
      </c>
      <c r="D77" s="198"/>
      <c r="E77" s="198"/>
      <c r="F77" s="200" t="s">
        <v>613</v>
      </c>
      <c r="G77" s="199"/>
      <c r="H77" s="181" t="s">
        <v>614</v>
      </c>
      <c r="I77" s="181" t="s">
        <v>615</v>
      </c>
      <c r="J77" s="181">
        <v>20</v>
      </c>
      <c r="K77" s="192"/>
    </row>
    <row r="78" spans="2:11" ht="15" customHeight="1">
      <c r="B78" s="191"/>
      <c r="C78" s="181" t="s">
        <v>616</v>
      </c>
      <c r="D78" s="181"/>
      <c r="E78" s="181"/>
      <c r="F78" s="200" t="s">
        <v>613</v>
      </c>
      <c r="G78" s="199"/>
      <c r="H78" s="181" t="s">
        <v>617</v>
      </c>
      <c r="I78" s="181" t="s">
        <v>615</v>
      </c>
      <c r="J78" s="181">
        <v>120</v>
      </c>
      <c r="K78" s="192"/>
    </row>
    <row r="79" spans="2:11" ht="15" customHeight="1">
      <c r="B79" s="201"/>
      <c r="C79" s="181" t="s">
        <v>618</v>
      </c>
      <c r="D79" s="181"/>
      <c r="E79" s="181"/>
      <c r="F79" s="200" t="s">
        <v>619</v>
      </c>
      <c r="G79" s="199"/>
      <c r="H79" s="181" t="s">
        <v>620</v>
      </c>
      <c r="I79" s="181" t="s">
        <v>615</v>
      </c>
      <c r="J79" s="181">
        <v>50</v>
      </c>
      <c r="K79" s="192"/>
    </row>
    <row r="80" spans="2:11" ht="15" customHeight="1">
      <c r="B80" s="201"/>
      <c r="C80" s="181" t="s">
        <v>621</v>
      </c>
      <c r="D80" s="181"/>
      <c r="E80" s="181"/>
      <c r="F80" s="200" t="s">
        <v>613</v>
      </c>
      <c r="G80" s="199"/>
      <c r="H80" s="181" t="s">
        <v>622</v>
      </c>
      <c r="I80" s="181" t="s">
        <v>623</v>
      </c>
      <c r="J80" s="181"/>
      <c r="K80" s="192"/>
    </row>
    <row r="81" spans="2:11" ht="15" customHeight="1">
      <c r="B81" s="201"/>
      <c r="C81" s="203" t="s">
        <v>624</v>
      </c>
      <c r="D81" s="203"/>
      <c r="E81" s="203"/>
      <c r="F81" s="204" t="s">
        <v>619</v>
      </c>
      <c r="G81" s="203"/>
      <c r="H81" s="203" t="s">
        <v>625</v>
      </c>
      <c r="I81" s="203" t="s">
        <v>615</v>
      </c>
      <c r="J81" s="203">
        <v>15</v>
      </c>
      <c r="K81" s="192"/>
    </row>
    <row r="82" spans="2:11" ht="15" customHeight="1">
      <c r="B82" s="201"/>
      <c r="C82" s="203" t="s">
        <v>626</v>
      </c>
      <c r="D82" s="203"/>
      <c r="E82" s="203"/>
      <c r="F82" s="204" t="s">
        <v>619</v>
      </c>
      <c r="G82" s="203"/>
      <c r="H82" s="203" t="s">
        <v>627</v>
      </c>
      <c r="I82" s="203" t="s">
        <v>615</v>
      </c>
      <c r="J82" s="203">
        <v>15</v>
      </c>
      <c r="K82" s="192"/>
    </row>
    <row r="83" spans="2:11" ht="15" customHeight="1">
      <c r="B83" s="201"/>
      <c r="C83" s="203" t="s">
        <v>628</v>
      </c>
      <c r="D83" s="203"/>
      <c r="E83" s="203"/>
      <c r="F83" s="204" t="s">
        <v>619</v>
      </c>
      <c r="G83" s="203"/>
      <c r="H83" s="203" t="s">
        <v>629</v>
      </c>
      <c r="I83" s="203" t="s">
        <v>615</v>
      </c>
      <c r="J83" s="203">
        <v>20</v>
      </c>
      <c r="K83" s="192"/>
    </row>
    <row r="84" spans="2:11" ht="15" customHeight="1">
      <c r="B84" s="201"/>
      <c r="C84" s="203" t="s">
        <v>630</v>
      </c>
      <c r="D84" s="203"/>
      <c r="E84" s="203"/>
      <c r="F84" s="204" t="s">
        <v>619</v>
      </c>
      <c r="G84" s="203"/>
      <c r="H84" s="203" t="s">
        <v>631</v>
      </c>
      <c r="I84" s="203" t="s">
        <v>615</v>
      </c>
      <c r="J84" s="203">
        <v>20</v>
      </c>
      <c r="K84" s="192"/>
    </row>
    <row r="85" spans="2:11" ht="15" customHeight="1">
      <c r="B85" s="201"/>
      <c r="C85" s="181" t="s">
        <v>632</v>
      </c>
      <c r="D85" s="181"/>
      <c r="E85" s="181"/>
      <c r="F85" s="200" t="s">
        <v>619</v>
      </c>
      <c r="G85" s="199"/>
      <c r="H85" s="181" t="s">
        <v>633</v>
      </c>
      <c r="I85" s="181" t="s">
        <v>615</v>
      </c>
      <c r="J85" s="181">
        <v>50</v>
      </c>
      <c r="K85" s="192"/>
    </row>
    <row r="86" spans="2:11" ht="15" customHeight="1">
      <c r="B86" s="201"/>
      <c r="C86" s="181" t="s">
        <v>634</v>
      </c>
      <c r="D86" s="181"/>
      <c r="E86" s="181"/>
      <c r="F86" s="200" t="s">
        <v>619</v>
      </c>
      <c r="G86" s="199"/>
      <c r="H86" s="181" t="s">
        <v>635</v>
      </c>
      <c r="I86" s="181" t="s">
        <v>615</v>
      </c>
      <c r="J86" s="181">
        <v>20</v>
      </c>
      <c r="K86" s="192"/>
    </row>
    <row r="87" spans="2:11" ht="15" customHeight="1">
      <c r="B87" s="201"/>
      <c r="C87" s="181" t="s">
        <v>636</v>
      </c>
      <c r="D87" s="181"/>
      <c r="E87" s="181"/>
      <c r="F87" s="200" t="s">
        <v>619</v>
      </c>
      <c r="G87" s="199"/>
      <c r="H87" s="181" t="s">
        <v>637</v>
      </c>
      <c r="I87" s="181" t="s">
        <v>615</v>
      </c>
      <c r="J87" s="181">
        <v>20</v>
      </c>
      <c r="K87" s="192"/>
    </row>
    <row r="88" spans="2:11" ht="15" customHeight="1">
      <c r="B88" s="201"/>
      <c r="C88" s="181" t="s">
        <v>638</v>
      </c>
      <c r="D88" s="181"/>
      <c r="E88" s="181"/>
      <c r="F88" s="200" t="s">
        <v>619</v>
      </c>
      <c r="G88" s="199"/>
      <c r="H88" s="181" t="s">
        <v>639</v>
      </c>
      <c r="I88" s="181" t="s">
        <v>615</v>
      </c>
      <c r="J88" s="181">
        <v>50</v>
      </c>
      <c r="K88" s="192"/>
    </row>
    <row r="89" spans="2:11" ht="15" customHeight="1">
      <c r="B89" s="201"/>
      <c r="C89" s="181" t="s">
        <v>640</v>
      </c>
      <c r="D89" s="181"/>
      <c r="E89" s="181"/>
      <c r="F89" s="200" t="s">
        <v>619</v>
      </c>
      <c r="G89" s="199"/>
      <c r="H89" s="181" t="s">
        <v>640</v>
      </c>
      <c r="I89" s="181" t="s">
        <v>615</v>
      </c>
      <c r="J89" s="181">
        <v>50</v>
      </c>
      <c r="K89" s="192"/>
    </row>
    <row r="90" spans="2:11" ht="15" customHeight="1">
      <c r="B90" s="201"/>
      <c r="C90" s="181" t="s">
        <v>111</v>
      </c>
      <c r="D90" s="181"/>
      <c r="E90" s="181"/>
      <c r="F90" s="200" t="s">
        <v>619</v>
      </c>
      <c r="G90" s="199"/>
      <c r="H90" s="181" t="s">
        <v>641</v>
      </c>
      <c r="I90" s="181" t="s">
        <v>615</v>
      </c>
      <c r="J90" s="181">
        <v>255</v>
      </c>
      <c r="K90" s="192"/>
    </row>
    <row r="91" spans="2:11" ht="15" customHeight="1">
      <c r="B91" s="201"/>
      <c r="C91" s="181" t="s">
        <v>642</v>
      </c>
      <c r="D91" s="181"/>
      <c r="E91" s="181"/>
      <c r="F91" s="200" t="s">
        <v>613</v>
      </c>
      <c r="G91" s="199"/>
      <c r="H91" s="181" t="s">
        <v>643</v>
      </c>
      <c r="I91" s="181" t="s">
        <v>644</v>
      </c>
      <c r="J91" s="181"/>
      <c r="K91" s="192"/>
    </row>
    <row r="92" spans="2:11" ht="15" customHeight="1">
      <c r="B92" s="201"/>
      <c r="C92" s="181" t="s">
        <v>645</v>
      </c>
      <c r="D92" s="181"/>
      <c r="E92" s="181"/>
      <c r="F92" s="200" t="s">
        <v>613</v>
      </c>
      <c r="G92" s="199"/>
      <c r="H92" s="181" t="s">
        <v>646</v>
      </c>
      <c r="I92" s="181" t="s">
        <v>647</v>
      </c>
      <c r="J92" s="181"/>
      <c r="K92" s="192"/>
    </row>
    <row r="93" spans="2:11" ht="15" customHeight="1">
      <c r="B93" s="201"/>
      <c r="C93" s="181" t="s">
        <v>648</v>
      </c>
      <c r="D93" s="181"/>
      <c r="E93" s="181"/>
      <c r="F93" s="200" t="s">
        <v>613</v>
      </c>
      <c r="G93" s="199"/>
      <c r="H93" s="181" t="s">
        <v>648</v>
      </c>
      <c r="I93" s="181" t="s">
        <v>647</v>
      </c>
      <c r="J93" s="181"/>
      <c r="K93" s="192"/>
    </row>
    <row r="94" spans="2:11" ht="15" customHeight="1">
      <c r="B94" s="201"/>
      <c r="C94" s="181" t="s">
        <v>38</v>
      </c>
      <c r="D94" s="181"/>
      <c r="E94" s="181"/>
      <c r="F94" s="200" t="s">
        <v>613</v>
      </c>
      <c r="G94" s="199"/>
      <c r="H94" s="181" t="s">
        <v>649</v>
      </c>
      <c r="I94" s="181" t="s">
        <v>647</v>
      </c>
      <c r="J94" s="181"/>
      <c r="K94" s="192"/>
    </row>
    <row r="95" spans="2:11" ht="15" customHeight="1">
      <c r="B95" s="201"/>
      <c r="C95" s="181" t="s">
        <v>48</v>
      </c>
      <c r="D95" s="181"/>
      <c r="E95" s="181"/>
      <c r="F95" s="200" t="s">
        <v>613</v>
      </c>
      <c r="G95" s="199"/>
      <c r="H95" s="181" t="s">
        <v>650</v>
      </c>
      <c r="I95" s="181" t="s">
        <v>647</v>
      </c>
      <c r="J95" s="181"/>
      <c r="K95" s="192"/>
    </row>
    <row r="96" spans="2:11" ht="15" customHeight="1">
      <c r="B96" s="205"/>
      <c r="C96" s="206"/>
      <c r="D96" s="206"/>
      <c r="E96" s="206"/>
      <c r="F96" s="206"/>
      <c r="G96" s="206"/>
      <c r="H96" s="206"/>
      <c r="I96" s="206"/>
      <c r="J96" s="206"/>
      <c r="K96" s="207"/>
    </row>
    <row r="97" spans="2:11" ht="18.75" customHeight="1">
      <c r="B97" s="208"/>
      <c r="C97" s="209"/>
      <c r="D97" s="209"/>
      <c r="E97" s="209"/>
      <c r="F97" s="209"/>
      <c r="G97" s="209"/>
      <c r="H97" s="209"/>
      <c r="I97" s="209"/>
      <c r="J97" s="209"/>
      <c r="K97" s="208"/>
    </row>
    <row r="98" spans="2:11" ht="18.75" customHeight="1">
      <c r="B98" s="187"/>
      <c r="C98" s="187"/>
      <c r="D98" s="187"/>
      <c r="E98" s="187"/>
      <c r="F98" s="187"/>
      <c r="G98" s="187"/>
      <c r="H98" s="187"/>
      <c r="I98" s="187"/>
      <c r="J98" s="187"/>
      <c r="K98" s="187"/>
    </row>
    <row r="99" spans="2:11" ht="7.5" customHeight="1">
      <c r="B99" s="188"/>
      <c r="C99" s="189"/>
      <c r="D99" s="189"/>
      <c r="E99" s="189"/>
      <c r="F99" s="189"/>
      <c r="G99" s="189"/>
      <c r="H99" s="189"/>
      <c r="I99" s="189"/>
      <c r="J99" s="189"/>
      <c r="K99" s="190"/>
    </row>
    <row r="100" spans="2:11" ht="45" customHeight="1">
      <c r="B100" s="191"/>
      <c r="C100" s="274" t="s">
        <v>651</v>
      </c>
      <c r="D100" s="274"/>
      <c r="E100" s="274"/>
      <c r="F100" s="274"/>
      <c r="G100" s="274"/>
      <c r="H100" s="274"/>
      <c r="I100" s="274"/>
      <c r="J100" s="274"/>
      <c r="K100" s="192"/>
    </row>
    <row r="101" spans="2:11" ht="17.25" customHeight="1">
      <c r="B101" s="191"/>
      <c r="C101" s="193" t="s">
        <v>607</v>
      </c>
      <c r="D101" s="193"/>
      <c r="E101" s="193"/>
      <c r="F101" s="193" t="s">
        <v>608</v>
      </c>
      <c r="G101" s="194"/>
      <c r="H101" s="193" t="s">
        <v>105</v>
      </c>
      <c r="I101" s="193" t="s">
        <v>57</v>
      </c>
      <c r="J101" s="193" t="s">
        <v>609</v>
      </c>
      <c r="K101" s="192"/>
    </row>
    <row r="102" spans="2:11" ht="17.25" customHeight="1">
      <c r="B102" s="191"/>
      <c r="C102" s="195" t="s">
        <v>610</v>
      </c>
      <c r="D102" s="195"/>
      <c r="E102" s="195"/>
      <c r="F102" s="196" t="s">
        <v>611</v>
      </c>
      <c r="G102" s="197"/>
      <c r="H102" s="195"/>
      <c r="I102" s="195"/>
      <c r="J102" s="195" t="s">
        <v>612</v>
      </c>
      <c r="K102" s="192"/>
    </row>
    <row r="103" spans="2:11" ht="5.25" customHeight="1">
      <c r="B103" s="191"/>
      <c r="C103" s="193"/>
      <c r="D103" s="193"/>
      <c r="E103" s="193"/>
      <c r="F103" s="193"/>
      <c r="G103" s="210"/>
      <c r="H103" s="193"/>
      <c r="I103" s="193"/>
      <c r="J103" s="193"/>
      <c r="K103" s="192"/>
    </row>
    <row r="104" spans="2:11" ht="15" customHeight="1">
      <c r="B104" s="191"/>
      <c r="C104" s="181" t="s">
        <v>53</v>
      </c>
      <c r="D104" s="198"/>
      <c r="E104" s="198"/>
      <c r="F104" s="200" t="s">
        <v>613</v>
      </c>
      <c r="G104" s="210"/>
      <c r="H104" s="181" t="s">
        <v>652</v>
      </c>
      <c r="I104" s="181" t="s">
        <v>615</v>
      </c>
      <c r="J104" s="181">
        <v>20</v>
      </c>
      <c r="K104" s="192"/>
    </row>
    <row r="105" spans="2:11" ht="15" customHeight="1">
      <c r="B105" s="191"/>
      <c r="C105" s="181" t="s">
        <v>616</v>
      </c>
      <c r="D105" s="181"/>
      <c r="E105" s="181"/>
      <c r="F105" s="200" t="s">
        <v>613</v>
      </c>
      <c r="G105" s="181"/>
      <c r="H105" s="181" t="s">
        <v>652</v>
      </c>
      <c r="I105" s="181" t="s">
        <v>615</v>
      </c>
      <c r="J105" s="181">
        <v>120</v>
      </c>
      <c r="K105" s="192"/>
    </row>
    <row r="106" spans="2:11" ht="15" customHeight="1">
      <c r="B106" s="201"/>
      <c r="C106" s="181" t="s">
        <v>618</v>
      </c>
      <c r="D106" s="181"/>
      <c r="E106" s="181"/>
      <c r="F106" s="200" t="s">
        <v>619</v>
      </c>
      <c r="G106" s="181"/>
      <c r="H106" s="181" t="s">
        <v>652</v>
      </c>
      <c r="I106" s="181" t="s">
        <v>615</v>
      </c>
      <c r="J106" s="181">
        <v>50</v>
      </c>
      <c r="K106" s="192"/>
    </row>
    <row r="107" spans="2:11" ht="15" customHeight="1">
      <c r="B107" s="201"/>
      <c r="C107" s="181" t="s">
        <v>621</v>
      </c>
      <c r="D107" s="181"/>
      <c r="E107" s="181"/>
      <c r="F107" s="200" t="s">
        <v>613</v>
      </c>
      <c r="G107" s="181"/>
      <c r="H107" s="181" t="s">
        <v>652</v>
      </c>
      <c r="I107" s="181" t="s">
        <v>623</v>
      </c>
      <c r="J107" s="181"/>
      <c r="K107" s="192"/>
    </row>
    <row r="108" spans="2:11" ht="15" customHeight="1">
      <c r="B108" s="201"/>
      <c r="C108" s="181" t="s">
        <v>632</v>
      </c>
      <c r="D108" s="181"/>
      <c r="E108" s="181"/>
      <c r="F108" s="200" t="s">
        <v>619</v>
      </c>
      <c r="G108" s="181"/>
      <c r="H108" s="181" t="s">
        <v>652</v>
      </c>
      <c r="I108" s="181" t="s">
        <v>615</v>
      </c>
      <c r="J108" s="181">
        <v>50</v>
      </c>
      <c r="K108" s="192"/>
    </row>
    <row r="109" spans="2:11" ht="15" customHeight="1">
      <c r="B109" s="201"/>
      <c r="C109" s="181" t="s">
        <v>640</v>
      </c>
      <c r="D109" s="181"/>
      <c r="E109" s="181"/>
      <c r="F109" s="200" t="s">
        <v>619</v>
      </c>
      <c r="G109" s="181"/>
      <c r="H109" s="181" t="s">
        <v>652</v>
      </c>
      <c r="I109" s="181" t="s">
        <v>615</v>
      </c>
      <c r="J109" s="181">
        <v>50</v>
      </c>
      <c r="K109" s="192"/>
    </row>
    <row r="110" spans="2:11" ht="15" customHeight="1">
      <c r="B110" s="201"/>
      <c r="C110" s="181" t="s">
        <v>638</v>
      </c>
      <c r="D110" s="181"/>
      <c r="E110" s="181"/>
      <c r="F110" s="200" t="s">
        <v>619</v>
      </c>
      <c r="G110" s="181"/>
      <c r="H110" s="181" t="s">
        <v>652</v>
      </c>
      <c r="I110" s="181" t="s">
        <v>615</v>
      </c>
      <c r="J110" s="181">
        <v>50</v>
      </c>
      <c r="K110" s="192"/>
    </row>
    <row r="111" spans="2:11" ht="15" customHeight="1">
      <c r="B111" s="201"/>
      <c r="C111" s="181" t="s">
        <v>53</v>
      </c>
      <c r="D111" s="181"/>
      <c r="E111" s="181"/>
      <c r="F111" s="200" t="s">
        <v>613</v>
      </c>
      <c r="G111" s="181"/>
      <c r="H111" s="181" t="s">
        <v>653</v>
      </c>
      <c r="I111" s="181" t="s">
        <v>615</v>
      </c>
      <c r="J111" s="181">
        <v>20</v>
      </c>
      <c r="K111" s="192"/>
    </row>
    <row r="112" spans="2:11" ht="15" customHeight="1">
      <c r="B112" s="201"/>
      <c r="C112" s="181" t="s">
        <v>654</v>
      </c>
      <c r="D112" s="181"/>
      <c r="E112" s="181"/>
      <c r="F112" s="200" t="s">
        <v>613</v>
      </c>
      <c r="G112" s="181"/>
      <c r="H112" s="181" t="s">
        <v>655</v>
      </c>
      <c r="I112" s="181" t="s">
        <v>615</v>
      </c>
      <c r="J112" s="181">
        <v>120</v>
      </c>
      <c r="K112" s="192"/>
    </row>
    <row r="113" spans="2:11" ht="15" customHeight="1">
      <c r="B113" s="201"/>
      <c r="C113" s="181" t="s">
        <v>38</v>
      </c>
      <c r="D113" s="181"/>
      <c r="E113" s="181"/>
      <c r="F113" s="200" t="s">
        <v>613</v>
      </c>
      <c r="G113" s="181"/>
      <c r="H113" s="181" t="s">
        <v>656</v>
      </c>
      <c r="I113" s="181" t="s">
        <v>647</v>
      </c>
      <c r="J113" s="181"/>
      <c r="K113" s="192"/>
    </row>
    <row r="114" spans="2:11" ht="15" customHeight="1">
      <c r="B114" s="201"/>
      <c r="C114" s="181" t="s">
        <v>48</v>
      </c>
      <c r="D114" s="181"/>
      <c r="E114" s="181"/>
      <c r="F114" s="200" t="s">
        <v>613</v>
      </c>
      <c r="G114" s="181"/>
      <c r="H114" s="181" t="s">
        <v>657</v>
      </c>
      <c r="I114" s="181" t="s">
        <v>647</v>
      </c>
      <c r="J114" s="181"/>
      <c r="K114" s="192"/>
    </row>
    <row r="115" spans="2:11" ht="15" customHeight="1">
      <c r="B115" s="201"/>
      <c r="C115" s="181" t="s">
        <v>57</v>
      </c>
      <c r="D115" s="181"/>
      <c r="E115" s="181"/>
      <c r="F115" s="200" t="s">
        <v>613</v>
      </c>
      <c r="G115" s="181"/>
      <c r="H115" s="181" t="s">
        <v>658</v>
      </c>
      <c r="I115" s="181" t="s">
        <v>659</v>
      </c>
      <c r="J115" s="181"/>
      <c r="K115" s="192"/>
    </row>
    <row r="116" spans="2:11" ht="15" customHeight="1">
      <c r="B116" s="205"/>
      <c r="C116" s="211"/>
      <c r="D116" s="211"/>
      <c r="E116" s="211"/>
      <c r="F116" s="211"/>
      <c r="G116" s="211"/>
      <c r="H116" s="211"/>
      <c r="I116" s="211"/>
      <c r="J116" s="211"/>
      <c r="K116" s="207"/>
    </row>
    <row r="117" spans="2:11" ht="18.75" customHeight="1">
      <c r="B117" s="212"/>
      <c r="C117" s="177"/>
      <c r="D117" s="177"/>
      <c r="E117" s="177"/>
      <c r="F117" s="213"/>
      <c r="G117" s="177"/>
      <c r="H117" s="177"/>
      <c r="I117" s="177"/>
      <c r="J117" s="177"/>
      <c r="K117" s="212"/>
    </row>
    <row r="118" spans="2:11" ht="18.75" customHeight="1"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</row>
    <row r="119" spans="2:11" ht="7.5" customHeight="1">
      <c r="B119" s="214"/>
      <c r="C119" s="215"/>
      <c r="D119" s="215"/>
      <c r="E119" s="215"/>
      <c r="F119" s="215"/>
      <c r="G119" s="215"/>
      <c r="H119" s="215"/>
      <c r="I119" s="215"/>
      <c r="J119" s="215"/>
      <c r="K119" s="216"/>
    </row>
    <row r="120" spans="2:11" ht="45" customHeight="1">
      <c r="B120" s="217"/>
      <c r="C120" s="271" t="s">
        <v>660</v>
      </c>
      <c r="D120" s="271"/>
      <c r="E120" s="271"/>
      <c r="F120" s="271"/>
      <c r="G120" s="271"/>
      <c r="H120" s="271"/>
      <c r="I120" s="271"/>
      <c r="J120" s="271"/>
      <c r="K120" s="218"/>
    </row>
    <row r="121" spans="2:11" ht="17.25" customHeight="1">
      <c r="B121" s="219"/>
      <c r="C121" s="193" t="s">
        <v>607</v>
      </c>
      <c r="D121" s="193"/>
      <c r="E121" s="193"/>
      <c r="F121" s="193" t="s">
        <v>608</v>
      </c>
      <c r="G121" s="194"/>
      <c r="H121" s="193" t="s">
        <v>105</v>
      </c>
      <c r="I121" s="193" t="s">
        <v>57</v>
      </c>
      <c r="J121" s="193" t="s">
        <v>609</v>
      </c>
      <c r="K121" s="220"/>
    </row>
    <row r="122" spans="2:11" ht="17.25" customHeight="1">
      <c r="B122" s="219"/>
      <c r="C122" s="195" t="s">
        <v>610</v>
      </c>
      <c r="D122" s="195"/>
      <c r="E122" s="195"/>
      <c r="F122" s="196" t="s">
        <v>611</v>
      </c>
      <c r="G122" s="197"/>
      <c r="H122" s="195"/>
      <c r="I122" s="195"/>
      <c r="J122" s="195" t="s">
        <v>612</v>
      </c>
      <c r="K122" s="220"/>
    </row>
    <row r="123" spans="2:11" ht="5.25" customHeight="1">
      <c r="B123" s="221"/>
      <c r="C123" s="198"/>
      <c r="D123" s="198"/>
      <c r="E123" s="198"/>
      <c r="F123" s="198"/>
      <c r="G123" s="181"/>
      <c r="H123" s="198"/>
      <c r="I123" s="198"/>
      <c r="J123" s="198"/>
      <c r="K123" s="222"/>
    </row>
    <row r="124" spans="2:11" ht="15" customHeight="1">
      <c r="B124" s="221"/>
      <c r="C124" s="181" t="s">
        <v>616</v>
      </c>
      <c r="D124" s="198"/>
      <c r="E124" s="198"/>
      <c r="F124" s="200" t="s">
        <v>613</v>
      </c>
      <c r="G124" s="181"/>
      <c r="H124" s="181" t="s">
        <v>652</v>
      </c>
      <c r="I124" s="181" t="s">
        <v>615</v>
      </c>
      <c r="J124" s="181">
        <v>120</v>
      </c>
      <c r="K124" s="223"/>
    </row>
    <row r="125" spans="2:11" ht="15" customHeight="1">
      <c r="B125" s="221"/>
      <c r="C125" s="181" t="s">
        <v>661</v>
      </c>
      <c r="D125" s="181"/>
      <c r="E125" s="181"/>
      <c r="F125" s="200" t="s">
        <v>613</v>
      </c>
      <c r="G125" s="181"/>
      <c r="H125" s="181" t="s">
        <v>662</v>
      </c>
      <c r="I125" s="181" t="s">
        <v>615</v>
      </c>
      <c r="J125" s="181" t="s">
        <v>663</v>
      </c>
      <c r="K125" s="223"/>
    </row>
    <row r="126" spans="2:11" ht="15" customHeight="1">
      <c r="B126" s="221"/>
      <c r="C126" s="181" t="s">
        <v>562</v>
      </c>
      <c r="D126" s="181"/>
      <c r="E126" s="181"/>
      <c r="F126" s="200" t="s">
        <v>613</v>
      </c>
      <c r="G126" s="181"/>
      <c r="H126" s="181" t="s">
        <v>664</v>
      </c>
      <c r="I126" s="181" t="s">
        <v>615</v>
      </c>
      <c r="J126" s="181" t="s">
        <v>663</v>
      </c>
      <c r="K126" s="223"/>
    </row>
    <row r="127" spans="2:11" ht="15" customHeight="1">
      <c r="B127" s="221"/>
      <c r="C127" s="181" t="s">
        <v>624</v>
      </c>
      <c r="D127" s="181"/>
      <c r="E127" s="181"/>
      <c r="F127" s="200" t="s">
        <v>619</v>
      </c>
      <c r="G127" s="181"/>
      <c r="H127" s="181" t="s">
        <v>625</v>
      </c>
      <c r="I127" s="181" t="s">
        <v>615</v>
      </c>
      <c r="J127" s="181">
        <v>15</v>
      </c>
      <c r="K127" s="223"/>
    </row>
    <row r="128" spans="2:11" ht="15" customHeight="1">
      <c r="B128" s="221"/>
      <c r="C128" s="203" t="s">
        <v>626</v>
      </c>
      <c r="D128" s="203"/>
      <c r="E128" s="203"/>
      <c r="F128" s="204" t="s">
        <v>619</v>
      </c>
      <c r="G128" s="203"/>
      <c r="H128" s="203" t="s">
        <v>627</v>
      </c>
      <c r="I128" s="203" t="s">
        <v>615</v>
      </c>
      <c r="J128" s="203">
        <v>15</v>
      </c>
      <c r="K128" s="223"/>
    </row>
    <row r="129" spans="2:11" ht="15" customHeight="1">
      <c r="B129" s="221"/>
      <c r="C129" s="203" t="s">
        <v>628</v>
      </c>
      <c r="D129" s="203"/>
      <c r="E129" s="203"/>
      <c r="F129" s="204" t="s">
        <v>619</v>
      </c>
      <c r="G129" s="203"/>
      <c r="H129" s="203" t="s">
        <v>629</v>
      </c>
      <c r="I129" s="203" t="s">
        <v>615</v>
      </c>
      <c r="J129" s="203">
        <v>20</v>
      </c>
      <c r="K129" s="223"/>
    </row>
    <row r="130" spans="2:11" ht="15" customHeight="1">
      <c r="B130" s="221"/>
      <c r="C130" s="203" t="s">
        <v>630</v>
      </c>
      <c r="D130" s="203"/>
      <c r="E130" s="203"/>
      <c r="F130" s="204" t="s">
        <v>619</v>
      </c>
      <c r="G130" s="203"/>
      <c r="H130" s="203" t="s">
        <v>631</v>
      </c>
      <c r="I130" s="203" t="s">
        <v>615</v>
      </c>
      <c r="J130" s="203">
        <v>20</v>
      </c>
      <c r="K130" s="223"/>
    </row>
    <row r="131" spans="2:11" ht="15" customHeight="1">
      <c r="B131" s="221"/>
      <c r="C131" s="181" t="s">
        <v>618</v>
      </c>
      <c r="D131" s="181"/>
      <c r="E131" s="181"/>
      <c r="F131" s="200" t="s">
        <v>619</v>
      </c>
      <c r="G131" s="181"/>
      <c r="H131" s="181" t="s">
        <v>652</v>
      </c>
      <c r="I131" s="181" t="s">
        <v>615</v>
      </c>
      <c r="J131" s="181">
        <v>50</v>
      </c>
      <c r="K131" s="223"/>
    </row>
    <row r="132" spans="2:11" ht="15" customHeight="1">
      <c r="B132" s="221"/>
      <c r="C132" s="181" t="s">
        <v>632</v>
      </c>
      <c r="D132" s="181"/>
      <c r="E132" s="181"/>
      <c r="F132" s="200" t="s">
        <v>619</v>
      </c>
      <c r="G132" s="181"/>
      <c r="H132" s="181" t="s">
        <v>652</v>
      </c>
      <c r="I132" s="181" t="s">
        <v>615</v>
      </c>
      <c r="J132" s="181">
        <v>50</v>
      </c>
      <c r="K132" s="223"/>
    </row>
    <row r="133" spans="2:11" ht="15" customHeight="1">
      <c r="B133" s="221"/>
      <c r="C133" s="181" t="s">
        <v>638</v>
      </c>
      <c r="D133" s="181"/>
      <c r="E133" s="181"/>
      <c r="F133" s="200" t="s">
        <v>619</v>
      </c>
      <c r="G133" s="181"/>
      <c r="H133" s="181" t="s">
        <v>652</v>
      </c>
      <c r="I133" s="181" t="s">
        <v>615</v>
      </c>
      <c r="J133" s="181">
        <v>50</v>
      </c>
      <c r="K133" s="223"/>
    </row>
    <row r="134" spans="2:11" ht="15" customHeight="1">
      <c r="B134" s="221"/>
      <c r="C134" s="181" t="s">
        <v>640</v>
      </c>
      <c r="D134" s="181"/>
      <c r="E134" s="181"/>
      <c r="F134" s="200" t="s">
        <v>619</v>
      </c>
      <c r="G134" s="181"/>
      <c r="H134" s="181" t="s">
        <v>652</v>
      </c>
      <c r="I134" s="181" t="s">
        <v>615</v>
      </c>
      <c r="J134" s="181">
        <v>50</v>
      </c>
      <c r="K134" s="223"/>
    </row>
    <row r="135" spans="2:11" ht="15" customHeight="1">
      <c r="B135" s="221"/>
      <c r="C135" s="181" t="s">
        <v>111</v>
      </c>
      <c r="D135" s="181"/>
      <c r="E135" s="181"/>
      <c r="F135" s="200" t="s">
        <v>619</v>
      </c>
      <c r="G135" s="181"/>
      <c r="H135" s="181" t="s">
        <v>665</v>
      </c>
      <c r="I135" s="181" t="s">
        <v>615</v>
      </c>
      <c r="J135" s="181">
        <v>255</v>
      </c>
      <c r="K135" s="223"/>
    </row>
    <row r="136" spans="2:11" ht="15" customHeight="1">
      <c r="B136" s="221"/>
      <c r="C136" s="181" t="s">
        <v>642</v>
      </c>
      <c r="D136" s="181"/>
      <c r="E136" s="181"/>
      <c r="F136" s="200" t="s">
        <v>613</v>
      </c>
      <c r="G136" s="181"/>
      <c r="H136" s="181" t="s">
        <v>666</v>
      </c>
      <c r="I136" s="181" t="s">
        <v>644</v>
      </c>
      <c r="J136" s="181"/>
      <c r="K136" s="223"/>
    </row>
    <row r="137" spans="2:11" ht="15" customHeight="1">
      <c r="B137" s="221"/>
      <c r="C137" s="181" t="s">
        <v>645</v>
      </c>
      <c r="D137" s="181"/>
      <c r="E137" s="181"/>
      <c r="F137" s="200" t="s">
        <v>613</v>
      </c>
      <c r="G137" s="181"/>
      <c r="H137" s="181" t="s">
        <v>667</v>
      </c>
      <c r="I137" s="181" t="s">
        <v>647</v>
      </c>
      <c r="J137" s="181"/>
      <c r="K137" s="223"/>
    </row>
    <row r="138" spans="2:11" ht="15" customHeight="1">
      <c r="B138" s="221"/>
      <c r="C138" s="181" t="s">
        <v>648</v>
      </c>
      <c r="D138" s="181"/>
      <c r="E138" s="181"/>
      <c r="F138" s="200" t="s">
        <v>613</v>
      </c>
      <c r="G138" s="181"/>
      <c r="H138" s="181" t="s">
        <v>648</v>
      </c>
      <c r="I138" s="181" t="s">
        <v>647</v>
      </c>
      <c r="J138" s="181"/>
      <c r="K138" s="223"/>
    </row>
    <row r="139" spans="2:11" ht="15" customHeight="1">
      <c r="B139" s="221"/>
      <c r="C139" s="181" t="s">
        <v>38</v>
      </c>
      <c r="D139" s="181"/>
      <c r="E139" s="181"/>
      <c r="F139" s="200" t="s">
        <v>613</v>
      </c>
      <c r="G139" s="181"/>
      <c r="H139" s="181" t="s">
        <v>668</v>
      </c>
      <c r="I139" s="181" t="s">
        <v>647</v>
      </c>
      <c r="J139" s="181"/>
      <c r="K139" s="223"/>
    </row>
    <row r="140" spans="2:11" ht="15" customHeight="1">
      <c r="B140" s="221"/>
      <c r="C140" s="181" t="s">
        <v>669</v>
      </c>
      <c r="D140" s="181"/>
      <c r="E140" s="181"/>
      <c r="F140" s="200" t="s">
        <v>613</v>
      </c>
      <c r="G140" s="181"/>
      <c r="H140" s="181" t="s">
        <v>670</v>
      </c>
      <c r="I140" s="181" t="s">
        <v>647</v>
      </c>
      <c r="J140" s="181"/>
      <c r="K140" s="223"/>
    </row>
    <row r="141" spans="2:11" ht="15" customHeight="1">
      <c r="B141" s="224"/>
      <c r="C141" s="225"/>
      <c r="D141" s="225"/>
      <c r="E141" s="225"/>
      <c r="F141" s="225"/>
      <c r="G141" s="225"/>
      <c r="H141" s="225"/>
      <c r="I141" s="225"/>
      <c r="J141" s="225"/>
      <c r="K141" s="226"/>
    </row>
    <row r="142" spans="2:11" ht="18.75" customHeight="1">
      <c r="B142" s="177"/>
      <c r="C142" s="177"/>
      <c r="D142" s="177"/>
      <c r="E142" s="177"/>
      <c r="F142" s="213"/>
      <c r="G142" s="177"/>
      <c r="H142" s="177"/>
      <c r="I142" s="177"/>
      <c r="J142" s="177"/>
      <c r="K142" s="177"/>
    </row>
    <row r="143" spans="2:11" ht="18.75" customHeight="1"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</row>
    <row r="144" spans="2:11" ht="7.5" customHeight="1">
      <c r="B144" s="188"/>
      <c r="C144" s="189"/>
      <c r="D144" s="189"/>
      <c r="E144" s="189"/>
      <c r="F144" s="189"/>
      <c r="G144" s="189"/>
      <c r="H144" s="189"/>
      <c r="I144" s="189"/>
      <c r="J144" s="189"/>
      <c r="K144" s="190"/>
    </row>
    <row r="145" spans="2:11" ht="45" customHeight="1">
      <c r="B145" s="191"/>
      <c r="C145" s="274" t="s">
        <v>671</v>
      </c>
      <c r="D145" s="274"/>
      <c r="E145" s="274"/>
      <c r="F145" s="274"/>
      <c r="G145" s="274"/>
      <c r="H145" s="274"/>
      <c r="I145" s="274"/>
      <c r="J145" s="274"/>
      <c r="K145" s="192"/>
    </row>
    <row r="146" spans="2:11" ht="17.25" customHeight="1">
      <c r="B146" s="191"/>
      <c r="C146" s="193" t="s">
        <v>607</v>
      </c>
      <c r="D146" s="193"/>
      <c r="E146" s="193"/>
      <c r="F146" s="193" t="s">
        <v>608</v>
      </c>
      <c r="G146" s="194"/>
      <c r="H146" s="193" t="s">
        <v>105</v>
      </c>
      <c r="I146" s="193" t="s">
        <v>57</v>
      </c>
      <c r="J146" s="193" t="s">
        <v>609</v>
      </c>
      <c r="K146" s="192"/>
    </row>
    <row r="147" spans="2:11" ht="17.25" customHeight="1">
      <c r="B147" s="191"/>
      <c r="C147" s="195" t="s">
        <v>610</v>
      </c>
      <c r="D147" s="195"/>
      <c r="E147" s="195"/>
      <c r="F147" s="196" t="s">
        <v>611</v>
      </c>
      <c r="G147" s="197"/>
      <c r="H147" s="195"/>
      <c r="I147" s="195"/>
      <c r="J147" s="195" t="s">
        <v>612</v>
      </c>
      <c r="K147" s="192"/>
    </row>
    <row r="148" spans="2:11" ht="5.25" customHeight="1">
      <c r="B148" s="201"/>
      <c r="C148" s="198"/>
      <c r="D148" s="198"/>
      <c r="E148" s="198"/>
      <c r="F148" s="198"/>
      <c r="G148" s="199"/>
      <c r="H148" s="198"/>
      <c r="I148" s="198"/>
      <c r="J148" s="198"/>
      <c r="K148" s="223"/>
    </row>
    <row r="149" spans="2:11" ht="15" customHeight="1">
      <c r="B149" s="201"/>
      <c r="C149" s="227" t="s">
        <v>616</v>
      </c>
      <c r="D149" s="181"/>
      <c r="E149" s="181"/>
      <c r="F149" s="228" t="s">
        <v>613</v>
      </c>
      <c r="G149" s="181"/>
      <c r="H149" s="227" t="s">
        <v>652</v>
      </c>
      <c r="I149" s="227" t="s">
        <v>615</v>
      </c>
      <c r="J149" s="227">
        <v>120</v>
      </c>
      <c r="K149" s="223"/>
    </row>
    <row r="150" spans="2:11" ht="15" customHeight="1">
      <c r="B150" s="201"/>
      <c r="C150" s="227" t="s">
        <v>661</v>
      </c>
      <c r="D150" s="181"/>
      <c r="E150" s="181"/>
      <c r="F150" s="228" t="s">
        <v>613</v>
      </c>
      <c r="G150" s="181"/>
      <c r="H150" s="227" t="s">
        <v>672</v>
      </c>
      <c r="I150" s="227" t="s">
        <v>615</v>
      </c>
      <c r="J150" s="227" t="s">
        <v>663</v>
      </c>
      <c r="K150" s="223"/>
    </row>
    <row r="151" spans="2:11" ht="15" customHeight="1">
      <c r="B151" s="201"/>
      <c r="C151" s="227" t="s">
        <v>562</v>
      </c>
      <c r="D151" s="181"/>
      <c r="E151" s="181"/>
      <c r="F151" s="228" t="s">
        <v>613</v>
      </c>
      <c r="G151" s="181"/>
      <c r="H151" s="227" t="s">
        <v>673</v>
      </c>
      <c r="I151" s="227" t="s">
        <v>615</v>
      </c>
      <c r="J151" s="227" t="s">
        <v>663</v>
      </c>
      <c r="K151" s="223"/>
    </row>
    <row r="152" spans="2:11" ht="15" customHeight="1">
      <c r="B152" s="201"/>
      <c r="C152" s="227" t="s">
        <v>618</v>
      </c>
      <c r="D152" s="181"/>
      <c r="E152" s="181"/>
      <c r="F152" s="228" t="s">
        <v>619</v>
      </c>
      <c r="G152" s="181"/>
      <c r="H152" s="227" t="s">
        <v>652</v>
      </c>
      <c r="I152" s="227" t="s">
        <v>615</v>
      </c>
      <c r="J152" s="227">
        <v>50</v>
      </c>
      <c r="K152" s="223"/>
    </row>
    <row r="153" spans="2:11" ht="15" customHeight="1">
      <c r="B153" s="201"/>
      <c r="C153" s="227" t="s">
        <v>621</v>
      </c>
      <c r="D153" s="181"/>
      <c r="E153" s="181"/>
      <c r="F153" s="228" t="s">
        <v>613</v>
      </c>
      <c r="G153" s="181"/>
      <c r="H153" s="227" t="s">
        <v>652</v>
      </c>
      <c r="I153" s="227" t="s">
        <v>623</v>
      </c>
      <c r="J153" s="227"/>
      <c r="K153" s="223"/>
    </row>
    <row r="154" spans="2:11" ht="15" customHeight="1">
      <c r="B154" s="201"/>
      <c r="C154" s="227" t="s">
        <v>632</v>
      </c>
      <c r="D154" s="181"/>
      <c r="E154" s="181"/>
      <c r="F154" s="228" t="s">
        <v>619</v>
      </c>
      <c r="G154" s="181"/>
      <c r="H154" s="227" t="s">
        <v>652</v>
      </c>
      <c r="I154" s="227" t="s">
        <v>615</v>
      </c>
      <c r="J154" s="227">
        <v>50</v>
      </c>
      <c r="K154" s="223"/>
    </row>
    <row r="155" spans="2:11" ht="15" customHeight="1">
      <c r="B155" s="201"/>
      <c r="C155" s="227" t="s">
        <v>640</v>
      </c>
      <c r="D155" s="181"/>
      <c r="E155" s="181"/>
      <c r="F155" s="228" t="s">
        <v>619</v>
      </c>
      <c r="G155" s="181"/>
      <c r="H155" s="227" t="s">
        <v>652</v>
      </c>
      <c r="I155" s="227" t="s">
        <v>615</v>
      </c>
      <c r="J155" s="227">
        <v>50</v>
      </c>
      <c r="K155" s="223"/>
    </row>
    <row r="156" spans="2:11" ht="15" customHeight="1">
      <c r="B156" s="201"/>
      <c r="C156" s="227" t="s">
        <v>638</v>
      </c>
      <c r="D156" s="181"/>
      <c r="E156" s="181"/>
      <c r="F156" s="228" t="s">
        <v>619</v>
      </c>
      <c r="G156" s="181"/>
      <c r="H156" s="227" t="s">
        <v>652</v>
      </c>
      <c r="I156" s="227" t="s">
        <v>615</v>
      </c>
      <c r="J156" s="227">
        <v>50</v>
      </c>
      <c r="K156" s="223"/>
    </row>
    <row r="157" spans="2:11" ht="15" customHeight="1">
      <c r="B157" s="201"/>
      <c r="C157" s="227" t="s">
        <v>92</v>
      </c>
      <c r="D157" s="181"/>
      <c r="E157" s="181"/>
      <c r="F157" s="228" t="s">
        <v>613</v>
      </c>
      <c r="G157" s="181"/>
      <c r="H157" s="227" t="s">
        <v>674</v>
      </c>
      <c r="I157" s="227" t="s">
        <v>615</v>
      </c>
      <c r="J157" s="227" t="s">
        <v>675</v>
      </c>
      <c r="K157" s="223"/>
    </row>
    <row r="158" spans="2:11" ht="15" customHeight="1">
      <c r="B158" s="201"/>
      <c r="C158" s="227" t="s">
        <v>676</v>
      </c>
      <c r="D158" s="181"/>
      <c r="E158" s="181"/>
      <c r="F158" s="228" t="s">
        <v>613</v>
      </c>
      <c r="G158" s="181"/>
      <c r="H158" s="227" t="s">
        <v>677</v>
      </c>
      <c r="I158" s="227" t="s">
        <v>647</v>
      </c>
      <c r="J158" s="227"/>
      <c r="K158" s="223"/>
    </row>
    <row r="159" spans="2:11" ht="15" customHeight="1">
      <c r="B159" s="229"/>
      <c r="C159" s="211"/>
      <c r="D159" s="211"/>
      <c r="E159" s="211"/>
      <c r="F159" s="211"/>
      <c r="G159" s="211"/>
      <c r="H159" s="211"/>
      <c r="I159" s="211"/>
      <c r="J159" s="211"/>
      <c r="K159" s="230"/>
    </row>
    <row r="160" spans="2:11" ht="18.75" customHeight="1">
      <c r="B160" s="177"/>
      <c r="C160" s="181"/>
      <c r="D160" s="181"/>
      <c r="E160" s="181"/>
      <c r="F160" s="200"/>
      <c r="G160" s="181"/>
      <c r="H160" s="181"/>
      <c r="I160" s="181"/>
      <c r="J160" s="181"/>
      <c r="K160" s="177"/>
    </row>
    <row r="161" spans="2:11" ht="18.75" customHeight="1"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</row>
    <row r="162" spans="2:11" ht="7.5" customHeight="1">
      <c r="B162" s="162"/>
      <c r="C162" s="163"/>
      <c r="D162" s="163"/>
      <c r="E162" s="163"/>
      <c r="F162" s="163"/>
      <c r="G162" s="163"/>
      <c r="H162" s="163"/>
      <c r="I162" s="163"/>
      <c r="J162" s="163"/>
      <c r="K162" s="164"/>
    </row>
    <row r="163" spans="2:11" ht="45" customHeight="1">
      <c r="B163" s="165"/>
      <c r="C163" s="271" t="s">
        <v>678</v>
      </c>
      <c r="D163" s="271"/>
      <c r="E163" s="271"/>
      <c r="F163" s="271"/>
      <c r="G163" s="271"/>
      <c r="H163" s="271"/>
      <c r="I163" s="271"/>
      <c r="J163" s="271"/>
      <c r="K163" s="166"/>
    </row>
    <row r="164" spans="2:11" ht="17.25" customHeight="1">
      <c r="B164" s="165"/>
      <c r="C164" s="193" t="s">
        <v>607</v>
      </c>
      <c r="D164" s="193"/>
      <c r="E164" s="193"/>
      <c r="F164" s="193" t="s">
        <v>608</v>
      </c>
      <c r="G164" s="231"/>
      <c r="H164" s="232" t="s">
        <v>105</v>
      </c>
      <c r="I164" s="232" t="s">
        <v>57</v>
      </c>
      <c r="J164" s="193" t="s">
        <v>609</v>
      </c>
      <c r="K164" s="166"/>
    </row>
    <row r="165" spans="2:11" ht="17.25" customHeight="1">
      <c r="B165" s="174"/>
      <c r="C165" s="195" t="s">
        <v>610</v>
      </c>
      <c r="D165" s="195"/>
      <c r="E165" s="195"/>
      <c r="F165" s="196" t="s">
        <v>611</v>
      </c>
      <c r="G165" s="233"/>
      <c r="H165" s="234"/>
      <c r="I165" s="234"/>
      <c r="J165" s="195" t="s">
        <v>612</v>
      </c>
      <c r="K165" s="175"/>
    </row>
    <row r="166" spans="2:11" ht="5.25" customHeight="1">
      <c r="B166" s="201"/>
      <c r="C166" s="198"/>
      <c r="D166" s="198"/>
      <c r="E166" s="198"/>
      <c r="F166" s="198"/>
      <c r="G166" s="199"/>
      <c r="H166" s="198"/>
      <c r="I166" s="198"/>
      <c r="J166" s="198"/>
      <c r="K166" s="223"/>
    </row>
    <row r="167" spans="2:11" ht="15" customHeight="1">
      <c r="B167" s="201"/>
      <c r="C167" s="181" t="s">
        <v>616</v>
      </c>
      <c r="D167" s="181"/>
      <c r="E167" s="181"/>
      <c r="F167" s="200" t="s">
        <v>613</v>
      </c>
      <c r="G167" s="181"/>
      <c r="H167" s="181" t="s">
        <v>652</v>
      </c>
      <c r="I167" s="181" t="s">
        <v>615</v>
      </c>
      <c r="J167" s="181">
        <v>120</v>
      </c>
      <c r="K167" s="223"/>
    </row>
    <row r="168" spans="2:11" ht="15" customHeight="1">
      <c r="B168" s="201"/>
      <c r="C168" s="181" t="s">
        <v>661</v>
      </c>
      <c r="D168" s="181"/>
      <c r="E168" s="181"/>
      <c r="F168" s="200" t="s">
        <v>613</v>
      </c>
      <c r="G168" s="181"/>
      <c r="H168" s="181" t="s">
        <v>662</v>
      </c>
      <c r="I168" s="181" t="s">
        <v>615</v>
      </c>
      <c r="J168" s="181" t="s">
        <v>663</v>
      </c>
      <c r="K168" s="223"/>
    </row>
    <row r="169" spans="2:11" ht="15" customHeight="1">
      <c r="B169" s="201"/>
      <c r="C169" s="181" t="s">
        <v>562</v>
      </c>
      <c r="D169" s="181"/>
      <c r="E169" s="181"/>
      <c r="F169" s="200" t="s">
        <v>613</v>
      </c>
      <c r="G169" s="181"/>
      <c r="H169" s="181" t="s">
        <v>679</v>
      </c>
      <c r="I169" s="181" t="s">
        <v>615</v>
      </c>
      <c r="J169" s="181" t="s">
        <v>663</v>
      </c>
      <c r="K169" s="223"/>
    </row>
    <row r="170" spans="2:11" ht="15" customHeight="1">
      <c r="B170" s="201"/>
      <c r="C170" s="181" t="s">
        <v>618</v>
      </c>
      <c r="D170" s="181"/>
      <c r="E170" s="181"/>
      <c r="F170" s="200" t="s">
        <v>619</v>
      </c>
      <c r="G170" s="181"/>
      <c r="H170" s="181" t="s">
        <v>679</v>
      </c>
      <c r="I170" s="181" t="s">
        <v>615</v>
      </c>
      <c r="J170" s="181">
        <v>50</v>
      </c>
      <c r="K170" s="223"/>
    </row>
    <row r="171" spans="2:11" ht="15" customHeight="1">
      <c r="B171" s="201"/>
      <c r="C171" s="181" t="s">
        <v>621</v>
      </c>
      <c r="D171" s="181"/>
      <c r="E171" s="181"/>
      <c r="F171" s="200" t="s">
        <v>613</v>
      </c>
      <c r="G171" s="181"/>
      <c r="H171" s="181" t="s">
        <v>679</v>
      </c>
      <c r="I171" s="181" t="s">
        <v>623</v>
      </c>
      <c r="J171" s="181"/>
      <c r="K171" s="223"/>
    </row>
    <row r="172" spans="2:11" ht="15" customHeight="1">
      <c r="B172" s="201"/>
      <c r="C172" s="181" t="s">
        <v>632</v>
      </c>
      <c r="D172" s="181"/>
      <c r="E172" s="181"/>
      <c r="F172" s="200" t="s">
        <v>619</v>
      </c>
      <c r="G172" s="181"/>
      <c r="H172" s="181" t="s">
        <v>679</v>
      </c>
      <c r="I172" s="181" t="s">
        <v>615</v>
      </c>
      <c r="J172" s="181">
        <v>50</v>
      </c>
      <c r="K172" s="223"/>
    </row>
    <row r="173" spans="2:11" ht="15" customHeight="1">
      <c r="B173" s="201"/>
      <c r="C173" s="181" t="s">
        <v>640</v>
      </c>
      <c r="D173" s="181"/>
      <c r="E173" s="181"/>
      <c r="F173" s="200" t="s">
        <v>619</v>
      </c>
      <c r="G173" s="181"/>
      <c r="H173" s="181" t="s">
        <v>679</v>
      </c>
      <c r="I173" s="181" t="s">
        <v>615</v>
      </c>
      <c r="J173" s="181">
        <v>50</v>
      </c>
      <c r="K173" s="223"/>
    </row>
    <row r="174" spans="2:11" ht="15" customHeight="1">
      <c r="B174" s="201"/>
      <c r="C174" s="181" t="s">
        <v>638</v>
      </c>
      <c r="D174" s="181"/>
      <c r="E174" s="181"/>
      <c r="F174" s="200" t="s">
        <v>619</v>
      </c>
      <c r="G174" s="181"/>
      <c r="H174" s="181" t="s">
        <v>679</v>
      </c>
      <c r="I174" s="181" t="s">
        <v>615</v>
      </c>
      <c r="J174" s="181">
        <v>50</v>
      </c>
      <c r="K174" s="223"/>
    </row>
    <row r="175" spans="2:11" ht="15" customHeight="1">
      <c r="B175" s="201"/>
      <c r="C175" s="181" t="s">
        <v>104</v>
      </c>
      <c r="D175" s="181"/>
      <c r="E175" s="181"/>
      <c r="F175" s="200" t="s">
        <v>613</v>
      </c>
      <c r="G175" s="181"/>
      <c r="H175" s="181" t="s">
        <v>680</v>
      </c>
      <c r="I175" s="181" t="s">
        <v>681</v>
      </c>
      <c r="J175" s="181"/>
      <c r="K175" s="223"/>
    </row>
    <row r="176" spans="2:11" ht="15" customHeight="1">
      <c r="B176" s="201"/>
      <c r="C176" s="181" t="s">
        <v>57</v>
      </c>
      <c r="D176" s="181"/>
      <c r="E176" s="181"/>
      <c r="F176" s="200" t="s">
        <v>613</v>
      </c>
      <c r="G176" s="181"/>
      <c r="H176" s="181" t="s">
        <v>682</v>
      </c>
      <c r="I176" s="181" t="s">
        <v>683</v>
      </c>
      <c r="J176" s="181">
        <v>1</v>
      </c>
      <c r="K176" s="223"/>
    </row>
    <row r="177" spans="2:11" ht="15" customHeight="1">
      <c r="B177" s="201"/>
      <c r="C177" s="181" t="s">
        <v>53</v>
      </c>
      <c r="D177" s="181"/>
      <c r="E177" s="181"/>
      <c r="F177" s="200" t="s">
        <v>613</v>
      </c>
      <c r="G177" s="181"/>
      <c r="H177" s="181" t="s">
        <v>684</v>
      </c>
      <c r="I177" s="181" t="s">
        <v>615</v>
      </c>
      <c r="J177" s="181">
        <v>20</v>
      </c>
      <c r="K177" s="223"/>
    </row>
    <row r="178" spans="2:11" ht="15" customHeight="1">
      <c r="B178" s="201"/>
      <c r="C178" s="181" t="s">
        <v>105</v>
      </c>
      <c r="D178" s="181"/>
      <c r="E178" s="181"/>
      <c r="F178" s="200" t="s">
        <v>613</v>
      </c>
      <c r="G178" s="181"/>
      <c r="H178" s="181" t="s">
        <v>685</v>
      </c>
      <c r="I178" s="181" t="s">
        <v>615</v>
      </c>
      <c r="J178" s="181">
        <v>255</v>
      </c>
      <c r="K178" s="223"/>
    </row>
    <row r="179" spans="2:11" ht="15" customHeight="1">
      <c r="B179" s="201"/>
      <c r="C179" s="181" t="s">
        <v>106</v>
      </c>
      <c r="D179" s="181"/>
      <c r="E179" s="181"/>
      <c r="F179" s="200" t="s">
        <v>613</v>
      </c>
      <c r="G179" s="181"/>
      <c r="H179" s="181" t="s">
        <v>578</v>
      </c>
      <c r="I179" s="181" t="s">
        <v>615</v>
      </c>
      <c r="J179" s="181">
        <v>10</v>
      </c>
      <c r="K179" s="223"/>
    </row>
    <row r="180" spans="2:11" ht="15" customHeight="1">
      <c r="B180" s="201"/>
      <c r="C180" s="181" t="s">
        <v>107</v>
      </c>
      <c r="D180" s="181"/>
      <c r="E180" s="181"/>
      <c r="F180" s="200" t="s">
        <v>613</v>
      </c>
      <c r="G180" s="181"/>
      <c r="H180" s="181" t="s">
        <v>686</v>
      </c>
      <c r="I180" s="181" t="s">
        <v>647</v>
      </c>
      <c r="J180" s="181"/>
      <c r="K180" s="223"/>
    </row>
    <row r="181" spans="2:11" ht="15" customHeight="1">
      <c r="B181" s="201"/>
      <c r="C181" s="181" t="s">
        <v>687</v>
      </c>
      <c r="D181" s="181"/>
      <c r="E181" s="181"/>
      <c r="F181" s="200" t="s">
        <v>613</v>
      </c>
      <c r="G181" s="181"/>
      <c r="H181" s="181" t="s">
        <v>688</v>
      </c>
      <c r="I181" s="181" t="s">
        <v>647</v>
      </c>
      <c r="J181" s="181"/>
      <c r="K181" s="223"/>
    </row>
    <row r="182" spans="2:11" ht="15" customHeight="1">
      <c r="B182" s="201"/>
      <c r="C182" s="181" t="s">
        <v>676</v>
      </c>
      <c r="D182" s="181"/>
      <c r="E182" s="181"/>
      <c r="F182" s="200" t="s">
        <v>613</v>
      </c>
      <c r="G182" s="181"/>
      <c r="H182" s="181" t="s">
        <v>689</v>
      </c>
      <c r="I182" s="181" t="s">
        <v>647</v>
      </c>
      <c r="J182" s="181"/>
      <c r="K182" s="223"/>
    </row>
    <row r="183" spans="2:11" ht="15" customHeight="1">
      <c r="B183" s="201"/>
      <c r="C183" s="181" t="s">
        <v>110</v>
      </c>
      <c r="D183" s="181"/>
      <c r="E183" s="181"/>
      <c r="F183" s="200" t="s">
        <v>619</v>
      </c>
      <c r="G183" s="181"/>
      <c r="H183" s="181" t="s">
        <v>690</v>
      </c>
      <c r="I183" s="181" t="s">
        <v>615</v>
      </c>
      <c r="J183" s="181">
        <v>50</v>
      </c>
      <c r="K183" s="223"/>
    </row>
    <row r="184" spans="2:11" ht="15" customHeight="1">
      <c r="B184" s="201"/>
      <c r="C184" s="181" t="s">
        <v>691</v>
      </c>
      <c r="D184" s="181"/>
      <c r="E184" s="181"/>
      <c r="F184" s="200" t="s">
        <v>619</v>
      </c>
      <c r="G184" s="181"/>
      <c r="H184" s="181" t="s">
        <v>692</v>
      </c>
      <c r="I184" s="181" t="s">
        <v>693</v>
      </c>
      <c r="J184" s="181"/>
      <c r="K184" s="223"/>
    </row>
    <row r="185" spans="2:11" ht="15" customHeight="1">
      <c r="B185" s="201"/>
      <c r="C185" s="181" t="s">
        <v>694</v>
      </c>
      <c r="D185" s="181"/>
      <c r="E185" s="181"/>
      <c r="F185" s="200" t="s">
        <v>619</v>
      </c>
      <c r="G185" s="181"/>
      <c r="H185" s="181" t="s">
        <v>695</v>
      </c>
      <c r="I185" s="181" t="s">
        <v>693</v>
      </c>
      <c r="J185" s="181"/>
      <c r="K185" s="223"/>
    </row>
    <row r="186" spans="2:11" ht="15" customHeight="1">
      <c r="B186" s="201"/>
      <c r="C186" s="181" t="s">
        <v>696</v>
      </c>
      <c r="D186" s="181"/>
      <c r="E186" s="181"/>
      <c r="F186" s="200" t="s">
        <v>619</v>
      </c>
      <c r="G186" s="181"/>
      <c r="H186" s="181" t="s">
        <v>697</v>
      </c>
      <c r="I186" s="181" t="s">
        <v>693</v>
      </c>
      <c r="J186" s="181"/>
      <c r="K186" s="223"/>
    </row>
    <row r="187" spans="2:11" ht="15" customHeight="1">
      <c r="B187" s="201"/>
      <c r="C187" s="235" t="s">
        <v>698</v>
      </c>
      <c r="D187" s="181"/>
      <c r="E187" s="181"/>
      <c r="F187" s="200" t="s">
        <v>619</v>
      </c>
      <c r="G187" s="181"/>
      <c r="H187" s="181" t="s">
        <v>699</v>
      </c>
      <c r="I187" s="181" t="s">
        <v>700</v>
      </c>
      <c r="J187" s="236" t="s">
        <v>701</v>
      </c>
      <c r="K187" s="223"/>
    </row>
    <row r="188" spans="2:11" ht="15" customHeight="1">
      <c r="B188" s="229"/>
      <c r="C188" s="237"/>
      <c r="D188" s="211"/>
      <c r="E188" s="211"/>
      <c r="F188" s="211"/>
      <c r="G188" s="211"/>
      <c r="H188" s="211"/>
      <c r="I188" s="211"/>
      <c r="J188" s="211"/>
      <c r="K188" s="230"/>
    </row>
    <row r="189" spans="2:11" ht="18.75" customHeight="1">
      <c r="B189" s="238"/>
      <c r="C189" s="239"/>
      <c r="D189" s="239"/>
      <c r="E189" s="239"/>
      <c r="F189" s="240"/>
      <c r="G189" s="181"/>
      <c r="H189" s="181"/>
      <c r="I189" s="181"/>
      <c r="J189" s="181"/>
      <c r="K189" s="177"/>
    </row>
    <row r="190" spans="2:11" ht="18.75" customHeight="1">
      <c r="B190" s="177"/>
      <c r="C190" s="181"/>
      <c r="D190" s="181"/>
      <c r="E190" s="181"/>
      <c r="F190" s="200"/>
      <c r="G190" s="181"/>
      <c r="H190" s="181"/>
      <c r="I190" s="181"/>
      <c r="J190" s="181"/>
      <c r="K190" s="177"/>
    </row>
    <row r="191" spans="2:11" ht="18.75" customHeight="1"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</row>
    <row r="192" spans="2:11" ht="13.5">
      <c r="B192" s="162"/>
      <c r="C192" s="163"/>
      <c r="D192" s="163"/>
      <c r="E192" s="163"/>
      <c r="F192" s="163"/>
      <c r="G192" s="163"/>
      <c r="H192" s="163"/>
      <c r="I192" s="163"/>
      <c r="J192" s="163"/>
      <c r="K192" s="164"/>
    </row>
    <row r="193" spans="2:11" ht="21">
      <c r="B193" s="165"/>
      <c r="C193" s="271" t="s">
        <v>702</v>
      </c>
      <c r="D193" s="271"/>
      <c r="E193" s="271"/>
      <c r="F193" s="271"/>
      <c r="G193" s="271"/>
      <c r="H193" s="271"/>
      <c r="I193" s="271"/>
      <c r="J193" s="271"/>
      <c r="K193" s="166"/>
    </row>
    <row r="194" spans="2:11" ht="25.5" customHeight="1">
      <c r="B194" s="165"/>
      <c r="C194" s="241" t="s">
        <v>703</v>
      </c>
      <c r="D194" s="241"/>
      <c r="E194" s="241"/>
      <c r="F194" s="241" t="s">
        <v>704</v>
      </c>
      <c r="G194" s="242"/>
      <c r="H194" s="272" t="s">
        <v>705</v>
      </c>
      <c r="I194" s="272"/>
      <c r="J194" s="272"/>
      <c r="K194" s="166"/>
    </row>
    <row r="195" spans="2:11" ht="5.25" customHeight="1">
      <c r="B195" s="201"/>
      <c r="C195" s="198"/>
      <c r="D195" s="198"/>
      <c r="E195" s="198"/>
      <c r="F195" s="198"/>
      <c r="G195" s="181"/>
      <c r="H195" s="198"/>
      <c r="I195" s="198"/>
      <c r="J195" s="198"/>
      <c r="K195" s="223"/>
    </row>
    <row r="196" spans="2:11" ht="15" customHeight="1">
      <c r="B196" s="201"/>
      <c r="C196" s="181" t="s">
        <v>706</v>
      </c>
      <c r="D196" s="181"/>
      <c r="E196" s="181"/>
      <c r="F196" s="200" t="s">
        <v>43</v>
      </c>
      <c r="G196" s="181"/>
      <c r="H196" s="270" t="s">
        <v>707</v>
      </c>
      <c r="I196" s="270"/>
      <c r="J196" s="270"/>
      <c r="K196" s="223"/>
    </row>
    <row r="197" spans="2:11" ht="15" customHeight="1">
      <c r="B197" s="201"/>
      <c r="C197" s="208"/>
      <c r="D197" s="181"/>
      <c r="E197" s="181"/>
      <c r="F197" s="200" t="s">
        <v>44</v>
      </c>
      <c r="G197" s="181"/>
      <c r="H197" s="270" t="s">
        <v>708</v>
      </c>
      <c r="I197" s="270"/>
      <c r="J197" s="270"/>
      <c r="K197" s="223"/>
    </row>
    <row r="198" spans="2:11" ht="15" customHeight="1">
      <c r="B198" s="201"/>
      <c r="C198" s="208"/>
      <c r="D198" s="181"/>
      <c r="E198" s="181"/>
      <c r="F198" s="200" t="s">
        <v>47</v>
      </c>
      <c r="G198" s="181"/>
      <c r="H198" s="270" t="s">
        <v>709</v>
      </c>
      <c r="I198" s="270"/>
      <c r="J198" s="270"/>
      <c r="K198" s="223"/>
    </row>
    <row r="199" spans="2:11" ht="15" customHeight="1">
      <c r="B199" s="201"/>
      <c r="C199" s="181"/>
      <c r="D199" s="181"/>
      <c r="E199" s="181"/>
      <c r="F199" s="200" t="s">
        <v>45</v>
      </c>
      <c r="G199" s="181"/>
      <c r="H199" s="270" t="s">
        <v>710</v>
      </c>
      <c r="I199" s="270"/>
      <c r="J199" s="270"/>
      <c r="K199" s="223"/>
    </row>
    <row r="200" spans="2:11" ht="15" customHeight="1">
      <c r="B200" s="201"/>
      <c r="C200" s="181"/>
      <c r="D200" s="181"/>
      <c r="E200" s="181"/>
      <c r="F200" s="200" t="s">
        <v>46</v>
      </c>
      <c r="G200" s="181"/>
      <c r="H200" s="270" t="s">
        <v>711</v>
      </c>
      <c r="I200" s="270"/>
      <c r="J200" s="270"/>
      <c r="K200" s="223"/>
    </row>
    <row r="201" spans="2:11" ht="15" customHeight="1">
      <c r="B201" s="201"/>
      <c r="C201" s="181"/>
      <c r="D201" s="181"/>
      <c r="E201" s="181"/>
      <c r="F201" s="200"/>
      <c r="G201" s="181"/>
      <c r="H201" s="181"/>
      <c r="I201" s="181"/>
      <c r="J201" s="181"/>
      <c r="K201" s="223"/>
    </row>
    <row r="202" spans="2:11" ht="15" customHeight="1">
      <c r="B202" s="201"/>
      <c r="C202" s="181" t="s">
        <v>659</v>
      </c>
      <c r="D202" s="181"/>
      <c r="E202" s="181"/>
      <c r="F202" s="200" t="s">
        <v>78</v>
      </c>
      <c r="G202" s="181"/>
      <c r="H202" s="270" t="s">
        <v>712</v>
      </c>
      <c r="I202" s="270"/>
      <c r="J202" s="270"/>
      <c r="K202" s="223"/>
    </row>
    <row r="203" spans="2:11" ht="15" customHeight="1">
      <c r="B203" s="201"/>
      <c r="C203" s="208"/>
      <c r="D203" s="181"/>
      <c r="E203" s="181"/>
      <c r="F203" s="200" t="s">
        <v>556</v>
      </c>
      <c r="G203" s="181"/>
      <c r="H203" s="270" t="s">
        <v>557</v>
      </c>
      <c r="I203" s="270"/>
      <c r="J203" s="270"/>
      <c r="K203" s="223"/>
    </row>
    <row r="204" spans="2:11" ht="15" customHeight="1">
      <c r="B204" s="201"/>
      <c r="C204" s="181"/>
      <c r="D204" s="181"/>
      <c r="E204" s="181"/>
      <c r="F204" s="200" t="s">
        <v>554</v>
      </c>
      <c r="G204" s="181"/>
      <c r="H204" s="270" t="s">
        <v>713</v>
      </c>
      <c r="I204" s="270"/>
      <c r="J204" s="270"/>
      <c r="K204" s="223"/>
    </row>
    <row r="205" spans="2:11" ht="15" customHeight="1">
      <c r="B205" s="243"/>
      <c r="C205" s="208"/>
      <c r="D205" s="208"/>
      <c r="E205" s="208"/>
      <c r="F205" s="200" t="s">
        <v>558</v>
      </c>
      <c r="G205" s="186"/>
      <c r="H205" s="269" t="s">
        <v>559</v>
      </c>
      <c r="I205" s="269"/>
      <c r="J205" s="269"/>
      <c r="K205" s="244"/>
    </row>
    <row r="206" spans="2:11" ht="15" customHeight="1">
      <c r="B206" s="243"/>
      <c r="C206" s="208"/>
      <c r="D206" s="208"/>
      <c r="E206" s="208"/>
      <c r="F206" s="200" t="s">
        <v>560</v>
      </c>
      <c r="G206" s="186"/>
      <c r="H206" s="269" t="s">
        <v>714</v>
      </c>
      <c r="I206" s="269"/>
      <c r="J206" s="269"/>
      <c r="K206" s="244"/>
    </row>
    <row r="207" spans="2:11" ht="15" customHeight="1">
      <c r="B207" s="243"/>
      <c r="C207" s="208"/>
      <c r="D207" s="208"/>
      <c r="E207" s="208"/>
      <c r="F207" s="245"/>
      <c r="G207" s="186"/>
      <c r="H207" s="246"/>
      <c r="I207" s="246"/>
      <c r="J207" s="246"/>
      <c r="K207" s="244"/>
    </row>
    <row r="208" spans="2:11" ht="15" customHeight="1">
      <c r="B208" s="243"/>
      <c r="C208" s="181" t="s">
        <v>683</v>
      </c>
      <c r="D208" s="208"/>
      <c r="E208" s="208"/>
      <c r="F208" s="200">
        <v>1</v>
      </c>
      <c r="G208" s="186"/>
      <c r="H208" s="269" t="s">
        <v>715</v>
      </c>
      <c r="I208" s="269"/>
      <c r="J208" s="269"/>
      <c r="K208" s="244"/>
    </row>
    <row r="209" spans="2:11" ht="15" customHeight="1">
      <c r="B209" s="243"/>
      <c r="C209" s="208"/>
      <c r="D209" s="208"/>
      <c r="E209" s="208"/>
      <c r="F209" s="200">
        <v>2</v>
      </c>
      <c r="G209" s="186"/>
      <c r="H209" s="269" t="s">
        <v>716</v>
      </c>
      <c r="I209" s="269"/>
      <c r="J209" s="269"/>
      <c r="K209" s="244"/>
    </row>
    <row r="210" spans="2:11" ht="15" customHeight="1">
      <c r="B210" s="243"/>
      <c r="C210" s="208"/>
      <c r="D210" s="208"/>
      <c r="E210" s="208"/>
      <c r="F210" s="200">
        <v>3</v>
      </c>
      <c r="G210" s="186"/>
      <c r="H210" s="269" t="s">
        <v>717</v>
      </c>
      <c r="I210" s="269"/>
      <c r="J210" s="269"/>
      <c r="K210" s="244"/>
    </row>
    <row r="211" spans="2:11" ht="15" customHeight="1">
      <c r="B211" s="243"/>
      <c r="C211" s="208"/>
      <c r="D211" s="208"/>
      <c r="E211" s="208"/>
      <c r="F211" s="200">
        <v>4</v>
      </c>
      <c r="G211" s="186"/>
      <c r="H211" s="269" t="s">
        <v>718</v>
      </c>
      <c r="I211" s="269"/>
      <c r="J211" s="269"/>
      <c r="K211" s="244"/>
    </row>
    <row r="212" spans="2:11" ht="12.75" customHeight="1">
      <c r="B212" s="247"/>
      <c r="C212" s="248"/>
      <c r="D212" s="248"/>
      <c r="E212" s="248"/>
      <c r="F212" s="248"/>
      <c r="G212" s="248"/>
      <c r="H212" s="248"/>
      <c r="I212" s="248"/>
      <c r="J212" s="248"/>
      <c r="K212" s="249"/>
    </row>
  </sheetData>
  <sheetProtection/>
  <mergeCells count="77">
    <mergeCell ref="C9:J9"/>
    <mergeCell ref="D10:J10"/>
    <mergeCell ref="C3:J3"/>
    <mergeCell ref="C4:J4"/>
    <mergeCell ref="C6:J6"/>
    <mergeCell ref="C7:J7"/>
    <mergeCell ref="C23:J23"/>
    <mergeCell ref="C24:J24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G37:J37"/>
    <mergeCell ref="G38:J38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C50:J50"/>
    <mergeCell ref="C52:J52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D65:J65"/>
    <mergeCell ref="D66:J66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C163:J163"/>
    <mergeCell ref="C193:J193"/>
    <mergeCell ref="H194:J194"/>
    <mergeCell ref="H196:J196"/>
    <mergeCell ref="H211:J211"/>
    <mergeCell ref="H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LEJSEK</cp:lastModifiedBy>
  <dcterms:created xsi:type="dcterms:W3CDTF">2016-03-11T07:09:55Z</dcterms:created>
  <dcterms:modified xsi:type="dcterms:W3CDTF">2016-03-11T07:11:53Z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