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kapitulace stavby" sheetId="1" r:id="rId1"/>
    <sheet name="1 - stavební část" sheetId="2" r:id="rId2"/>
    <sheet name="2 - Elektroinstalace" sheetId="3" r:id="rId3"/>
    <sheet name="3 - Vedlejší a ostatní ná..." sheetId="4" r:id="rId4"/>
  </sheets>
  <definedNames>
    <definedName name="_xlnm.Print_Titles" localSheetId="1">'1 - stavební část'!$138:$138</definedName>
    <definedName name="_xlnm.Print_Titles" localSheetId="2">'2 - Elektroinstalace'!$118:$118</definedName>
    <definedName name="_xlnm.Print_Titles" localSheetId="3">'3 - Vedlejší a ostatní ná...'!$109:$109</definedName>
    <definedName name="_xlnm.Print_Titles" localSheetId="0">'Rekapitulace stavby'!$85:$85</definedName>
    <definedName name="_xlnm.Print_Area" localSheetId="1">'1 - stavební část'!$C$4:$Q$70,'1 - stavební část'!$C$76:$Q$122,'1 - stavební část'!$C$128:$Q$317</definedName>
    <definedName name="_xlnm.Print_Area" localSheetId="2">'2 - Elektroinstalace'!$C$4:$Q$70,'2 - Elektroinstalace'!$C$76:$Q$102,'2 - Elektroinstalace'!$C$108:$Q$173</definedName>
    <definedName name="_xlnm.Print_Area" localSheetId="3">'3 - Vedlejší a ostatní ná...'!$C$4:$Q$70,'3 - Vedlejší a ostatní ná...'!$C$76:$Q$93,'3 - Vedlejší a ostatní ná...'!$C$99:$Q$114</definedName>
    <definedName name="_xlnm.Print_Area" localSheetId="0">'Rekapitulace stavby'!$C$4:$AP$70,'Rekapitulace stavby'!$C$76:$AP$94</definedName>
  </definedNames>
  <calcPr fullCalcOnLoad="1"/>
</workbook>
</file>

<file path=xl/sharedStrings.xml><?xml version="1.0" encoding="utf-8"?>
<sst xmlns="http://schemas.openxmlformats.org/spreadsheetml/2006/main" count="3228" uniqueCount="851">
  <si>
    <t>2012</t>
  </si>
  <si>
    <t>List obsahuje:</t>
  </si>
  <si>
    <t>2.0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</si>
  <si>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</si>
  <si>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</si>
  <si>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</si>
  <si>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</si>
  <si>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</si>
  <si>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</si>
  <si>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</si>
  <si>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</si>
  <si>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</si>
  <si>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</si>
  <si>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L141210-1</t>
  </si>
  <si>
    <t>Stavba:</t>
  </si>
  <si>
    <t>Nemocnice Stod</t>
  </si>
  <si>
    <t>0,1</t>
  </si>
  <si>
    <t>JKSO:</t>
  </si>
  <si>
    <t>CC-CZ:</t>
  </si>
  <si>
    <t>Místo:</t>
  </si>
  <si>
    <t xml:space="preserve"> </t>
  </si>
  <si>
    <t>Datum:</t>
  </si>
  <si>
    <t>Objednavatel: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</si>
  <si>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</si>
  <si>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</si>
  <si>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</si>
  <si>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</si>
  <si>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</si>
  <si>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</si>
  <si>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</si>
  <si>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</si>
  <si>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</si>
  <si>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</si>
  <si>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</si>
  <si>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</si>
  <si>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</si>
  <si>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</si>
  <si>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</si>
  <si>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</si>
  <si>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</si>
  <si>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</si>
  <si>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</si>
  <si>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</si>
  <si>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</si>
  <si>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</si>
  <si>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</si>
  <si>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</si>
  <si>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</si>
  <si>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</si>
  <si>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</si>
  <si>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</si>
  <si>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</si>
  <si>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</si>
  <si>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</si>
  <si>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</si>
  <si>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</si>
  <si>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</si>
  <si>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</si>
  <si>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</si>
  <si>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</si>
  <si>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</si>
  <si>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</si>
  <si>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</si>
  <si>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</si>
  <si>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</si>
  <si>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</si>
  <si>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</si>
  <si>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</si>
  <si>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</si>
  <si>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</si>
  <si>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</si>
  <si>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</si>
  <si>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{7F676BF1-93AC-4D89-8CA1-4385FCE0C2E5}</t>
  </si>
  <si>
    <t>{00000000-0000-0000-0000-000000000000}</t>
  </si>
  <si>
    <t>1</t>
  </si>
  <si>
    <t>stavební část</t>
  </si>
  <si>
    <t>{055ABD9C-A9D8-46C0-B0CE-8CE45291CF11}</t>
  </si>
  <si>
    <t>2</t>
  </si>
  <si>
    <t>Elektroinstalace</t>
  </si>
  <si>
    <t>{4027912B-D9A4-454D-9641-75FA2F3A5F53}</t>
  </si>
  <si>
    <t>3</t>
  </si>
  <si>
    <t>Vedlejší a ostatní náklady</t>
  </si>
  <si>
    <t>{D8ACEBEC-EB1E-4BDC-AAD4-293CB96CD9AF}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</si>
  <si>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</si>
  <si>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</si>
  <si>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</si>
  <si>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</si>
  <si>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</si>
  <si>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KRYCÍ LIST ROZPOČTU</t>
  </si>
  <si>
    <t>Objekt:</t>
  </si>
  <si>
    <t>1 - stavební část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</si>
  <si>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</si>
  <si>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</si>
  <si>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</si>
  <si>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</si>
  <si>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</si>
  <si>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</si>
  <si>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</si>
  <si>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</si>
  <si>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</si>
  <si>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  31 - Zdi podpěrné a volné</t>
  </si>
  <si>
    <t xml:space="preserve">      34 - Stěny a příčky</t>
  </si>
  <si>
    <t xml:space="preserve">    4 - Vodorovné konstrukce</t>
  </si>
  <si>
    <t xml:space="preserve">    6 - Úpravy povrchů, podlahy a osazování výplní</t>
  </si>
  <si>
    <t xml:space="preserve">    9 - Ostatní konstrukce a práce-bourání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</si>
  <si>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</si>
  <si>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</si>
  <si>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</si>
  <si>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</si>
  <si>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</si>
  <si>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</si>
  <si>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</si>
  <si>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</si>
  <si>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</si>
  <si>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</si>
  <si>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</si>
  <si>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</si>
  <si>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Konstrukce pokrývačské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</si>
  <si>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</si>
  <si>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</si>
  <si>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</si>
  <si>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</si>
  <si>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777 - Podlahy lité</t>
  </si>
  <si>
    <t xml:space="preserve">    781 - Dokončovací práce - obklady keramické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</si>
  <si>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</si>
  <si>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</si>
  <si>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</si>
  <si>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33-M - Montáže dopr.zaříz.,sklad. zař. a váh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</si>
  <si>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</si>
  <si>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</si>
  <si>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</si>
  <si>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</si>
  <si>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</si>
  <si>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</si>
  <si>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</si>
  <si>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</si>
  <si>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</si>
  <si>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</si>
  <si>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</si>
  <si>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</si>
  <si>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</si>
  <si>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</si>
  <si>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</si>
  <si>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</si>
  <si>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</si>
  <si>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157</t>
  </si>
  <si>
    <t>K</t>
  </si>
  <si>
    <t>311272223</t>
  </si>
  <si>
    <t>Zdivo nosné tl 250 mm z pórobetonových přesných hladkých tvárnic Ytong hmotnosti 500 kg/m3</t>
  </si>
  <si>
    <t>m3</t>
  </si>
  <si>
    <t>4</t>
  </si>
  <si>
    <t>419403707</t>
  </si>
  <si>
    <t>311272411</t>
  </si>
  <si>
    <t>Zdivo nosné tl 375 mm z pórobetonových přesných hladkých tvárnic Ytong hmotnosti 400 kg/m3</t>
  </si>
  <si>
    <t>-964229248</t>
  </si>
  <si>
    <t>317141226</t>
  </si>
  <si>
    <t>Překlady ploché z pórobetonu Ytong š 150 mm pro světlost otvoru do 1750 mm</t>
  </si>
  <si>
    <t>kus</t>
  </si>
  <si>
    <t>2005031998</t>
  </si>
  <si>
    <t>317142322</t>
  </si>
  <si>
    <t>Překlady nenosné přímé z pórobetonu Ytong v příčkách tl 150 mm pro světlost otvoru do 1010 mm</t>
  </si>
  <si>
    <t>-1665083930</t>
  </si>
  <si>
    <t>317234410</t>
  </si>
  <si>
    <t>Vyzdívka mezi nosníky z cihel pálených na MC</t>
  </si>
  <si>
    <t>-949978912</t>
  </si>
  <si>
    <t>5</t>
  </si>
  <si>
    <t>317941123</t>
  </si>
  <si>
    <t>Osazování ocelových válcovaných nosníků na zdivu I, IE, U, UE nebo L do č 22</t>
  </si>
  <si>
    <t>t</t>
  </si>
  <si>
    <t>421084222</t>
  </si>
  <si>
    <t>6</t>
  </si>
  <si>
    <t>M</t>
  </si>
  <si>
    <t>133834300</t>
  </si>
  <si>
    <t>tyč ocelová IPE, značka oceli S 235 JR, označení průřezu 160</t>
  </si>
  <si>
    <t>8</t>
  </si>
  <si>
    <t>-627165446</t>
  </si>
  <si>
    <t>P</t>
  </si>
  <si>
    <t>7</t>
  </si>
  <si>
    <t>317944323</t>
  </si>
  <si>
    <t>Válcované nosníky č.14 až 22 dodatečně osazované do připravených otvorů</t>
  </si>
  <si>
    <t>-1847005163</t>
  </si>
  <si>
    <t>9</t>
  </si>
  <si>
    <t>346244381</t>
  </si>
  <si>
    <t>Plentování jednostranné v do 200 mm válcovaných nosníků cihlami</t>
  </si>
  <si>
    <t>m2</t>
  </si>
  <si>
    <t>1414237867</t>
  </si>
  <si>
    <t>10</t>
  </si>
  <si>
    <t>310278842</t>
  </si>
  <si>
    <t>Zazdívka otvorů pl do 1 m2 ve zdivu nadzákladovém z nepálených tvárnic tl do 300 mm</t>
  </si>
  <si>
    <t>645072865</t>
  </si>
  <si>
    <t>11</t>
  </si>
  <si>
    <t>340239235</t>
  </si>
  <si>
    <t>Zazdívka otvorů pl do 4 m2 v příčkách nebo stěnách z příčkovek Ytong tl 150 mm</t>
  </si>
  <si>
    <t>-1385104355</t>
  </si>
  <si>
    <t>12</t>
  </si>
  <si>
    <t>411321515</t>
  </si>
  <si>
    <t>Stropy deskové ze ŽB tř. C 20/25</t>
  </si>
  <si>
    <t>1406722263</t>
  </si>
  <si>
    <t>13</t>
  </si>
  <si>
    <t>411351101</t>
  </si>
  <si>
    <t>Zřízení bednění stropů deskových</t>
  </si>
  <si>
    <t>-1909775108</t>
  </si>
  <si>
    <t>14</t>
  </si>
  <si>
    <t>411351102</t>
  </si>
  <si>
    <t>Odstranění bednění stropů deskových</t>
  </si>
  <si>
    <t>1494086497</t>
  </si>
  <si>
    <t>411354173</t>
  </si>
  <si>
    <t>Zřízení podpěrné konstrukce stropů v do 4 m pro zatížení do 12 kPa</t>
  </si>
  <si>
    <t>2090712606</t>
  </si>
  <si>
    <t>16</t>
  </si>
  <si>
    <t>411354174</t>
  </si>
  <si>
    <t>Odstranění podpěrné konstrukce stropů v do 4 m pro zatížení do 12 kPa</t>
  </si>
  <si>
    <t>-20960912</t>
  </si>
  <si>
    <t>17</t>
  </si>
  <si>
    <t>411354229</t>
  </si>
  <si>
    <t>Bednění stropů ztracené z hraněných trapézových vln v 92 mm plech lesklý tl 1,0 mm</t>
  </si>
  <si>
    <t>1950203469</t>
  </si>
  <si>
    <t>18</t>
  </si>
  <si>
    <t>411361821</t>
  </si>
  <si>
    <t>Výztuž stropů betonářskou ocelí 10 505</t>
  </si>
  <si>
    <t>1518790576</t>
  </si>
  <si>
    <t>19</t>
  </si>
  <si>
    <t>411362021</t>
  </si>
  <si>
    <t>Výztuž stropů svařovanými sítěmi Kari</t>
  </si>
  <si>
    <t>1367811766</t>
  </si>
  <si>
    <t>20</t>
  </si>
  <si>
    <t>411388531</t>
  </si>
  <si>
    <t>Zabetonování otvorů pl do 1 m2 ve stropech</t>
  </si>
  <si>
    <t>-71183124</t>
  </si>
  <si>
    <t>413941123</t>
  </si>
  <si>
    <t>Osazování ocelových válcovaných nosníků stropů I, IE, U, UE nebo L do č. 22</t>
  </si>
  <si>
    <t>-1703244092</t>
  </si>
  <si>
    <t>22</t>
  </si>
  <si>
    <t>134867100</t>
  </si>
  <si>
    <t>tyč ocelová HEB, jakost S 235 JR označení průřezu 180</t>
  </si>
  <si>
    <t>-1848319649</t>
  </si>
  <si>
    <t>23</t>
  </si>
  <si>
    <t>134863101</t>
  </si>
  <si>
    <t>tyč ocelová HEA, jakost RSt 37-2 označení průřezu 180</t>
  </si>
  <si>
    <t>1311162160</t>
  </si>
  <si>
    <t>24</t>
  </si>
  <si>
    <t>612325302</t>
  </si>
  <si>
    <t>Vápenocementová štuková omítka ostění nebo nadpraží</t>
  </si>
  <si>
    <t>34682440</t>
  </si>
  <si>
    <t>25</t>
  </si>
  <si>
    <t>612325423</t>
  </si>
  <si>
    <t>Oprava vnitřní vápenocementové štukové omítky stěn v rozsahu plochy do 50%</t>
  </si>
  <si>
    <t>-272047146</t>
  </si>
  <si>
    <t>26</t>
  </si>
  <si>
    <t>617325423</t>
  </si>
  <si>
    <t>Oprava vnitřní vápenocementové štukové omítky světlíků nebo šachet v rozsahu plochy do 50%</t>
  </si>
  <si>
    <t>-126174540</t>
  </si>
  <si>
    <t>27</t>
  </si>
  <si>
    <t>642944121</t>
  </si>
  <si>
    <t>Osazování ocelových zárubní dodatečné pl do 2,5 m2</t>
  </si>
  <si>
    <t>-1680239323</t>
  </si>
  <si>
    <t>28</t>
  </si>
  <si>
    <t>553312220</t>
  </si>
  <si>
    <t>zárubeň ocelová skládaná H 160 DV 800 L/P</t>
  </si>
  <si>
    <t>-858194996</t>
  </si>
  <si>
    <t>29</t>
  </si>
  <si>
    <t>941111121</t>
  </si>
  <si>
    <t>Montáž lešení řadového trubkového lehkého s podlahami zatížení do 200 kg/m2 š do 1,2 m v do 10 m</t>
  </si>
  <si>
    <t>609661955</t>
  </si>
  <si>
    <t>30</t>
  </si>
  <si>
    <t>941111221</t>
  </si>
  <si>
    <t>Příplatek k lešení řadovému trubkovému lehkému s podlahami š 1,2 m v 10 m za první a ZKD den použití</t>
  </si>
  <si>
    <t>363521703</t>
  </si>
  <si>
    <t>31</t>
  </si>
  <si>
    <t>941111821</t>
  </si>
  <si>
    <t>Demontáž lešení řadového trubkového lehkého s podlahami zatížení do 200 kg/m2 š do 1,2 m v do 10 m</t>
  </si>
  <si>
    <t>-319735751</t>
  </si>
  <si>
    <t>32</t>
  </si>
  <si>
    <t>944511111</t>
  </si>
  <si>
    <t>Montáž ochranné sítě z textilie z umělých vláken</t>
  </si>
  <si>
    <t>2009453764</t>
  </si>
  <si>
    <t>33</t>
  </si>
  <si>
    <t>944511211</t>
  </si>
  <si>
    <t>Příplatek k ochranné síti za první a ZKD den použití</t>
  </si>
  <si>
    <t>-307314726</t>
  </si>
  <si>
    <t>34</t>
  </si>
  <si>
    <t>944511811</t>
  </si>
  <si>
    <t>Demontáž ochranné sítě z textilie z umělých vláken</t>
  </si>
  <si>
    <t>1161693523</t>
  </si>
  <si>
    <t>35</t>
  </si>
  <si>
    <t>949101111</t>
  </si>
  <si>
    <t>Lešení pomocné pro objekty pozemních staveb s lešeňovou podlahou v do 1,9 m zatížení do 150 kg/m2</t>
  </si>
  <si>
    <t>-327870646</t>
  </si>
  <si>
    <t>36</t>
  </si>
  <si>
    <t>225760344</t>
  </si>
  <si>
    <t>37</t>
  </si>
  <si>
    <t>949311112</t>
  </si>
  <si>
    <t>Montáž lešení trubkového do šachet o půdorysné ploše do 6 m2 v do 20 m</t>
  </si>
  <si>
    <t>m</t>
  </si>
  <si>
    <t>-194356932</t>
  </si>
  <si>
    <t>38</t>
  </si>
  <si>
    <t>949311211</t>
  </si>
  <si>
    <t>Příplatek k lešení trubkovému do šachet do 6 m2 v do 30 m za první a ZKD den použití</t>
  </si>
  <si>
    <t>-1615610490</t>
  </si>
  <si>
    <t>39</t>
  </si>
  <si>
    <t>949311812</t>
  </si>
  <si>
    <t>Demontáž lešení trubkového do šachet o půdorysné ploše do 6 m2 v do 20 m</t>
  </si>
  <si>
    <t>-686920439</t>
  </si>
  <si>
    <t>40</t>
  </si>
  <si>
    <t>952901111</t>
  </si>
  <si>
    <t>Vyčištění budov bytové a občanské výstavby při výšce podlaží do 4 m</t>
  </si>
  <si>
    <t>-889554245</t>
  </si>
  <si>
    <t>41</t>
  </si>
  <si>
    <t>953961115</t>
  </si>
  <si>
    <t>Kotvy chemickým tmelem M 20 hl 170 mm do betonu, ŽB nebo kamene s vyvrtáním otvoru</t>
  </si>
  <si>
    <t>893915663</t>
  </si>
  <si>
    <t>42</t>
  </si>
  <si>
    <t>953965141</t>
  </si>
  <si>
    <t>Kotevní šroub pro chemické kotvy M 20 dl 240 mm</t>
  </si>
  <si>
    <t>-1845512466</t>
  </si>
  <si>
    <t>43</t>
  </si>
  <si>
    <t>962032231</t>
  </si>
  <si>
    <t>Bourání zdiva z cihel pálených nebo vápenopískových na MV nebo MVC přes 1 m3</t>
  </si>
  <si>
    <t>156689066</t>
  </si>
  <si>
    <t>44</t>
  </si>
  <si>
    <t>963012510</t>
  </si>
  <si>
    <t>Bourání stropů z ŽB desek š do 300 mm tl do 140 mm</t>
  </si>
  <si>
    <t>-1049574612</t>
  </si>
  <si>
    <t>45</t>
  </si>
  <si>
    <t>963051313</t>
  </si>
  <si>
    <t>Bourání ŽB stropů žebrových s rovným podhledem</t>
  </si>
  <si>
    <t>950077488</t>
  </si>
  <si>
    <t>46</t>
  </si>
  <si>
    <t>965043331</t>
  </si>
  <si>
    <t>Bourání podkladů pod dlažby betonových s potěrem nebo teracem tl do 100 mm pl do 4 m2</t>
  </si>
  <si>
    <t>-727160222</t>
  </si>
  <si>
    <t>48</t>
  </si>
  <si>
    <t>968062375</t>
  </si>
  <si>
    <t>Vybourání dřevěných rámů oken zdvojených včetně křídel pl do 2 m2</t>
  </si>
  <si>
    <t>-1414310697</t>
  </si>
  <si>
    <t>49</t>
  </si>
  <si>
    <t>968062455</t>
  </si>
  <si>
    <t>Vybourání dřevěných dveřních zárubní pl do 2 m2</t>
  </si>
  <si>
    <t>266951355</t>
  </si>
  <si>
    <t>50</t>
  </si>
  <si>
    <t>968062456</t>
  </si>
  <si>
    <t>Vybourání dřevěných dveřních zárubní pl přes 2 m2</t>
  </si>
  <si>
    <t>650794780</t>
  </si>
  <si>
    <t>51</t>
  </si>
  <si>
    <t>969011121</t>
  </si>
  <si>
    <t>Vybourání vodovodního nebo plynového vedení DN do 52</t>
  </si>
  <si>
    <t>308907981</t>
  </si>
  <si>
    <t>52</t>
  </si>
  <si>
    <t>969021111</t>
  </si>
  <si>
    <t>Vybourání kanalizačního potrubí DN do 100</t>
  </si>
  <si>
    <t>-1794480521</t>
  </si>
  <si>
    <t>53</t>
  </si>
  <si>
    <t>971033631</t>
  </si>
  <si>
    <t>Vybourání otvorů ve zdivu cihelném pl do 4 m2 na MVC nebo MV tl do 150 mm</t>
  </si>
  <si>
    <t>-320856108</t>
  </si>
  <si>
    <t>54</t>
  </si>
  <si>
    <t>973031325</t>
  </si>
  <si>
    <t>Vysekání kapes ve zdivu cihelném na MV nebo MVC pl do 0,10 m2 hl do 300 mm</t>
  </si>
  <si>
    <t>-2009464824</t>
  </si>
  <si>
    <t>55</t>
  </si>
  <si>
    <t>973031335</t>
  </si>
  <si>
    <t>Vysekání kapes ve zdivu cihelném na MV nebo MVC pl do 0,16 m2 hl do 300 mm</t>
  </si>
  <si>
    <t>-655845579</t>
  </si>
  <si>
    <t>56</t>
  </si>
  <si>
    <t>974029668</t>
  </si>
  <si>
    <t>Vysekání rýh ve zdivu kamenném pro vtahování nosníků hl do 150 mm v do 350 mm</t>
  </si>
  <si>
    <t>-1037407261</t>
  </si>
  <si>
    <t>57</t>
  </si>
  <si>
    <t>975032241</t>
  </si>
  <si>
    <t>Podchycení příček tl do 150 mm dřevěnou výztuhou v do 3 m dl podchycení do 3 m</t>
  </si>
  <si>
    <t>1292878857</t>
  </si>
  <si>
    <t>58</t>
  </si>
  <si>
    <t>977211111</t>
  </si>
  <si>
    <t>Řezání ŽB kcí hl do 200 mm stěnovou pilou do průměru výztuže 16 mm</t>
  </si>
  <si>
    <t>1954680959</t>
  </si>
  <si>
    <t>59</t>
  </si>
  <si>
    <t>977211112</t>
  </si>
  <si>
    <t>Řezání ŽB kcí hl do 350 mm stěnovou pilou do průměru výztuže 16 mm</t>
  </si>
  <si>
    <t>1425585611</t>
  </si>
  <si>
    <t>60</t>
  </si>
  <si>
    <t>R953943113</t>
  </si>
  <si>
    <t>M+D hasicí přístroj PHP 21A práškový</t>
  </si>
  <si>
    <t>120125742</t>
  </si>
  <si>
    <t>61</t>
  </si>
  <si>
    <t>997013115</t>
  </si>
  <si>
    <t>Vnitrostaveništní doprava suti a vybouraných hmot pro budovy v do 18 m s použitím mechanizace</t>
  </si>
  <si>
    <t>-754829944</t>
  </si>
  <si>
    <t>62</t>
  </si>
  <si>
    <t>997013501</t>
  </si>
  <si>
    <t>Odvoz suti na skládku a vybouraných hmot nebo meziskládku do 1 km se složením</t>
  </si>
  <si>
    <t>-2085049619</t>
  </si>
  <si>
    <t>63</t>
  </si>
  <si>
    <t>997013509</t>
  </si>
  <si>
    <t>Příplatek k odvozu suti a vybouraných hmot na skládku ZKD 1 km přes 1 km</t>
  </si>
  <si>
    <t>1067563609</t>
  </si>
  <si>
    <t>64</t>
  </si>
  <si>
    <t>997013803</t>
  </si>
  <si>
    <t>Poplatek za uložení stavebního odpadu z keramických materiálů na skládce (skládkovné)</t>
  </si>
  <si>
    <t>995825782</t>
  </si>
  <si>
    <t>65</t>
  </si>
  <si>
    <t>997013831</t>
  </si>
  <si>
    <t>Poplatek za uložení stavebního směsného odpadu na skládce (skládkovné)</t>
  </si>
  <si>
    <t>1011630392</t>
  </si>
  <si>
    <t>66</t>
  </si>
  <si>
    <t>998017002</t>
  </si>
  <si>
    <t>Přesun hmot s omezením mechanizace pro budovy v do 12 m</t>
  </si>
  <si>
    <t>2009008636</t>
  </si>
  <si>
    <t>67</t>
  </si>
  <si>
    <t>711193121</t>
  </si>
  <si>
    <t>Izolace proti zemní vlhkosti na vodorovné ploše těsnicí kaší dvousložkovou</t>
  </si>
  <si>
    <t>-1783964956</t>
  </si>
  <si>
    <t>68</t>
  </si>
  <si>
    <t>998711102</t>
  </si>
  <si>
    <t>Přesun hmot tonážní pro izolace proti vodě, vlhkosti a plynům v objektech výšky do 12 m</t>
  </si>
  <si>
    <t>1137044634</t>
  </si>
  <si>
    <t>69</t>
  </si>
  <si>
    <t>713111111</t>
  </si>
  <si>
    <t>Montáž izolace tepelné vrchem stropů volně kladenými rohožemi, pásy, dílci, deskami</t>
  </si>
  <si>
    <t>1461791248</t>
  </si>
  <si>
    <t>70</t>
  </si>
  <si>
    <t>283723190</t>
  </si>
  <si>
    <t>deska z pěnového polystyrenu bílá EPS 100 S 1000 x 1000 x 150 mm</t>
  </si>
  <si>
    <t>-1721192640</t>
  </si>
  <si>
    <t>153</t>
  </si>
  <si>
    <t>283759130</t>
  </si>
  <si>
    <t>deska z pěnového polystyrenu EPS 100 S 1000 x 500 (1000) mm - klíny</t>
  </si>
  <si>
    <t>-794660480</t>
  </si>
  <si>
    <t>71</t>
  </si>
  <si>
    <t>622211011</t>
  </si>
  <si>
    <t>Montáž zateplení vnějších stěn z polystyrénových desek tl do 80 mm</t>
  </si>
  <si>
    <t>-1125477759</t>
  </si>
  <si>
    <t>72</t>
  </si>
  <si>
    <t>283759510</t>
  </si>
  <si>
    <t>deska fasádní polystyrénová EPS 70 F 1000 x 500 x 140 mm</t>
  </si>
  <si>
    <t>-1321022397</t>
  </si>
  <si>
    <t>156</t>
  </si>
  <si>
    <t>713112813</t>
  </si>
  <si>
    <t>Odstranění tepelné izolace foukané běžných stavebních konstrukcí vodorovných tl přes 100 mm</t>
  </si>
  <si>
    <t>-566429676</t>
  </si>
  <si>
    <t>73</t>
  </si>
  <si>
    <t>713291122</t>
  </si>
  <si>
    <t>Montáž izolace tepelné parotěsné zábrany stropů vrchem asfaltovým pásem</t>
  </si>
  <si>
    <t>-1672397673</t>
  </si>
  <si>
    <t>74</t>
  </si>
  <si>
    <t>628522540</t>
  </si>
  <si>
    <t>pás asfaltovaný modifikovaný SBS Elastodek 40 Special mineral</t>
  </si>
  <si>
    <t>1359065950</t>
  </si>
  <si>
    <t>75</t>
  </si>
  <si>
    <t>998713103</t>
  </si>
  <si>
    <t>Přesun hmot tonážní tonážní pro izolace tepelné v objektech v do 24 m</t>
  </si>
  <si>
    <t>572229380</t>
  </si>
  <si>
    <t>76</t>
  </si>
  <si>
    <t>721100911</t>
  </si>
  <si>
    <t>Zazátkování hrdla potrubí kanalizačního</t>
  </si>
  <si>
    <t>1071201057</t>
  </si>
  <si>
    <t>77</t>
  </si>
  <si>
    <t>721140905</t>
  </si>
  <si>
    <t>Potrubí litinové vsazení odbočky DN 100</t>
  </si>
  <si>
    <t>415087853</t>
  </si>
  <si>
    <t>78</t>
  </si>
  <si>
    <t>721140915</t>
  </si>
  <si>
    <t>Potrubí litinové propojení potrubí DN 100</t>
  </si>
  <si>
    <t>2058306995</t>
  </si>
  <si>
    <t>79</t>
  </si>
  <si>
    <t>721174025</t>
  </si>
  <si>
    <t>Potrubí kanalizační z PP odpadní systém HT DN 100</t>
  </si>
  <si>
    <t>-850599727</t>
  </si>
  <si>
    <t>80</t>
  </si>
  <si>
    <t>722130901</t>
  </si>
  <si>
    <t>Potrubí pozinkované závitové zazátkování vývodu</t>
  </si>
  <si>
    <t>-783327494</t>
  </si>
  <si>
    <t>81</t>
  </si>
  <si>
    <t>722171933</t>
  </si>
  <si>
    <t>Potrubí plastové výměna trub nebo tvarovek D do 25 mm</t>
  </si>
  <si>
    <t>1108121327</t>
  </si>
  <si>
    <t>82</t>
  </si>
  <si>
    <t>722174002</t>
  </si>
  <si>
    <t>Potrubí vodovodní plastové PPR svar polyfuze PN 16 D 20 x 2,8 mm</t>
  </si>
  <si>
    <t>-157032615</t>
  </si>
  <si>
    <t>83</t>
  </si>
  <si>
    <t>725110811</t>
  </si>
  <si>
    <t>Demontáž klozetů splachovací s nádrží</t>
  </si>
  <si>
    <t>soubor</t>
  </si>
  <si>
    <t>1680684151</t>
  </si>
  <si>
    <t>84</t>
  </si>
  <si>
    <t>725112021</t>
  </si>
  <si>
    <t>Klozet keramický závěsný na nosné stěny s hlubokým splachováním odpad vodorovný</t>
  </si>
  <si>
    <t>-604295812</t>
  </si>
  <si>
    <t>85</t>
  </si>
  <si>
    <t>725240811</t>
  </si>
  <si>
    <t>Demontáž kabin sprchových bez výtokových armatur</t>
  </si>
  <si>
    <t>-678998933</t>
  </si>
  <si>
    <t>86</t>
  </si>
  <si>
    <t>725840850</t>
  </si>
  <si>
    <t>Demontáž baterie sprch T 954 diferenciální do G 3/4x1</t>
  </si>
  <si>
    <t>-393827953</t>
  </si>
  <si>
    <t>87</t>
  </si>
  <si>
    <t>725860811</t>
  </si>
  <si>
    <t>Demontáž uzávěrů zápachu jednoduchých</t>
  </si>
  <si>
    <t>-1256340273</t>
  </si>
  <si>
    <t>88</t>
  </si>
  <si>
    <t>726111001</t>
  </si>
  <si>
    <t>Instalační předstěna - umyvadlo s nastavitelnou hl do 190 mm do masivní zděné kce</t>
  </si>
  <si>
    <t>-943627079</t>
  </si>
  <si>
    <t>89</t>
  </si>
  <si>
    <t>762341017</t>
  </si>
  <si>
    <t>Bednění střech rovných z desek OSB tl 25 mm na sraz šroubovaných na krokve</t>
  </si>
  <si>
    <t>1345437137</t>
  </si>
  <si>
    <t>91</t>
  </si>
  <si>
    <t>762341670</t>
  </si>
  <si>
    <t>Montáž bednění štítových okapových říms z dřevotřískových na sraz</t>
  </si>
  <si>
    <t>834622544</t>
  </si>
  <si>
    <t>92</t>
  </si>
  <si>
    <t>607262500</t>
  </si>
  <si>
    <t>deska dřevoštěpková OSB 3 SE 2500x1250x25 mm</t>
  </si>
  <si>
    <t>215722102</t>
  </si>
  <si>
    <t>155</t>
  </si>
  <si>
    <t>762341832</t>
  </si>
  <si>
    <t>Demontáž bednění střech z desek tvrdých</t>
  </si>
  <si>
    <t>7199644</t>
  </si>
  <si>
    <t>154</t>
  </si>
  <si>
    <t>762341963</t>
  </si>
  <si>
    <t>Vyřezání části bednění střech z desek tvrdých plochy jednotlivě přes 4 m2</t>
  </si>
  <si>
    <t>-450302411</t>
  </si>
  <si>
    <t>97</t>
  </si>
  <si>
    <t>762395000</t>
  </si>
  <si>
    <t>Spojovací prostředky pro montáž krovu, bednění, laťování, světlíky, klíny</t>
  </si>
  <si>
    <t>1135336548</t>
  </si>
  <si>
    <t>99</t>
  </si>
  <si>
    <t>998762103</t>
  </si>
  <si>
    <t>Přesun hmot tonážní pro kce tesařské v objektech v do 24 m</t>
  </si>
  <si>
    <t>-751381541</t>
  </si>
  <si>
    <t>100</t>
  </si>
  <si>
    <t>763221111</t>
  </si>
  <si>
    <t>Sádrovláknitá stěna předsazená tl 85 mm CW+UW 75 deska 1x10 bez TI</t>
  </si>
  <si>
    <t>1945020240</t>
  </si>
  <si>
    <t>103</t>
  </si>
  <si>
    <t>998763302</t>
  </si>
  <si>
    <t>Přesun hmot tonážní pro sádrokartonové konstrukce v objektech v do 12 m</t>
  </si>
  <si>
    <t>1693037988</t>
  </si>
  <si>
    <t>104</t>
  </si>
  <si>
    <t>764001821</t>
  </si>
  <si>
    <t>Demontáž krytiny ze svitků nebo tabulí do suti</t>
  </si>
  <si>
    <t>830711613</t>
  </si>
  <si>
    <t>105</t>
  </si>
  <si>
    <t>764002841</t>
  </si>
  <si>
    <t>Demontáž oplechování horních ploch zdí a nadezdívek do suti</t>
  </si>
  <si>
    <t>943351181</t>
  </si>
  <si>
    <t>106</t>
  </si>
  <si>
    <t>764002861</t>
  </si>
  <si>
    <t>Demontáž oplechování říms a ozdobných prvků do suti</t>
  </si>
  <si>
    <t>-1378111821</t>
  </si>
  <si>
    <t>108</t>
  </si>
  <si>
    <t>764004803</t>
  </si>
  <si>
    <t>Demontáž podokapního žlabu k dalšímu použití</t>
  </si>
  <si>
    <t>-2099424798</t>
  </si>
  <si>
    <t>109</t>
  </si>
  <si>
    <t>764111643</t>
  </si>
  <si>
    <t>Krytina střechy rovné drážkováním ze svitků z Pz plechu s povrch úpravou rš 670 mm sklonu do 60°</t>
  </si>
  <si>
    <t>-326226101</t>
  </si>
  <si>
    <t>110</t>
  </si>
  <si>
    <t>764542327</t>
  </si>
  <si>
    <t>Žlab nadřímsový hranatý uložený v lůžku z TiZn lesklého plechu rš 670 mm</t>
  </si>
  <si>
    <t>-583276543</t>
  </si>
  <si>
    <t>111</t>
  </si>
  <si>
    <t>764548423</t>
  </si>
  <si>
    <t>Svody kruhové včetně objímek, kolen, odskoků z TiZn předzvětralého plechu průměru 100 mm</t>
  </si>
  <si>
    <t>345540356</t>
  </si>
  <si>
    <t>112</t>
  </si>
  <si>
    <t>765191023</t>
  </si>
  <si>
    <t>Montáž pojistné hydroizolační fólie kladené ve sklonu přes 20° s lepenými spoji na bednění</t>
  </si>
  <si>
    <t>-1389237065</t>
  </si>
  <si>
    <t>113</t>
  </si>
  <si>
    <t>631508190</t>
  </si>
  <si>
    <t xml:space="preserve">fólie difuzní na bednění </t>
  </si>
  <si>
    <t>-1386963786</t>
  </si>
  <si>
    <t>114</t>
  </si>
  <si>
    <t>765193001</t>
  </si>
  <si>
    <t>Montáž podkladního vyrovnávacího pásu</t>
  </si>
  <si>
    <t>532934960</t>
  </si>
  <si>
    <t>115</t>
  </si>
  <si>
    <t>283292230</t>
  </si>
  <si>
    <t>fólie strukturovaná pod falc.plech 1,5 x 30 m</t>
  </si>
  <si>
    <t>1257529951</t>
  </si>
  <si>
    <t>8 mm vysoká strukturovaná rohož ve tvaru nopů zajišťuje permanentní omývání spodní strany plechových šárů vzduchem. Nopovaná struktura funguje jako drenážní vrstva a spolehlivě odvádí vlhkost. Díky symetrickému uspořádání nopů lze přířezy fólie DELTA-TRELA/ DELTA-TRELA LUS při řešení detailů použít bez ohledu na směr pokládky. Tenká vlákna rohože nezadržují vodu pod plechovou krytinou. Zvuk deště nebo padajících krup je tlumen až o 15 dB! Hodnota rd nosného pásu cca.0,02 m umožňuje prostup případné zbytkové vlhkosti z krokví a bednění mimo střechu.</t>
  </si>
  <si>
    <t>116</t>
  </si>
  <si>
    <t>766660001</t>
  </si>
  <si>
    <t>Montáž dveřních křídel otvíravých 1křídlových š do 0,8 m do ocelové zárubně</t>
  </si>
  <si>
    <t>-138098367</t>
  </si>
  <si>
    <t>117</t>
  </si>
  <si>
    <t>611627010</t>
  </si>
  <si>
    <t>dveře vnitřní hladké CPL RAL 5014 plné 1křídlové 70x197 cm bezpolodrážkové - D01</t>
  </si>
  <si>
    <t>1720594765</t>
  </si>
  <si>
    <t>118</t>
  </si>
  <si>
    <t>549146200</t>
  </si>
  <si>
    <t>klika včetně rozet a montážního materiálu nerez - PZ pro vložku</t>
  </si>
  <si>
    <t>1684659488</t>
  </si>
  <si>
    <t>č.zboží ACE00086 cena zahrnuje kování včetně rozet a montážního materiálu.</t>
  </si>
  <si>
    <t>119</t>
  </si>
  <si>
    <t>766691912</t>
  </si>
  <si>
    <t>Vyvěšení nebo zavěšení dřevěných křídel oken pl přes 1,5 m2</t>
  </si>
  <si>
    <t>2018118571</t>
  </si>
  <si>
    <t>120</t>
  </si>
  <si>
    <t>766691914</t>
  </si>
  <si>
    <t>Vyvěšení nebo zavěšení dřevěných křídel dveří pl do 2 m2</t>
  </si>
  <si>
    <t>-412247713</t>
  </si>
  <si>
    <t>121</t>
  </si>
  <si>
    <t>767995116</t>
  </si>
  <si>
    <t>Montáž atypických zámečnických konstrukcí hmotnosti do 250 kg</t>
  </si>
  <si>
    <t>kg</t>
  </si>
  <si>
    <t>430283007</t>
  </si>
  <si>
    <t>122</t>
  </si>
  <si>
    <t>134827350</t>
  </si>
  <si>
    <t>tyč ocelová IPE, jakost S 235 JR označení průřezu 300</t>
  </si>
  <si>
    <t>-637016288</t>
  </si>
  <si>
    <t>123</t>
  </si>
  <si>
    <t>134863250</t>
  </si>
  <si>
    <t>tyč ocelová HEA, jakost RSt 37-2 označení průřezu 240</t>
  </si>
  <si>
    <t>-611293815</t>
  </si>
  <si>
    <t>124</t>
  </si>
  <si>
    <t>269353151</t>
  </si>
  <si>
    <t>125</t>
  </si>
  <si>
    <t>136112320</t>
  </si>
  <si>
    <t>plech tlustý hladký jakost S 235 JR, 12x1500x3000 mm</t>
  </si>
  <si>
    <t>494279429</t>
  </si>
  <si>
    <t>126</t>
  </si>
  <si>
    <t>14501</t>
  </si>
  <si>
    <t>profil obdélníkový MSH 200 x 100 x 6,3</t>
  </si>
  <si>
    <t>-1732308658</t>
  </si>
  <si>
    <t>127</t>
  </si>
  <si>
    <t>14502</t>
  </si>
  <si>
    <t>profil obdélníkový MSH 200 x 80 x 5,0</t>
  </si>
  <si>
    <t>55948404</t>
  </si>
  <si>
    <t>128</t>
  </si>
  <si>
    <t>998767103</t>
  </si>
  <si>
    <t>Přesun hmot tonážní pro zámečnické konstrukce v objektech v do 24 m</t>
  </si>
  <si>
    <t>-1554132813</t>
  </si>
  <si>
    <t>129</t>
  </si>
  <si>
    <t>771573810</t>
  </si>
  <si>
    <t>Demontáž podlah z dlaždic keramických lepených</t>
  </si>
  <si>
    <t>1237522316</t>
  </si>
  <si>
    <t>130</t>
  </si>
  <si>
    <t>771573915</t>
  </si>
  <si>
    <t>Oprava podlah z keramických dlaždic režných lepených do 22 ks/m2</t>
  </si>
  <si>
    <t>-2128269188</t>
  </si>
  <si>
    <t>131</t>
  </si>
  <si>
    <t>597614310</t>
  </si>
  <si>
    <t>dlaždice keramické glazované 45 x 45 cm</t>
  </si>
  <si>
    <t>478833018</t>
  </si>
  <si>
    <t>132</t>
  </si>
  <si>
    <t>771574112</t>
  </si>
  <si>
    <t>Montáž podlah keramických režných hladkých lepených flexibilním lepidlem do 9 ks/m2</t>
  </si>
  <si>
    <t>-1032394548</t>
  </si>
  <si>
    <t>133</t>
  </si>
  <si>
    <t>1272817612</t>
  </si>
  <si>
    <t>134</t>
  </si>
  <si>
    <t>771579191</t>
  </si>
  <si>
    <t>Příplatek k montáž podlah keramických za plochu do 5 m2</t>
  </si>
  <si>
    <t>-1954744038</t>
  </si>
  <si>
    <t>135</t>
  </si>
  <si>
    <t>771591111</t>
  </si>
  <si>
    <t>Podlahy penetrace podkladu</t>
  </si>
  <si>
    <t>1392653370</t>
  </si>
  <si>
    <t>136</t>
  </si>
  <si>
    <t>998771102</t>
  </si>
  <si>
    <t>Přesun hmot tonážní pro podlahy z dlaždic v objektech v do 12 m</t>
  </si>
  <si>
    <t>-1818682238</t>
  </si>
  <si>
    <t>137</t>
  </si>
  <si>
    <t>776491112</t>
  </si>
  <si>
    <t>Lepení plastové lišty přechodové samolepicí soklíky a lišty</t>
  </si>
  <si>
    <t>-1788012398</t>
  </si>
  <si>
    <t>138</t>
  </si>
  <si>
    <t>553432220</t>
  </si>
  <si>
    <t>lišta přechodová  30 mm,  elox</t>
  </si>
  <si>
    <t>1594710143</t>
  </si>
  <si>
    <t>139</t>
  </si>
  <si>
    <t>776491113</t>
  </si>
  <si>
    <t>Lepení plastové lišty soklové řezané s požlábkem</t>
  </si>
  <si>
    <t>559194184</t>
  </si>
  <si>
    <t>140</t>
  </si>
  <si>
    <t>776521100</t>
  </si>
  <si>
    <t>Lepení pásů povlakových podlah plastových</t>
  </si>
  <si>
    <t>-690687346</t>
  </si>
  <si>
    <t>141</t>
  </si>
  <si>
    <t>284122850</t>
  </si>
  <si>
    <t>podlahovina PVC , vinyl tl. 4 mm</t>
  </si>
  <si>
    <t>-367877057</t>
  </si>
  <si>
    <t>142</t>
  </si>
  <si>
    <t>776590150</t>
  </si>
  <si>
    <t>Úprava podkladu nášlapných ploch penetrací</t>
  </si>
  <si>
    <t>1974352384</t>
  </si>
  <si>
    <t>143</t>
  </si>
  <si>
    <t>776990112</t>
  </si>
  <si>
    <t>Vyrovnání podkladu samonivelační stěrkou tl 3 mm pevnosti 30 Mpa</t>
  </si>
  <si>
    <t>1813520223</t>
  </si>
  <si>
    <t>144</t>
  </si>
  <si>
    <t>998776102</t>
  </si>
  <si>
    <t>Přesun hmot tonážní pro podlahy povlakové v objektech v do 12 m</t>
  </si>
  <si>
    <t>2046335332</t>
  </si>
  <si>
    <t>145</t>
  </si>
  <si>
    <t>777615217</t>
  </si>
  <si>
    <t>Nátěry epoxidové podlah betonových dvojnásobné Sikafloor 261 systém silnovrstvý nátěr</t>
  </si>
  <si>
    <t>-470162300</t>
  </si>
  <si>
    <t>146</t>
  </si>
  <si>
    <t>781415112</t>
  </si>
  <si>
    <t xml:space="preserve">Montáž obkladaček pórovinových pravoúhlých do 25 ks/m2 lepených </t>
  </si>
  <si>
    <t>-345448749</t>
  </si>
  <si>
    <t>147</t>
  </si>
  <si>
    <t>597612550.1</t>
  </si>
  <si>
    <t>obkladačky bělninové 20 x 40 cm bílé</t>
  </si>
  <si>
    <t>-1950631002</t>
  </si>
  <si>
    <t>148</t>
  </si>
  <si>
    <t>781471810</t>
  </si>
  <si>
    <t>Demontáž obkladů z obkladaček keramických kladených do malty</t>
  </si>
  <si>
    <t>1654714112</t>
  </si>
  <si>
    <t>149</t>
  </si>
  <si>
    <t>998781102</t>
  </si>
  <si>
    <t>Přesun hmot tonážní pro obklady keramické v objektech v do 12 m</t>
  </si>
  <si>
    <t>926943081</t>
  </si>
  <si>
    <t>150</t>
  </si>
  <si>
    <t>783221111</t>
  </si>
  <si>
    <t>Nátěry syntetické KDK barva dražší lesklý povrch 1x antikorozní, 1x základní, 1x email</t>
  </si>
  <si>
    <t>-1638525285</t>
  </si>
  <si>
    <t>151</t>
  </si>
  <si>
    <t>784221101</t>
  </si>
  <si>
    <t>Dvojnásobné bílé malby  ze směsí za sucha dobře otěruvzdorných v místnostech do 3,80 m</t>
  </si>
  <si>
    <t>-1683991611</t>
  </si>
  <si>
    <t>152</t>
  </si>
  <si>
    <t>33-1</t>
  </si>
  <si>
    <t>Výtah evakuační</t>
  </si>
  <si>
    <t>590126396</t>
  </si>
  <si>
    <t>2 - Elektroinstalace</t>
  </si>
  <si>
    <t>M - Elekktromontážní materiál</t>
  </si>
  <si>
    <t xml:space="preserve">    21-1 - Instalační materiál</t>
  </si>
  <si>
    <t xml:space="preserve">    21-2 - Kabely</t>
  </si>
  <si>
    <t xml:space="preserve">    21-3 - Svítidla vč. světelných zdrojů</t>
  </si>
  <si>
    <t xml:space="preserve">    21-4 - Podružný rozvaděč RTV</t>
  </si>
  <si>
    <t>M1 - Montážní práce</t>
  </si>
  <si>
    <t xml:space="preserve">    21-1. - Instalační materiál</t>
  </si>
  <si>
    <t xml:space="preserve">    21-2. - Kabely</t>
  </si>
  <si>
    <t xml:space="preserve">      21-3. - Svítidla vč. světelných zdrojů</t>
  </si>
  <si>
    <t xml:space="preserve">    21-4. - Podružný rozvaděč RTV</t>
  </si>
  <si>
    <t>Jistič výkonový trojpólový, B 63 / 3, charakteristika B</t>
  </si>
  <si>
    <t>-262381984</t>
  </si>
  <si>
    <t>Spínač jednopólový, 10 A / 250 V, na povrch, krytí IP 44</t>
  </si>
  <si>
    <t>-681064768</t>
  </si>
  <si>
    <t>Spínač střídavý, 10 A / 250 V, na povrch, krytí IP 44 2</t>
  </si>
  <si>
    <t>-1509010413</t>
  </si>
  <si>
    <t>Zásuvka jednonásobná, 16 A / 250 V, na povrch, krytí IP 44</t>
  </si>
  <si>
    <t>-1764967507</t>
  </si>
  <si>
    <t>Instalační krabice odbočná</t>
  </si>
  <si>
    <t>225269756</t>
  </si>
  <si>
    <t>Lišta vkládací elektroinstalační 40 x 15, délka 2 m, vč. spojek</t>
  </si>
  <si>
    <t>665989996</t>
  </si>
  <si>
    <t>Žlab elektroinstalační 140 x 40, délka 3 m, vč. spojek a víka</t>
  </si>
  <si>
    <t>1067173034</t>
  </si>
  <si>
    <t xml:space="preserve">Vypínač výkonový čtyřpólový uzamykatelný, 400 V / 40 A / IP 66 </t>
  </si>
  <si>
    <t>1783643845</t>
  </si>
  <si>
    <t>Kabel silový celoplastový CYKY 5 J x 6 mm2</t>
  </si>
  <si>
    <t>955252626</t>
  </si>
  <si>
    <t>-260573347</t>
  </si>
  <si>
    <t>Kabel silový celoplastový CYKY 3 J x 1,5 mm2</t>
  </si>
  <si>
    <t>2086899475</t>
  </si>
  <si>
    <t>Kabel silový bezhalogenový se zachováním funkční schopnosti 1 – CXKH – R, dimenze 4 J x 10 mm2</t>
  </si>
  <si>
    <t>2138115415</t>
  </si>
  <si>
    <t>9a</t>
  </si>
  <si>
    <t>Materiál nezahrnutý v položkách</t>
  </si>
  <si>
    <t>Kč</t>
  </si>
  <si>
    <t>774943901</t>
  </si>
  <si>
    <t>9a.</t>
  </si>
  <si>
    <t>Práce nezahrnuté v položkách</t>
  </si>
  <si>
    <t>188041911</t>
  </si>
  <si>
    <t>Svítidlo stopní zářivkové průmyslové 1 x 36 W, IP 66</t>
  </si>
  <si>
    <t>1880692642</t>
  </si>
  <si>
    <t>Svítidlo stopní zářivkové průmyslové 2 x 36 W, IP 66</t>
  </si>
  <si>
    <t>1332558495</t>
  </si>
  <si>
    <t>Rozvodnice dvouřadová oceloplechová na omítku, IP 30 vč. propojovacího systému</t>
  </si>
  <si>
    <t>22613149</t>
  </si>
  <si>
    <t>Vypínač trojpólový na DIN lištu 63 A, 63 / 3</t>
  </si>
  <si>
    <t>-2089994044</t>
  </si>
  <si>
    <t>Chránič s nadproudovou ochranou, 16 / 1N / 003, charakteristika B</t>
  </si>
  <si>
    <t>2057141718</t>
  </si>
  <si>
    <t>Chránič s nadproudovou ochranou, 10 / 1N / 003, charakteristika B</t>
  </si>
  <si>
    <t>1244184465</t>
  </si>
  <si>
    <t>Odpojovač pojistkový na válcové pojistky na DIN lištu, OPVP</t>
  </si>
  <si>
    <t>4473717</t>
  </si>
  <si>
    <t>Vložky válcové pro OPVP – 40 A</t>
  </si>
  <si>
    <t>143524836</t>
  </si>
  <si>
    <t>1.</t>
  </si>
  <si>
    <t>1964088587</t>
  </si>
  <si>
    <t>2.</t>
  </si>
  <si>
    <t>-653147610</t>
  </si>
  <si>
    <t>3.</t>
  </si>
  <si>
    <t>2072513861</t>
  </si>
  <si>
    <t>4.</t>
  </si>
  <si>
    <t>-1052514395</t>
  </si>
  <si>
    <t>5.</t>
  </si>
  <si>
    <t>-575581316</t>
  </si>
  <si>
    <t>6.</t>
  </si>
  <si>
    <t>-536462753</t>
  </si>
  <si>
    <t>7.</t>
  </si>
  <si>
    <t>346969362</t>
  </si>
  <si>
    <t>8.</t>
  </si>
  <si>
    <t>1420199087</t>
  </si>
  <si>
    <t>10.</t>
  </si>
  <si>
    <t>-349555824</t>
  </si>
  <si>
    <t>11.</t>
  </si>
  <si>
    <t>342553921</t>
  </si>
  <si>
    <t>12.</t>
  </si>
  <si>
    <t>-214894989</t>
  </si>
  <si>
    <t>9.</t>
  </si>
  <si>
    <t>85491493</t>
  </si>
  <si>
    <t>13.</t>
  </si>
  <si>
    <t>2132922722</t>
  </si>
  <si>
    <t>14.</t>
  </si>
  <si>
    <t>-2118746117</t>
  </si>
  <si>
    <t>15.</t>
  </si>
  <si>
    <t>-46317951</t>
  </si>
  <si>
    <t>16.</t>
  </si>
  <si>
    <t>-1388567405</t>
  </si>
  <si>
    <t>17.</t>
  </si>
  <si>
    <t>38049731</t>
  </si>
  <si>
    <t>18.</t>
  </si>
  <si>
    <t>181312092</t>
  </si>
  <si>
    <t>19.</t>
  </si>
  <si>
    <t>-895073950</t>
  </si>
  <si>
    <t>20.</t>
  </si>
  <si>
    <t>948045436</t>
  </si>
  <si>
    <t>Zednické práce</t>
  </si>
  <si>
    <t>-565477724</t>
  </si>
  <si>
    <t>Revize</t>
  </si>
  <si>
    <t>766457956</t>
  </si>
  <si>
    <t>3 - Vedlejší a ostatní náklady</t>
  </si>
  <si>
    <t>VRN - Vedlejší rozpočtové náklady</t>
  </si>
  <si>
    <t>013254000</t>
  </si>
  <si>
    <t>Dokumentace skutečného provedení stavby</t>
  </si>
  <si>
    <t>1024</t>
  </si>
  <si>
    <t>700686506</t>
  </si>
  <si>
    <t>030001000</t>
  </si>
  <si>
    <t>Zařízení staveniště</t>
  </si>
  <si>
    <t>1190016887</t>
  </si>
  <si>
    <t>045002000</t>
  </si>
  <si>
    <t>Kompletační a koordinační činnost</t>
  </si>
  <si>
    <t>-801266643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</si>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</sst>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[$-405]d\.\ mmmm\ yyyy"/>
    <numFmt numFmtId="170" formatCode="d/m/yyyy;@"/>
    <numFmt numFmtId="171" formatCode="0.0"/>
    <numFmt numFmtId="172" formatCode="0.000"/>
    <numFmt numFmtId="173" formatCode="0.0000"/>
    <numFmt numFmtId="174" formatCode="0.00000"/>
  </numFmts>
  <fonts count="70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1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7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4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164" fontId="16" fillId="0" borderId="22" xfId="0" applyNumberFormat="1" applyFont="1" applyBorder="1" applyAlignment="1">
      <alignment horizontal="right" vertical="center"/>
    </xf>
    <xf numFmtId="164" fontId="16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4" fontId="16" fillId="0" borderId="23" xfId="0" applyNumberFormat="1" applyFont="1" applyBorder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164" fontId="22" fillId="0" borderId="22" xfId="0" applyNumberFormat="1" applyFont="1" applyBorder="1" applyAlignment="1">
      <alignment horizontal="right" vertical="center"/>
    </xf>
    <xf numFmtId="164" fontId="22" fillId="0" borderId="0" xfId="0" applyNumberFormat="1" applyFont="1" applyAlignment="1">
      <alignment horizontal="right" vertical="center"/>
    </xf>
    <xf numFmtId="167" fontId="22" fillId="0" borderId="0" xfId="0" applyNumberFormat="1" applyFont="1" applyAlignment="1">
      <alignment horizontal="right" vertical="center"/>
    </xf>
    <xf numFmtId="164" fontId="22" fillId="0" borderId="23" xfId="0" applyNumberFormat="1" applyFont="1" applyBorder="1" applyAlignment="1">
      <alignment horizontal="right" vertical="center"/>
    </xf>
    <xf numFmtId="164" fontId="22" fillId="0" borderId="24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/>
    </xf>
    <xf numFmtId="167" fontId="22" fillId="0" borderId="25" xfId="0" applyNumberFormat="1" applyFont="1" applyBorder="1" applyAlignment="1">
      <alignment horizontal="right" vertical="center"/>
    </xf>
    <xf numFmtId="164" fontId="22" fillId="0" borderId="26" xfId="0" applyNumberFormat="1" applyFont="1" applyBorder="1" applyAlignment="1">
      <alignment horizontal="right" vertical="center"/>
    </xf>
    <xf numFmtId="0" fontId="17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34" borderId="18" xfId="0" applyFont="1" applyFill="1" applyBorder="1" applyAlignment="1">
      <alignment horizontal="right" vertical="center"/>
    </xf>
    <xf numFmtId="0" fontId="23" fillId="0" borderId="13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6" fillId="0" borderId="20" xfId="0" applyNumberFormat="1" applyFont="1" applyBorder="1" applyAlignment="1">
      <alignment horizontal="right"/>
    </xf>
    <xf numFmtId="167" fontId="26" fillId="0" borderId="21" xfId="0" applyNumberFormat="1" applyFont="1" applyBorder="1" applyAlignment="1">
      <alignment horizontal="right"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4" fillId="0" borderId="1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22" xfId="0" applyFont="1" applyBorder="1" applyAlignment="1">
      <alignment horizontal="left"/>
    </xf>
    <xf numFmtId="167" fontId="24" fillId="0" borderId="0" xfId="0" applyNumberFormat="1" applyFont="1" applyAlignment="1">
      <alignment horizontal="right"/>
    </xf>
    <xf numFmtId="167" fontId="24" fillId="0" borderId="23" xfId="0" applyNumberFormat="1" applyFont="1" applyBorder="1" applyAlignment="1">
      <alignment horizontal="right"/>
    </xf>
    <xf numFmtId="164" fontId="24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11" fillId="0" borderId="23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0" fontId="28" fillId="0" borderId="33" xfId="0" applyFont="1" applyBorder="1" applyAlignment="1">
      <alignment horizontal="center" vertical="center"/>
    </xf>
    <xf numFmtId="49" fontId="28" fillId="0" borderId="33" xfId="0" applyNumberFormat="1" applyFont="1" applyBorder="1" applyAlignment="1">
      <alignment horizontal="left" vertical="center" wrapText="1"/>
    </xf>
    <xf numFmtId="0" fontId="28" fillId="0" borderId="33" xfId="0" applyFont="1" applyBorder="1" applyAlignment="1">
      <alignment horizontal="center" vertical="center" wrapText="1"/>
    </xf>
    <xf numFmtId="168" fontId="28" fillId="0" borderId="33" xfId="0" applyNumberFormat="1" applyFont="1" applyBorder="1" applyAlignment="1">
      <alignment horizontal="right" vertical="center"/>
    </xf>
    <xf numFmtId="0" fontId="11" fillId="0" borderId="25" xfId="0" applyFont="1" applyBorder="1" applyAlignment="1">
      <alignment horizontal="center" vertical="center"/>
    </xf>
    <xf numFmtId="167" fontId="11" fillId="0" borderId="25" xfId="0" applyNumberFormat="1" applyFont="1" applyBorder="1" applyAlignment="1">
      <alignment horizontal="right" vertical="center"/>
    </xf>
    <xf numFmtId="167" fontId="11" fillId="0" borderId="26" xfId="0" applyNumberFormat="1" applyFont="1" applyBorder="1" applyAlignment="1">
      <alignment horizontal="right" vertical="center"/>
    </xf>
    <xf numFmtId="0" fontId="68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4" fontId="6" fillId="0" borderId="0" xfId="0" applyNumberFormat="1" applyFont="1" applyAlignment="1">
      <alignment horizontal="left" vertical="center"/>
    </xf>
    <xf numFmtId="0" fontId="0" fillId="0" borderId="0" xfId="0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0" fontId="0" fillId="0" borderId="30" xfId="0" applyFont="1" applyBorder="1" applyAlignment="1">
      <alignment horizontal="center" vertical="center" wrapText="1"/>
    </xf>
    <xf numFmtId="172" fontId="0" fillId="0" borderId="34" xfId="0" applyNumberFormat="1" applyBorder="1" applyAlignment="1">
      <alignment horizontal="right" vertical="center"/>
    </xf>
    <xf numFmtId="168" fontId="0" fillId="0" borderId="35" xfId="0" applyNumberFormat="1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49" fontId="0" fillId="0" borderId="34" xfId="0" applyNumberFormat="1" applyFont="1" applyBorder="1" applyAlignment="1">
      <alignment horizontal="left" vertical="center" wrapText="1"/>
    </xf>
    <xf numFmtId="0" fontId="0" fillId="0" borderId="34" xfId="0" applyFont="1" applyBorder="1" applyAlignment="1">
      <alignment horizontal="center" vertical="center" wrapText="1"/>
    </xf>
    <xf numFmtId="168" fontId="0" fillId="0" borderId="34" xfId="0" applyNumberFormat="1" applyFont="1" applyBorder="1" applyAlignment="1">
      <alignment horizontal="right" vertical="center"/>
    </xf>
    <xf numFmtId="0" fontId="25" fillId="0" borderId="25" xfId="0" applyFont="1" applyBorder="1" applyAlignment="1">
      <alignment horizontal="left"/>
    </xf>
    <xf numFmtId="0" fontId="0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right" vertical="center"/>
    </xf>
    <xf numFmtId="0" fontId="28" fillId="0" borderId="30" xfId="0" applyFont="1" applyBorder="1" applyAlignment="1">
      <alignment horizontal="center" vertical="center" wrapText="1"/>
    </xf>
    <xf numFmtId="168" fontId="28" fillId="0" borderId="35" xfId="0" applyNumberFormat="1" applyFont="1" applyBorder="1" applyAlignment="1">
      <alignment horizontal="right" vertical="center"/>
    </xf>
    <xf numFmtId="168" fontId="0" fillId="0" borderId="36" xfId="0" applyNumberFormat="1" applyFont="1" applyBorder="1" applyAlignment="1">
      <alignment horizontal="right" vertical="center"/>
    </xf>
    <xf numFmtId="168" fontId="0" fillId="0" borderId="37" xfId="0" applyNumberFormat="1" applyFont="1" applyBorder="1" applyAlignment="1">
      <alignment horizontal="right" vertical="center"/>
    </xf>
    <xf numFmtId="168" fontId="28" fillId="0" borderId="34" xfId="0" applyNumberFormat="1" applyFont="1" applyBorder="1" applyAlignment="1">
      <alignment horizontal="right" vertical="center"/>
    </xf>
    <xf numFmtId="0" fontId="28" fillId="0" borderId="34" xfId="0" applyFont="1" applyBorder="1" applyAlignment="1">
      <alignment horizontal="center" vertical="center"/>
    </xf>
    <xf numFmtId="49" fontId="28" fillId="0" borderId="34" xfId="0" applyNumberFormat="1" applyFont="1" applyBorder="1" applyAlignment="1">
      <alignment horizontal="left" vertical="center" wrapText="1"/>
    </xf>
    <xf numFmtId="0" fontId="28" fillId="0" borderId="34" xfId="0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64" fontId="17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21" fillId="0" borderId="0" xfId="0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4" fontId="10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38" xfId="0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164" fontId="7" fillId="34" borderId="1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170" fontId="6" fillId="0" borderId="0" xfId="0" applyNumberFormat="1" applyFont="1" applyAlignment="1">
      <alignment horizontal="left" vertical="top"/>
    </xf>
    <xf numFmtId="165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 wrapText="1"/>
    </xf>
    <xf numFmtId="0" fontId="69" fillId="33" borderId="0" xfId="36" applyFont="1" applyFill="1" applyAlignment="1" applyProtection="1">
      <alignment horizontal="center" vertical="center"/>
      <protection/>
    </xf>
    <xf numFmtId="164" fontId="25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164" fontId="23" fillId="0" borderId="0" xfId="0" applyNumberFormat="1" applyFont="1" applyAlignment="1">
      <alignment horizontal="right"/>
    </xf>
    <xf numFmtId="164" fontId="0" fillId="0" borderId="33" xfId="0" applyNumberFormat="1" applyFon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164" fontId="28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164" fontId="0" fillId="0" borderId="34" xfId="0" applyNumberFormat="1" applyFont="1" applyBorder="1" applyAlignment="1">
      <alignment horizontal="right" vertical="center"/>
    </xf>
    <xf numFmtId="0" fontId="28" fillId="0" borderId="34" xfId="0" applyFont="1" applyBorder="1" applyAlignment="1">
      <alignment horizontal="left" vertical="center" wrapText="1"/>
    </xf>
    <xf numFmtId="0" fontId="28" fillId="0" borderId="34" xfId="0" applyFont="1" applyBorder="1" applyAlignment="1">
      <alignment horizontal="left" vertical="center"/>
    </xf>
    <xf numFmtId="164" fontId="28" fillId="0" borderId="34" xfId="0" applyNumberFormat="1" applyFont="1" applyBorder="1" applyAlignment="1">
      <alignment horizontal="right" vertical="center"/>
    </xf>
    <xf numFmtId="164" fontId="0" fillId="0" borderId="32" xfId="0" applyNumberFormat="1" applyFont="1" applyBorder="1" applyAlignment="1">
      <alignment horizontal="right" vertical="center"/>
    </xf>
    <xf numFmtId="0" fontId="28" fillId="0" borderId="33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164" fontId="28" fillId="0" borderId="32" xfId="0" applyNumberFormat="1" applyFont="1" applyBorder="1" applyAlignment="1">
      <alignment horizontal="right" vertical="center"/>
    </xf>
    <xf numFmtId="0" fontId="6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164" fontId="17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 wrapText="1"/>
    </xf>
    <xf numFmtId="166" fontId="6" fillId="0" borderId="0" xfId="0" applyNumberFormat="1" applyFont="1" applyAlignment="1">
      <alignment horizontal="left" vertical="top"/>
    </xf>
    <xf numFmtId="164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0" fontId="6" fillId="34" borderId="0" xfId="0" applyFont="1" applyFill="1" applyAlignment="1">
      <alignment horizontal="center" vertical="center"/>
    </xf>
    <xf numFmtId="164" fontId="11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10" fillId="0" borderId="0" xfId="0" applyNumberFormat="1" applyFont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8FF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542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B01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FB8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8FF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542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8B01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3FB8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5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S107" sqref="S107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28" t="s">
        <v>0</v>
      </c>
      <c r="B1" s="129"/>
      <c r="C1" s="129"/>
      <c r="D1" s="130" t="s">
        <v>1</v>
      </c>
      <c r="E1" s="129"/>
      <c r="F1" s="129"/>
      <c r="G1" s="129"/>
      <c r="H1" s="129"/>
      <c r="I1" s="129"/>
      <c r="J1" s="129"/>
      <c r="K1" s="131" t="s">
        <v>844</v>
      </c>
      <c r="L1" s="131"/>
      <c r="M1" s="131"/>
      <c r="N1" s="131"/>
      <c r="O1" s="131"/>
      <c r="P1" s="131"/>
      <c r="Q1" s="131"/>
      <c r="R1" s="131"/>
      <c r="S1" s="131"/>
      <c r="T1" s="129"/>
      <c r="U1" s="129"/>
      <c r="V1" s="129"/>
      <c r="W1" s="131" t="s">
        <v>845</v>
      </c>
      <c r="X1" s="131"/>
      <c r="Y1" s="131"/>
      <c r="Z1" s="131"/>
      <c r="AA1" s="131"/>
      <c r="AB1" s="131"/>
      <c r="AC1" s="131"/>
      <c r="AD1" s="131"/>
      <c r="AE1" s="131"/>
      <c r="AF1" s="131"/>
      <c r="AG1" s="129"/>
      <c r="AH1" s="12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5" t="s">
        <v>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R2" s="158" t="s">
        <v>5</v>
      </c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79" t="s">
        <v>9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1"/>
      <c r="AS4" s="12" t="s">
        <v>10</v>
      </c>
      <c r="BS4" s="6" t="s">
        <v>11</v>
      </c>
    </row>
    <row r="5" spans="2:71" s="2" customFormat="1" ht="15" customHeight="1">
      <c r="B5" s="10"/>
      <c r="D5" s="13" t="s">
        <v>12</v>
      </c>
      <c r="K5" s="172" t="s">
        <v>13</v>
      </c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  <c r="AD5" s="159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Q5" s="11"/>
      <c r="BS5" s="6" t="s">
        <v>6</v>
      </c>
    </row>
    <row r="6" spans="2:71" s="2" customFormat="1" ht="37.5" customHeight="1">
      <c r="B6" s="10"/>
      <c r="D6" s="15" t="s">
        <v>14</v>
      </c>
      <c r="K6" s="185" t="s">
        <v>15</v>
      </c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Q6" s="11"/>
      <c r="BS6" s="6" t="s">
        <v>16</v>
      </c>
    </row>
    <row r="7" spans="2:71" s="2" customFormat="1" ht="15" customHeight="1">
      <c r="B7" s="10"/>
      <c r="D7" s="16" t="s">
        <v>17</v>
      </c>
      <c r="K7" s="14"/>
      <c r="AK7" s="16" t="s">
        <v>18</v>
      </c>
      <c r="AN7" s="14"/>
      <c r="AQ7" s="11"/>
      <c r="BS7" s="6" t="s">
        <v>16</v>
      </c>
    </row>
    <row r="8" spans="2:71" s="2" customFormat="1" ht="15" customHeight="1">
      <c r="B8" s="10"/>
      <c r="D8" s="16" t="s">
        <v>19</v>
      </c>
      <c r="K8" s="14" t="s">
        <v>20</v>
      </c>
      <c r="AK8" s="16" t="s">
        <v>21</v>
      </c>
      <c r="AN8" s="133">
        <v>41986</v>
      </c>
      <c r="AQ8" s="11"/>
      <c r="BS8" s="6" t="s">
        <v>16</v>
      </c>
    </row>
    <row r="9" spans="2:71" s="2" customFormat="1" ht="15" customHeight="1">
      <c r="B9" s="10"/>
      <c r="AQ9" s="11"/>
      <c r="BS9" s="6" t="s">
        <v>16</v>
      </c>
    </row>
    <row r="10" spans="2:71" s="2" customFormat="1" ht="15" customHeight="1">
      <c r="B10" s="10"/>
      <c r="D10" s="16" t="s">
        <v>22</v>
      </c>
      <c r="AK10" s="16" t="s">
        <v>23</v>
      </c>
      <c r="AN10" s="14"/>
      <c r="AQ10" s="11"/>
      <c r="BS10" s="6" t="s">
        <v>16</v>
      </c>
    </row>
    <row r="11" spans="2:71" s="2" customFormat="1" ht="19.5" customHeight="1">
      <c r="B11" s="10"/>
      <c r="E11" s="14" t="s">
        <v>20</v>
      </c>
      <c r="AK11" s="16" t="s">
        <v>24</v>
      </c>
      <c r="AN11" s="14"/>
      <c r="AQ11" s="11"/>
      <c r="BS11" s="6" t="s">
        <v>16</v>
      </c>
    </row>
    <row r="12" spans="2:71" s="2" customFormat="1" ht="7.5" customHeight="1">
      <c r="B12" s="10"/>
      <c r="AQ12" s="11"/>
      <c r="BS12" s="6" t="s">
        <v>16</v>
      </c>
    </row>
    <row r="13" spans="2:71" s="2" customFormat="1" ht="15" customHeight="1">
      <c r="B13" s="10"/>
      <c r="D13" s="16" t="s">
        <v>25</v>
      </c>
      <c r="AK13" s="16" t="s">
        <v>23</v>
      </c>
      <c r="AN13" s="14"/>
      <c r="AQ13" s="11"/>
      <c r="BS13" s="6" t="s">
        <v>16</v>
      </c>
    </row>
    <row r="14" spans="2:71" s="2" customFormat="1" ht="15.75" customHeight="1">
      <c r="B14" s="10"/>
      <c r="E14" s="14" t="s">
        <v>20</v>
      </c>
      <c r="AK14" s="16" t="s">
        <v>24</v>
      </c>
      <c r="AN14" s="14"/>
      <c r="AQ14" s="11"/>
      <c r="BS14" s="6" t="s">
        <v>16</v>
      </c>
    </row>
    <row r="15" spans="2:71" s="2" customFormat="1" ht="7.5" customHeight="1">
      <c r="B15" s="10"/>
      <c r="AQ15" s="11"/>
      <c r="BS15" s="6" t="s">
        <v>3</v>
      </c>
    </row>
    <row r="16" spans="2:71" s="2" customFormat="1" ht="15" customHeight="1">
      <c r="B16" s="10"/>
      <c r="D16" s="16" t="s">
        <v>26</v>
      </c>
      <c r="AK16" s="16" t="s">
        <v>23</v>
      </c>
      <c r="AN16" s="14"/>
      <c r="AQ16" s="11"/>
      <c r="BS16" s="6" t="s">
        <v>3</v>
      </c>
    </row>
    <row r="17" spans="2:71" s="2" customFormat="1" ht="19.5" customHeight="1">
      <c r="B17" s="10"/>
      <c r="E17" s="14" t="s">
        <v>20</v>
      </c>
      <c r="AK17" s="16" t="s">
        <v>24</v>
      </c>
      <c r="AN17" s="14"/>
      <c r="AQ17" s="11"/>
      <c r="BS17" s="6" t="s">
        <v>27</v>
      </c>
    </row>
    <row r="18" spans="2:71" s="2" customFormat="1" ht="7.5" customHeight="1">
      <c r="B18" s="10"/>
      <c r="AQ18" s="11"/>
      <c r="BS18" s="6" t="s">
        <v>6</v>
      </c>
    </row>
    <row r="19" spans="2:71" s="2" customFormat="1" ht="15" customHeight="1">
      <c r="B19" s="10"/>
      <c r="D19" s="16" t="s">
        <v>28</v>
      </c>
      <c r="AK19" s="16" t="s">
        <v>23</v>
      </c>
      <c r="AN19" s="14"/>
      <c r="AQ19" s="11"/>
      <c r="BS19" s="6" t="s">
        <v>6</v>
      </c>
    </row>
    <row r="20" spans="2:43" s="2" customFormat="1" ht="15.75" customHeight="1">
      <c r="B20" s="10"/>
      <c r="E20" s="14" t="s">
        <v>20</v>
      </c>
      <c r="AK20" s="16" t="s">
        <v>24</v>
      </c>
      <c r="AN20" s="14"/>
      <c r="AQ20" s="11"/>
    </row>
    <row r="21" spans="2:43" s="2" customFormat="1" ht="7.5" customHeight="1">
      <c r="B21" s="10"/>
      <c r="AQ21" s="11"/>
    </row>
    <row r="22" spans="2:43" s="2" customFormat="1" ht="15.75" customHeight="1">
      <c r="B22" s="10"/>
      <c r="D22" s="16" t="s">
        <v>29</v>
      </c>
      <c r="AQ22" s="11"/>
    </row>
    <row r="23" spans="2:43" s="2" customFormat="1" ht="15.75" customHeight="1">
      <c r="B23" s="10"/>
      <c r="E23" s="186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59"/>
      <c r="AN23" s="159"/>
      <c r="AQ23" s="11"/>
    </row>
    <row r="24" spans="2:43" s="2" customFormat="1" ht="7.5" customHeight="1">
      <c r="B24" s="10"/>
      <c r="AQ24" s="11"/>
    </row>
    <row r="25" spans="2:43" s="2" customFormat="1" ht="7.5" customHeight="1">
      <c r="B25" s="10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Q25" s="11"/>
    </row>
    <row r="26" spans="2:43" s="2" customFormat="1" ht="15" customHeight="1">
      <c r="B26" s="10"/>
      <c r="D26" s="18" t="s">
        <v>30</v>
      </c>
      <c r="AK26" s="162">
        <f>ROUND($AG$87,2)</f>
        <v>0</v>
      </c>
      <c r="AL26" s="159"/>
      <c r="AM26" s="159"/>
      <c r="AN26" s="159"/>
      <c r="AO26" s="159"/>
      <c r="AQ26" s="11"/>
    </row>
    <row r="27" spans="2:43" s="2" customFormat="1" ht="15" customHeight="1">
      <c r="B27" s="10"/>
      <c r="D27" s="18" t="s">
        <v>31</v>
      </c>
      <c r="AK27" s="162">
        <f>ROUND($AG$92,2)</f>
        <v>0</v>
      </c>
      <c r="AL27" s="159"/>
      <c r="AM27" s="159"/>
      <c r="AN27" s="159"/>
      <c r="AO27" s="159"/>
      <c r="AQ27" s="11"/>
    </row>
    <row r="28" spans="2:43" s="6" customFormat="1" ht="7.5" customHeight="1">
      <c r="B28" s="19"/>
      <c r="AQ28" s="20"/>
    </row>
    <row r="29" spans="2:43" s="6" customFormat="1" ht="27" customHeight="1">
      <c r="B29" s="19"/>
      <c r="D29" s="21" t="s">
        <v>32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163">
        <f>ROUND($AK$26+$AK$27,2)</f>
        <v>0</v>
      </c>
      <c r="AL29" s="164"/>
      <c r="AM29" s="164"/>
      <c r="AN29" s="164"/>
      <c r="AO29" s="164"/>
      <c r="AQ29" s="20"/>
    </row>
    <row r="30" spans="2:43" s="6" customFormat="1" ht="7.5" customHeight="1">
      <c r="B30" s="19"/>
      <c r="AQ30" s="20"/>
    </row>
    <row r="31" spans="2:43" s="6" customFormat="1" ht="15" customHeight="1">
      <c r="B31" s="23"/>
      <c r="D31" s="24" t="s">
        <v>33</v>
      </c>
      <c r="F31" s="24" t="s">
        <v>34</v>
      </c>
      <c r="L31" s="182">
        <v>0.21</v>
      </c>
      <c r="M31" s="183"/>
      <c r="N31" s="183"/>
      <c r="O31" s="183"/>
      <c r="T31" s="26" t="s">
        <v>35</v>
      </c>
      <c r="W31" s="184">
        <f>ROUND($AZ$87+SUM($CD$93:$CD$93),2)</f>
        <v>0</v>
      </c>
      <c r="X31" s="183"/>
      <c r="Y31" s="183"/>
      <c r="Z31" s="183"/>
      <c r="AA31" s="183"/>
      <c r="AB31" s="183"/>
      <c r="AC31" s="183"/>
      <c r="AD31" s="183"/>
      <c r="AE31" s="183"/>
      <c r="AK31" s="184">
        <f>ROUND($AV$87+SUM($BY$93:$BY$93),2)</f>
        <v>0</v>
      </c>
      <c r="AL31" s="183"/>
      <c r="AM31" s="183"/>
      <c r="AN31" s="183"/>
      <c r="AO31" s="183"/>
      <c r="AQ31" s="27"/>
    </row>
    <row r="32" spans="2:43" s="6" customFormat="1" ht="15" customHeight="1">
      <c r="B32" s="23"/>
      <c r="F32" s="24" t="s">
        <v>36</v>
      </c>
      <c r="L32" s="182">
        <v>0.15</v>
      </c>
      <c r="M32" s="183"/>
      <c r="N32" s="183"/>
      <c r="O32" s="183"/>
      <c r="T32" s="26" t="s">
        <v>35</v>
      </c>
      <c r="W32" s="184">
        <f>ROUND($BA$87+SUM($CE$93:$CE$93),2)</f>
        <v>0</v>
      </c>
      <c r="X32" s="183"/>
      <c r="Y32" s="183"/>
      <c r="Z32" s="183"/>
      <c r="AA32" s="183"/>
      <c r="AB32" s="183"/>
      <c r="AC32" s="183"/>
      <c r="AD32" s="183"/>
      <c r="AE32" s="183"/>
      <c r="AK32" s="184">
        <f>ROUND($AW$87+SUM($BZ$93:$BZ$93),2)</f>
        <v>0</v>
      </c>
      <c r="AL32" s="183"/>
      <c r="AM32" s="183"/>
      <c r="AN32" s="183"/>
      <c r="AO32" s="183"/>
      <c r="AQ32" s="27"/>
    </row>
    <row r="33" spans="2:43" s="6" customFormat="1" ht="15" customHeight="1" hidden="1">
      <c r="B33" s="23"/>
      <c r="F33" s="24" t="s">
        <v>37</v>
      </c>
      <c r="L33" s="182">
        <v>0.21</v>
      </c>
      <c r="M33" s="183"/>
      <c r="N33" s="183"/>
      <c r="O33" s="183"/>
      <c r="T33" s="26" t="s">
        <v>35</v>
      </c>
      <c r="W33" s="184">
        <f>ROUND($BB$87+SUM($CF$93:$CF$93),2)</f>
        <v>0</v>
      </c>
      <c r="X33" s="183"/>
      <c r="Y33" s="183"/>
      <c r="Z33" s="183"/>
      <c r="AA33" s="183"/>
      <c r="AB33" s="183"/>
      <c r="AC33" s="183"/>
      <c r="AD33" s="183"/>
      <c r="AE33" s="183"/>
      <c r="AK33" s="184">
        <v>0</v>
      </c>
      <c r="AL33" s="183"/>
      <c r="AM33" s="183"/>
      <c r="AN33" s="183"/>
      <c r="AO33" s="183"/>
      <c r="AQ33" s="27"/>
    </row>
    <row r="34" spans="2:43" s="6" customFormat="1" ht="15" customHeight="1" hidden="1">
      <c r="B34" s="23"/>
      <c r="F34" s="24" t="s">
        <v>38</v>
      </c>
      <c r="L34" s="182">
        <v>0.15</v>
      </c>
      <c r="M34" s="183"/>
      <c r="N34" s="183"/>
      <c r="O34" s="183"/>
      <c r="T34" s="26" t="s">
        <v>35</v>
      </c>
      <c r="W34" s="184">
        <f>ROUND($BC$87+SUM($CG$93:$CG$93),2)</f>
        <v>0</v>
      </c>
      <c r="X34" s="183"/>
      <c r="Y34" s="183"/>
      <c r="Z34" s="183"/>
      <c r="AA34" s="183"/>
      <c r="AB34" s="183"/>
      <c r="AC34" s="183"/>
      <c r="AD34" s="183"/>
      <c r="AE34" s="183"/>
      <c r="AK34" s="184">
        <v>0</v>
      </c>
      <c r="AL34" s="183"/>
      <c r="AM34" s="183"/>
      <c r="AN34" s="183"/>
      <c r="AO34" s="183"/>
      <c r="AQ34" s="27"/>
    </row>
    <row r="35" spans="2:43" s="6" customFormat="1" ht="15" customHeight="1" hidden="1">
      <c r="B35" s="23"/>
      <c r="F35" s="24" t="s">
        <v>39</v>
      </c>
      <c r="L35" s="182">
        <v>0</v>
      </c>
      <c r="M35" s="183"/>
      <c r="N35" s="183"/>
      <c r="O35" s="183"/>
      <c r="T35" s="26" t="s">
        <v>35</v>
      </c>
      <c r="W35" s="184">
        <f>ROUND($BD$87+SUM($CH$93:$CH$93),2)</f>
        <v>0</v>
      </c>
      <c r="X35" s="183"/>
      <c r="Y35" s="183"/>
      <c r="Z35" s="183"/>
      <c r="AA35" s="183"/>
      <c r="AB35" s="183"/>
      <c r="AC35" s="183"/>
      <c r="AD35" s="183"/>
      <c r="AE35" s="183"/>
      <c r="AK35" s="184">
        <v>0</v>
      </c>
      <c r="AL35" s="183"/>
      <c r="AM35" s="183"/>
      <c r="AN35" s="183"/>
      <c r="AO35" s="183"/>
      <c r="AQ35" s="27"/>
    </row>
    <row r="36" spans="2:43" s="6" customFormat="1" ht="7.5" customHeight="1">
      <c r="B36" s="19"/>
      <c r="AQ36" s="20"/>
    </row>
    <row r="37" spans="2:43" s="6" customFormat="1" ht="27" customHeight="1">
      <c r="B37" s="19"/>
      <c r="C37" s="28"/>
      <c r="D37" s="29" t="s">
        <v>40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 t="s">
        <v>41</v>
      </c>
      <c r="U37" s="30"/>
      <c r="V37" s="30"/>
      <c r="W37" s="30"/>
      <c r="X37" s="177" t="s">
        <v>42</v>
      </c>
      <c r="Y37" s="174"/>
      <c r="Z37" s="174"/>
      <c r="AA37" s="174"/>
      <c r="AB37" s="174"/>
      <c r="AC37" s="30"/>
      <c r="AD37" s="30"/>
      <c r="AE37" s="30"/>
      <c r="AF37" s="30"/>
      <c r="AG37" s="30"/>
      <c r="AH37" s="30"/>
      <c r="AI37" s="30"/>
      <c r="AJ37" s="30"/>
      <c r="AK37" s="178">
        <f>SUM($AK$29:$AK$35)</f>
        <v>0</v>
      </c>
      <c r="AL37" s="174"/>
      <c r="AM37" s="174"/>
      <c r="AN37" s="174"/>
      <c r="AO37" s="176"/>
      <c r="AP37" s="28"/>
      <c r="AQ37" s="20"/>
    </row>
    <row r="38" spans="2:43" s="6" customFormat="1" ht="15" customHeight="1">
      <c r="B38" s="19"/>
      <c r="AQ38" s="20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19"/>
      <c r="D49" s="32" t="s">
        <v>43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4"/>
      <c r="AC49" s="32" t="s">
        <v>44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4"/>
      <c r="AQ49" s="20"/>
    </row>
    <row r="50" spans="2:43" s="2" customFormat="1" ht="14.25" customHeight="1">
      <c r="B50" s="10"/>
      <c r="D50" s="35"/>
      <c r="Z50" s="36"/>
      <c r="AC50" s="35"/>
      <c r="AO50" s="36"/>
      <c r="AQ50" s="11"/>
    </row>
    <row r="51" spans="2:43" s="2" customFormat="1" ht="14.25" customHeight="1">
      <c r="B51" s="10"/>
      <c r="D51" s="35"/>
      <c r="Z51" s="36"/>
      <c r="AC51" s="35"/>
      <c r="AO51" s="36"/>
      <c r="AQ51" s="11"/>
    </row>
    <row r="52" spans="2:43" s="2" customFormat="1" ht="14.25" customHeight="1">
      <c r="B52" s="10"/>
      <c r="D52" s="35"/>
      <c r="Z52" s="36"/>
      <c r="AC52" s="35"/>
      <c r="AO52" s="36"/>
      <c r="AQ52" s="11"/>
    </row>
    <row r="53" spans="2:43" s="2" customFormat="1" ht="14.25" customHeight="1">
      <c r="B53" s="10"/>
      <c r="D53" s="35"/>
      <c r="Z53" s="36"/>
      <c r="AC53" s="35"/>
      <c r="AO53" s="36"/>
      <c r="AQ53" s="11"/>
    </row>
    <row r="54" spans="2:43" s="2" customFormat="1" ht="14.25" customHeight="1">
      <c r="B54" s="10"/>
      <c r="D54" s="35"/>
      <c r="Z54" s="36"/>
      <c r="AC54" s="35"/>
      <c r="AO54" s="36"/>
      <c r="AQ54" s="11"/>
    </row>
    <row r="55" spans="2:43" s="2" customFormat="1" ht="14.25" customHeight="1">
      <c r="B55" s="10"/>
      <c r="D55" s="35"/>
      <c r="Z55" s="36"/>
      <c r="AC55" s="35"/>
      <c r="AO55" s="36"/>
      <c r="AQ55" s="11"/>
    </row>
    <row r="56" spans="2:43" s="2" customFormat="1" ht="14.25" customHeight="1">
      <c r="B56" s="10"/>
      <c r="D56" s="35"/>
      <c r="Z56" s="36"/>
      <c r="AC56" s="35"/>
      <c r="AO56" s="36"/>
      <c r="AQ56" s="11"/>
    </row>
    <row r="57" spans="2:43" s="2" customFormat="1" ht="14.25" customHeight="1">
      <c r="B57" s="10"/>
      <c r="D57" s="35"/>
      <c r="Z57" s="36"/>
      <c r="AC57" s="35"/>
      <c r="AO57" s="36"/>
      <c r="AQ57" s="11"/>
    </row>
    <row r="58" spans="2:43" s="6" customFormat="1" ht="15.75" customHeight="1">
      <c r="B58" s="19"/>
      <c r="D58" s="37" t="s">
        <v>45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9" t="s">
        <v>46</v>
      </c>
      <c r="S58" s="38"/>
      <c r="T58" s="38"/>
      <c r="U58" s="38"/>
      <c r="V58" s="38"/>
      <c r="W58" s="38"/>
      <c r="X58" s="38"/>
      <c r="Y58" s="38"/>
      <c r="Z58" s="40"/>
      <c r="AC58" s="37" t="s">
        <v>45</v>
      </c>
      <c r="AD58" s="38"/>
      <c r="AE58" s="38"/>
      <c r="AF58" s="38"/>
      <c r="AG58" s="38"/>
      <c r="AH58" s="38"/>
      <c r="AI58" s="38"/>
      <c r="AJ58" s="38"/>
      <c r="AK58" s="38"/>
      <c r="AL58" s="38"/>
      <c r="AM58" s="39" t="s">
        <v>46</v>
      </c>
      <c r="AN58" s="38"/>
      <c r="AO58" s="40"/>
      <c r="AQ58" s="20"/>
    </row>
    <row r="59" spans="2:43" s="2" customFormat="1" ht="14.25" customHeight="1">
      <c r="B59" s="10"/>
      <c r="AQ59" s="11"/>
    </row>
    <row r="60" spans="2:43" s="6" customFormat="1" ht="15.75" customHeight="1">
      <c r="B60" s="19"/>
      <c r="D60" s="32" t="s">
        <v>47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4"/>
      <c r="AC60" s="32" t="s">
        <v>48</v>
      </c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4"/>
      <c r="AQ60" s="20"/>
    </row>
    <row r="61" spans="2:43" s="2" customFormat="1" ht="14.25" customHeight="1">
      <c r="B61" s="10"/>
      <c r="D61" s="35"/>
      <c r="Z61" s="36"/>
      <c r="AC61" s="35"/>
      <c r="AO61" s="36"/>
      <c r="AQ61" s="11"/>
    </row>
    <row r="62" spans="2:43" s="2" customFormat="1" ht="14.25" customHeight="1">
      <c r="B62" s="10"/>
      <c r="D62" s="35"/>
      <c r="Z62" s="36"/>
      <c r="AC62" s="35"/>
      <c r="AO62" s="36"/>
      <c r="AQ62" s="11"/>
    </row>
    <row r="63" spans="2:43" s="2" customFormat="1" ht="14.25" customHeight="1">
      <c r="B63" s="10"/>
      <c r="D63" s="35"/>
      <c r="Z63" s="36"/>
      <c r="AC63" s="35"/>
      <c r="AO63" s="36"/>
      <c r="AQ63" s="11"/>
    </row>
    <row r="64" spans="2:43" s="2" customFormat="1" ht="14.25" customHeight="1">
      <c r="B64" s="10"/>
      <c r="D64" s="35"/>
      <c r="Z64" s="36"/>
      <c r="AC64" s="35"/>
      <c r="AO64" s="36"/>
      <c r="AQ64" s="11"/>
    </row>
    <row r="65" spans="2:43" s="2" customFormat="1" ht="14.25" customHeight="1">
      <c r="B65" s="10"/>
      <c r="D65" s="35"/>
      <c r="Z65" s="36"/>
      <c r="AC65" s="35"/>
      <c r="AO65" s="36"/>
      <c r="AQ65" s="11"/>
    </row>
    <row r="66" spans="2:43" s="2" customFormat="1" ht="14.25" customHeight="1">
      <c r="B66" s="10"/>
      <c r="D66" s="35"/>
      <c r="Z66" s="36"/>
      <c r="AC66" s="35"/>
      <c r="AO66" s="36"/>
      <c r="AQ66" s="11"/>
    </row>
    <row r="67" spans="2:43" s="2" customFormat="1" ht="14.25" customHeight="1">
      <c r="B67" s="10"/>
      <c r="D67" s="35"/>
      <c r="Z67" s="36"/>
      <c r="AC67" s="35"/>
      <c r="AO67" s="36"/>
      <c r="AQ67" s="11"/>
    </row>
    <row r="68" spans="2:43" s="2" customFormat="1" ht="14.25" customHeight="1">
      <c r="B68" s="10"/>
      <c r="D68" s="35"/>
      <c r="Z68" s="36"/>
      <c r="AC68" s="35"/>
      <c r="AO68" s="36"/>
      <c r="AQ68" s="11"/>
    </row>
    <row r="69" spans="2:43" s="6" customFormat="1" ht="15.75" customHeight="1">
      <c r="B69" s="19"/>
      <c r="D69" s="37" t="s">
        <v>45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9" t="s">
        <v>46</v>
      </c>
      <c r="S69" s="38"/>
      <c r="T69" s="38"/>
      <c r="U69" s="38"/>
      <c r="V69" s="38"/>
      <c r="W69" s="38"/>
      <c r="X69" s="38"/>
      <c r="Y69" s="38"/>
      <c r="Z69" s="40"/>
      <c r="AC69" s="37" t="s">
        <v>45</v>
      </c>
      <c r="AD69" s="38"/>
      <c r="AE69" s="38"/>
      <c r="AF69" s="38"/>
      <c r="AG69" s="38"/>
      <c r="AH69" s="38"/>
      <c r="AI69" s="38"/>
      <c r="AJ69" s="38"/>
      <c r="AK69" s="38"/>
      <c r="AL69" s="38"/>
      <c r="AM69" s="39" t="s">
        <v>46</v>
      </c>
      <c r="AN69" s="38"/>
      <c r="AO69" s="40"/>
      <c r="AQ69" s="20"/>
    </row>
    <row r="70" spans="2:43" s="6" customFormat="1" ht="7.5" customHeight="1">
      <c r="B70" s="19"/>
      <c r="AQ70" s="20"/>
    </row>
    <row r="71" spans="2:43" s="6" customFormat="1" ht="7.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3"/>
    </row>
    <row r="75" spans="2:43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6"/>
    </row>
    <row r="76" spans="2:43" s="6" customFormat="1" ht="37.5" customHeight="1">
      <c r="B76" s="19"/>
      <c r="C76" s="179" t="s">
        <v>49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155"/>
      <c r="AQ76" s="20"/>
    </row>
    <row r="77" spans="2:43" s="14" customFormat="1" ht="15" customHeight="1">
      <c r="B77" s="47"/>
      <c r="C77" s="16" t="s">
        <v>12</v>
      </c>
      <c r="L77" s="14" t="str">
        <f>$K$5</f>
        <v>L141210-1</v>
      </c>
      <c r="AQ77" s="48"/>
    </row>
    <row r="78" spans="2:43" s="49" customFormat="1" ht="37.5" customHeight="1">
      <c r="B78" s="50"/>
      <c r="C78" s="49" t="s">
        <v>14</v>
      </c>
      <c r="L78" s="180" t="str">
        <f>$K$6</f>
        <v>Nemocnice Stod</v>
      </c>
      <c r="M78" s="155"/>
      <c r="N78" s="155"/>
      <c r="O78" s="155"/>
      <c r="P78" s="155"/>
      <c r="Q78" s="155"/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Q78" s="51"/>
    </row>
    <row r="79" spans="2:43" s="6" customFormat="1" ht="7.5" customHeight="1">
      <c r="B79" s="19"/>
      <c r="AQ79" s="20"/>
    </row>
    <row r="80" spans="2:43" s="6" customFormat="1" ht="15.75" customHeight="1">
      <c r="B80" s="19"/>
      <c r="C80" s="16" t="s">
        <v>19</v>
      </c>
      <c r="L80" s="52" t="str">
        <f>IF($K$8="","",$K$8)</f>
        <v> </v>
      </c>
      <c r="AI80" s="16" t="s">
        <v>21</v>
      </c>
      <c r="AM80" s="181">
        <v>41986</v>
      </c>
      <c r="AN80" s="181"/>
      <c r="AQ80" s="20"/>
    </row>
    <row r="81" spans="2:43" s="6" customFormat="1" ht="7.5" customHeight="1">
      <c r="B81" s="19"/>
      <c r="AQ81" s="20"/>
    </row>
    <row r="82" spans="2:56" s="6" customFormat="1" ht="18.75" customHeight="1">
      <c r="B82" s="19"/>
      <c r="C82" s="16" t="s">
        <v>22</v>
      </c>
      <c r="L82" s="14" t="str">
        <f>IF($E$11="","",$E$11)</f>
        <v> </v>
      </c>
      <c r="AI82" s="16" t="s">
        <v>26</v>
      </c>
      <c r="AM82" s="172" t="str">
        <f>IF($E$17="","",$E$17)</f>
        <v> </v>
      </c>
      <c r="AN82" s="155"/>
      <c r="AO82" s="155"/>
      <c r="AP82" s="155"/>
      <c r="AQ82" s="20"/>
      <c r="AS82" s="169" t="s">
        <v>50</v>
      </c>
      <c r="AT82" s="170"/>
      <c r="AU82" s="33"/>
      <c r="AV82" s="33"/>
      <c r="AW82" s="33"/>
      <c r="AX82" s="33"/>
      <c r="AY82" s="33"/>
      <c r="AZ82" s="33"/>
      <c r="BA82" s="33"/>
      <c r="BB82" s="33"/>
      <c r="BC82" s="33"/>
      <c r="BD82" s="34"/>
    </row>
    <row r="83" spans="2:56" s="6" customFormat="1" ht="15.75" customHeight="1">
      <c r="B83" s="19"/>
      <c r="C83" s="16" t="s">
        <v>25</v>
      </c>
      <c r="L83" s="14" t="str">
        <f>IF($E$14="","",$E$14)</f>
        <v> </v>
      </c>
      <c r="AI83" s="16" t="s">
        <v>28</v>
      </c>
      <c r="AM83" s="172" t="str">
        <f>IF($E$20="","",$E$20)</f>
        <v> </v>
      </c>
      <c r="AN83" s="155"/>
      <c r="AO83" s="155"/>
      <c r="AP83" s="155"/>
      <c r="AQ83" s="20"/>
      <c r="AS83" s="171"/>
      <c r="AT83" s="155"/>
      <c r="BD83" s="54"/>
    </row>
    <row r="84" spans="2:56" s="6" customFormat="1" ht="12" customHeight="1">
      <c r="B84" s="19"/>
      <c r="AQ84" s="20"/>
      <c r="AS84" s="171"/>
      <c r="AT84" s="155"/>
      <c r="BD84" s="54"/>
    </row>
    <row r="85" spans="2:57" s="6" customFormat="1" ht="30" customHeight="1">
      <c r="B85" s="19"/>
      <c r="C85" s="173" t="s">
        <v>51</v>
      </c>
      <c r="D85" s="174"/>
      <c r="E85" s="174"/>
      <c r="F85" s="174"/>
      <c r="G85" s="174"/>
      <c r="H85" s="30"/>
      <c r="I85" s="175" t="s">
        <v>52</v>
      </c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  <c r="AA85" s="174"/>
      <c r="AB85" s="174"/>
      <c r="AC85" s="174"/>
      <c r="AD85" s="174"/>
      <c r="AE85" s="174"/>
      <c r="AF85" s="174"/>
      <c r="AG85" s="175" t="s">
        <v>53</v>
      </c>
      <c r="AH85" s="174"/>
      <c r="AI85" s="174"/>
      <c r="AJ85" s="174"/>
      <c r="AK85" s="174"/>
      <c r="AL85" s="174"/>
      <c r="AM85" s="174"/>
      <c r="AN85" s="175" t="s">
        <v>54</v>
      </c>
      <c r="AO85" s="174"/>
      <c r="AP85" s="176"/>
      <c r="AQ85" s="20"/>
      <c r="AS85" s="55" t="s">
        <v>55</v>
      </c>
      <c r="AT85" s="56" t="s">
        <v>56</v>
      </c>
      <c r="AU85" s="56" t="s">
        <v>57</v>
      </c>
      <c r="AV85" s="56" t="s">
        <v>58</v>
      </c>
      <c r="AW85" s="56" t="s">
        <v>59</v>
      </c>
      <c r="AX85" s="56" t="s">
        <v>60</v>
      </c>
      <c r="AY85" s="56" t="s">
        <v>61</v>
      </c>
      <c r="AZ85" s="56" t="s">
        <v>62</v>
      </c>
      <c r="BA85" s="56" t="s">
        <v>63</v>
      </c>
      <c r="BB85" s="56" t="s">
        <v>64</v>
      </c>
      <c r="BC85" s="56" t="s">
        <v>65</v>
      </c>
      <c r="BD85" s="57" t="s">
        <v>66</v>
      </c>
      <c r="BE85" s="58"/>
    </row>
    <row r="86" spans="2:56" s="6" customFormat="1" ht="12" customHeight="1">
      <c r="B86" s="19"/>
      <c r="AQ86" s="20"/>
      <c r="AS86" s="59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4"/>
    </row>
    <row r="87" spans="2:76" s="49" customFormat="1" ht="33" customHeight="1">
      <c r="B87" s="50"/>
      <c r="C87" s="60" t="s">
        <v>67</v>
      </c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154">
        <f>ROUND(SUM($AG$88:$AG$90),2)</f>
        <v>0</v>
      </c>
      <c r="AH87" s="168"/>
      <c r="AI87" s="168"/>
      <c r="AJ87" s="168"/>
      <c r="AK87" s="168"/>
      <c r="AL87" s="168"/>
      <c r="AM87" s="168"/>
      <c r="AN87" s="154">
        <f>SUM($AG$87,$AT$87)</f>
        <v>0</v>
      </c>
      <c r="AO87" s="168"/>
      <c r="AP87" s="168"/>
      <c r="AQ87" s="51"/>
      <c r="AS87" s="61">
        <f>ROUND(SUM($AS$88:$AS$90),2)</f>
        <v>0</v>
      </c>
      <c r="AT87" s="62">
        <f>ROUND(SUM($AV$87:$AW$87),2)</f>
        <v>0</v>
      </c>
      <c r="AU87" s="63">
        <f>ROUND(SUM($AU$88:$AU$90),5)</f>
        <v>3106.8682</v>
      </c>
      <c r="AV87" s="62">
        <f>ROUND($AZ$87*$L$31,2)</f>
        <v>0</v>
      </c>
      <c r="AW87" s="62">
        <f>ROUND($BA$87*$L$32,2)</f>
        <v>0</v>
      </c>
      <c r="AX87" s="62">
        <f>ROUND($BB$87*$L$31,2)</f>
        <v>0</v>
      </c>
      <c r="AY87" s="62">
        <f>ROUND($BC$87*$L$32,2)</f>
        <v>0</v>
      </c>
      <c r="AZ87" s="62">
        <f>ROUND(SUM($AZ$88:$AZ$90),2)</f>
        <v>0</v>
      </c>
      <c r="BA87" s="62">
        <f>ROUND(SUM($BA$88:$BA$90),2)</f>
        <v>0</v>
      </c>
      <c r="BB87" s="62">
        <f>ROUND(SUM($BB$88:$BB$90),2)</f>
        <v>0</v>
      </c>
      <c r="BC87" s="62">
        <f>ROUND(SUM($BC$88:$BC$90),2)</f>
        <v>0</v>
      </c>
      <c r="BD87" s="64">
        <f>ROUND(SUM($BD$88:$BD$90),2)</f>
        <v>0</v>
      </c>
      <c r="BS87" s="49" t="s">
        <v>68</v>
      </c>
      <c r="BT87" s="49" t="s">
        <v>69</v>
      </c>
      <c r="BU87" s="65" t="s">
        <v>70</v>
      </c>
      <c r="BV87" s="49" t="s">
        <v>71</v>
      </c>
      <c r="BW87" s="49" t="s">
        <v>72</v>
      </c>
      <c r="BX87" s="49" t="s">
        <v>73</v>
      </c>
    </row>
    <row r="88" spans="1:76" s="66" customFormat="1" ht="28.5" customHeight="1">
      <c r="A88" s="127" t="s">
        <v>846</v>
      </c>
      <c r="B88" s="67"/>
      <c r="C88" s="68"/>
      <c r="D88" s="166" t="s">
        <v>74</v>
      </c>
      <c r="E88" s="167"/>
      <c r="F88" s="167"/>
      <c r="G88" s="167"/>
      <c r="H88" s="167"/>
      <c r="I88" s="68"/>
      <c r="J88" s="166" t="s">
        <v>75</v>
      </c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0">
        <f>'1 - stavební část'!$M$30</f>
        <v>0</v>
      </c>
      <c r="AH88" s="161"/>
      <c r="AI88" s="161"/>
      <c r="AJ88" s="161"/>
      <c r="AK88" s="161"/>
      <c r="AL88" s="161"/>
      <c r="AM88" s="161"/>
      <c r="AN88" s="160">
        <f>SUM($AG$88,$AT$88)</f>
        <v>0</v>
      </c>
      <c r="AO88" s="161"/>
      <c r="AP88" s="161"/>
      <c r="AQ88" s="69"/>
      <c r="AS88" s="70">
        <f>'1 - stavební část'!$M$28</f>
        <v>0</v>
      </c>
      <c r="AT88" s="71">
        <f>ROUND(SUM($AV$88:$AW$88),2)</f>
        <v>0</v>
      </c>
      <c r="AU88" s="72">
        <f>'1 - stavební část'!$W$139</f>
        <v>3106.868204</v>
      </c>
      <c r="AV88" s="71">
        <f>'1 - stavební část'!$M$32</f>
        <v>0</v>
      </c>
      <c r="AW88" s="71">
        <f>'1 - stavební část'!$M$33</f>
        <v>0</v>
      </c>
      <c r="AX88" s="71">
        <f>'1 - stavební část'!$M$34</f>
        <v>0</v>
      </c>
      <c r="AY88" s="71">
        <f>'1 - stavební část'!$M$35</f>
        <v>0</v>
      </c>
      <c r="AZ88" s="71">
        <f>'1 - stavební část'!$H$32</f>
        <v>0</v>
      </c>
      <c r="BA88" s="71">
        <f>'1 - stavební část'!$H$33</f>
        <v>0</v>
      </c>
      <c r="BB88" s="71">
        <f>'1 - stavební část'!$H$34</f>
        <v>0</v>
      </c>
      <c r="BC88" s="71">
        <f>'1 - stavební část'!$H$35</f>
        <v>0</v>
      </c>
      <c r="BD88" s="73">
        <f>'1 - stavební část'!$H$36</f>
        <v>0</v>
      </c>
      <c r="BT88" s="66" t="s">
        <v>74</v>
      </c>
      <c r="BV88" s="66" t="s">
        <v>71</v>
      </c>
      <c r="BW88" s="66" t="s">
        <v>76</v>
      </c>
      <c r="BX88" s="66" t="s">
        <v>72</v>
      </c>
    </row>
    <row r="89" spans="1:76" s="66" customFormat="1" ht="28.5" customHeight="1">
      <c r="A89" s="127" t="s">
        <v>846</v>
      </c>
      <c r="B89" s="67"/>
      <c r="C89" s="68"/>
      <c r="D89" s="166" t="s">
        <v>77</v>
      </c>
      <c r="E89" s="167"/>
      <c r="F89" s="167"/>
      <c r="G89" s="167"/>
      <c r="H89" s="167"/>
      <c r="I89" s="68"/>
      <c r="J89" s="166" t="s">
        <v>78</v>
      </c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0">
        <f>'2 - Elektroinstalace'!$M$30</f>
        <v>0</v>
      </c>
      <c r="AH89" s="161"/>
      <c r="AI89" s="161"/>
      <c r="AJ89" s="161"/>
      <c r="AK89" s="161"/>
      <c r="AL89" s="161"/>
      <c r="AM89" s="161"/>
      <c r="AN89" s="160">
        <f>SUM($AG$89,$AT$89)</f>
        <v>0</v>
      </c>
      <c r="AO89" s="161"/>
      <c r="AP89" s="161"/>
      <c r="AQ89" s="69"/>
      <c r="AS89" s="70">
        <f>'2 - Elektroinstalace'!$M$28</f>
        <v>0</v>
      </c>
      <c r="AT89" s="71">
        <f>ROUND(SUM($AV$89:$AW$89),2)</f>
        <v>0</v>
      </c>
      <c r="AU89" s="72">
        <f>'2 - Elektroinstalace'!$W$119</f>
        <v>0</v>
      </c>
      <c r="AV89" s="71">
        <f>'2 - Elektroinstalace'!$M$32</f>
        <v>0</v>
      </c>
      <c r="AW89" s="71">
        <f>'2 - Elektroinstalace'!$M$33</f>
        <v>0</v>
      </c>
      <c r="AX89" s="71">
        <f>'2 - Elektroinstalace'!$M$34</f>
        <v>0</v>
      </c>
      <c r="AY89" s="71">
        <f>'2 - Elektroinstalace'!$M$35</f>
        <v>0</v>
      </c>
      <c r="AZ89" s="71">
        <f>'2 - Elektroinstalace'!$H$32</f>
        <v>0</v>
      </c>
      <c r="BA89" s="71">
        <f>'2 - Elektroinstalace'!$H$33</f>
        <v>0</v>
      </c>
      <c r="BB89" s="71">
        <f>'2 - Elektroinstalace'!$H$34</f>
        <v>0</v>
      </c>
      <c r="BC89" s="71">
        <f>'2 - Elektroinstalace'!$H$35</f>
        <v>0</v>
      </c>
      <c r="BD89" s="73">
        <f>'2 - Elektroinstalace'!$H$36</f>
        <v>0</v>
      </c>
      <c r="BT89" s="66" t="s">
        <v>74</v>
      </c>
      <c r="BV89" s="66" t="s">
        <v>71</v>
      </c>
      <c r="BW89" s="66" t="s">
        <v>79</v>
      </c>
      <c r="BX89" s="66" t="s">
        <v>72</v>
      </c>
    </row>
    <row r="90" spans="1:76" s="66" customFormat="1" ht="28.5" customHeight="1">
      <c r="A90" s="127" t="s">
        <v>846</v>
      </c>
      <c r="B90" s="67"/>
      <c r="C90" s="68"/>
      <c r="D90" s="166" t="s">
        <v>80</v>
      </c>
      <c r="E90" s="167"/>
      <c r="F90" s="167"/>
      <c r="G90" s="167"/>
      <c r="H90" s="167"/>
      <c r="I90" s="68"/>
      <c r="J90" s="166" t="s">
        <v>81</v>
      </c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0">
        <f>'3 - Vedlejší a ostatní ná...'!$M$30</f>
        <v>0</v>
      </c>
      <c r="AH90" s="161"/>
      <c r="AI90" s="161"/>
      <c r="AJ90" s="161"/>
      <c r="AK90" s="161"/>
      <c r="AL90" s="161"/>
      <c r="AM90" s="161"/>
      <c r="AN90" s="160">
        <f>SUM($AG$90,$AT$90)</f>
        <v>0</v>
      </c>
      <c r="AO90" s="161"/>
      <c r="AP90" s="161"/>
      <c r="AQ90" s="69"/>
      <c r="AS90" s="74">
        <f>'3 - Vedlejší a ostatní ná...'!$M$28</f>
        <v>0</v>
      </c>
      <c r="AT90" s="75">
        <f>ROUND(SUM($AV$90:$AW$90),2)</f>
        <v>0</v>
      </c>
      <c r="AU90" s="76">
        <f>'3 - Vedlejší a ostatní ná...'!$W$110</f>
        <v>0</v>
      </c>
      <c r="AV90" s="75">
        <f>'3 - Vedlejší a ostatní ná...'!$M$32</f>
        <v>0</v>
      </c>
      <c r="AW90" s="75">
        <f>'3 - Vedlejší a ostatní ná...'!$M$33</f>
        <v>0</v>
      </c>
      <c r="AX90" s="75">
        <f>'3 - Vedlejší a ostatní ná...'!$M$34</f>
        <v>0</v>
      </c>
      <c r="AY90" s="75">
        <f>'3 - Vedlejší a ostatní ná...'!$M$35</f>
        <v>0</v>
      </c>
      <c r="AZ90" s="75">
        <f>'3 - Vedlejší a ostatní ná...'!$H$32</f>
        <v>0</v>
      </c>
      <c r="BA90" s="75">
        <f>'3 - Vedlejší a ostatní ná...'!$H$33</f>
        <v>0</v>
      </c>
      <c r="BB90" s="75">
        <f>'3 - Vedlejší a ostatní ná...'!$H$34</f>
        <v>0</v>
      </c>
      <c r="BC90" s="75">
        <f>'3 - Vedlejší a ostatní ná...'!$H$35</f>
        <v>0</v>
      </c>
      <c r="BD90" s="77">
        <f>'3 - Vedlejší a ostatní ná...'!$H$36</f>
        <v>0</v>
      </c>
      <c r="BT90" s="66" t="s">
        <v>74</v>
      </c>
      <c r="BV90" s="66" t="s">
        <v>71</v>
      </c>
      <c r="BW90" s="66" t="s">
        <v>82</v>
      </c>
      <c r="BX90" s="66" t="s">
        <v>72</v>
      </c>
    </row>
    <row r="91" spans="2:43" s="2" customFormat="1" ht="14.25" customHeight="1">
      <c r="B91" s="10"/>
      <c r="AQ91" s="11"/>
    </row>
    <row r="92" spans="2:49" s="6" customFormat="1" ht="30.75" customHeight="1">
      <c r="B92" s="19"/>
      <c r="C92" s="60" t="s">
        <v>83</v>
      </c>
      <c r="AG92" s="154">
        <v>0</v>
      </c>
      <c r="AH92" s="155"/>
      <c r="AI92" s="155"/>
      <c r="AJ92" s="155"/>
      <c r="AK92" s="155"/>
      <c r="AL92" s="155"/>
      <c r="AM92" s="155"/>
      <c r="AN92" s="154">
        <v>0</v>
      </c>
      <c r="AO92" s="155"/>
      <c r="AP92" s="155"/>
      <c r="AQ92" s="20"/>
      <c r="AS92" s="55" t="s">
        <v>84</v>
      </c>
      <c r="AT92" s="56" t="s">
        <v>85</v>
      </c>
      <c r="AU92" s="56" t="s">
        <v>33</v>
      </c>
      <c r="AV92" s="57" t="s">
        <v>56</v>
      </c>
      <c r="AW92" s="58"/>
    </row>
    <row r="93" spans="2:48" s="6" customFormat="1" ht="12" customHeight="1">
      <c r="B93" s="19"/>
      <c r="AQ93" s="20"/>
      <c r="AS93" s="33"/>
      <c r="AT93" s="33"/>
      <c r="AU93" s="33"/>
      <c r="AV93" s="33"/>
    </row>
    <row r="94" spans="2:43" s="6" customFormat="1" ht="30.75" customHeight="1">
      <c r="B94" s="19"/>
      <c r="C94" s="78" t="s">
        <v>86</v>
      </c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156">
        <f>ROUND($AG$87+$AG$92,2)</f>
        <v>0</v>
      </c>
      <c r="AH94" s="157"/>
      <c r="AI94" s="157"/>
      <c r="AJ94" s="157"/>
      <c r="AK94" s="157"/>
      <c r="AL94" s="157"/>
      <c r="AM94" s="157"/>
      <c r="AN94" s="156">
        <f>$AN$87+$AN$92</f>
        <v>0</v>
      </c>
      <c r="AO94" s="157"/>
      <c r="AP94" s="157"/>
      <c r="AQ94" s="20"/>
    </row>
    <row r="95" spans="2:43" s="6" customFormat="1" ht="7.5" customHeight="1"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3"/>
    </row>
  </sheetData>
  <sheetProtection/>
  <mergeCells count="54">
    <mergeCell ref="C4:AP4"/>
    <mergeCell ref="K5:AO5"/>
    <mergeCell ref="K6:AO6"/>
    <mergeCell ref="E23:AN23"/>
    <mergeCell ref="AK26:AO26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D89:H89"/>
    <mergeCell ref="J89:AF89"/>
    <mergeCell ref="L78:AO78"/>
    <mergeCell ref="AM82:AP82"/>
    <mergeCell ref="AM80:AN80"/>
    <mergeCell ref="AS82:AT84"/>
    <mergeCell ref="AM83:AP83"/>
    <mergeCell ref="C85:G85"/>
    <mergeCell ref="I85:AF85"/>
    <mergeCell ref="AG85:AM85"/>
    <mergeCell ref="AN85:AP85"/>
    <mergeCell ref="D90:H90"/>
    <mergeCell ref="J90:AF90"/>
    <mergeCell ref="AG87:AM87"/>
    <mergeCell ref="AN87:AP87"/>
    <mergeCell ref="AN88:AP88"/>
    <mergeCell ref="AG88:AM88"/>
    <mergeCell ref="D88:H88"/>
    <mergeCell ref="J88:AF88"/>
    <mergeCell ref="AN89:AP89"/>
    <mergeCell ref="AG89:AM89"/>
    <mergeCell ref="AG92:AM92"/>
    <mergeCell ref="AN92:AP92"/>
    <mergeCell ref="AG94:AM94"/>
    <mergeCell ref="AN94:AP94"/>
    <mergeCell ref="AR2:BE2"/>
    <mergeCell ref="AN90:AP90"/>
    <mergeCell ref="AG90:AM90"/>
    <mergeCell ref="AK27:AO27"/>
    <mergeCell ref="AK29:AO29"/>
    <mergeCell ref="C2:AP2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1 - stavební část'!C2" tooltip="1 - stavební část" display="/"/>
    <hyperlink ref="A89" location="'2 - Elektroinstalace'!C2" tooltip="2 - Elektroinstalace" display="/"/>
    <hyperlink ref="A90" location="'3 - Vedlejší a ostatní ná...'!C2" tooltip="3 - Vedlejší a ostatní ná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8"/>
  <sheetViews>
    <sheetView showGridLines="0" zoomScalePageLayoutView="0" workbookViewId="0" topLeftCell="A1">
      <pane ySplit="1" topLeftCell="A55" activePane="bottomLeft" state="frozen"/>
      <selection pane="topLeft" activeCell="A1" sqref="A1"/>
      <selection pane="bottomLeft" activeCell="L150" sqref="L142:M150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847</v>
      </c>
      <c r="G1" s="131"/>
      <c r="H1" s="187" t="s">
        <v>848</v>
      </c>
      <c r="I1" s="187"/>
      <c r="J1" s="187"/>
      <c r="K1" s="187"/>
      <c r="L1" s="131" t="s">
        <v>849</v>
      </c>
      <c r="M1" s="129"/>
      <c r="N1" s="129"/>
      <c r="O1" s="130" t="s">
        <v>87</v>
      </c>
      <c r="P1" s="129"/>
      <c r="Q1" s="129"/>
      <c r="R1" s="129"/>
      <c r="S1" s="131" t="s">
        <v>850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5" t="s">
        <v>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58" t="s">
        <v>5</v>
      </c>
      <c r="T2" s="159"/>
      <c r="U2" s="159"/>
      <c r="V2" s="159"/>
      <c r="W2" s="159"/>
      <c r="X2" s="159"/>
      <c r="Y2" s="159"/>
      <c r="Z2" s="159"/>
      <c r="AA2" s="159"/>
      <c r="AB2" s="159"/>
      <c r="AC2" s="159"/>
      <c r="AT2" s="2" t="s">
        <v>76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79" t="s">
        <v>88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210" t="str">
        <f>'Rekapitulace stavby'!$K$6</f>
        <v>Nemocnice Stod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R6" s="11"/>
    </row>
    <row r="7" spans="2:18" s="6" customFormat="1" ht="33.75" customHeight="1">
      <c r="B7" s="19"/>
      <c r="D7" s="15" t="s">
        <v>89</v>
      </c>
      <c r="F7" s="185" t="s">
        <v>90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211">
        <f>'Rekapitulace stavby'!$AN$8</f>
        <v>41986</v>
      </c>
      <c r="P9" s="155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22</v>
      </c>
      <c r="M11" s="16" t="s">
        <v>23</v>
      </c>
      <c r="O11" s="172">
        <f>IF('Rekapitulace stavby'!$AN$10="","",'Rekapitulace stavby'!$AN$10)</f>
      </c>
      <c r="P11" s="155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24</v>
      </c>
      <c r="O12" s="172">
        <f>IF('Rekapitulace stavby'!$AN$11="","",'Rekapitulace stavby'!$AN$11)</f>
      </c>
      <c r="P12" s="155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25</v>
      </c>
      <c r="M14" s="16" t="s">
        <v>23</v>
      </c>
      <c r="O14" s="172">
        <f>IF('Rekapitulace stavby'!$AN$13="","",'Rekapitulace stavby'!$AN$13)</f>
      </c>
      <c r="P14" s="155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24</v>
      </c>
      <c r="O15" s="172">
        <f>IF('Rekapitulace stavby'!$AN$14="","",'Rekapitulace stavby'!$AN$14)</f>
      </c>
      <c r="P15" s="155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26</v>
      </c>
      <c r="M17" s="16" t="s">
        <v>23</v>
      </c>
      <c r="O17" s="172">
        <f>IF('Rekapitulace stavby'!$AN$16="","",'Rekapitulace stavby'!$AN$16)</f>
      </c>
      <c r="P17" s="155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24</v>
      </c>
      <c r="O18" s="172">
        <f>IF('Rekapitulace stavby'!$AN$17="","",'Rekapitulace stavby'!$AN$17)</f>
      </c>
      <c r="P18" s="155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28</v>
      </c>
      <c r="M20" s="16" t="s">
        <v>23</v>
      </c>
      <c r="O20" s="172">
        <f>IF('Rekapitulace stavby'!$AN$19="","",'Rekapitulace stavby'!$AN$19)</f>
      </c>
      <c r="P20" s="155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24</v>
      </c>
      <c r="O21" s="172">
        <f>IF('Rekapitulace stavby'!$AN$20="","",'Rekapitulace stavby'!$AN$20)</f>
      </c>
      <c r="P21" s="155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29</v>
      </c>
      <c r="R23" s="20"/>
    </row>
    <row r="24" spans="2:18" s="79" customFormat="1" ht="15.75" customHeight="1">
      <c r="B24" s="80"/>
      <c r="E24" s="186"/>
      <c r="F24" s="217"/>
      <c r="G24" s="217"/>
      <c r="H24" s="217"/>
      <c r="I24" s="217"/>
      <c r="J24" s="217"/>
      <c r="K24" s="217"/>
      <c r="L24" s="217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91</v>
      </c>
      <c r="M27" s="162">
        <f>$N$88</f>
        <v>0</v>
      </c>
      <c r="N27" s="155"/>
      <c r="O27" s="155"/>
      <c r="P27" s="155"/>
      <c r="R27" s="20"/>
    </row>
    <row r="28" spans="2:18" s="6" customFormat="1" ht="15" customHeight="1">
      <c r="B28" s="19"/>
      <c r="D28" s="18" t="s">
        <v>92</v>
      </c>
      <c r="M28" s="162">
        <f>$N$120</f>
        <v>0</v>
      </c>
      <c r="N28" s="155"/>
      <c r="O28" s="155"/>
      <c r="P28" s="155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32</v>
      </c>
      <c r="M30" s="218">
        <f>ROUND($M$27+$M$28,2)</f>
        <v>0</v>
      </c>
      <c r="N30" s="155"/>
      <c r="O30" s="155"/>
      <c r="P30" s="155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33</v>
      </c>
      <c r="E32" s="24" t="s">
        <v>34</v>
      </c>
      <c r="F32" s="25">
        <v>0.21</v>
      </c>
      <c r="G32" s="84" t="s">
        <v>35</v>
      </c>
      <c r="H32" s="216">
        <f>ROUND((SUM($BE$120:$BE$121)+SUM($BE$139:$BE$317)),2)</f>
        <v>0</v>
      </c>
      <c r="I32" s="155"/>
      <c r="J32" s="155"/>
      <c r="M32" s="216">
        <f>ROUND(ROUND((SUM($BE$120:$BE$121)+SUM($BE$139:$BE$317)),2)*$F$32,2)</f>
        <v>0</v>
      </c>
      <c r="N32" s="155"/>
      <c r="O32" s="155"/>
      <c r="P32" s="155"/>
      <c r="R32" s="20"/>
    </row>
    <row r="33" spans="2:18" s="6" customFormat="1" ht="15" customHeight="1">
      <c r="B33" s="19"/>
      <c r="E33" s="24" t="s">
        <v>36</v>
      </c>
      <c r="F33" s="25">
        <v>0.15</v>
      </c>
      <c r="G33" s="84" t="s">
        <v>35</v>
      </c>
      <c r="H33" s="216">
        <f>ROUND((SUM($BF$120:$BF$121)+SUM($BF$139:$BF$317)),2)</f>
        <v>0</v>
      </c>
      <c r="I33" s="155"/>
      <c r="J33" s="155"/>
      <c r="M33" s="216">
        <f>ROUND(ROUND((SUM($BF$120:$BF$121)+SUM($BF$139:$BF$317)),2)*$F$33,2)</f>
        <v>0</v>
      </c>
      <c r="N33" s="155"/>
      <c r="O33" s="155"/>
      <c r="P33" s="155"/>
      <c r="R33" s="20"/>
    </row>
    <row r="34" spans="2:18" s="6" customFormat="1" ht="15" customHeight="1" hidden="1">
      <c r="B34" s="19"/>
      <c r="E34" s="24" t="s">
        <v>37</v>
      </c>
      <c r="F34" s="25">
        <v>0.21</v>
      </c>
      <c r="G34" s="84" t="s">
        <v>35</v>
      </c>
      <c r="H34" s="216">
        <f>ROUND((SUM($BG$120:$BG$121)+SUM($BG$139:$BG$317)),2)</f>
        <v>0</v>
      </c>
      <c r="I34" s="155"/>
      <c r="J34" s="155"/>
      <c r="M34" s="216">
        <v>0</v>
      </c>
      <c r="N34" s="155"/>
      <c r="O34" s="155"/>
      <c r="P34" s="155"/>
      <c r="R34" s="20"/>
    </row>
    <row r="35" spans="2:18" s="6" customFormat="1" ht="15" customHeight="1" hidden="1">
      <c r="B35" s="19"/>
      <c r="E35" s="24" t="s">
        <v>38</v>
      </c>
      <c r="F35" s="25">
        <v>0.15</v>
      </c>
      <c r="G35" s="84" t="s">
        <v>35</v>
      </c>
      <c r="H35" s="216">
        <f>ROUND((SUM($BH$120:$BH$121)+SUM($BH$139:$BH$317)),2)</f>
        <v>0</v>
      </c>
      <c r="I35" s="155"/>
      <c r="J35" s="155"/>
      <c r="M35" s="216">
        <v>0</v>
      </c>
      <c r="N35" s="155"/>
      <c r="O35" s="155"/>
      <c r="P35" s="155"/>
      <c r="R35" s="20"/>
    </row>
    <row r="36" spans="2:18" s="6" customFormat="1" ht="15" customHeight="1" hidden="1">
      <c r="B36" s="19"/>
      <c r="E36" s="24" t="s">
        <v>39</v>
      </c>
      <c r="F36" s="25">
        <v>0</v>
      </c>
      <c r="G36" s="84" t="s">
        <v>35</v>
      </c>
      <c r="H36" s="216">
        <f>ROUND((SUM($BI$120:$BI$121)+SUM($BI$139:$BI$317)),2)</f>
        <v>0</v>
      </c>
      <c r="I36" s="155"/>
      <c r="J36" s="155"/>
      <c r="M36" s="216">
        <v>0</v>
      </c>
      <c r="N36" s="155"/>
      <c r="O36" s="155"/>
      <c r="P36" s="155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40</v>
      </c>
      <c r="E38" s="30"/>
      <c r="F38" s="30"/>
      <c r="G38" s="85" t="s">
        <v>41</v>
      </c>
      <c r="H38" s="31" t="s">
        <v>42</v>
      </c>
      <c r="I38" s="30"/>
      <c r="J38" s="30"/>
      <c r="K38" s="30"/>
      <c r="L38" s="178">
        <f>SUM($M$30:$M$36)</f>
        <v>0</v>
      </c>
      <c r="M38" s="174"/>
      <c r="N38" s="174"/>
      <c r="O38" s="174"/>
      <c r="P38" s="17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43</v>
      </c>
      <c r="E50" s="33"/>
      <c r="F50" s="33"/>
      <c r="G50" s="33"/>
      <c r="H50" s="34"/>
      <c r="J50" s="32" t="s">
        <v>44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45</v>
      </c>
      <c r="E59" s="38"/>
      <c r="F59" s="38"/>
      <c r="G59" s="39" t="s">
        <v>46</v>
      </c>
      <c r="H59" s="40"/>
      <c r="J59" s="37" t="s">
        <v>45</v>
      </c>
      <c r="K59" s="38"/>
      <c r="L59" s="38"/>
      <c r="M59" s="38"/>
      <c r="N59" s="39" t="s">
        <v>46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47</v>
      </c>
      <c r="E61" s="33"/>
      <c r="F61" s="33"/>
      <c r="G61" s="33"/>
      <c r="H61" s="34"/>
      <c r="J61" s="32" t="s">
        <v>48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45</v>
      </c>
      <c r="E70" s="38"/>
      <c r="F70" s="38"/>
      <c r="G70" s="39" t="s">
        <v>46</v>
      </c>
      <c r="H70" s="40"/>
      <c r="J70" s="37" t="s">
        <v>45</v>
      </c>
      <c r="K70" s="38"/>
      <c r="L70" s="38"/>
      <c r="M70" s="38"/>
      <c r="N70" s="39" t="s">
        <v>46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79" t="s">
        <v>93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210" t="str">
        <f>$F$6</f>
        <v>Nemocnice Stod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R78" s="20"/>
    </row>
    <row r="79" spans="2:18" s="6" customFormat="1" ht="37.5" customHeight="1">
      <c r="B79" s="19"/>
      <c r="C79" s="49" t="s">
        <v>89</v>
      </c>
      <c r="F79" s="180" t="str">
        <f>$F$7</f>
        <v>1 - stavební část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211">
        <f>IF($O$9="","",$O$9)</f>
        <v>41986</v>
      </c>
      <c r="N81" s="155"/>
      <c r="O81" s="155"/>
      <c r="P81" s="155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22</v>
      </c>
      <c r="F83" s="14" t="str">
        <f>$E$12</f>
        <v> </v>
      </c>
      <c r="K83" s="16" t="s">
        <v>26</v>
      </c>
      <c r="M83" s="172" t="str">
        <f>$E$18</f>
        <v> </v>
      </c>
      <c r="N83" s="155"/>
      <c r="O83" s="155"/>
      <c r="P83" s="155"/>
      <c r="Q83" s="155"/>
      <c r="R83" s="20"/>
    </row>
    <row r="84" spans="2:18" s="6" customFormat="1" ht="15" customHeight="1">
      <c r="B84" s="19"/>
      <c r="C84" s="16" t="s">
        <v>25</v>
      </c>
      <c r="F84" s="14" t="str">
        <f>IF($E$15="","",$E$15)</f>
        <v> </v>
      </c>
      <c r="K84" s="16" t="s">
        <v>28</v>
      </c>
      <c r="M84" s="172" t="str">
        <f>$E$21</f>
        <v> </v>
      </c>
      <c r="N84" s="155"/>
      <c r="O84" s="155"/>
      <c r="P84" s="155"/>
      <c r="Q84" s="155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15" t="s">
        <v>94</v>
      </c>
      <c r="D86" s="157"/>
      <c r="E86" s="157"/>
      <c r="F86" s="157"/>
      <c r="G86" s="157"/>
      <c r="H86" s="28"/>
      <c r="I86" s="28"/>
      <c r="J86" s="28"/>
      <c r="K86" s="28"/>
      <c r="L86" s="28"/>
      <c r="M86" s="28"/>
      <c r="N86" s="215" t="s">
        <v>95</v>
      </c>
      <c r="O86" s="155"/>
      <c r="P86" s="155"/>
      <c r="Q86" s="155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96</v>
      </c>
      <c r="N88" s="154">
        <f>$N$139</f>
        <v>0</v>
      </c>
      <c r="O88" s="155"/>
      <c r="P88" s="155"/>
      <c r="Q88" s="155"/>
      <c r="R88" s="20"/>
      <c r="AU88" s="6" t="s">
        <v>97</v>
      </c>
    </row>
    <row r="89" spans="2:18" s="65" customFormat="1" ht="25.5" customHeight="1">
      <c r="B89" s="86"/>
      <c r="D89" s="87" t="s">
        <v>98</v>
      </c>
      <c r="N89" s="214">
        <f>$N$140</f>
        <v>0</v>
      </c>
      <c r="O89" s="213"/>
      <c r="P89" s="213"/>
      <c r="Q89" s="213"/>
      <c r="R89" s="88"/>
    </row>
    <row r="90" spans="2:18" s="82" customFormat="1" ht="21" customHeight="1">
      <c r="B90" s="89"/>
      <c r="D90" s="90" t="s">
        <v>99</v>
      </c>
      <c r="N90" s="212">
        <f>$N$141</f>
        <v>0</v>
      </c>
      <c r="O90" s="213"/>
      <c r="P90" s="213"/>
      <c r="Q90" s="213"/>
      <c r="R90" s="91"/>
    </row>
    <row r="91" spans="2:18" s="82" customFormat="1" ht="15.75" customHeight="1">
      <c r="B91" s="89"/>
      <c r="D91" s="90" t="s">
        <v>100</v>
      </c>
      <c r="N91" s="212">
        <f>$N$151</f>
        <v>0</v>
      </c>
      <c r="O91" s="213"/>
      <c r="P91" s="213"/>
      <c r="Q91" s="213"/>
      <c r="R91" s="91"/>
    </row>
    <row r="92" spans="2:18" s="82" customFormat="1" ht="15.75" customHeight="1">
      <c r="B92" s="89"/>
      <c r="D92" s="90" t="s">
        <v>101</v>
      </c>
      <c r="N92" s="212">
        <f>$N$153</f>
        <v>0</v>
      </c>
      <c r="O92" s="213"/>
      <c r="P92" s="213"/>
      <c r="Q92" s="213"/>
      <c r="R92" s="91"/>
    </row>
    <row r="93" spans="2:18" s="82" customFormat="1" ht="21" customHeight="1">
      <c r="B93" s="89"/>
      <c r="D93" s="90" t="s">
        <v>102</v>
      </c>
      <c r="N93" s="212">
        <f>$N$155</f>
        <v>0</v>
      </c>
      <c r="O93" s="213"/>
      <c r="P93" s="213"/>
      <c r="Q93" s="213"/>
      <c r="R93" s="91"/>
    </row>
    <row r="94" spans="2:18" s="82" customFormat="1" ht="21" customHeight="1">
      <c r="B94" s="89"/>
      <c r="D94" s="90" t="s">
        <v>103</v>
      </c>
      <c r="N94" s="212">
        <f>$N$168</f>
        <v>0</v>
      </c>
      <c r="O94" s="213"/>
      <c r="P94" s="213"/>
      <c r="Q94" s="213"/>
      <c r="R94" s="91"/>
    </row>
    <row r="95" spans="2:18" s="82" customFormat="1" ht="21" customHeight="1">
      <c r="B95" s="89"/>
      <c r="D95" s="90" t="s">
        <v>104</v>
      </c>
      <c r="N95" s="212">
        <f>$N$174</f>
        <v>0</v>
      </c>
      <c r="O95" s="213"/>
      <c r="P95" s="213"/>
      <c r="Q95" s="213"/>
      <c r="R95" s="91"/>
    </row>
    <row r="96" spans="2:18" s="82" customFormat="1" ht="21" customHeight="1">
      <c r="B96" s="89"/>
      <c r="D96" s="90" t="s">
        <v>105</v>
      </c>
      <c r="N96" s="212">
        <f>$N$206</f>
        <v>0</v>
      </c>
      <c r="O96" s="213"/>
      <c r="P96" s="213"/>
      <c r="Q96" s="213"/>
      <c r="R96" s="91"/>
    </row>
    <row r="97" spans="2:18" s="82" customFormat="1" ht="21" customHeight="1">
      <c r="B97" s="89"/>
      <c r="D97" s="90" t="s">
        <v>106</v>
      </c>
      <c r="N97" s="212">
        <f>$N$212</f>
        <v>0</v>
      </c>
      <c r="O97" s="213"/>
      <c r="P97" s="213"/>
      <c r="Q97" s="213"/>
      <c r="R97" s="91"/>
    </row>
    <row r="98" spans="2:18" s="65" customFormat="1" ht="25.5" customHeight="1">
      <c r="B98" s="86"/>
      <c r="D98" s="87" t="s">
        <v>107</v>
      </c>
      <c r="N98" s="214">
        <f>$N$214</f>
        <v>0</v>
      </c>
      <c r="O98" s="213"/>
      <c r="P98" s="213"/>
      <c r="Q98" s="213"/>
      <c r="R98" s="88"/>
    </row>
    <row r="99" spans="2:18" s="82" customFormat="1" ht="21" customHeight="1">
      <c r="B99" s="89"/>
      <c r="D99" s="90" t="s">
        <v>108</v>
      </c>
      <c r="N99" s="212">
        <f>$N$215</f>
        <v>0</v>
      </c>
      <c r="O99" s="213"/>
      <c r="P99" s="213"/>
      <c r="Q99" s="213"/>
      <c r="R99" s="91"/>
    </row>
    <row r="100" spans="2:18" s="82" customFormat="1" ht="21" customHeight="1">
      <c r="B100" s="89"/>
      <c r="D100" s="90" t="s">
        <v>109</v>
      </c>
      <c r="N100" s="212">
        <f>$N$218</f>
        <v>0</v>
      </c>
      <c r="O100" s="213"/>
      <c r="P100" s="213"/>
      <c r="Q100" s="213"/>
      <c r="R100" s="91"/>
    </row>
    <row r="101" spans="2:18" s="82" customFormat="1" ht="21" customHeight="1">
      <c r="B101" s="89"/>
      <c r="D101" s="90" t="s">
        <v>110</v>
      </c>
      <c r="N101" s="212">
        <f>$N$228</f>
        <v>0</v>
      </c>
      <c r="O101" s="213"/>
      <c r="P101" s="213"/>
      <c r="Q101" s="213"/>
      <c r="R101" s="91"/>
    </row>
    <row r="102" spans="2:18" s="82" customFormat="1" ht="21" customHeight="1">
      <c r="B102" s="89"/>
      <c r="D102" s="90" t="s">
        <v>111</v>
      </c>
      <c r="N102" s="212">
        <f>$N$233</f>
        <v>0</v>
      </c>
      <c r="O102" s="213"/>
      <c r="P102" s="213"/>
      <c r="Q102" s="213"/>
      <c r="R102" s="91"/>
    </row>
    <row r="103" spans="2:18" s="82" customFormat="1" ht="21" customHeight="1">
      <c r="B103" s="89"/>
      <c r="D103" s="90" t="s">
        <v>112</v>
      </c>
      <c r="N103" s="212">
        <f>$N$237</f>
        <v>0</v>
      </c>
      <c r="O103" s="213"/>
      <c r="P103" s="213"/>
      <c r="Q103" s="213"/>
      <c r="R103" s="91"/>
    </row>
    <row r="104" spans="2:18" s="82" customFormat="1" ht="21" customHeight="1">
      <c r="B104" s="89"/>
      <c r="D104" s="90" t="s">
        <v>113</v>
      </c>
      <c r="N104" s="212">
        <f>$N$243</f>
        <v>0</v>
      </c>
      <c r="O104" s="213"/>
      <c r="P104" s="213"/>
      <c r="Q104" s="213"/>
      <c r="R104" s="91"/>
    </row>
    <row r="105" spans="2:18" s="82" customFormat="1" ht="21" customHeight="1">
      <c r="B105" s="89"/>
      <c r="D105" s="90" t="s">
        <v>114</v>
      </c>
      <c r="N105" s="212">
        <f>$N$245</f>
        <v>0</v>
      </c>
      <c r="O105" s="213"/>
      <c r="P105" s="213"/>
      <c r="Q105" s="213"/>
      <c r="R105" s="91"/>
    </row>
    <row r="106" spans="2:18" s="82" customFormat="1" ht="21" customHeight="1">
      <c r="B106" s="89"/>
      <c r="D106" s="90" t="s">
        <v>115</v>
      </c>
      <c r="N106" s="212">
        <f>$N$253</f>
        <v>0</v>
      </c>
      <c r="O106" s="213"/>
      <c r="P106" s="213"/>
      <c r="Q106" s="213"/>
      <c r="R106" s="91"/>
    </row>
    <row r="107" spans="2:18" s="82" customFormat="1" ht="21" customHeight="1">
      <c r="B107" s="89"/>
      <c r="D107" s="90" t="s">
        <v>116</v>
      </c>
      <c r="N107" s="212">
        <f>$N$256</f>
        <v>0</v>
      </c>
      <c r="O107" s="213"/>
      <c r="P107" s="213"/>
      <c r="Q107" s="213"/>
      <c r="R107" s="91"/>
    </row>
    <row r="108" spans="2:18" s="82" customFormat="1" ht="21" customHeight="1">
      <c r="B108" s="89"/>
      <c r="D108" s="90" t="s">
        <v>117</v>
      </c>
      <c r="N108" s="212">
        <f>$N$264</f>
        <v>0</v>
      </c>
      <c r="O108" s="213"/>
      <c r="P108" s="213"/>
      <c r="Q108" s="213"/>
      <c r="R108" s="91"/>
    </row>
    <row r="109" spans="2:18" s="82" customFormat="1" ht="21" customHeight="1">
      <c r="B109" s="89"/>
      <c r="D109" s="90" t="s">
        <v>118</v>
      </c>
      <c r="N109" s="212">
        <f>$N$270</f>
        <v>0</v>
      </c>
      <c r="O109" s="213"/>
      <c r="P109" s="213"/>
      <c r="Q109" s="213"/>
      <c r="R109" s="91"/>
    </row>
    <row r="110" spans="2:18" s="82" customFormat="1" ht="21" customHeight="1">
      <c r="B110" s="89"/>
      <c r="D110" s="90" t="s">
        <v>119</v>
      </c>
      <c r="N110" s="212">
        <f>$N$277</f>
        <v>0</v>
      </c>
      <c r="O110" s="213"/>
      <c r="P110" s="213"/>
      <c r="Q110" s="213"/>
      <c r="R110" s="91"/>
    </row>
    <row r="111" spans="2:18" s="82" customFormat="1" ht="21" customHeight="1">
      <c r="B111" s="89"/>
      <c r="D111" s="90" t="s">
        <v>120</v>
      </c>
      <c r="N111" s="212">
        <f>$N$286</f>
        <v>0</v>
      </c>
      <c r="O111" s="213"/>
      <c r="P111" s="213"/>
      <c r="Q111" s="213"/>
      <c r="R111" s="91"/>
    </row>
    <row r="112" spans="2:18" s="82" customFormat="1" ht="21" customHeight="1">
      <c r="B112" s="89"/>
      <c r="D112" s="90" t="s">
        <v>121</v>
      </c>
      <c r="N112" s="212">
        <f>$N$295</f>
        <v>0</v>
      </c>
      <c r="O112" s="213"/>
      <c r="P112" s="213"/>
      <c r="Q112" s="213"/>
      <c r="R112" s="91"/>
    </row>
    <row r="113" spans="2:18" s="82" customFormat="1" ht="21" customHeight="1">
      <c r="B113" s="89"/>
      <c r="D113" s="90" t="s">
        <v>122</v>
      </c>
      <c r="N113" s="212">
        <f>$N$304</f>
        <v>0</v>
      </c>
      <c r="O113" s="213"/>
      <c r="P113" s="213"/>
      <c r="Q113" s="213"/>
      <c r="R113" s="91"/>
    </row>
    <row r="114" spans="2:18" s="82" customFormat="1" ht="21" customHeight="1">
      <c r="B114" s="89"/>
      <c r="D114" s="90" t="s">
        <v>123</v>
      </c>
      <c r="N114" s="212">
        <f>$N$306</f>
        <v>0</v>
      </c>
      <c r="O114" s="213"/>
      <c r="P114" s="213"/>
      <c r="Q114" s="213"/>
      <c r="R114" s="91"/>
    </row>
    <row r="115" spans="2:18" s="82" customFormat="1" ht="21" customHeight="1">
      <c r="B115" s="89"/>
      <c r="D115" s="90" t="s">
        <v>124</v>
      </c>
      <c r="N115" s="212">
        <f>$N$311</f>
        <v>0</v>
      </c>
      <c r="O115" s="213"/>
      <c r="P115" s="213"/>
      <c r="Q115" s="213"/>
      <c r="R115" s="91"/>
    </row>
    <row r="116" spans="2:18" s="82" customFormat="1" ht="21" customHeight="1">
      <c r="B116" s="89"/>
      <c r="D116" s="90" t="s">
        <v>125</v>
      </c>
      <c r="N116" s="212">
        <f>$N$313</f>
        <v>0</v>
      </c>
      <c r="O116" s="213"/>
      <c r="P116" s="213"/>
      <c r="Q116" s="213"/>
      <c r="R116" s="91"/>
    </row>
    <row r="117" spans="2:18" s="65" customFormat="1" ht="25.5" customHeight="1">
      <c r="B117" s="86"/>
      <c r="D117" s="87" t="s">
        <v>126</v>
      </c>
      <c r="N117" s="214">
        <f>$N$315</f>
        <v>0</v>
      </c>
      <c r="O117" s="213"/>
      <c r="P117" s="213"/>
      <c r="Q117" s="213"/>
      <c r="R117" s="88"/>
    </row>
    <row r="118" spans="2:18" s="82" customFormat="1" ht="21" customHeight="1">
      <c r="B118" s="89"/>
      <c r="D118" s="90" t="s">
        <v>127</v>
      </c>
      <c r="N118" s="212">
        <f>$N$316</f>
        <v>0</v>
      </c>
      <c r="O118" s="213"/>
      <c r="P118" s="213"/>
      <c r="Q118" s="213"/>
      <c r="R118" s="91"/>
    </row>
    <row r="119" spans="2:18" s="6" customFormat="1" ht="22.5" customHeight="1">
      <c r="B119" s="19"/>
      <c r="R119" s="20"/>
    </row>
    <row r="120" spans="2:21" s="6" customFormat="1" ht="30" customHeight="1">
      <c r="B120" s="19"/>
      <c r="C120" s="60" t="s">
        <v>128</v>
      </c>
      <c r="N120" s="154">
        <v>0</v>
      </c>
      <c r="O120" s="155"/>
      <c r="P120" s="155"/>
      <c r="Q120" s="155"/>
      <c r="R120" s="20"/>
      <c r="T120" s="92"/>
      <c r="U120" s="93" t="s">
        <v>33</v>
      </c>
    </row>
    <row r="121" spans="2:18" s="6" customFormat="1" ht="18.75" customHeight="1">
      <c r="B121" s="19"/>
      <c r="R121" s="20"/>
    </row>
    <row r="122" spans="2:18" s="6" customFormat="1" ht="30" customHeight="1">
      <c r="B122" s="19"/>
      <c r="C122" s="78" t="s">
        <v>86</v>
      </c>
      <c r="D122" s="28"/>
      <c r="E122" s="28"/>
      <c r="F122" s="28"/>
      <c r="G122" s="28"/>
      <c r="H122" s="28"/>
      <c r="I122" s="28"/>
      <c r="J122" s="28"/>
      <c r="K122" s="28"/>
      <c r="L122" s="156">
        <f>ROUND(SUM($N$88+$N$120),2)</f>
        <v>0</v>
      </c>
      <c r="M122" s="157"/>
      <c r="N122" s="157"/>
      <c r="O122" s="157"/>
      <c r="P122" s="157"/>
      <c r="Q122" s="157"/>
      <c r="R122" s="20"/>
    </row>
    <row r="123" spans="2:18" s="6" customFormat="1" ht="7.5" customHeight="1"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3"/>
    </row>
    <row r="127" spans="2:18" s="6" customFormat="1" ht="7.5" customHeight="1">
      <c r="B127" s="44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6"/>
    </row>
    <row r="128" spans="2:18" s="6" customFormat="1" ht="37.5" customHeight="1">
      <c r="B128" s="19"/>
      <c r="C128" s="179" t="s">
        <v>129</v>
      </c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20"/>
    </row>
    <row r="129" spans="2:18" s="6" customFormat="1" ht="7.5" customHeight="1">
      <c r="B129" s="19"/>
      <c r="R129" s="20"/>
    </row>
    <row r="130" spans="2:18" s="6" customFormat="1" ht="30.75" customHeight="1">
      <c r="B130" s="19"/>
      <c r="C130" s="16" t="s">
        <v>14</v>
      </c>
      <c r="F130" s="210" t="str">
        <f>$F$6</f>
        <v>Nemocnice Stod</v>
      </c>
      <c r="G130" s="155"/>
      <c r="H130" s="155"/>
      <c r="I130" s="155"/>
      <c r="J130" s="155"/>
      <c r="K130" s="155"/>
      <c r="L130" s="155"/>
      <c r="M130" s="155"/>
      <c r="N130" s="155"/>
      <c r="O130" s="155"/>
      <c r="P130" s="155"/>
      <c r="R130" s="20"/>
    </row>
    <row r="131" spans="2:18" s="6" customFormat="1" ht="37.5" customHeight="1">
      <c r="B131" s="19"/>
      <c r="C131" s="49" t="s">
        <v>89</v>
      </c>
      <c r="F131" s="180" t="str">
        <f>$F$7</f>
        <v>1 - stavební část</v>
      </c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R131" s="20"/>
    </row>
    <row r="132" spans="2:18" s="6" customFormat="1" ht="7.5" customHeight="1">
      <c r="B132" s="19"/>
      <c r="R132" s="20"/>
    </row>
    <row r="133" spans="2:18" s="6" customFormat="1" ht="18.75" customHeight="1">
      <c r="B133" s="19"/>
      <c r="C133" s="16" t="s">
        <v>19</v>
      </c>
      <c r="F133" s="14" t="str">
        <f>$F$9</f>
        <v> </v>
      </c>
      <c r="K133" s="16" t="s">
        <v>21</v>
      </c>
      <c r="M133" s="211">
        <f>IF($O$9="","",$O$9)</f>
        <v>41986</v>
      </c>
      <c r="N133" s="155"/>
      <c r="O133" s="155"/>
      <c r="P133" s="155"/>
      <c r="R133" s="20"/>
    </row>
    <row r="134" spans="2:18" s="6" customFormat="1" ht="7.5" customHeight="1">
      <c r="B134" s="19"/>
      <c r="R134" s="20"/>
    </row>
    <row r="135" spans="2:18" s="6" customFormat="1" ht="15.75" customHeight="1">
      <c r="B135" s="19"/>
      <c r="C135" s="16" t="s">
        <v>22</v>
      </c>
      <c r="F135" s="14" t="str">
        <f>$E$12</f>
        <v> </v>
      </c>
      <c r="K135" s="16" t="s">
        <v>26</v>
      </c>
      <c r="M135" s="172" t="str">
        <f>$E$18</f>
        <v> </v>
      </c>
      <c r="N135" s="155"/>
      <c r="O135" s="155"/>
      <c r="P135" s="155"/>
      <c r="Q135" s="155"/>
      <c r="R135" s="20"/>
    </row>
    <row r="136" spans="2:18" s="6" customFormat="1" ht="15" customHeight="1">
      <c r="B136" s="19"/>
      <c r="C136" s="16" t="s">
        <v>25</v>
      </c>
      <c r="F136" s="14" t="str">
        <f>IF($E$15="","",$E$15)</f>
        <v> </v>
      </c>
      <c r="K136" s="16" t="s">
        <v>28</v>
      </c>
      <c r="M136" s="172" t="str">
        <f>$E$21</f>
        <v> </v>
      </c>
      <c r="N136" s="155"/>
      <c r="O136" s="155"/>
      <c r="P136" s="155"/>
      <c r="Q136" s="155"/>
      <c r="R136" s="20"/>
    </row>
    <row r="137" spans="2:18" s="6" customFormat="1" ht="11.25" customHeight="1">
      <c r="B137" s="19"/>
      <c r="R137" s="20"/>
    </row>
    <row r="138" spans="2:27" s="94" customFormat="1" ht="30" customHeight="1">
      <c r="B138" s="95"/>
      <c r="C138" s="96" t="s">
        <v>130</v>
      </c>
      <c r="D138" s="97" t="s">
        <v>131</v>
      </c>
      <c r="E138" s="97" t="s">
        <v>51</v>
      </c>
      <c r="F138" s="206" t="s">
        <v>132</v>
      </c>
      <c r="G138" s="207"/>
      <c r="H138" s="207"/>
      <c r="I138" s="207"/>
      <c r="J138" s="97" t="s">
        <v>133</v>
      </c>
      <c r="K138" s="97" t="s">
        <v>134</v>
      </c>
      <c r="L138" s="206" t="s">
        <v>135</v>
      </c>
      <c r="M138" s="207"/>
      <c r="N138" s="206" t="s">
        <v>136</v>
      </c>
      <c r="O138" s="207"/>
      <c r="P138" s="207"/>
      <c r="Q138" s="208"/>
      <c r="R138" s="98"/>
      <c r="T138" s="55" t="s">
        <v>137</v>
      </c>
      <c r="U138" s="56" t="s">
        <v>33</v>
      </c>
      <c r="V138" s="56" t="s">
        <v>138</v>
      </c>
      <c r="W138" s="56" t="s">
        <v>139</v>
      </c>
      <c r="X138" s="56" t="s">
        <v>140</v>
      </c>
      <c r="Y138" s="56" t="s">
        <v>141</v>
      </c>
      <c r="Z138" s="56" t="s">
        <v>142</v>
      </c>
      <c r="AA138" s="57" t="s">
        <v>143</v>
      </c>
    </row>
    <row r="139" spans="2:63" s="6" customFormat="1" ht="30" customHeight="1">
      <c r="B139" s="19"/>
      <c r="C139" s="60" t="s">
        <v>91</v>
      </c>
      <c r="N139" s="209">
        <f>$BK$139</f>
        <v>0</v>
      </c>
      <c r="O139" s="155"/>
      <c r="P139" s="155"/>
      <c r="Q139" s="155"/>
      <c r="R139" s="20"/>
      <c r="T139" s="59"/>
      <c r="U139" s="33"/>
      <c r="V139" s="33"/>
      <c r="W139" s="99">
        <f>$W$140+$W$214+$W$315</f>
        <v>3106.868204</v>
      </c>
      <c r="X139" s="33"/>
      <c r="Y139" s="99">
        <f>$Y$140+$Y$214+$Y$315</f>
        <v>49.15137514</v>
      </c>
      <c r="Z139" s="33"/>
      <c r="AA139" s="100">
        <f>$AA$140+$AA$214+$AA$315</f>
        <v>244.61583150000004</v>
      </c>
      <c r="AT139" s="6" t="s">
        <v>68</v>
      </c>
      <c r="AU139" s="6" t="s">
        <v>97</v>
      </c>
      <c r="BK139" s="101">
        <f>$BK$140+$BK$214+$BK$315</f>
        <v>0</v>
      </c>
    </row>
    <row r="140" spans="2:63" s="102" customFormat="1" ht="37.5" customHeight="1">
      <c r="B140" s="103"/>
      <c r="D140" s="104" t="s">
        <v>98</v>
      </c>
      <c r="E140" s="104"/>
      <c r="F140" s="104"/>
      <c r="G140" s="104"/>
      <c r="H140" s="104"/>
      <c r="I140" s="104"/>
      <c r="J140" s="104"/>
      <c r="K140" s="104"/>
      <c r="L140" s="104"/>
      <c r="M140" s="104"/>
      <c r="N140" s="190">
        <f>$BK$140</f>
        <v>0</v>
      </c>
      <c r="O140" s="189"/>
      <c r="P140" s="189"/>
      <c r="Q140" s="189"/>
      <c r="R140" s="106"/>
      <c r="T140" s="107"/>
      <c r="W140" s="108">
        <f>$W$141+$W$155+$W$168+$W$174+$W$206+$W$212</f>
        <v>2548.20831</v>
      </c>
      <c r="Y140" s="108">
        <f>$Y$141+$Y$155+$Y$168+$Y$174+$Y$206+$Y$212</f>
        <v>43.60000968</v>
      </c>
      <c r="AA140" s="109">
        <f>$AA$141+$AA$155+$AA$168+$AA$174+$AA$206+$AA$212</f>
        <v>240.13112000000004</v>
      </c>
      <c r="AR140" s="105" t="s">
        <v>74</v>
      </c>
      <c r="AT140" s="105" t="s">
        <v>68</v>
      </c>
      <c r="AU140" s="105" t="s">
        <v>69</v>
      </c>
      <c r="AY140" s="105" t="s">
        <v>144</v>
      </c>
      <c r="BK140" s="110">
        <f>$BK$141+$BK$155+$BK$168+$BK$174+$BK$206+$BK$212</f>
        <v>0</v>
      </c>
    </row>
    <row r="141" spans="2:63" s="102" customFormat="1" ht="21" customHeight="1">
      <c r="B141" s="103"/>
      <c r="D141" s="111" t="s">
        <v>99</v>
      </c>
      <c r="E141" s="111"/>
      <c r="F141" s="111"/>
      <c r="G141" s="111"/>
      <c r="H141" s="111"/>
      <c r="I141" s="111"/>
      <c r="J141" s="111"/>
      <c r="K141" s="111"/>
      <c r="L141" s="111"/>
      <c r="M141" s="111"/>
      <c r="N141" s="188">
        <f>$BK$141</f>
        <v>0</v>
      </c>
      <c r="O141" s="189"/>
      <c r="P141" s="189"/>
      <c r="Q141" s="189"/>
      <c r="R141" s="106"/>
      <c r="T141" s="107"/>
      <c r="W141" s="108">
        <f>$W$142+SUM($W$143:$W$151)+$W$153</f>
        <v>110.02730399999999</v>
      </c>
      <c r="Y141" s="108">
        <f>$Y$142+SUM($Y$143:$Y$151)+$Y$153</f>
        <v>21.58831147</v>
      </c>
      <c r="AA141" s="109">
        <f>$AA$142+SUM($AA$143:$AA$151)+$AA$153</f>
        <v>0</v>
      </c>
      <c r="AR141" s="105" t="s">
        <v>74</v>
      </c>
      <c r="AT141" s="105" t="s">
        <v>68</v>
      </c>
      <c r="AU141" s="105" t="s">
        <v>74</v>
      </c>
      <c r="AY141" s="105" t="s">
        <v>144</v>
      </c>
      <c r="BK141" s="110">
        <f>$BK$142+SUM($BK$143:$BK$151)+$BK$153</f>
        <v>0</v>
      </c>
    </row>
    <row r="142" spans="2:65" s="6" customFormat="1" ht="39" customHeight="1">
      <c r="B142" s="19"/>
      <c r="C142" s="139" t="s">
        <v>145</v>
      </c>
      <c r="D142" s="139" t="s">
        <v>146</v>
      </c>
      <c r="E142" s="140" t="s">
        <v>147</v>
      </c>
      <c r="F142" s="195" t="s">
        <v>148</v>
      </c>
      <c r="G142" s="196"/>
      <c r="H142" s="196"/>
      <c r="I142" s="196"/>
      <c r="J142" s="141" t="s">
        <v>149</v>
      </c>
      <c r="K142" s="137">
        <v>4</v>
      </c>
      <c r="L142" s="197"/>
      <c r="M142" s="196"/>
      <c r="N142" s="197">
        <f>ROUND($L$142*$K$142,2)</f>
        <v>0</v>
      </c>
      <c r="O142" s="196"/>
      <c r="P142" s="196"/>
      <c r="Q142" s="196"/>
      <c r="R142" s="20"/>
      <c r="T142" s="116"/>
      <c r="U142" s="26" t="s">
        <v>34</v>
      </c>
      <c r="V142" s="117">
        <v>2.832</v>
      </c>
      <c r="W142" s="117">
        <f>$V$142*$K$142</f>
        <v>11.328</v>
      </c>
      <c r="X142" s="117">
        <v>0.70068</v>
      </c>
      <c r="Y142" s="117">
        <f>$X$142*$K$142</f>
        <v>2.80272</v>
      </c>
      <c r="Z142" s="117">
        <v>0</v>
      </c>
      <c r="AA142" s="118">
        <f>$Z$142*$K$142</f>
        <v>0</v>
      </c>
      <c r="AC142" s="58"/>
      <c r="AR142" s="6" t="s">
        <v>150</v>
      </c>
      <c r="AT142" s="6" t="s">
        <v>146</v>
      </c>
      <c r="AU142" s="6" t="s">
        <v>77</v>
      </c>
      <c r="AY142" s="6" t="s">
        <v>144</v>
      </c>
      <c r="BE142" s="119">
        <f>IF($U$142="základní",$N$142,0)</f>
        <v>0</v>
      </c>
      <c r="BF142" s="119">
        <f>IF($U$142="snížená",$N$142,0)</f>
        <v>0</v>
      </c>
      <c r="BG142" s="119">
        <f>IF($U$142="zákl. přenesená",$N$142,0)</f>
        <v>0</v>
      </c>
      <c r="BH142" s="119">
        <f>IF($U$142="sníž. přenesená",$N$142,0)</f>
        <v>0</v>
      </c>
      <c r="BI142" s="119">
        <f>IF($U$142="nulová",$N$142,0)</f>
        <v>0</v>
      </c>
      <c r="BJ142" s="6" t="s">
        <v>74</v>
      </c>
      <c r="BK142" s="119">
        <f>ROUND($L$142*$K$142,2)</f>
        <v>0</v>
      </c>
      <c r="BL142" s="6" t="s">
        <v>150</v>
      </c>
      <c r="BM142" s="6" t="s">
        <v>151</v>
      </c>
    </row>
    <row r="143" spans="2:65" s="6" customFormat="1" ht="39" customHeight="1">
      <c r="B143" s="19"/>
      <c r="C143" s="139" t="s">
        <v>74</v>
      </c>
      <c r="D143" s="139" t="s">
        <v>146</v>
      </c>
      <c r="E143" s="140" t="s">
        <v>152</v>
      </c>
      <c r="F143" s="195" t="s">
        <v>153</v>
      </c>
      <c r="G143" s="196"/>
      <c r="H143" s="196"/>
      <c r="I143" s="196"/>
      <c r="J143" s="141" t="s">
        <v>149</v>
      </c>
      <c r="K143" s="137">
        <v>11.392</v>
      </c>
      <c r="L143" s="197"/>
      <c r="M143" s="196"/>
      <c r="N143" s="197">
        <f>ROUND($L$143*$K$143,2)</f>
        <v>0</v>
      </c>
      <c r="O143" s="196"/>
      <c r="P143" s="196"/>
      <c r="Q143" s="196"/>
      <c r="R143" s="20"/>
      <c r="T143" s="116"/>
      <c r="U143" s="26" t="s">
        <v>34</v>
      </c>
      <c r="V143" s="117">
        <v>2.261</v>
      </c>
      <c r="W143" s="117">
        <f>$V$143*$K$143</f>
        <v>25.757312</v>
      </c>
      <c r="X143" s="117">
        <v>0.56423</v>
      </c>
      <c r="Y143" s="117">
        <f>$X$143*$K$143</f>
        <v>6.42770816</v>
      </c>
      <c r="Z143" s="117">
        <v>0</v>
      </c>
      <c r="AA143" s="118">
        <f>$Z$143*$K$143</f>
        <v>0</v>
      </c>
      <c r="AC143" s="58"/>
      <c r="AR143" s="6" t="s">
        <v>150</v>
      </c>
      <c r="AT143" s="6" t="s">
        <v>146</v>
      </c>
      <c r="AU143" s="6" t="s">
        <v>77</v>
      </c>
      <c r="AY143" s="6" t="s">
        <v>144</v>
      </c>
      <c r="BE143" s="119">
        <f>IF($U$143="základní",$N$143,0)</f>
        <v>0</v>
      </c>
      <c r="BF143" s="119">
        <f>IF($U$143="snížená",$N$143,0)</f>
        <v>0</v>
      </c>
      <c r="BG143" s="119">
        <f>IF($U$143="zákl. přenesená",$N$143,0)</f>
        <v>0</v>
      </c>
      <c r="BH143" s="119">
        <f>IF($U$143="sníž. přenesená",$N$143,0)</f>
        <v>0</v>
      </c>
      <c r="BI143" s="119">
        <f>IF($U$143="nulová",$N$143,0)</f>
        <v>0</v>
      </c>
      <c r="BJ143" s="6" t="s">
        <v>74</v>
      </c>
      <c r="BK143" s="119">
        <f>ROUND($L$143*$K$143,2)</f>
        <v>0</v>
      </c>
      <c r="BL143" s="6" t="s">
        <v>150</v>
      </c>
      <c r="BM143" s="6" t="s">
        <v>154</v>
      </c>
    </row>
    <row r="144" spans="2:65" s="6" customFormat="1" ht="27" customHeight="1">
      <c r="B144" s="19"/>
      <c r="C144" s="139" t="s">
        <v>77</v>
      </c>
      <c r="D144" s="139" t="s">
        <v>146</v>
      </c>
      <c r="E144" s="140" t="s">
        <v>155</v>
      </c>
      <c r="F144" s="195" t="s">
        <v>156</v>
      </c>
      <c r="G144" s="196"/>
      <c r="H144" s="196"/>
      <c r="I144" s="196"/>
      <c r="J144" s="141" t="s">
        <v>157</v>
      </c>
      <c r="K144" s="142">
        <v>4</v>
      </c>
      <c r="L144" s="197"/>
      <c r="M144" s="196"/>
      <c r="N144" s="197">
        <f>ROUND($L$144*$K$144,2)</f>
        <v>0</v>
      </c>
      <c r="O144" s="196"/>
      <c r="P144" s="196"/>
      <c r="Q144" s="196"/>
      <c r="R144" s="20"/>
      <c r="T144" s="116"/>
      <c r="U144" s="26" t="s">
        <v>34</v>
      </c>
      <c r="V144" s="117">
        <v>0.27</v>
      </c>
      <c r="W144" s="117">
        <f>$V$144*$K$144</f>
        <v>1.08</v>
      </c>
      <c r="X144" s="117">
        <v>0.03764</v>
      </c>
      <c r="Y144" s="117">
        <f>$X$144*$K$144</f>
        <v>0.15056</v>
      </c>
      <c r="Z144" s="117">
        <v>0</v>
      </c>
      <c r="AA144" s="118">
        <f>$Z$144*$K$144</f>
        <v>0</v>
      </c>
      <c r="AR144" s="6" t="s">
        <v>150</v>
      </c>
      <c r="AT144" s="6" t="s">
        <v>146</v>
      </c>
      <c r="AU144" s="6" t="s">
        <v>77</v>
      </c>
      <c r="AY144" s="6" t="s">
        <v>144</v>
      </c>
      <c r="BE144" s="119">
        <f>IF($U$144="základní",$N$144,0)</f>
        <v>0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6" t="s">
        <v>74</v>
      </c>
      <c r="BK144" s="119">
        <f>ROUND($L$144*$K$144,2)</f>
        <v>0</v>
      </c>
      <c r="BL144" s="6" t="s">
        <v>150</v>
      </c>
      <c r="BM144" s="6" t="s">
        <v>158</v>
      </c>
    </row>
    <row r="145" spans="2:65" s="6" customFormat="1" ht="39" customHeight="1">
      <c r="B145" s="19"/>
      <c r="C145" s="139" t="s">
        <v>80</v>
      </c>
      <c r="D145" s="139" t="s">
        <v>146</v>
      </c>
      <c r="E145" s="140" t="s">
        <v>159</v>
      </c>
      <c r="F145" s="195" t="s">
        <v>160</v>
      </c>
      <c r="G145" s="196"/>
      <c r="H145" s="196"/>
      <c r="I145" s="196"/>
      <c r="J145" s="141" t="s">
        <v>157</v>
      </c>
      <c r="K145" s="142">
        <v>2</v>
      </c>
      <c r="L145" s="197"/>
      <c r="M145" s="196"/>
      <c r="N145" s="197">
        <f>ROUND($L$145*$K$145,2)</f>
        <v>0</v>
      </c>
      <c r="O145" s="196"/>
      <c r="P145" s="196"/>
      <c r="Q145" s="196"/>
      <c r="R145" s="20"/>
      <c r="T145" s="116"/>
      <c r="U145" s="26" t="s">
        <v>34</v>
      </c>
      <c r="V145" s="117">
        <v>0.232</v>
      </c>
      <c r="W145" s="117">
        <f>$V$145*$K$145</f>
        <v>0.464</v>
      </c>
      <c r="X145" s="117">
        <v>0.04026</v>
      </c>
      <c r="Y145" s="117">
        <f>$X$145*$K$145</f>
        <v>0.08052</v>
      </c>
      <c r="Z145" s="117">
        <v>0</v>
      </c>
      <c r="AA145" s="118">
        <f>$Z$145*$K$145</f>
        <v>0</v>
      </c>
      <c r="AR145" s="6" t="s">
        <v>150</v>
      </c>
      <c r="AT145" s="6" t="s">
        <v>146</v>
      </c>
      <c r="AU145" s="6" t="s">
        <v>77</v>
      </c>
      <c r="AY145" s="6" t="s">
        <v>144</v>
      </c>
      <c r="BE145" s="119">
        <f>IF($U$145="základní",$N$145,0)</f>
        <v>0</v>
      </c>
      <c r="BF145" s="119">
        <f>IF($U$145="snížená",$N$145,0)</f>
        <v>0</v>
      </c>
      <c r="BG145" s="119">
        <f>IF($U$145="zákl. přenesená",$N$145,0)</f>
        <v>0</v>
      </c>
      <c r="BH145" s="119">
        <f>IF($U$145="sníž. přenesená",$N$145,0)</f>
        <v>0</v>
      </c>
      <c r="BI145" s="119">
        <f>IF($U$145="nulová",$N$145,0)</f>
        <v>0</v>
      </c>
      <c r="BJ145" s="6" t="s">
        <v>74</v>
      </c>
      <c r="BK145" s="119">
        <f>ROUND($L$145*$K$145,2)</f>
        <v>0</v>
      </c>
      <c r="BL145" s="6" t="s">
        <v>150</v>
      </c>
      <c r="BM145" s="6" t="s">
        <v>161</v>
      </c>
    </row>
    <row r="146" spans="2:65" s="6" customFormat="1" ht="15.75" customHeight="1">
      <c r="B146" s="19"/>
      <c r="C146" s="139" t="s">
        <v>150</v>
      </c>
      <c r="D146" s="139" t="s">
        <v>146</v>
      </c>
      <c r="E146" s="140" t="s">
        <v>162</v>
      </c>
      <c r="F146" s="195" t="s">
        <v>163</v>
      </c>
      <c r="G146" s="196"/>
      <c r="H146" s="196"/>
      <c r="I146" s="196"/>
      <c r="J146" s="141" t="s">
        <v>149</v>
      </c>
      <c r="K146" s="142">
        <v>0.137</v>
      </c>
      <c r="L146" s="197"/>
      <c r="M146" s="196"/>
      <c r="N146" s="197">
        <f>ROUND($L$146*$K$146,2)</f>
        <v>0</v>
      </c>
      <c r="O146" s="196"/>
      <c r="P146" s="196"/>
      <c r="Q146" s="196"/>
      <c r="R146" s="20"/>
      <c r="T146" s="116"/>
      <c r="U146" s="26" t="s">
        <v>34</v>
      </c>
      <c r="V146" s="117">
        <v>6.77</v>
      </c>
      <c r="W146" s="117">
        <f>$V$146*$K$146</f>
        <v>0.92749</v>
      </c>
      <c r="X146" s="117">
        <v>1.94302</v>
      </c>
      <c r="Y146" s="117">
        <f>$X$146*$K$146</f>
        <v>0.26619374</v>
      </c>
      <c r="Z146" s="117">
        <v>0</v>
      </c>
      <c r="AA146" s="118">
        <f>$Z$146*$K$146</f>
        <v>0</v>
      </c>
      <c r="AR146" s="6" t="s">
        <v>150</v>
      </c>
      <c r="AT146" s="6" t="s">
        <v>146</v>
      </c>
      <c r="AU146" s="6" t="s">
        <v>77</v>
      </c>
      <c r="AY146" s="6" t="s">
        <v>144</v>
      </c>
      <c r="BE146" s="119">
        <f>IF($U$146="základní",$N$146,0)</f>
        <v>0</v>
      </c>
      <c r="BF146" s="119">
        <f>IF($U$146="snížená",$N$146,0)</f>
        <v>0</v>
      </c>
      <c r="BG146" s="119">
        <f>IF($U$146="zákl. přenesená",$N$146,0)</f>
        <v>0</v>
      </c>
      <c r="BH146" s="119">
        <f>IF($U$146="sníž. přenesená",$N$146,0)</f>
        <v>0</v>
      </c>
      <c r="BI146" s="119">
        <f>IF($U$146="nulová",$N$146,0)</f>
        <v>0</v>
      </c>
      <c r="BJ146" s="6" t="s">
        <v>74</v>
      </c>
      <c r="BK146" s="119">
        <f>ROUND($L$146*$K$146,2)</f>
        <v>0</v>
      </c>
      <c r="BL146" s="6" t="s">
        <v>150</v>
      </c>
      <c r="BM146" s="6" t="s">
        <v>164</v>
      </c>
    </row>
    <row r="147" spans="2:65" s="6" customFormat="1" ht="27" customHeight="1">
      <c r="B147" s="19"/>
      <c r="C147" s="139" t="s">
        <v>165</v>
      </c>
      <c r="D147" s="139" t="s">
        <v>146</v>
      </c>
      <c r="E147" s="140" t="s">
        <v>166</v>
      </c>
      <c r="F147" s="195" t="s">
        <v>167</v>
      </c>
      <c r="G147" s="196"/>
      <c r="H147" s="196"/>
      <c r="I147" s="196"/>
      <c r="J147" s="141" t="s">
        <v>168</v>
      </c>
      <c r="K147" s="142">
        <v>0.041</v>
      </c>
      <c r="L147" s="197"/>
      <c r="M147" s="196"/>
      <c r="N147" s="197">
        <f>ROUND($L$147*$K$147,2)</f>
        <v>0</v>
      </c>
      <c r="O147" s="196"/>
      <c r="P147" s="196"/>
      <c r="Q147" s="196"/>
      <c r="R147" s="20"/>
      <c r="T147" s="116"/>
      <c r="U147" s="26" t="s">
        <v>34</v>
      </c>
      <c r="V147" s="117">
        <v>16.583</v>
      </c>
      <c r="W147" s="117">
        <f>$V$147*$K$147</f>
        <v>0.6799029999999999</v>
      </c>
      <c r="X147" s="117">
        <v>0.01709</v>
      </c>
      <c r="Y147" s="117">
        <f>$X$147*$K$147</f>
        <v>0.0007006900000000001</v>
      </c>
      <c r="Z147" s="117">
        <v>0</v>
      </c>
      <c r="AA147" s="118">
        <f>$Z$147*$K$147</f>
        <v>0</v>
      </c>
      <c r="AR147" s="6" t="s">
        <v>150</v>
      </c>
      <c r="AT147" s="6" t="s">
        <v>146</v>
      </c>
      <c r="AU147" s="6" t="s">
        <v>77</v>
      </c>
      <c r="AY147" s="6" t="s">
        <v>144</v>
      </c>
      <c r="BE147" s="119">
        <f>IF($U$147="základní",$N$147,0)</f>
        <v>0</v>
      </c>
      <c r="BF147" s="119">
        <f>IF($U$147="snížená",$N$147,0)</f>
        <v>0</v>
      </c>
      <c r="BG147" s="119">
        <f>IF($U$147="zákl. přenesená",$N$147,0)</f>
        <v>0</v>
      </c>
      <c r="BH147" s="119">
        <f>IF($U$147="sníž. přenesená",$N$147,0)</f>
        <v>0</v>
      </c>
      <c r="BI147" s="119">
        <f>IF($U$147="nulová",$N$147,0)</f>
        <v>0</v>
      </c>
      <c r="BJ147" s="6" t="s">
        <v>74</v>
      </c>
      <c r="BK147" s="119">
        <f>ROUND($L$147*$K$147,2)</f>
        <v>0</v>
      </c>
      <c r="BL147" s="6" t="s">
        <v>150</v>
      </c>
      <c r="BM147" s="6" t="s">
        <v>169</v>
      </c>
    </row>
    <row r="148" spans="2:65" s="6" customFormat="1" ht="27" customHeight="1">
      <c r="B148" s="19"/>
      <c r="C148" s="151" t="s">
        <v>170</v>
      </c>
      <c r="D148" s="151" t="s">
        <v>171</v>
      </c>
      <c r="E148" s="152" t="s">
        <v>172</v>
      </c>
      <c r="F148" s="198" t="s">
        <v>173</v>
      </c>
      <c r="G148" s="199"/>
      <c r="H148" s="199"/>
      <c r="I148" s="199"/>
      <c r="J148" s="153" t="s">
        <v>168</v>
      </c>
      <c r="K148" s="150">
        <v>0.045</v>
      </c>
      <c r="L148" s="200"/>
      <c r="M148" s="199"/>
      <c r="N148" s="200">
        <f>ROUND($L$148*$K$148,2)</f>
        <v>0</v>
      </c>
      <c r="O148" s="196"/>
      <c r="P148" s="196"/>
      <c r="Q148" s="196"/>
      <c r="R148" s="20"/>
      <c r="T148" s="116"/>
      <c r="U148" s="26" t="s">
        <v>34</v>
      </c>
      <c r="V148" s="117">
        <v>0</v>
      </c>
      <c r="W148" s="117">
        <f>$V$148*$K$148</f>
        <v>0</v>
      </c>
      <c r="X148" s="117">
        <v>1</v>
      </c>
      <c r="Y148" s="117">
        <f>$X$148*$K$148</f>
        <v>0.045</v>
      </c>
      <c r="Z148" s="117">
        <v>0</v>
      </c>
      <c r="AA148" s="118">
        <f>$Z$148*$K$148</f>
        <v>0</v>
      </c>
      <c r="AR148" s="6" t="s">
        <v>174</v>
      </c>
      <c r="AT148" s="6" t="s">
        <v>171</v>
      </c>
      <c r="AU148" s="6" t="s">
        <v>77</v>
      </c>
      <c r="AY148" s="6" t="s">
        <v>144</v>
      </c>
      <c r="BE148" s="119">
        <f>IF($U$148="základní",$N$148,0)</f>
        <v>0</v>
      </c>
      <c r="BF148" s="119">
        <f>IF($U$148="snížená",$N$148,0)</f>
        <v>0</v>
      </c>
      <c r="BG148" s="119">
        <f>IF($U$148="zákl. přenesená",$N$148,0)</f>
        <v>0</v>
      </c>
      <c r="BH148" s="119">
        <f>IF($U$148="sníž. přenesená",$N$148,0)</f>
        <v>0</v>
      </c>
      <c r="BI148" s="119">
        <f>IF($U$148="nulová",$N$148,0)</f>
        <v>0</v>
      </c>
      <c r="BJ148" s="6" t="s">
        <v>74</v>
      </c>
      <c r="BK148" s="119">
        <f>ROUND($L$148*$K$148,2)</f>
        <v>0</v>
      </c>
      <c r="BL148" s="6" t="s">
        <v>150</v>
      </c>
      <c r="BM148" s="6" t="s">
        <v>175</v>
      </c>
    </row>
    <row r="149" spans="2:65" s="6" customFormat="1" ht="27" customHeight="1">
      <c r="B149" s="19"/>
      <c r="C149" s="139" t="s">
        <v>177</v>
      </c>
      <c r="D149" s="139" t="s">
        <v>146</v>
      </c>
      <c r="E149" s="140" t="s">
        <v>178</v>
      </c>
      <c r="F149" s="195" t="s">
        <v>179</v>
      </c>
      <c r="G149" s="196"/>
      <c r="H149" s="196"/>
      <c r="I149" s="196"/>
      <c r="J149" s="141" t="s">
        <v>168</v>
      </c>
      <c r="K149" s="142">
        <v>0.045</v>
      </c>
      <c r="L149" s="197"/>
      <c r="M149" s="196"/>
      <c r="N149" s="197">
        <f>ROUND($L$149*$K$149,2)</f>
        <v>0</v>
      </c>
      <c r="O149" s="196"/>
      <c r="P149" s="196"/>
      <c r="Q149" s="196"/>
      <c r="R149" s="20"/>
      <c r="T149" s="116"/>
      <c r="U149" s="26" t="s">
        <v>34</v>
      </c>
      <c r="V149" s="117">
        <v>36.9</v>
      </c>
      <c r="W149" s="117">
        <f>$V$149*$K$149</f>
        <v>1.6604999999999999</v>
      </c>
      <c r="X149" s="117">
        <v>1.09</v>
      </c>
      <c r="Y149" s="117">
        <f>$X$149*$K$149</f>
        <v>0.04905</v>
      </c>
      <c r="Z149" s="117">
        <v>0</v>
      </c>
      <c r="AA149" s="118">
        <f>$Z$149*$K$149</f>
        <v>0</v>
      </c>
      <c r="AR149" s="6" t="s">
        <v>150</v>
      </c>
      <c r="AT149" s="6" t="s">
        <v>146</v>
      </c>
      <c r="AU149" s="6" t="s">
        <v>77</v>
      </c>
      <c r="AY149" s="6" t="s">
        <v>144</v>
      </c>
      <c r="BE149" s="119">
        <f>IF($U$149="základní",$N$149,0)</f>
        <v>0</v>
      </c>
      <c r="BF149" s="119">
        <f>IF($U$149="snížená",$N$149,0)</f>
        <v>0</v>
      </c>
      <c r="BG149" s="119">
        <f>IF($U$149="zákl. přenesená",$N$149,0)</f>
        <v>0</v>
      </c>
      <c r="BH149" s="119">
        <f>IF($U$149="sníž. přenesená",$N$149,0)</f>
        <v>0</v>
      </c>
      <c r="BI149" s="119">
        <f>IF($U$149="nulová",$N$149,0)</f>
        <v>0</v>
      </c>
      <c r="BJ149" s="6" t="s">
        <v>74</v>
      </c>
      <c r="BK149" s="119">
        <f>ROUND($L$149*$K$149,2)</f>
        <v>0</v>
      </c>
      <c r="BL149" s="6" t="s">
        <v>150</v>
      </c>
      <c r="BM149" s="6" t="s">
        <v>180</v>
      </c>
    </row>
    <row r="150" spans="2:65" s="6" customFormat="1" ht="27" customHeight="1">
      <c r="B150" s="19"/>
      <c r="C150" s="139" t="s">
        <v>181</v>
      </c>
      <c r="D150" s="139" t="s">
        <v>146</v>
      </c>
      <c r="E150" s="140" t="s">
        <v>182</v>
      </c>
      <c r="F150" s="195" t="s">
        <v>183</v>
      </c>
      <c r="G150" s="196"/>
      <c r="H150" s="196"/>
      <c r="I150" s="196"/>
      <c r="J150" s="141" t="s">
        <v>184</v>
      </c>
      <c r="K150" s="142">
        <v>0.52</v>
      </c>
      <c r="L150" s="197"/>
      <c r="M150" s="196"/>
      <c r="N150" s="197">
        <f>ROUND($L$150*$K$150,2)</f>
        <v>0</v>
      </c>
      <c r="O150" s="196"/>
      <c r="P150" s="196"/>
      <c r="Q150" s="196"/>
      <c r="R150" s="20"/>
      <c r="T150" s="116"/>
      <c r="U150" s="26" t="s">
        <v>34</v>
      </c>
      <c r="V150" s="117">
        <v>1.21</v>
      </c>
      <c r="W150" s="117">
        <f>$V$150*$K$150</f>
        <v>0.6292</v>
      </c>
      <c r="X150" s="117">
        <v>0.17818</v>
      </c>
      <c r="Y150" s="117">
        <f>$X$150*$K$150</f>
        <v>0.0926536</v>
      </c>
      <c r="Z150" s="117">
        <v>0</v>
      </c>
      <c r="AA150" s="118">
        <f>$Z$150*$K$150</f>
        <v>0</v>
      </c>
      <c r="AR150" s="6" t="s">
        <v>150</v>
      </c>
      <c r="AT150" s="6" t="s">
        <v>146</v>
      </c>
      <c r="AU150" s="6" t="s">
        <v>77</v>
      </c>
      <c r="AY150" s="6" t="s">
        <v>144</v>
      </c>
      <c r="BE150" s="119">
        <f>IF($U$150="základní",$N$150,0)</f>
        <v>0</v>
      </c>
      <c r="BF150" s="119">
        <f>IF($U$150="snížená",$N$150,0)</f>
        <v>0</v>
      </c>
      <c r="BG150" s="119">
        <f>IF($U$150="zákl. přenesená",$N$150,0)</f>
        <v>0</v>
      </c>
      <c r="BH150" s="119">
        <f>IF($U$150="sníž. přenesená",$N$150,0)</f>
        <v>0</v>
      </c>
      <c r="BI150" s="119">
        <f>IF($U$150="nulová",$N$150,0)</f>
        <v>0</v>
      </c>
      <c r="BJ150" s="6" t="s">
        <v>74</v>
      </c>
      <c r="BK150" s="119">
        <f>ROUND($L$150*$K$150,2)</f>
        <v>0</v>
      </c>
      <c r="BL150" s="6" t="s">
        <v>150</v>
      </c>
      <c r="BM150" s="6" t="s">
        <v>185</v>
      </c>
    </row>
    <row r="151" spans="2:63" s="102" customFormat="1" ht="23.25" customHeight="1">
      <c r="B151" s="103"/>
      <c r="D151" s="111" t="s">
        <v>100</v>
      </c>
      <c r="E151" s="111"/>
      <c r="F151" s="111"/>
      <c r="G151" s="111"/>
      <c r="H151" s="111"/>
      <c r="I151" s="111"/>
      <c r="J151" s="111"/>
      <c r="K151" s="111"/>
      <c r="L151" s="111"/>
      <c r="M151" s="111"/>
      <c r="N151" s="188">
        <f>$BK$151</f>
        <v>0</v>
      </c>
      <c r="O151" s="189"/>
      <c r="P151" s="189"/>
      <c r="Q151" s="189"/>
      <c r="R151" s="106"/>
      <c r="T151" s="107"/>
      <c r="W151" s="108">
        <f>SUM($W$152:$W$152)</f>
        <v>3.9425359999999996</v>
      </c>
      <c r="Y151" s="108">
        <f>SUM($Y$152:$Y$152)</f>
        <v>0.9803222</v>
      </c>
      <c r="AA151" s="109">
        <f>SUM($AA$152:$AA$152)</f>
        <v>0</v>
      </c>
      <c r="AR151" s="105" t="s">
        <v>74</v>
      </c>
      <c r="AT151" s="105" t="s">
        <v>68</v>
      </c>
      <c r="AU151" s="105" t="s">
        <v>77</v>
      </c>
      <c r="AY151" s="105" t="s">
        <v>144</v>
      </c>
      <c r="BK151" s="110">
        <f>SUM($BK$152:$BK$152)</f>
        <v>0</v>
      </c>
    </row>
    <row r="152" spans="2:65" s="6" customFormat="1" ht="39" customHeight="1">
      <c r="B152" s="19"/>
      <c r="C152" s="139" t="s">
        <v>186</v>
      </c>
      <c r="D152" s="139" t="s">
        <v>146</v>
      </c>
      <c r="E152" s="140" t="s">
        <v>187</v>
      </c>
      <c r="F152" s="195" t="s">
        <v>188</v>
      </c>
      <c r="G152" s="196"/>
      <c r="H152" s="196"/>
      <c r="I152" s="196"/>
      <c r="J152" s="141" t="s">
        <v>149</v>
      </c>
      <c r="K152" s="137">
        <v>0.908</v>
      </c>
      <c r="L152" s="197"/>
      <c r="M152" s="196"/>
      <c r="N152" s="197">
        <f>ROUND($L$152*$K$152,2)</f>
        <v>0</v>
      </c>
      <c r="O152" s="196"/>
      <c r="P152" s="196"/>
      <c r="Q152" s="196"/>
      <c r="R152" s="20"/>
      <c r="T152" s="116"/>
      <c r="U152" s="26" t="s">
        <v>34</v>
      </c>
      <c r="V152" s="117">
        <v>4.342</v>
      </c>
      <c r="W152" s="117">
        <f>$V$152*$K$152</f>
        <v>3.9425359999999996</v>
      </c>
      <c r="X152" s="117">
        <v>1.07965</v>
      </c>
      <c r="Y152" s="117">
        <f>$X$152*$K$152</f>
        <v>0.9803222</v>
      </c>
      <c r="Z152" s="117">
        <v>0</v>
      </c>
      <c r="AA152" s="118">
        <f>$Z$152*$K$152</f>
        <v>0</v>
      </c>
      <c r="AC152" s="58"/>
      <c r="AR152" s="6" t="s">
        <v>150</v>
      </c>
      <c r="AT152" s="6" t="s">
        <v>146</v>
      </c>
      <c r="AU152" s="6" t="s">
        <v>80</v>
      </c>
      <c r="AY152" s="6" t="s">
        <v>144</v>
      </c>
      <c r="BE152" s="119">
        <f>IF($U$152="základní",$N$152,0)</f>
        <v>0</v>
      </c>
      <c r="BF152" s="119">
        <f>IF($U$152="snížená",$N$152,0)</f>
        <v>0</v>
      </c>
      <c r="BG152" s="119">
        <f>IF($U$152="zákl. přenesená",$N$152,0)</f>
        <v>0</v>
      </c>
      <c r="BH152" s="119">
        <f>IF($U$152="sníž. přenesená",$N$152,0)</f>
        <v>0</v>
      </c>
      <c r="BI152" s="119">
        <f>IF($U$152="nulová",$N$152,0)</f>
        <v>0</v>
      </c>
      <c r="BJ152" s="6" t="s">
        <v>74</v>
      </c>
      <c r="BK152" s="119">
        <f>ROUND($L$152*$K$152,2)</f>
        <v>0</v>
      </c>
      <c r="BL152" s="6" t="s">
        <v>150</v>
      </c>
      <c r="BM152" s="6" t="s">
        <v>189</v>
      </c>
    </row>
    <row r="153" spans="2:63" s="102" customFormat="1" ht="23.25" customHeight="1">
      <c r="B153" s="103"/>
      <c r="D153" s="111" t="s">
        <v>101</v>
      </c>
      <c r="E153" s="111"/>
      <c r="F153" s="111"/>
      <c r="G153" s="111"/>
      <c r="H153" s="111"/>
      <c r="I153" s="111"/>
      <c r="J153" s="111"/>
      <c r="K153" s="111"/>
      <c r="L153" s="111"/>
      <c r="M153" s="111"/>
      <c r="N153" s="188">
        <f>$BK$153</f>
        <v>0</v>
      </c>
      <c r="O153" s="189"/>
      <c r="P153" s="189"/>
      <c r="Q153" s="189"/>
      <c r="R153" s="106"/>
      <c r="T153" s="107"/>
      <c r="W153" s="108">
        <f>SUM($W$154:$W$154)</f>
        <v>63.558363</v>
      </c>
      <c r="Y153" s="108">
        <f>SUM($Y$154:$Y$154)</f>
        <v>10.692883080000001</v>
      </c>
      <c r="AA153" s="109">
        <f>SUM($AA$154:$AA$154)</f>
        <v>0</v>
      </c>
      <c r="AR153" s="105" t="s">
        <v>74</v>
      </c>
      <c r="AT153" s="105" t="s">
        <v>68</v>
      </c>
      <c r="AU153" s="105" t="s">
        <v>77</v>
      </c>
      <c r="AY153" s="105" t="s">
        <v>144</v>
      </c>
      <c r="BK153" s="110">
        <f>SUM($BK$154:$BK$154)</f>
        <v>0</v>
      </c>
    </row>
    <row r="154" spans="2:65" s="6" customFormat="1" ht="27" customHeight="1">
      <c r="B154" s="19"/>
      <c r="C154" s="139" t="s">
        <v>190</v>
      </c>
      <c r="D154" s="139" t="s">
        <v>146</v>
      </c>
      <c r="E154" s="140" t="s">
        <v>191</v>
      </c>
      <c r="F154" s="195" t="s">
        <v>192</v>
      </c>
      <c r="G154" s="196"/>
      <c r="H154" s="196"/>
      <c r="I154" s="196"/>
      <c r="J154" s="141" t="s">
        <v>184</v>
      </c>
      <c r="K154" s="145">
        <v>104.709</v>
      </c>
      <c r="L154" s="197"/>
      <c r="M154" s="196"/>
      <c r="N154" s="197">
        <f>ROUND($L$154*$K$154,2)</f>
        <v>0</v>
      </c>
      <c r="O154" s="196"/>
      <c r="P154" s="196"/>
      <c r="Q154" s="196"/>
      <c r="R154" s="20"/>
      <c r="T154" s="116"/>
      <c r="U154" s="26" t="s">
        <v>34</v>
      </c>
      <c r="V154" s="117">
        <v>0.607</v>
      </c>
      <c r="W154" s="117">
        <f>$V$154*$K$154</f>
        <v>63.558363</v>
      </c>
      <c r="X154" s="117">
        <v>0.10212</v>
      </c>
      <c r="Y154" s="117">
        <f>$X$154*$K$154</f>
        <v>10.692883080000001</v>
      </c>
      <c r="Z154" s="117">
        <v>0</v>
      </c>
      <c r="AA154" s="118">
        <f>$Z$154*$K$154</f>
        <v>0</v>
      </c>
      <c r="AC154" s="58"/>
      <c r="AR154" s="6" t="s">
        <v>150</v>
      </c>
      <c r="AT154" s="6" t="s">
        <v>146</v>
      </c>
      <c r="AU154" s="6" t="s">
        <v>80</v>
      </c>
      <c r="AY154" s="6" t="s">
        <v>144</v>
      </c>
      <c r="BE154" s="119">
        <f>IF($U$154="základní",$N$154,0)</f>
        <v>0</v>
      </c>
      <c r="BF154" s="119">
        <f>IF($U$154="snížená",$N$154,0)</f>
        <v>0</v>
      </c>
      <c r="BG154" s="119">
        <f>IF($U$154="zákl. přenesená",$N$154,0)</f>
        <v>0</v>
      </c>
      <c r="BH154" s="119">
        <f>IF($U$154="sníž. přenesená",$N$154,0)</f>
        <v>0</v>
      </c>
      <c r="BI154" s="119">
        <f>IF($U$154="nulová",$N$154,0)</f>
        <v>0</v>
      </c>
      <c r="BJ154" s="6" t="s">
        <v>74</v>
      </c>
      <c r="BK154" s="119">
        <f>ROUND($L$154*$K$154,2)</f>
        <v>0</v>
      </c>
      <c r="BL154" s="6" t="s">
        <v>150</v>
      </c>
      <c r="BM154" s="6" t="s">
        <v>193</v>
      </c>
    </row>
    <row r="155" spans="2:63" s="102" customFormat="1" ht="30.75" customHeight="1">
      <c r="B155" s="103"/>
      <c r="D155" s="111" t="s">
        <v>102</v>
      </c>
      <c r="E155" s="111"/>
      <c r="F155" s="111"/>
      <c r="G155" s="111"/>
      <c r="H155" s="111"/>
      <c r="I155" s="111"/>
      <c r="J155" s="111"/>
      <c r="K155" s="111"/>
      <c r="L155" s="111"/>
      <c r="M155" s="111"/>
      <c r="N155" s="188">
        <f>$BK$155</f>
        <v>0</v>
      </c>
      <c r="O155" s="189"/>
      <c r="P155" s="189"/>
      <c r="Q155" s="189"/>
      <c r="R155" s="106"/>
      <c r="T155" s="107"/>
      <c r="W155" s="108">
        <f>SUM($W$156:$W$167)</f>
        <v>36.690174</v>
      </c>
      <c r="Y155" s="108">
        <f>SUM($Y$156:$Y$167)</f>
        <v>12.615829309999997</v>
      </c>
      <c r="AA155" s="109">
        <f>SUM($AA$156:$AA$167)</f>
        <v>0</v>
      </c>
      <c r="AR155" s="105" t="s">
        <v>74</v>
      </c>
      <c r="AT155" s="105" t="s">
        <v>68</v>
      </c>
      <c r="AU155" s="105" t="s">
        <v>74</v>
      </c>
      <c r="AY155" s="105" t="s">
        <v>144</v>
      </c>
      <c r="BK155" s="110">
        <f>SUM($BK$156:$BK$167)</f>
        <v>0</v>
      </c>
    </row>
    <row r="156" spans="2:65" s="6" customFormat="1" ht="15.75" customHeight="1">
      <c r="B156" s="19"/>
      <c r="C156" s="139" t="s">
        <v>194</v>
      </c>
      <c r="D156" s="139" t="s">
        <v>146</v>
      </c>
      <c r="E156" s="140" t="s">
        <v>195</v>
      </c>
      <c r="F156" s="195" t="s">
        <v>196</v>
      </c>
      <c r="G156" s="196"/>
      <c r="H156" s="196"/>
      <c r="I156" s="196"/>
      <c r="J156" s="141" t="s">
        <v>149</v>
      </c>
      <c r="K156" s="137">
        <v>4.547</v>
      </c>
      <c r="L156" s="197"/>
      <c r="M156" s="196"/>
      <c r="N156" s="197">
        <f>ROUND($L$156*$K$156,2)</f>
        <v>0</v>
      </c>
      <c r="O156" s="196"/>
      <c r="P156" s="196"/>
      <c r="Q156" s="196"/>
      <c r="R156" s="20"/>
      <c r="T156" s="116"/>
      <c r="U156" s="26" t="s">
        <v>34</v>
      </c>
      <c r="V156" s="117">
        <v>1.224</v>
      </c>
      <c r="W156" s="117">
        <f>$V$156*$K$156</f>
        <v>5.565528</v>
      </c>
      <c r="X156" s="117">
        <v>2.45343</v>
      </c>
      <c r="Y156" s="117">
        <f>$X$156*$K$156</f>
        <v>11.155746209999998</v>
      </c>
      <c r="Z156" s="117">
        <v>0</v>
      </c>
      <c r="AA156" s="118">
        <f>$Z$156*$K$156</f>
        <v>0</v>
      </c>
      <c r="AC156" s="58"/>
      <c r="AR156" s="6" t="s">
        <v>150</v>
      </c>
      <c r="AT156" s="6" t="s">
        <v>146</v>
      </c>
      <c r="AU156" s="6" t="s">
        <v>77</v>
      </c>
      <c r="AY156" s="6" t="s">
        <v>144</v>
      </c>
      <c r="BE156" s="119">
        <f>IF($U$156="základní",$N$156,0)</f>
        <v>0</v>
      </c>
      <c r="BF156" s="119">
        <f>IF($U$156="snížená",$N$156,0)</f>
        <v>0</v>
      </c>
      <c r="BG156" s="119">
        <f>IF($U$156="zákl. přenesená",$N$156,0)</f>
        <v>0</v>
      </c>
      <c r="BH156" s="119">
        <f>IF($U$156="sníž. přenesená",$N$156,0)</f>
        <v>0</v>
      </c>
      <c r="BI156" s="119">
        <f>IF($U$156="nulová",$N$156,0)</f>
        <v>0</v>
      </c>
      <c r="BJ156" s="6" t="s">
        <v>74</v>
      </c>
      <c r="BK156" s="119">
        <f>ROUND($L$156*$K$156,2)</f>
        <v>0</v>
      </c>
      <c r="BL156" s="6" t="s">
        <v>150</v>
      </c>
      <c r="BM156" s="6" t="s">
        <v>197</v>
      </c>
    </row>
    <row r="157" spans="2:65" s="6" customFormat="1" ht="15.75" customHeight="1">
      <c r="B157" s="19"/>
      <c r="C157" s="139" t="s">
        <v>198</v>
      </c>
      <c r="D157" s="139" t="s">
        <v>146</v>
      </c>
      <c r="E157" s="140" t="s">
        <v>199</v>
      </c>
      <c r="F157" s="195" t="s">
        <v>200</v>
      </c>
      <c r="G157" s="196"/>
      <c r="H157" s="196"/>
      <c r="I157" s="196"/>
      <c r="J157" s="141" t="s">
        <v>184</v>
      </c>
      <c r="K157" s="137">
        <v>8.688</v>
      </c>
      <c r="L157" s="197"/>
      <c r="M157" s="196"/>
      <c r="N157" s="197">
        <f>ROUND($L$157*$K$157,2)</f>
        <v>0</v>
      </c>
      <c r="O157" s="196"/>
      <c r="P157" s="196"/>
      <c r="Q157" s="196"/>
      <c r="R157" s="20"/>
      <c r="T157" s="116"/>
      <c r="U157" s="26" t="s">
        <v>34</v>
      </c>
      <c r="V157" s="117">
        <v>0.511</v>
      </c>
      <c r="W157" s="117">
        <f>$V$157*$K$157</f>
        <v>4.439568</v>
      </c>
      <c r="X157" s="117">
        <v>0.00215</v>
      </c>
      <c r="Y157" s="117">
        <f>$X$157*$K$157</f>
        <v>0.0186792</v>
      </c>
      <c r="Z157" s="117">
        <v>0</v>
      </c>
      <c r="AA157" s="118">
        <f>$Z$157*$K$157</f>
        <v>0</v>
      </c>
      <c r="AC157" s="58"/>
      <c r="AR157" s="6" t="s">
        <v>150</v>
      </c>
      <c r="AT157" s="6" t="s">
        <v>146</v>
      </c>
      <c r="AU157" s="6" t="s">
        <v>77</v>
      </c>
      <c r="AY157" s="6" t="s">
        <v>144</v>
      </c>
      <c r="BE157" s="119">
        <f>IF($U$157="základní",$N$157,0)</f>
        <v>0</v>
      </c>
      <c r="BF157" s="119">
        <f>IF($U$157="snížená",$N$157,0)</f>
        <v>0</v>
      </c>
      <c r="BG157" s="119">
        <f>IF($U$157="zákl. přenesená",$N$157,0)</f>
        <v>0</v>
      </c>
      <c r="BH157" s="119">
        <f>IF($U$157="sníž. přenesená",$N$157,0)</f>
        <v>0</v>
      </c>
      <c r="BI157" s="119">
        <f>IF($U$157="nulová",$N$157,0)</f>
        <v>0</v>
      </c>
      <c r="BJ157" s="6" t="s">
        <v>74</v>
      </c>
      <c r="BK157" s="119">
        <f>ROUND($L$157*$K$157,2)</f>
        <v>0</v>
      </c>
      <c r="BL157" s="6" t="s">
        <v>150</v>
      </c>
      <c r="BM157" s="6" t="s">
        <v>201</v>
      </c>
    </row>
    <row r="158" spans="2:65" s="6" customFormat="1" ht="15.75" customHeight="1">
      <c r="B158" s="19"/>
      <c r="C158" s="139" t="s">
        <v>202</v>
      </c>
      <c r="D158" s="139" t="s">
        <v>146</v>
      </c>
      <c r="E158" s="140" t="s">
        <v>203</v>
      </c>
      <c r="F158" s="195" t="s">
        <v>204</v>
      </c>
      <c r="G158" s="196"/>
      <c r="H158" s="196"/>
      <c r="I158" s="196"/>
      <c r="J158" s="141" t="s">
        <v>184</v>
      </c>
      <c r="K158" s="137">
        <v>8.688</v>
      </c>
      <c r="L158" s="197"/>
      <c r="M158" s="196"/>
      <c r="N158" s="197">
        <f>ROUND($L$158*$K$158,2)</f>
        <v>0</v>
      </c>
      <c r="O158" s="196"/>
      <c r="P158" s="196"/>
      <c r="Q158" s="196"/>
      <c r="R158" s="20"/>
      <c r="T158" s="116"/>
      <c r="U158" s="26" t="s">
        <v>34</v>
      </c>
      <c r="V158" s="117">
        <v>0.266</v>
      </c>
      <c r="W158" s="117">
        <f>$V$158*$K$158</f>
        <v>2.311008</v>
      </c>
      <c r="X158" s="117">
        <v>0</v>
      </c>
      <c r="Y158" s="117">
        <f>$X$158*$K$158</f>
        <v>0</v>
      </c>
      <c r="Z158" s="117">
        <v>0</v>
      </c>
      <c r="AA158" s="118">
        <f>$Z$158*$K$158</f>
        <v>0</v>
      </c>
      <c r="AC158" s="58"/>
      <c r="AR158" s="6" t="s">
        <v>150</v>
      </c>
      <c r="AT158" s="6" t="s">
        <v>146</v>
      </c>
      <c r="AU158" s="6" t="s">
        <v>77</v>
      </c>
      <c r="AY158" s="6" t="s">
        <v>144</v>
      </c>
      <c r="BE158" s="119">
        <f>IF($U$158="základní",$N$158,0)</f>
        <v>0</v>
      </c>
      <c r="BF158" s="119">
        <f>IF($U$158="snížená",$N$158,0)</f>
        <v>0</v>
      </c>
      <c r="BG158" s="119">
        <f>IF($U$158="zákl. přenesená",$N$158,0)</f>
        <v>0</v>
      </c>
      <c r="BH158" s="119">
        <f>IF($U$158="sníž. přenesená",$N$158,0)</f>
        <v>0</v>
      </c>
      <c r="BI158" s="119">
        <f>IF($U$158="nulová",$N$158,0)</f>
        <v>0</v>
      </c>
      <c r="BJ158" s="6" t="s">
        <v>74</v>
      </c>
      <c r="BK158" s="119">
        <f>ROUND($L$158*$K$158,2)</f>
        <v>0</v>
      </c>
      <c r="BL158" s="6" t="s">
        <v>150</v>
      </c>
      <c r="BM158" s="6" t="s">
        <v>205</v>
      </c>
    </row>
    <row r="159" spans="2:65" s="6" customFormat="1" ht="27" customHeight="1">
      <c r="B159" s="19"/>
      <c r="C159" s="139" t="s">
        <v>8</v>
      </c>
      <c r="D159" s="139" t="s">
        <v>146</v>
      </c>
      <c r="E159" s="140" t="s">
        <v>206</v>
      </c>
      <c r="F159" s="195" t="s">
        <v>207</v>
      </c>
      <c r="G159" s="196"/>
      <c r="H159" s="196"/>
      <c r="I159" s="196"/>
      <c r="J159" s="141" t="s">
        <v>184</v>
      </c>
      <c r="K159" s="137">
        <v>8.688</v>
      </c>
      <c r="L159" s="197"/>
      <c r="M159" s="196"/>
      <c r="N159" s="197">
        <f>ROUND($L$159*$K$159,2)</f>
        <v>0</v>
      </c>
      <c r="O159" s="196"/>
      <c r="P159" s="196"/>
      <c r="Q159" s="196"/>
      <c r="R159" s="20"/>
      <c r="T159" s="116"/>
      <c r="U159" s="26" t="s">
        <v>34</v>
      </c>
      <c r="V159" s="117">
        <v>0.474</v>
      </c>
      <c r="W159" s="117">
        <f>$V$159*$K$159</f>
        <v>4.118112</v>
      </c>
      <c r="X159" s="117">
        <v>0.00524</v>
      </c>
      <c r="Y159" s="117">
        <f>$X$159*$K$159</f>
        <v>0.04552512</v>
      </c>
      <c r="Z159" s="117">
        <v>0</v>
      </c>
      <c r="AA159" s="118">
        <f>$Z$159*$K$159</f>
        <v>0</v>
      </c>
      <c r="AC159" s="58"/>
      <c r="AR159" s="6" t="s">
        <v>150</v>
      </c>
      <c r="AT159" s="6" t="s">
        <v>146</v>
      </c>
      <c r="AU159" s="6" t="s">
        <v>77</v>
      </c>
      <c r="AY159" s="6" t="s">
        <v>144</v>
      </c>
      <c r="BE159" s="119">
        <f>IF($U$159="základní",$N$159,0)</f>
        <v>0</v>
      </c>
      <c r="BF159" s="119">
        <f>IF($U$159="snížená",$N$159,0)</f>
        <v>0</v>
      </c>
      <c r="BG159" s="119">
        <f>IF($U$159="zákl. přenesená",$N$159,0)</f>
        <v>0</v>
      </c>
      <c r="BH159" s="119">
        <f>IF($U$159="sníž. přenesená",$N$159,0)</f>
        <v>0</v>
      </c>
      <c r="BI159" s="119">
        <f>IF($U$159="nulová",$N$159,0)</f>
        <v>0</v>
      </c>
      <c r="BJ159" s="6" t="s">
        <v>74</v>
      </c>
      <c r="BK159" s="119">
        <f>ROUND($L$159*$K$159,2)</f>
        <v>0</v>
      </c>
      <c r="BL159" s="6" t="s">
        <v>150</v>
      </c>
      <c r="BM159" s="6" t="s">
        <v>208</v>
      </c>
    </row>
    <row r="160" spans="2:65" s="6" customFormat="1" ht="27" customHeight="1">
      <c r="B160" s="19"/>
      <c r="C160" s="139" t="s">
        <v>209</v>
      </c>
      <c r="D160" s="139" t="s">
        <v>146</v>
      </c>
      <c r="E160" s="140" t="s">
        <v>210</v>
      </c>
      <c r="F160" s="195" t="s">
        <v>211</v>
      </c>
      <c r="G160" s="196"/>
      <c r="H160" s="196"/>
      <c r="I160" s="196"/>
      <c r="J160" s="141" t="s">
        <v>184</v>
      </c>
      <c r="K160" s="137">
        <v>8.688</v>
      </c>
      <c r="L160" s="197"/>
      <c r="M160" s="196"/>
      <c r="N160" s="197">
        <f>ROUND($L$160*$K$160,2)</f>
        <v>0</v>
      </c>
      <c r="O160" s="196"/>
      <c r="P160" s="196"/>
      <c r="Q160" s="196"/>
      <c r="R160" s="20"/>
      <c r="T160" s="116"/>
      <c r="U160" s="26" t="s">
        <v>34</v>
      </c>
      <c r="V160" s="117">
        <v>0.16</v>
      </c>
      <c r="W160" s="117">
        <f>$V$160*$K$160</f>
        <v>1.3900800000000002</v>
      </c>
      <c r="X160" s="117">
        <v>0</v>
      </c>
      <c r="Y160" s="117">
        <f>$X$160*$K$160</f>
        <v>0</v>
      </c>
      <c r="Z160" s="117">
        <v>0</v>
      </c>
      <c r="AA160" s="118">
        <f>$Z$160*$K$160</f>
        <v>0</v>
      </c>
      <c r="AC160" s="58"/>
      <c r="AR160" s="6" t="s">
        <v>150</v>
      </c>
      <c r="AT160" s="6" t="s">
        <v>146</v>
      </c>
      <c r="AU160" s="6" t="s">
        <v>77</v>
      </c>
      <c r="AY160" s="6" t="s">
        <v>144</v>
      </c>
      <c r="BE160" s="119">
        <f>IF($U$160="základní",$N$160,0)</f>
        <v>0</v>
      </c>
      <c r="BF160" s="119">
        <f>IF($U$160="snížená",$N$160,0)</f>
        <v>0</v>
      </c>
      <c r="BG160" s="119">
        <f>IF($U$160="zákl. přenesená",$N$160,0)</f>
        <v>0</v>
      </c>
      <c r="BH160" s="119">
        <f>IF($U$160="sníž. přenesená",$N$160,0)</f>
        <v>0</v>
      </c>
      <c r="BI160" s="119">
        <f>IF($U$160="nulová",$N$160,0)</f>
        <v>0</v>
      </c>
      <c r="BJ160" s="6" t="s">
        <v>74</v>
      </c>
      <c r="BK160" s="119">
        <f>ROUND($L$160*$K$160,2)</f>
        <v>0</v>
      </c>
      <c r="BL160" s="6" t="s">
        <v>150</v>
      </c>
      <c r="BM160" s="6" t="s">
        <v>212</v>
      </c>
    </row>
    <row r="161" spans="2:65" s="6" customFormat="1" ht="27" customHeight="1">
      <c r="B161" s="19"/>
      <c r="C161" s="139" t="s">
        <v>213</v>
      </c>
      <c r="D161" s="139" t="s">
        <v>146</v>
      </c>
      <c r="E161" s="140" t="s">
        <v>214</v>
      </c>
      <c r="F161" s="195" t="s">
        <v>215</v>
      </c>
      <c r="G161" s="196"/>
      <c r="H161" s="196"/>
      <c r="I161" s="196"/>
      <c r="J161" s="141" t="s">
        <v>184</v>
      </c>
      <c r="K161" s="137">
        <v>10.5</v>
      </c>
      <c r="L161" s="197"/>
      <c r="M161" s="196"/>
      <c r="N161" s="197">
        <f>ROUND($L$161*$K$161,2)</f>
        <v>0</v>
      </c>
      <c r="O161" s="196"/>
      <c r="P161" s="196"/>
      <c r="Q161" s="196"/>
      <c r="R161" s="20"/>
      <c r="T161" s="116"/>
      <c r="U161" s="26" t="s">
        <v>34</v>
      </c>
      <c r="V161" s="117">
        <v>0.151</v>
      </c>
      <c r="W161" s="117">
        <f>$V$161*$K$161</f>
        <v>1.5855</v>
      </c>
      <c r="X161" s="117">
        <v>0.01467</v>
      </c>
      <c r="Y161" s="117">
        <f>$X$161*$K$161</f>
        <v>0.154035</v>
      </c>
      <c r="Z161" s="117">
        <v>0</v>
      </c>
      <c r="AA161" s="118">
        <f>$Z$161*$K$161</f>
        <v>0</v>
      </c>
      <c r="AC161" s="58"/>
      <c r="AR161" s="6" t="s">
        <v>150</v>
      </c>
      <c r="AT161" s="6" t="s">
        <v>146</v>
      </c>
      <c r="AU161" s="6" t="s">
        <v>77</v>
      </c>
      <c r="AY161" s="6" t="s">
        <v>144</v>
      </c>
      <c r="BE161" s="119">
        <f>IF($U$161="základní",$N$161,0)</f>
        <v>0</v>
      </c>
      <c r="BF161" s="119">
        <f>IF($U$161="snížená",$N$161,0)</f>
        <v>0</v>
      </c>
      <c r="BG161" s="119">
        <f>IF($U$161="zákl. přenesená",$N$161,0)</f>
        <v>0</v>
      </c>
      <c r="BH161" s="119">
        <f>IF($U$161="sníž. přenesená",$N$161,0)</f>
        <v>0</v>
      </c>
      <c r="BI161" s="119">
        <f>IF($U$161="nulová",$N$161,0)</f>
        <v>0</v>
      </c>
      <c r="BJ161" s="6" t="s">
        <v>74</v>
      </c>
      <c r="BK161" s="119">
        <f>ROUND($L$161*$K$161,2)</f>
        <v>0</v>
      </c>
      <c r="BL161" s="6" t="s">
        <v>150</v>
      </c>
      <c r="BM161" s="6" t="s">
        <v>216</v>
      </c>
    </row>
    <row r="162" spans="2:65" s="6" customFormat="1" ht="15.75" customHeight="1">
      <c r="B162" s="19"/>
      <c r="C162" s="139" t="s">
        <v>217</v>
      </c>
      <c r="D162" s="139" t="s">
        <v>146</v>
      </c>
      <c r="E162" s="140" t="s">
        <v>218</v>
      </c>
      <c r="F162" s="195" t="s">
        <v>219</v>
      </c>
      <c r="G162" s="196"/>
      <c r="H162" s="196"/>
      <c r="I162" s="196"/>
      <c r="J162" s="141" t="s">
        <v>168</v>
      </c>
      <c r="K162" s="137">
        <v>0.058</v>
      </c>
      <c r="L162" s="197"/>
      <c r="M162" s="196"/>
      <c r="N162" s="197">
        <f>ROUND($L$162*$K$162,2)</f>
        <v>0</v>
      </c>
      <c r="O162" s="196"/>
      <c r="P162" s="196"/>
      <c r="Q162" s="196"/>
      <c r="R162" s="20"/>
      <c r="T162" s="116"/>
      <c r="U162" s="26" t="s">
        <v>34</v>
      </c>
      <c r="V162" s="117">
        <v>38.118</v>
      </c>
      <c r="W162" s="117">
        <f>$V$162*$K$162</f>
        <v>2.2108440000000003</v>
      </c>
      <c r="X162" s="117">
        <v>1.05516</v>
      </c>
      <c r="Y162" s="117">
        <f>$X$162*$K$162</f>
        <v>0.06119928000000001</v>
      </c>
      <c r="Z162" s="117">
        <v>0</v>
      </c>
      <c r="AA162" s="118">
        <f>$Z$162*$K$162</f>
        <v>0</v>
      </c>
      <c r="AC162" s="58"/>
      <c r="AR162" s="6" t="s">
        <v>150</v>
      </c>
      <c r="AT162" s="6" t="s">
        <v>146</v>
      </c>
      <c r="AU162" s="6" t="s">
        <v>77</v>
      </c>
      <c r="AY162" s="6" t="s">
        <v>144</v>
      </c>
      <c r="BE162" s="119">
        <f>IF($U$162="základní",$N$162,0)</f>
        <v>0</v>
      </c>
      <c r="BF162" s="119">
        <f>IF($U$162="snížená",$N$162,0)</f>
        <v>0</v>
      </c>
      <c r="BG162" s="119">
        <f>IF($U$162="zákl. přenesená",$N$162,0)</f>
        <v>0</v>
      </c>
      <c r="BH162" s="119">
        <f>IF($U$162="sníž. přenesená",$N$162,0)</f>
        <v>0</v>
      </c>
      <c r="BI162" s="119">
        <f>IF($U$162="nulová",$N$162,0)</f>
        <v>0</v>
      </c>
      <c r="BJ162" s="6" t="s">
        <v>74</v>
      </c>
      <c r="BK162" s="119">
        <f>ROUND($L$162*$K$162,2)</f>
        <v>0</v>
      </c>
      <c r="BL162" s="6" t="s">
        <v>150</v>
      </c>
      <c r="BM162" s="6" t="s">
        <v>220</v>
      </c>
    </row>
    <row r="163" spans="2:65" s="6" customFormat="1" ht="15.75" customHeight="1">
      <c r="B163" s="19"/>
      <c r="C163" s="139" t="s">
        <v>221</v>
      </c>
      <c r="D163" s="139" t="s">
        <v>146</v>
      </c>
      <c r="E163" s="140" t="s">
        <v>222</v>
      </c>
      <c r="F163" s="195" t="s">
        <v>223</v>
      </c>
      <c r="G163" s="196"/>
      <c r="H163" s="196"/>
      <c r="I163" s="196"/>
      <c r="J163" s="141" t="s">
        <v>168</v>
      </c>
      <c r="K163" s="137">
        <v>0.164</v>
      </c>
      <c r="L163" s="197"/>
      <c r="M163" s="196"/>
      <c r="N163" s="197">
        <f>ROUND($L$163*$K$163,2)</f>
        <v>0</v>
      </c>
      <c r="O163" s="196"/>
      <c r="P163" s="196"/>
      <c r="Q163" s="196"/>
      <c r="R163" s="20"/>
      <c r="T163" s="116"/>
      <c r="U163" s="26" t="s">
        <v>34</v>
      </c>
      <c r="V163" s="117">
        <v>15.211</v>
      </c>
      <c r="W163" s="117">
        <f>$V$163*$K$163</f>
        <v>2.4946040000000003</v>
      </c>
      <c r="X163" s="117">
        <v>1.05306</v>
      </c>
      <c r="Y163" s="117">
        <f>$X$163*$K$163</f>
        <v>0.17270184000000002</v>
      </c>
      <c r="Z163" s="117">
        <v>0</v>
      </c>
      <c r="AA163" s="118">
        <f>$Z$163*$K$163</f>
        <v>0</v>
      </c>
      <c r="AC163" s="58"/>
      <c r="AR163" s="6" t="s">
        <v>150</v>
      </c>
      <c r="AT163" s="6" t="s">
        <v>146</v>
      </c>
      <c r="AU163" s="6" t="s">
        <v>77</v>
      </c>
      <c r="AY163" s="6" t="s">
        <v>144</v>
      </c>
      <c r="BE163" s="119">
        <f>IF($U$163="základní",$N$163,0)</f>
        <v>0</v>
      </c>
      <c r="BF163" s="119">
        <f>IF($U$163="snížená",$N$163,0)</f>
        <v>0</v>
      </c>
      <c r="BG163" s="119">
        <f>IF($U$163="zákl. přenesená",$N$163,0)</f>
        <v>0</v>
      </c>
      <c r="BH163" s="119">
        <f>IF($U$163="sníž. přenesená",$N$163,0)</f>
        <v>0</v>
      </c>
      <c r="BI163" s="119">
        <f>IF($U$163="nulová",$N$163,0)</f>
        <v>0</v>
      </c>
      <c r="BJ163" s="6" t="s">
        <v>74</v>
      </c>
      <c r="BK163" s="119">
        <f>ROUND($L$163*$K$163,2)</f>
        <v>0</v>
      </c>
      <c r="BL163" s="6" t="s">
        <v>150</v>
      </c>
      <c r="BM163" s="6" t="s">
        <v>224</v>
      </c>
    </row>
    <row r="164" spans="2:65" s="6" customFormat="1" ht="15.75" customHeight="1">
      <c r="B164" s="19"/>
      <c r="C164" s="139" t="s">
        <v>225</v>
      </c>
      <c r="D164" s="139" t="s">
        <v>146</v>
      </c>
      <c r="E164" s="140" t="s">
        <v>226</v>
      </c>
      <c r="F164" s="195" t="s">
        <v>227</v>
      </c>
      <c r="G164" s="196"/>
      <c r="H164" s="196"/>
      <c r="I164" s="196"/>
      <c r="J164" s="141" t="s">
        <v>149</v>
      </c>
      <c r="K164" s="137">
        <v>0.132</v>
      </c>
      <c r="L164" s="197"/>
      <c r="M164" s="196"/>
      <c r="N164" s="197">
        <f>ROUND($L$164*$K$164,2)</f>
        <v>0</v>
      </c>
      <c r="O164" s="196"/>
      <c r="P164" s="196"/>
      <c r="Q164" s="196"/>
      <c r="R164" s="20"/>
      <c r="T164" s="116"/>
      <c r="U164" s="26" t="s">
        <v>34</v>
      </c>
      <c r="V164" s="117">
        <v>16.621</v>
      </c>
      <c r="W164" s="117">
        <f>$V$164*$K$164</f>
        <v>2.193972</v>
      </c>
      <c r="X164" s="117">
        <v>2.34276</v>
      </c>
      <c r="Y164" s="117">
        <f>$X$164*$K$164</f>
        <v>0.30924432</v>
      </c>
      <c r="Z164" s="117">
        <v>0</v>
      </c>
      <c r="AA164" s="118">
        <f>$Z$164*$K$164</f>
        <v>0</v>
      </c>
      <c r="AC164" s="58"/>
      <c r="AR164" s="6" t="s">
        <v>150</v>
      </c>
      <c r="AT164" s="6" t="s">
        <v>146</v>
      </c>
      <c r="AU164" s="6" t="s">
        <v>77</v>
      </c>
      <c r="AY164" s="6" t="s">
        <v>144</v>
      </c>
      <c r="BE164" s="119">
        <f>IF($U$164="základní",$N$164,0)</f>
        <v>0</v>
      </c>
      <c r="BF164" s="119">
        <f>IF($U$164="snížená",$N$164,0)</f>
        <v>0</v>
      </c>
      <c r="BG164" s="119">
        <f>IF($U$164="zákl. přenesená",$N$164,0)</f>
        <v>0</v>
      </c>
      <c r="BH164" s="119">
        <f>IF($U$164="sníž. přenesená",$N$164,0)</f>
        <v>0</v>
      </c>
      <c r="BI164" s="119">
        <f>IF($U$164="nulová",$N$164,0)</f>
        <v>0</v>
      </c>
      <c r="BJ164" s="6" t="s">
        <v>74</v>
      </c>
      <c r="BK164" s="119">
        <f>ROUND($L$164*$K$164,2)</f>
        <v>0</v>
      </c>
      <c r="BL164" s="6" t="s">
        <v>150</v>
      </c>
      <c r="BM164" s="6" t="s">
        <v>228</v>
      </c>
    </row>
    <row r="165" spans="2:65" s="6" customFormat="1" ht="27" customHeight="1">
      <c r="B165" s="19"/>
      <c r="C165" s="139" t="s">
        <v>7</v>
      </c>
      <c r="D165" s="139" t="s">
        <v>146</v>
      </c>
      <c r="E165" s="140" t="s">
        <v>229</v>
      </c>
      <c r="F165" s="195" t="s">
        <v>230</v>
      </c>
      <c r="G165" s="196"/>
      <c r="H165" s="196"/>
      <c r="I165" s="196"/>
      <c r="J165" s="141" t="s">
        <v>168</v>
      </c>
      <c r="K165" s="142">
        <v>0.626</v>
      </c>
      <c r="L165" s="197"/>
      <c r="M165" s="196"/>
      <c r="N165" s="197">
        <f>ROUND($L$165*$K$165,2)</f>
        <v>0</v>
      </c>
      <c r="O165" s="196"/>
      <c r="P165" s="196"/>
      <c r="Q165" s="196"/>
      <c r="R165" s="20"/>
      <c r="T165" s="116"/>
      <c r="U165" s="26" t="s">
        <v>34</v>
      </c>
      <c r="V165" s="117">
        <v>16.583</v>
      </c>
      <c r="W165" s="117">
        <f>$V$165*$K$165</f>
        <v>10.380958</v>
      </c>
      <c r="X165" s="117">
        <v>0.01709</v>
      </c>
      <c r="Y165" s="117">
        <f>$X$165*$K$165</f>
        <v>0.01069834</v>
      </c>
      <c r="Z165" s="117">
        <v>0</v>
      </c>
      <c r="AA165" s="118">
        <f>$Z$165*$K$165</f>
        <v>0</v>
      </c>
      <c r="AR165" s="6" t="s">
        <v>150</v>
      </c>
      <c r="AT165" s="6" t="s">
        <v>146</v>
      </c>
      <c r="AU165" s="6" t="s">
        <v>77</v>
      </c>
      <c r="AY165" s="6" t="s">
        <v>144</v>
      </c>
      <c r="BE165" s="119">
        <f>IF($U$165="základní",$N$165,0)</f>
        <v>0</v>
      </c>
      <c r="BF165" s="119">
        <f>IF($U$165="snížená",$N$165,0)</f>
        <v>0</v>
      </c>
      <c r="BG165" s="119">
        <f>IF($U$165="zákl. přenesená",$N$165,0)</f>
        <v>0</v>
      </c>
      <c r="BH165" s="119">
        <f>IF($U$165="sníž. přenesená",$N$165,0)</f>
        <v>0</v>
      </c>
      <c r="BI165" s="119">
        <f>IF($U$165="nulová",$N$165,0)</f>
        <v>0</v>
      </c>
      <c r="BJ165" s="6" t="s">
        <v>74</v>
      </c>
      <c r="BK165" s="119">
        <f>ROUND($L$165*$K$165,2)</f>
        <v>0</v>
      </c>
      <c r="BL165" s="6" t="s">
        <v>150</v>
      </c>
      <c r="BM165" s="6" t="s">
        <v>231</v>
      </c>
    </row>
    <row r="166" spans="2:65" s="6" customFormat="1" ht="27" customHeight="1">
      <c r="B166" s="19"/>
      <c r="C166" s="151" t="s">
        <v>232</v>
      </c>
      <c r="D166" s="151" t="s">
        <v>171</v>
      </c>
      <c r="E166" s="152" t="s">
        <v>233</v>
      </c>
      <c r="F166" s="198" t="s">
        <v>234</v>
      </c>
      <c r="G166" s="199"/>
      <c r="H166" s="199"/>
      <c r="I166" s="199"/>
      <c r="J166" s="153" t="s">
        <v>168</v>
      </c>
      <c r="K166" s="150">
        <v>0.411</v>
      </c>
      <c r="L166" s="200"/>
      <c r="M166" s="199"/>
      <c r="N166" s="200">
        <f>ROUND($L$166*$K$166,2)</f>
        <v>0</v>
      </c>
      <c r="O166" s="196"/>
      <c r="P166" s="196"/>
      <c r="Q166" s="196"/>
      <c r="R166" s="20"/>
      <c r="T166" s="116"/>
      <c r="U166" s="26" t="s">
        <v>34</v>
      </c>
      <c r="V166" s="117">
        <v>0</v>
      </c>
      <c r="W166" s="117">
        <f>$V$166*$K$166</f>
        <v>0</v>
      </c>
      <c r="X166" s="117">
        <v>1</v>
      </c>
      <c r="Y166" s="117">
        <f>$X$166*$K$166</f>
        <v>0.411</v>
      </c>
      <c r="Z166" s="117">
        <v>0</v>
      </c>
      <c r="AA166" s="118">
        <f>$Z$166*$K$166</f>
        <v>0</v>
      </c>
      <c r="AR166" s="6" t="s">
        <v>174</v>
      </c>
      <c r="AT166" s="6" t="s">
        <v>171</v>
      </c>
      <c r="AU166" s="6" t="s">
        <v>77</v>
      </c>
      <c r="AY166" s="6" t="s">
        <v>144</v>
      </c>
      <c r="BE166" s="119">
        <f>IF($U$166="základní",$N$166,0)</f>
        <v>0</v>
      </c>
      <c r="BF166" s="119">
        <f>IF($U$166="snížená",$N$166,0)</f>
        <v>0</v>
      </c>
      <c r="BG166" s="119">
        <f>IF($U$166="zákl. přenesená",$N$166,0)</f>
        <v>0</v>
      </c>
      <c r="BH166" s="119">
        <f>IF($U$166="sníž. přenesená",$N$166,0)</f>
        <v>0</v>
      </c>
      <c r="BI166" s="119">
        <f>IF($U$166="nulová",$N$166,0)</f>
        <v>0</v>
      </c>
      <c r="BJ166" s="6" t="s">
        <v>74</v>
      </c>
      <c r="BK166" s="119">
        <f>ROUND($L$166*$K$166,2)</f>
        <v>0</v>
      </c>
      <c r="BL166" s="6" t="s">
        <v>150</v>
      </c>
      <c r="BM166" s="6" t="s">
        <v>235</v>
      </c>
    </row>
    <row r="167" spans="2:65" s="6" customFormat="1" ht="27" customHeight="1">
      <c r="B167" s="19"/>
      <c r="C167" s="151" t="s">
        <v>236</v>
      </c>
      <c r="D167" s="151" t="s">
        <v>171</v>
      </c>
      <c r="E167" s="152" t="s">
        <v>237</v>
      </c>
      <c r="F167" s="198" t="s">
        <v>238</v>
      </c>
      <c r="G167" s="199"/>
      <c r="H167" s="199"/>
      <c r="I167" s="199"/>
      <c r="J167" s="153" t="s">
        <v>168</v>
      </c>
      <c r="K167" s="150">
        <v>0.277</v>
      </c>
      <c r="L167" s="200"/>
      <c r="M167" s="199"/>
      <c r="N167" s="200">
        <f>ROUND($L$167*$K$167,2)</f>
        <v>0</v>
      </c>
      <c r="O167" s="196"/>
      <c r="P167" s="196"/>
      <c r="Q167" s="196"/>
      <c r="R167" s="20"/>
      <c r="T167" s="116"/>
      <c r="U167" s="26" t="s">
        <v>34</v>
      </c>
      <c r="V167" s="117">
        <v>0</v>
      </c>
      <c r="W167" s="117">
        <f>$V$167*$K$167</f>
        <v>0</v>
      </c>
      <c r="X167" s="117">
        <v>1</v>
      </c>
      <c r="Y167" s="117">
        <f>$X$167*$K$167</f>
        <v>0.277</v>
      </c>
      <c r="Z167" s="117">
        <v>0</v>
      </c>
      <c r="AA167" s="118">
        <f>$Z$167*$K$167</f>
        <v>0</v>
      </c>
      <c r="AR167" s="6" t="s">
        <v>174</v>
      </c>
      <c r="AT167" s="6" t="s">
        <v>171</v>
      </c>
      <c r="AU167" s="6" t="s">
        <v>77</v>
      </c>
      <c r="AY167" s="6" t="s">
        <v>144</v>
      </c>
      <c r="BE167" s="119">
        <f>IF($U$167="základní",$N$167,0)</f>
        <v>0</v>
      </c>
      <c r="BF167" s="119">
        <f>IF($U$167="snížená",$N$167,0)</f>
        <v>0</v>
      </c>
      <c r="BG167" s="119">
        <f>IF($U$167="zákl. přenesená",$N$167,0)</f>
        <v>0</v>
      </c>
      <c r="BH167" s="119">
        <f>IF($U$167="sníž. přenesená",$N$167,0)</f>
        <v>0</v>
      </c>
      <c r="BI167" s="119">
        <f>IF($U$167="nulová",$N$167,0)</f>
        <v>0</v>
      </c>
      <c r="BJ167" s="6" t="s">
        <v>74</v>
      </c>
      <c r="BK167" s="119">
        <f>ROUND($L$167*$K$167,2)</f>
        <v>0</v>
      </c>
      <c r="BL167" s="6" t="s">
        <v>150</v>
      </c>
      <c r="BM167" s="6" t="s">
        <v>239</v>
      </c>
    </row>
    <row r="168" spans="2:63" s="102" customFormat="1" ht="30.75" customHeight="1">
      <c r="B168" s="103"/>
      <c r="D168" s="111" t="s">
        <v>103</v>
      </c>
      <c r="E168" s="111"/>
      <c r="F168" s="111"/>
      <c r="G168" s="111"/>
      <c r="H168" s="111"/>
      <c r="I168" s="111"/>
      <c r="J168" s="111"/>
      <c r="K168" s="111"/>
      <c r="L168" s="111"/>
      <c r="M168" s="111"/>
      <c r="N168" s="188">
        <f>$BK$168</f>
        <v>0</v>
      </c>
      <c r="O168" s="189"/>
      <c r="P168" s="189"/>
      <c r="Q168" s="189"/>
      <c r="R168" s="106"/>
      <c r="T168" s="107"/>
      <c r="W168" s="108">
        <f>SUM($W$169:$W$173)</f>
        <v>197.247614</v>
      </c>
      <c r="Y168" s="108">
        <f>SUM($Y$169:$Y$173)</f>
        <v>8.405801600000002</v>
      </c>
      <c r="AA168" s="109">
        <f>SUM($AA$169:$AA$173)</f>
        <v>0</v>
      </c>
      <c r="AR168" s="105" t="s">
        <v>74</v>
      </c>
      <c r="AT168" s="105" t="s">
        <v>68</v>
      </c>
      <c r="AU168" s="105" t="s">
        <v>74</v>
      </c>
      <c r="AY168" s="105" t="s">
        <v>144</v>
      </c>
      <c r="BK168" s="110">
        <f>SUM($BK$169:$BK$173)</f>
        <v>0</v>
      </c>
    </row>
    <row r="169" spans="2:65" s="6" customFormat="1" ht="27" customHeight="1">
      <c r="B169" s="19"/>
      <c r="C169" s="139" t="s">
        <v>240</v>
      </c>
      <c r="D169" s="139" t="s">
        <v>146</v>
      </c>
      <c r="E169" s="140" t="s">
        <v>241</v>
      </c>
      <c r="F169" s="195" t="s">
        <v>242</v>
      </c>
      <c r="G169" s="196"/>
      <c r="H169" s="196"/>
      <c r="I169" s="196"/>
      <c r="J169" s="141" t="s">
        <v>184</v>
      </c>
      <c r="K169" s="137">
        <v>9</v>
      </c>
      <c r="L169" s="197"/>
      <c r="M169" s="196"/>
      <c r="N169" s="197">
        <f>ROUND($L$169*$K$169,2)</f>
        <v>0</v>
      </c>
      <c r="O169" s="196"/>
      <c r="P169" s="196"/>
      <c r="Q169" s="196"/>
      <c r="R169" s="20"/>
      <c r="T169" s="116"/>
      <c r="U169" s="26" t="s">
        <v>34</v>
      </c>
      <c r="V169" s="117">
        <v>1.355</v>
      </c>
      <c r="W169" s="117">
        <f>$V$169*$K$169</f>
        <v>12.195</v>
      </c>
      <c r="X169" s="117">
        <v>0.03358</v>
      </c>
      <c r="Y169" s="117">
        <f>$X$169*$K$169</f>
        <v>0.30222</v>
      </c>
      <c r="Z169" s="117">
        <v>0</v>
      </c>
      <c r="AA169" s="118">
        <f>$Z$169*$K$169</f>
        <v>0</v>
      </c>
      <c r="AC169" s="58"/>
      <c r="AR169" s="6" t="s">
        <v>150</v>
      </c>
      <c r="AT169" s="6" t="s">
        <v>146</v>
      </c>
      <c r="AU169" s="6" t="s">
        <v>77</v>
      </c>
      <c r="AY169" s="6" t="s">
        <v>144</v>
      </c>
      <c r="BE169" s="119">
        <f>IF($U$169="základní",$N$169,0)</f>
        <v>0</v>
      </c>
      <c r="BF169" s="119">
        <f>IF($U$169="snížená",$N$169,0)</f>
        <v>0</v>
      </c>
      <c r="BG169" s="119">
        <f>IF($U$169="zákl. přenesená",$N$169,0)</f>
        <v>0</v>
      </c>
      <c r="BH169" s="119">
        <f>IF($U$169="sníž. přenesená",$N$169,0)</f>
        <v>0</v>
      </c>
      <c r="BI169" s="119">
        <f>IF($U$169="nulová",$N$169,0)</f>
        <v>0</v>
      </c>
      <c r="BJ169" s="6" t="s">
        <v>74</v>
      </c>
      <c r="BK169" s="119">
        <f>ROUND($L$169*$K$169,2)</f>
        <v>0</v>
      </c>
      <c r="BL169" s="6" t="s">
        <v>150</v>
      </c>
      <c r="BM169" s="6" t="s">
        <v>243</v>
      </c>
    </row>
    <row r="170" spans="2:65" s="6" customFormat="1" ht="27" customHeight="1">
      <c r="B170" s="19"/>
      <c r="C170" s="139" t="s">
        <v>244</v>
      </c>
      <c r="D170" s="139" t="s">
        <v>146</v>
      </c>
      <c r="E170" s="140" t="s">
        <v>245</v>
      </c>
      <c r="F170" s="195" t="s">
        <v>246</v>
      </c>
      <c r="G170" s="196"/>
      <c r="H170" s="196"/>
      <c r="I170" s="196"/>
      <c r="J170" s="141" t="s">
        <v>184</v>
      </c>
      <c r="K170" s="137">
        <v>65.459</v>
      </c>
      <c r="L170" s="197"/>
      <c r="M170" s="196"/>
      <c r="N170" s="197">
        <f>ROUND($L$170*$K$170,2)</f>
        <v>0</v>
      </c>
      <c r="O170" s="196"/>
      <c r="P170" s="196"/>
      <c r="Q170" s="196"/>
      <c r="R170" s="20"/>
      <c r="T170" s="116"/>
      <c r="U170" s="26" t="s">
        <v>34</v>
      </c>
      <c r="V170" s="117">
        <v>0.466</v>
      </c>
      <c r="W170" s="117">
        <f>$V$170*$K$170</f>
        <v>30.503894000000003</v>
      </c>
      <c r="X170" s="117">
        <v>0.0284</v>
      </c>
      <c r="Y170" s="117">
        <f>$X$170*$K$170</f>
        <v>1.8590356000000001</v>
      </c>
      <c r="Z170" s="117">
        <v>0</v>
      </c>
      <c r="AA170" s="118">
        <f>$Z$170*$K$170</f>
        <v>0</v>
      </c>
      <c r="AC170" s="58"/>
      <c r="AR170" s="6" t="s">
        <v>150</v>
      </c>
      <c r="AT170" s="6" t="s">
        <v>146</v>
      </c>
      <c r="AU170" s="6" t="s">
        <v>77</v>
      </c>
      <c r="AY170" s="6" t="s">
        <v>144</v>
      </c>
      <c r="BE170" s="119">
        <f>IF($U$170="základní",$N$170,0)</f>
        <v>0</v>
      </c>
      <c r="BF170" s="119">
        <f>IF($U$170="snížená",$N$170,0)</f>
        <v>0</v>
      </c>
      <c r="BG170" s="119">
        <f>IF($U$170="zákl. přenesená",$N$170,0)</f>
        <v>0</v>
      </c>
      <c r="BH170" s="119">
        <f>IF($U$170="sníž. přenesená",$N$170,0)</f>
        <v>0</v>
      </c>
      <c r="BI170" s="119">
        <f>IF($U$170="nulová",$N$170,0)</f>
        <v>0</v>
      </c>
      <c r="BJ170" s="6" t="s">
        <v>74</v>
      </c>
      <c r="BK170" s="119">
        <f>ROUND($L$170*$K$170,2)</f>
        <v>0</v>
      </c>
      <c r="BL170" s="6" t="s">
        <v>150</v>
      </c>
      <c r="BM170" s="6" t="s">
        <v>247</v>
      </c>
    </row>
    <row r="171" spans="2:65" s="6" customFormat="1" ht="27" customHeight="1">
      <c r="B171" s="19"/>
      <c r="C171" s="139" t="s">
        <v>248</v>
      </c>
      <c r="D171" s="139" t="s">
        <v>146</v>
      </c>
      <c r="E171" s="140" t="s">
        <v>249</v>
      </c>
      <c r="F171" s="195" t="s">
        <v>250</v>
      </c>
      <c r="G171" s="196"/>
      <c r="H171" s="196"/>
      <c r="I171" s="196"/>
      <c r="J171" s="141" t="s">
        <v>184</v>
      </c>
      <c r="K171" s="137">
        <v>290.17</v>
      </c>
      <c r="L171" s="197"/>
      <c r="M171" s="196"/>
      <c r="N171" s="197">
        <f>ROUND($L$171*$K$171,2)</f>
        <v>0</v>
      </c>
      <c r="O171" s="196"/>
      <c r="P171" s="196"/>
      <c r="Q171" s="196"/>
      <c r="R171" s="20"/>
      <c r="T171" s="116"/>
      <c r="U171" s="26" t="s">
        <v>34</v>
      </c>
      <c r="V171" s="117">
        <v>0.516</v>
      </c>
      <c r="W171" s="117">
        <f>$V$171*$K$171</f>
        <v>149.72772</v>
      </c>
      <c r="X171" s="117">
        <v>0.0208</v>
      </c>
      <c r="Y171" s="117">
        <f>$X$171*$K$171</f>
        <v>6.0355360000000005</v>
      </c>
      <c r="Z171" s="117">
        <v>0</v>
      </c>
      <c r="AA171" s="118">
        <f>$Z$171*$K$171</f>
        <v>0</v>
      </c>
      <c r="AC171" s="58"/>
      <c r="AR171" s="6" t="s">
        <v>150</v>
      </c>
      <c r="AT171" s="6" t="s">
        <v>146</v>
      </c>
      <c r="AU171" s="6" t="s">
        <v>77</v>
      </c>
      <c r="AY171" s="6" t="s">
        <v>144</v>
      </c>
      <c r="BE171" s="119">
        <f>IF($U$171="základní",$N$171,0)</f>
        <v>0</v>
      </c>
      <c r="BF171" s="119">
        <f>IF($U$171="snížená",$N$171,0)</f>
        <v>0</v>
      </c>
      <c r="BG171" s="119">
        <f>IF($U$171="zákl. přenesená",$N$171,0)</f>
        <v>0</v>
      </c>
      <c r="BH171" s="119">
        <f>IF($U$171="sníž. přenesená",$N$171,0)</f>
        <v>0</v>
      </c>
      <c r="BI171" s="119">
        <f>IF($U$171="nulová",$N$171,0)</f>
        <v>0</v>
      </c>
      <c r="BJ171" s="6" t="s">
        <v>74</v>
      </c>
      <c r="BK171" s="119">
        <f>ROUND($L$171*$K$171,2)</f>
        <v>0</v>
      </c>
      <c r="BL171" s="6" t="s">
        <v>150</v>
      </c>
      <c r="BM171" s="6" t="s">
        <v>251</v>
      </c>
    </row>
    <row r="172" spans="2:65" s="6" customFormat="1" ht="27" customHeight="1">
      <c r="B172" s="19"/>
      <c r="C172" s="139" t="s">
        <v>252</v>
      </c>
      <c r="D172" s="139" t="s">
        <v>146</v>
      </c>
      <c r="E172" s="140" t="s">
        <v>253</v>
      </c>
      <c r="F172" s="195" t="s">
        <v>254</v>
      </c>
      <c r="G172" s="196"/>
      <c r="H172" s="196"/>
      <c r="I172" s="196"/>
      <c r="J172" s="141" t="s">
        <v>157</v>
      </c>
      <c r="K172" s="142">
        <v>3</v>
      </c>
      <c r="L172" s="197"/>
      <c r="M172" s="196"/>
      <c r="N172" s="197">
        <f>ROUND($L$172*$K$172,2)</f>
        <v>0</v>
      </c>
      <c r="O172" s="196"/>
      <c r="P172" s="196"/>
      <c r="Q172" s="196"/>
      <c r="R172" s="20"/>
      <c r="T172" s="116"/>
      <c r="U172" s="26" t="s">
        <v>34</v>
      </c>
      <c r="V172" s="117">
        <v>1.607</v>
      </c>
      <c r="W172" s="117">
        <f>$V$172*$K$172</f>
        <v>4.821</v>
      </c>
      <c r="X172" s="117">
        <v>0.04634</v>
      </c>
      <c r="Y172" s="117">
        <f>$X$172*$K$172</f>
        <v>0.13902</v>
      </c>
      <c r="Z172" s="117">
        <v>0</v>
      </c>
      <c r="AA172" s="118">
        <f>$Z$172*$K$172</f>
        <v>0</v>
      </c>
      <c r="AR172" s="6" t="s">
        <v>150</v>
      </c>
      <c r="AT172" s="6" t="s">
        <v>146</v>
      </c>
      <c r="AU172" s="6" t="s">
        <v>77</v>
      </c>
      <c r="AY172" s="6" t="s">
        <v>144</v>
      </c>
      <c r="BE172" s="119">
        <f>IF($U$172="základní",$N$172,0)</f>
        <v>0</v>
      </c>
      <c r="BF172" s="119">
        <f>IF($U$172="snížená",$N$172,0)</f>
        <v>0</v>
      </c>
      <c r="BG172" s="119">
        <f>IF($U$172="zákl. přenesená",$N$172,0)</f>
        <v>0</v>
      </c>
      <c r="BH172" s="119">
        <f>IF($U$172="sníž. přenesená",$N$172,0)</f>
        <v>0</v>
      </c>
      <c r="BI172" s="119">
        <f>IF($U$172="nulová",$N$172,0)</f>
        <v>0</v>
      </c>
      <c r="BJ172" s="6" t="s">
        <v>74</v>
      </c>
      <c r="BK172" s="119">
        <f>ROUND($L$172*$K$172,2)</f>
        <v>0</v>
      </c>
      <c r="BL172" s="6" t="s">
        <v>150</v>
      </c>
      <c r="BM172" s="6" t="s">
        <v>255</v>
      </c>
    </row>
    <row r="173" spans="2:65" s="6" customFormat="1" ht="15.75" customHeight="1">
      <c r="B173" s="19"/>
      <c r="C173" s="151" t="s">
        <v>256</v>
      </c>
      <c r="D173" s="151" t="s">
        <v>171</v>
      </c>
      <c r="E173" s="152" t="s">
        <v>257</v>
      </c>
      <c r="F173" s="198" t="s">
        <v>258</v>
      </c>
      <c r="G173" s="199"/>
      <c r="H173" s="199"/>
      <c r="I173" s="199"/>
      <c r="J173" s="153" t="s">
        <v>157</v>
      </c>
      <c r="K173" s="150">
        <v>3</v>
      </c>
      <c r="L173" s="200"/>
      <c r="M173" s="199"/>
      <c r="N173" s="200">
        <f>ROUND($L$173*$K$173,2)</f>
        <v>0</v>
      </c>
      <c r="O173" s="196"/>
      <c r="P173" s="196"/>
      <c r="Q173" s="196"/>
      <c r="R173" s="20"/>
      <c r="T173" s="116"/>
      <c r="U173" s="26" t="s">
        <v>34</v>
      </c>
      <c r="V173" s="117">
        <v>0</v>
      </c>
      <c r="W173" s="117">
        <f>$V$173*$K$173</f>
        <v>0</v>
      </c>
      <c r="X173" s="117">
        <v>0.02333</v>
      </c>
      <c r="Y173" s="117">
        <f>$X$173*$K$173</f>
        <v>0.06999</v>
      </c>
      <c r="Z173" s="117">
        <v>0</v>
      </c>
      <c r="AA173" s="118">
        <f>$Z$173*$K$173</f>
        <v>0</v>
      </c>
      <c r="AR173" s="6" t="s">
        <v>174</v>
      </c>
      <c r="AT173" s="6" t="s">
        <v>171</v>
      </c>
      <c r="AU173" s="6" t="s">
        <v>77</v>
      </c>
      <c r="AY173" s="6" t="s">
        <v>144</v>
      </c>
      <c r="BE173" s="119">
        <f>IF($U$173="základní",$N$173,0)</f>
        <v>0</v>
      </c>
      <c r="BF173" s="119">
        <f>IF($U$173="snížená",$N$173,0)</f>
        <v>0</v>
      </c>
      <c r="BG173" s="119">
        <f>IF($U$173="zákl. přenesená",$N$173,0)</f>
        <v>0</v>
      </c>
      <c r="BH173" s="119">
        <f>IF($U$173="sníž. přenesená",$N$173,0)</f>
        <v>0</v>
      </c>
      <c r="BI173" s="119">
        <f>IF($U$173="nulová",$N$173,0)</f>
        <v>0</v>
      </c>
      <c r="BJ173" s="6" t="s">
        <v>74</v>
      </c>
      <c r="BK173" s="119">
        <f>ROUND($L$173*$K$173,2)</f>
        <v>0</v>
      </c>
      <c r="BL173" s="6" t="s">
        <v>150</v>
      </c>
      <c r="BM173" s="6" t="s">
        <v>259</v>
      </c>
    </row>
    <row r="174" spans="2:63" s="102" customFormat="1" ht="30.75" customHeight="1">
      <c r="B174" s="103"/>
      <c r="D174" s="111" t="s">
        <v>104</v>
      </c>
      <c r="E174" s="111"/>
      <c r="F174" s="111"/>
      <c r="G174" s="111"/>
      <c r="H174" s="111"/>
      <c r="I174" s="111"/>
      <c r="J174" s="111"/>
      <c r="K174" s="111"/>
      <c r="L174" s="111"/>
      <c r="M174" s="111"/>
      <c r="N174" s="188">
        <f>$BK$174</f>
        <v>0</v>
      </c>
      <c r="O174" s="189"/>
      <c r="P174" s="189"/>
      <c r="Q174" s="189"/>
      <c r="R174" s="106"/>
      <c r="T174" s="107"/>
      <c r="W174" s="108">
        <f>SUM($W$175:$W$205)</f>
        <v>1510.727252</v>
      </c>
      <c r="Y174" s="108">
        <f>SUM($Y$175:$Y$205)</f>
        <v>0.9900673000000001</v>
      </c>
      <c r="AA174" s="109">
        <f>SUM($AA$175:$AA$205)</f>
        <v>240.13112000000004</v>
      </c>
      <c r="AR174" s="105" t="s">
        <v>74</v>
      </c>
      <c r="AT174" s="105" t="s">
        <v>68</v>
      </c>
      <c r="AU174" s="105" t="s">
        <v>74</v>
      </c>
      <c r="AY174" s="105" t="s">
        <v>144</v>
      </c>
      <c r="BK174" s="110">
        <f>SUM($BK$175:$BK$205)</f>
        <v>0</v>
      </c>
    </row>
    <row r="175" spans="2:65" s="6" customFormat="1" ht="39" customHeight="1">
      <c r="B175" s="19"/>
      <c r="C175" s="112" t="s">
        <v>260</v>
      </c>
      <c r="D175" s="112" t="s">
        <v>146</v>
      </c>
      <c r="E175" s="113" t="s">
        <v>261</v>
      </c>
      <c r="F175" s="194" t="s">
        <v>262</v>
      </c>
      <c r="G175" s="192"/>
      <c r="H175" s="192"/>
      <c r="I175" s="192"/>
      <c r="J175" s="114" t="s">
        <v>184</v>
      </c>
      <c r="K175" s="115">
        <v>0</v>
      </c>
      <c r="L175" s="191"/>
      <c r="M175" s="192"/>
      <c r="N175" s="191">
        <f>ROUND($L$175*$K$175,2)</f>
        <v>0</v>
      </c>
      <c r="O175" s="192"/>
      <c r="P175" s="192"/>
      <c r="Q175" s="192"/>
      <c r="R175" s="20"/>
      <c r="T175" s="116"/>
      <c r="U175" s="26" t="s">
        <v>34</v>
      </c>
      <c r="V175" s="117">
        <v>0.154</v>
      </c>
      <c r="W175" s="117">
        <f>$V$175*$K$175</f>
        <v>0</v>
      </c>
      <c r="X175" s="117">
        <v>0</v>
      </c>
      <c r="Y175" s="117">
        <f>$X$175*$K$175</f>
        <v>0</v>
      </c>
      <c r="Z175" s="117">
        <v>0</v>
      </c>
      <c r="AA175" s="118">
        <f>$Z$175*$K$175</f>
        <v>0</v>
      </c>
      <c r="AR175" s="6" t="s">
        <v>150</v>
      </c>
      <c r="AT175" s="6" t="s">
        <v>146</v>
      </c>
      <c r="AU175" s="6" t="s">
        <v>77</v>
      </c>
      <c r="AY175" s="6" t="s">
        <v>144</v>
      </c>
      <c r="BE175" s="119">
        <f>IF($U$175="základní",$N$175,0)</f>
        <v>0</v>
      </c>
      <c r="BF175" s="119">
        <f>IF($U$175="snížená",$N$175,0)</f>
        <v>0</v>
      </c>
      <c r="BG175" s="119">
        <f>IF($U$175="zákl. přenesená",$N$175,0)</f>
        <v>0</v>
      </c>
      <c r="BH175" s="119">
        <f>IF($U$175="sníž. přenesená",$N$175,0)</f>
        <v>0</v>
      </c>
      <c r="BI175" s="119">
        <f>IF($U$175="nulová",$N$175,0)</f>
        <v>0</v>
      </c>
      <c r="BJ175" s="6" t="s">
        <v>74</v>
      </c>
      <c r="BK175" s="119">
        <f>ROUND($L$175*$K$175,2)</f>
        <v>0</v>
      </c>
      <c r="BL175" s="6" t="s">
        <v>150</v>
      </c>
      <c r="BM175" s="6" t="s">
        <v>263</v>
      </c>
    </row>
    <row r="176" spans="2:65" s="6" customFormat="1" ht="39" customHeight="1">
      <c r="B176" s="19"/>
      <c r="C176" s="112" t="s">
        <v>264</v>
      </c>
      <c r="D176" s="112" t="s">
        <v>146</v>
      </c>
      <c r="E176" s="113" t="s">
        <v>265</v>
      </c>
      <c r="F176" s="194" t="s">
        <v>266</v>
      </c>
      <c r="G176" s="192"/>
      <c r="H176" s="192"/>
      <c r="I176" s="192"/>
      <c r="J176" s="114" t="s">
        <v>184</v>
      </c>
      <c r="K176" s="115">
        <v>0</v>
      </c>
      <c r="L176" s="191"/>
      <c r="M176" s="192"/>
      <c r="N176" s="191">
        <f>ROUND($L$176*$K$176,2)</f>
        <v>0</v>
      </c>
      <c r="O176" s="192"/>
      <c r="P176" s="192"/>
      <c r="Q176" s="192"/>
      <c r="R176" s="20"/>
      <c r="T176" s="116"/>
      <c r="U176" s="26" t="s">
        <v>34</v>
      </c>
      <c r="V176" s="117">
        <v>0</v>
      </c>
      <c r="W176" s="117">
        <f>$V$176*$K$176</f>
        <v>0</v>
      </c>
      <c r="X176" s="117">
        <v>0</v>
      </c>
      <c r="Y176" s="117">
        <f>$X$176*$K$176</f>
        <v>0</v>
      </c>
      <c r="Z176" s="117">
        <v>0</v>
      </c>
      <c r="AA176" s="118">
        <f>$Z$176*$K$176</f>
        <v>0</v>
      </c>
      <c r="AR176" s="6" t="s">
        <v>150</v>
      </c>
      <c r="AT176" s="6" t="s">
        <v>146</v>
      </c>
      <c r="AU176" s="6" t="s">
        <v>77</v>
      </c>
      <c r="AY176" s="6" t="s">
        <v>144</v>
      </c>
      <c r="BE176" s="119">
        <f>IF($U$176="základní",$N$176,0)</f>
        <v>0</v>
      </c>
      <c r="BF176" s="119">
        <f>IF($U$176="snížená",$N$176,0)</f>
        <v>0</v>
      </c>
      <c r="BG176" s="119">
        <f>IF($U$176="zákl. přenesená",$N$176,0)</f>
        <v>0</v>
      </c>
      <c r="BH176" s="119">
        <f>IF($U$176="sníž. přenesená",$N$176,0)</f>
        <v>0</v>
      </c>
      <c r="BI176" s="119">
        <f>IF($U$176="nulová",$N$176,0)</f>
        <v>0</v>
      </c>
      <c r="BJ176" s="6" t="s">
        <v>74</v>
      </c>
      <c r="BK176" s="119">
        <f>ROUND($L$176*$K$176,2)</f>
        <v>0</v>
      </c>
      <c r="BL176" s="6" t="s">
        <v>150</v>
      </c>
      <c r="BM176" s="6" t="s">
        <v>267</v>
      </c>
    </row>
    <row r="177" spans="2:65" s="6" customFormat="1" ht="39" customHeight="1">
      <c r="B177" s="19"/>
      <c r="C177" s="112" t="s">
        <v>268</v>
      </c>
      <c r="D177" s="112" t="s">
        <v>146</v>
      </c>
      <c r="E177" s="113" t="s">
        <v>269</v>
      </c>
      <c r="F177" s="194" t="s">
        <v>270</v>
      </c>
      <c r="G177" s="192"/>
      <c r="H177" s="192"/>
      <c r="I177" s="192"/>
      <c r="J177" s="114" t="s">
        <v>184</v>
      </c>
      <c r="K177" s="115">
        <v>0</v>
      </c>
      <c r="L177" s="191"/>
      <c r="M177" s="192"/>
      <c r="N177" s="191">
        <f>ROUND($L$177*$K$177,2)</f>
        <v>0</v>
      </c>
      <c r="O177" s="192"/>
      <c r="P177" s="192"/>
      <c r="Q177" s="192"/>
      <c r="R177" s="20"/>
      <c r="T177" s="116"/>
      <c r="U177" s="26" t="s">
        <v>34</v>
      </c>
      <c r="V177" s="117">
        <v>0.097</v>
      </c>
      <c r="W177" s="117">
        <f>$V$177*$K$177</f>
        <v>0</v>
      </c>
      <c r="X177" s="117">
        <v>0</v>
      </c>
      <c r="Y177" s="117">
        <f>$X$177*$K$177</f>
        <v>0</v>
      </c>
      <c r="Z177" s="117">
        <v>0</v>
      </c>
      <c r="AA177" s="118">
        <f>$Z$177*$K$177</f>
        <v>0</v>
      </c>
      <c r="AR177" s="6" t="s">
        <v>150</v>
      </c>
      <c r="AT177" s="6" t="s">
        <v>146</v>
      </c>
      <c r="AU177" s="6" t="s">
        <v>77</v>
      </c>
      <c r="AY177" s="6" t="s">
        <v>144</v>
      </c>
      <c r="BE177" s="119">
        <f>IF($U$177="základní",$N$177,0)</f>
        <v>0</v>
      </c>
      <c r="BF177" s="119">
        <f>IF($U$177="snížená",$N$177,0)</f>
        <v>0</v>
      </c>
      <c r="BG177" s="119">
        <f>IF($U$177="zákl. přenesená",$N$177,0)</f>
        <v>0</v>
      </c>
      <c r="BH177" s="119">
        <f>IF($U$177="sníž. přenesená",$N$177,0)</f>
        <v>0</v>
      </c>
      <c r="BI177" s="119">
        <f>IF($U$177="nulová",$N$177,0)</f>
        <v>0</v>
      </c>
      <c r="BJ177" s="6" t="s">
        <v>74</v>
      </c>
      <c r="BK177" s="119">
        <f>ROUND($L$177*$K$177,2)</f>
        <v>0</v>
      </c>
      <c r="BL177" s="6" t="s">
        <v>150</v>
      </c>
      <c r="BM177" s="6" t="s">
        <v>271</v>
      </c>
    </row>
    <row r="178" spans="2:65" s="6" customFormat="1" ht="27" customHeight="1">
      <c r="B178" s="19"/>
      <c r="C178" s="112" t="s">
        <v>272</v>
      </c>
      <c r="D178" s="112" t="s">
        <v>146</v>
      </c>
      <c r="E178" s="113" t="s">
        <v>273</v>
      </c>
      <c r="F178" s="194" t="s">
        <v>274</v>
      </c>
      <c r="G178" s="192"/>
      <c r="H178" s="192"/>
      <c r="I178" s="192"/>
      <c r="J178" s="114" t="s">
        <v>184</v>
      </c>
      <c r="K178" s="115">
        <v>0</v>
      </c>
      <c r="L178" s="191"/>
      <c r="M178" s="192"/>
      <c r="N178" s="191">
        <f>ROUND($L$178*$K$178,2)</f>
        <v>0</v>
      </c>
      <c r="O178" s="192"/>
      <c r="P178" s="192"/>
      <c r="Q178" s="192"/>
      <c r="R178" s="20"/>
      <c r="T178" s="116"/>
      <c r="U178" s="26" t="s">
        <v>34</v>
      </c>
      <c r="V178" s="117">
        <v>0.049</v>
      </c>
      <c r="W178" s="117">
        <f>$V$178*$K$178</f>
        <v>0</v>
      </c>
      <c r="X178" s="117">
        <v>0</v>
      </c>
      <c r="Y178" s="117">
        <f>$X$178*$K$178</f>
        <v>0</v>
      </c>
      <c r="Z178" s="117">
        <v>0</v>
      </c>
      <c r="AA178" s="118">
        <f>$Z$178*$K$178</f>
        <v>0</v>
      </c>
      <c r="AR178" s="6" t="s">
        <v>150</v>
      </c>
      <c r="AT178" s="6" t="s">
        <v>146</v>
      </c>
      <c r="AU178" s="6" t="s">
        <v>77</v>
      </c>
      <c r="AY178" s="6" t="s">
        <v>144</v>
      </c>
      <c r="BE178" s="119">
        <f>IF($U$178="základní",$N$178,0)</f>
        <v>0</v>
      </c>
      <c r="BF178" s="119">
        <f>IF($U$178="snížená",$N$178,0)</f>
        <v>0</v>
      </c>
      <c r="BG178" s="119">
        <f>IF($U$178="zákl. přenesená",$N$178,0)</f>
        <v>0</v>
      </c>
      <c r="BH178" s="119">
        <f>IF($U$178="sníž. přenesená",$N$178,0)</f>
        <v>0</v>
      </c>
      <c r="BI178" s="119">
        <f>IF($U$178="nulová",$N$178,0)</f>
        <v>0</v>
      </c>
      <c r="BJ178" s="6" t="s">
        <v>74</v>
      </c>
      <c r="BK178" s="119">
        <f>ROUND($L$178*$K$178,2)</f>
        <v>0</v>
      </c>
      <c r="BL178" s="6" t="s">
        <v>150</v>
      </c>
      <c r="BM178" s="6" t="s">
        <v>275</v>
      </c>
    </row>
    <row r="179" spans="2:65" s="6" customFormat="1" ht="27" customHeight="1">
      <c r="B179" s="19"/>
      <c r="C179" s="112" t="s">
        <v>276</v>
      </c>
      <c r="D179" s="112" t="s">
        <v>146</v>
      </c>
      <c r="E179" s="113" t="s">
        <v>277</v>
      </c>
      <c r="F179" s="194" t="s">
        <v>278</v>
      </c>
      <c r="G179" s="192"/>
      <c r="H179" s="192"/>
      <c r="I179" s="192"/>
      <c r="J179" s="114" t="s">
        <v>184</v>
      </c>
      <c r="K179" s="115">
        <v>0</v>
      </c>
      <c r="L179" s="191"/>
      <c r="M179" s="192"/>
      <c r="N179" s="191">
        <f>ROUND($L$179*$K$179,2)</f>
        <v>0</v>
      </c>
      <c r="O179" s="192"/>
      <c r="P179" s="192"/>
      <c r="Q179" s="192"/>
      <c r="R179" s="20"/>
      <c r="T179" s="116"/>
      <c r="U179" s="26" t="s">
        <v>34</v>
      </c>
      <c r="V179" s="117">
        <v>0</v>
      </c>
      <c r="W179" s="117">
        <f>$V$179*$K$179</f>
        <v>0</v>
      </c>
      <c r="X179" s="117">
        <v>0</v>
      </c>
      <c r="Y179" s="117">
        <f>$X$179*$K$179</f>
        <v>0</v>
      </c>
      <c r="Z179" s="117">
        <v>0</v>
      </c>
      <c r="AA179" s="118">
        <f>$Z$179*$K$179</f>
        <v>0</v>
      </c>
      <c r="AR179" s="6" t="s">
        <v>150</v>
      </c>
      <c r="AT179" s="6" t="s">
        <v>146</v>
      </c>
      <c r="AU179" s="6" t="s">
        <v>77</v>
      </c>
      <c r="AY179" s="6" t="s">
        <v>144</v>
      </c>
      <c r="BE179" s="119">
        <f>IF($U$179="základní",$N$179,0)</f>
        <v>0</v>
      </c>
      <c r="BF179" s="119">
        <f>IF($U$179="snížená",$N$179,0)</f>
        <v>0</v>
      </c>
      <c r="BG179" s="119">
        <f>IF($U$179="zákl. přenesená",$N$179,0)</f>
        <v>0</v>
      </c>
      <c r="BH179" s="119">
        <f>IF($U$179="sníž. přenesená",$N$179,0)</f>
        <v>0</v>
      </c>
      <c r="BI179" s="119">
        <f>IF($U$179="nulová",$N$179,0)</f>
        <v>0</v>
      </c>
      <c r="BJ179" s="6" t="s">
        <v>74</v>
      </c>
      <c r="BK179" s="119">
        <f>ROUND($L$179*$K$179,2)</f>
        <v>0</v>
      </c>
      <c r="BL179" s="6" t="s">
        <v>150</v>
      </c>
      <c r="BM179" s="6" t="s">
        <v>279</v>
      </c>
    </row>
    <row r="180" spans="2:65" s="6" customFormat="1" ht="27" customHeight="1">
      <c r="B180" s="19"/>
      <c r="C180" s="112" t="s">
        <v>280</v>
      </c>
      <c r="D180" s="112" t="s">
        <v>146</v>
      </c>
      <c r="E180" s="113" t="s">
        <v>281</v>
      </c>
      <c r="F180" s="194" t="s">
        <v>282</v>
      </c>
      <c r="G180" s="192"/>
      <c r="H180" s="192"/>
      <c r="I180" s="192"/>
      <c r="J180" s="114" t="s">
        <v>184</v>
      </c>
      <c r="K180" s="148">
        <v>0</v>
      </c>
      <c r="L180" s="191"/>
      <c r="M180" s="192"/>
      <c r="N180" s="191">
        <f>ROUND($L$180*$K$180,2)</f>
        <v>0</v>
      </c>
      <c r="O180" s="192"/>
      <c r="P180" s="192"/>
      <c r="Q180" s="192"/>
      <c r="R180" s="20"/>
      <c r="T180" s="116"/>
      <c r="U180" s="26" t="s">
        <v>34</v>
      </c>
      <c r="V180" s="117">
        <v>0.033</v>
      </c>
      <c r="W180" s="117">
        <f>$V$180*$K$180</f>
        <v>0</v>
      </c>
      <c r="X180" s="117">
        <v>0</v>
      </c>
      <c r="Y180" s="117">
        <f>$X$180*$K$180</f>
        <v>0</v>
      </c>
      <c r="Z180" s="117">
        <v>0</v>
      </c>
      <c r="AA180" s="118">
        <f>$Z$180*$K$180</f>
        <v>0</v>
      </c>
      <c r="AR180" s="6" t="s">
        <v>150</v>
      </c>
      <c r="AT180" s="6" t="s">
        <v>146</v>
      </c>
      <c r="AU180" s="6" t="s">
        <v>77</v>
      </c>
      <c r="AY180" s="6" t="s">
        <v>144</v>
      </c>
      <c r="BE180" s="119">
        <f>IF($U$180="základní",$N$180,0)</f>
        <v>0</v>
      </c>
      <c r="BF180" s="119">
        <f>IF($U$180="snížená",$N$180,0)</f>
        <v>0</v>
      </c>
      <c r="BG180" s="119">
        <f>IF($U$180="zákl. přenesená",$N$180,0)</f>
        <v>0</v>
      </c>
      <c r="BH180" s="119">
        <f>IF($U$180="sníž. přenesená",$N$180,0)</f>
        <v>0</v>
      </c>
      <c r="BI180" s="119">
        <f>IF($U$180="nulová",$N$180,0)</f>
        <v>0</v>
      </c>
      <c r="BJ180" s="6" t="s">
        <v>74</v>
      </c>
      <c r="BK180" s="119">
        <f>ROUND($L$180*$K$180,2)</f>
        <v>0</v>
      </c>
      <c r="BL180" s="6" t="s">
        <v>150</v>
      </c>
      <c r="BM180" s="6" t="s">
        <v>283</v>
      </c>
    </row>
    <row r="181" spans="2:65" s="6" customFormat="1" ht="39" customHeight="1">
      <c r="B181" s="19"/>
      <c r="C181" s="112" t="s">
        <v>284</v>
      </c>
      <c r="D181" s="112" t="s">
        <v>146</v>
      </c>
      <c r="E181" s="113" t="s">
        <v>285</v>
      </c>
      <c r="F181" s="194" t="s">
        <v>286</v>
      </c>
      <c r="G181" s="192"/>
      <c r="H181" s="192"/>
      <c r="I181" s="192"/>
      <c r="J181" s="136" t="s">
        <v>184</v>
      </c>
      <c r="K181" s="137">
        <v>630.6</v>
      </c>
      <c r="L181" s="201"/>
      <c r="M181" s="192"/>
      <c r="N181" s="191">
        <f>ROUND($L$181*$K$181,2)</f>
        <v>0</v>
      </c>
      <c r="O181" s="192"/>
      <c r="P181" s="192"/>
      <c r="Q181" s="192"/>
      <c r="R181" s="20"/>
      <c r="T181" s="116"/>
      <c r="U181" s="26" t="s">
        <v>34</v>
      </c>
      <c r="V181" s="117">
        <v>0.105</v>
      </c>
      <c r="W181" s="117">
        <f>$V$181*$K$181</f>
        <v>66.213</v>
      </c>
      <c r="X181" s="117">
        <v>0.00013</v>
      </c>
      <c r="Y181" s="117">
        <f>$X$181*$K$181</f>
        <v>0.081978</v>
      </c>
      <c r="Z181" s="117">
        <v>0</v>
      </c>
      <c r="AA181" s="118">
        <f>$Z$181*$K$181</f>
        <v>0</v>
      </c>
      <c r="AC181" s="58"/>
      <c r="AR181" s="6" t="s">
        <v>150</v>
      </c>
      <c r="AT181" s="6" t="s">
        <v>146</v>
      </c>
      <c r="AU181" s="6" t="s">
        <v>77</v>
      </c>
      <c r="AY181" s="6" t="s">
        <v>144</v>
      </c>
      <c r="BE181" s="119">
        <f>IF($U$181="základní",$N$181,0)</f>
        <v>0</v>
      </c>
      <c r="BF181" s="119">
        <f>IF($U$181="snížená",$N$181,0)</f>
        <v>0</v>
      </c>
      <c r="BG181" s="119">
        <f>IF($U$181="zákl. přenesená",$N$181,0)</f>
        <v>0</v>
      </c>
      <c r="BH181" s="119">
        <f>IF($U$181="sníž. přenesená",$N$181,0)</f>
        <v>0</v>
      </c>
      <c r="BI181" s="119">
        <f>IF($U$181="nulová",$N$181,0)</f>
        <v>0</v>
      </c>
      <c r="BJ181" s="6" t="s">
        <v>74</v>
      </c>
      <c r="BK181" s="119">
        <f>ROUND($L$181*$K$181,2)</f>
        <v>0</v>
      </c>
      <c r="BL181" s="6" t="s">
        <v>150</v>
      </c>
      <c r="BM181" s="6" t="s">
        <v>287</v>
      </c>
    </row>
    <row r="182" spans="2:65" s="6" customFormat="1" ht="39" customHeight="1">
      <c r="B182" s="19"/>
      <c r="C182" s="112" t="s">
        <v>288</v>
      </c>
      <c r="D182" s="112" t="s">
        <v>146</v>
      </c>
      <c r="E182" s="113" t="s">
        <v>285</v>
      </c>
      <c r="F182" s="194" t="s">
        <v>286</v>
      </c>
      <c r="G182" s="192"/>
      <c r="H182" s="192"/>
      <c r="I182" s="192"/>
      <c r="J182" s="136" t="s">
        <v>184</v>
      </c>
      <c r="K182" s="137">
        <v>84.19</v>
      </c>
      <c r="L182" s="201"/>
      <c r="M182" s="192"/>
      <c r="N182" s="191">
        <f>ROUND($L$182*$K$182,2)</f>
        <v>0</v>
      </c>
      <c r="O182" s="192"/>
      <c r="P182" s="192"/>
      <c r="Q182" s="192"/>
      <c r="R182" s="20"/>
      <c r="T182" s="116"/>
      <c r="U182" s="26" t="s">
        <v>34</v>
      </c>
      <c r="V182" s="117">
        <v>0.105</v>
      </c>
      <c r="W182" s="117">
        <f>$V$182*$K$182</f>
        <v>8.83995</v>
      </c>
      <c r="X182" s="117">
        <v>0.00013</v>
      </c>
      <c r="Y182" s="117">
        <f>$X$182*$K$182</f>
        <v>0.010944699999999998</v>
      </c>
      <c r="Z182" s="117">
        <v>0</v>
      </c>
      <c r="AA182" s="118">
        <f>$Z$182*$K$182</f>
        <v>0</v>
      </c>
      <c r="AC182" s="58"/>
      <c r="AR182" s="6" t="s">
        <v>150</v>
      </c>
      <c r="AT182" s="6" t="s">
        <v>146</v>
      </c>
      <c r="AU182" s="6" t="s">
        <v>77</v>
      </c>
      <c r="AY182" s="6" t="s">
        <v>144</v>
      </c>
      <c r="BE182" s="119">
        <f>IF($U$182="základní",$N$182,0)</f>
        <v>0</v>
      </c>
      <c r="BF182" s="119">
        <f>IF($U$182="snížená",$N$182,0)</f>
        <v>0</v>
      </c>
      <c r="BG182" s="119">
        <f>IF($U$182="zákl. přenesená",$N$182,0)</f>
        <v>0</v>
      </c>
      <c r="BH182" s="119">
        <f>IF($U$182="sníž. přenesená",$N$182,0)</f>
        <v>0</v>
      </c>
      <c r="BI182" s="119">
        <f>IF($U$182="nulová",$N$182,0)</f>
        <v>0</v>
      </c>
      <c r="BJ182" s="6" t="s">
        <v>74</v>
      </c>
      <c r="BK182" s="119">
        <f>ROUND($L$182*$K$182,2)</f>
        <v>0</v>
      </c>
      <c r="BL182" s="6" t="s">
        <v>150</v>
      </c>
      <c r="BM182" s="6" t="s">
        <v>289</v>
      </c>
    </row>
    <row r="183" spans="2:65" s="6" customFormat="1" ht="27" customHeight="1">
      <c r="B183" s="19"/>
      <c r="C183" s="112" t="s">
        <v>290</v>
      </c>
      <c r="D183" s="112" t="s">
        <v>146</v>
      </c>
      <c r="E183" s="113" t="s">
        <v>291</v>
      </c>
      <c r="F183" s="194" t="s">
        <v>292</v>
      </c>
      <c r="G183" s="192"/>
      <c r="H183" s="192"/>
      <c r="I183" s="192"/>
      <c r="J183" s="136" t="s">
        <v>293</v>
      </c>
      <c r="K183" s="137">
        <v>29.5</v>
      </c>
      <c r="L183" s="201"/>
      <c r="M183" s="192"/>
      <c r="N183" s="191">
        <f>ROUND($L$183*$K$183,2)</f>
        <v>0</v>
      </c>
      <c r="O183" s="192"/>
      <c r="P183" s="192"/>
      <c r="Q183" s="192"/>
      <c r="R183" s="20"/>
      <c r="T183" s="116"/>
      <c r="U183" s="26" t="s">
        <v>34</v>
      </c>
      <c r="V183" s="117">
        <v>2.034</v>
      </c>
      <c r="W183" s="117">
        <f>$V$183*$K$183</f>
        <v>60.00299999999999</v>
      </c>
      <c r="X183" s="117">
        <v>0</v>
      </c>
      <c r="Y183" s="117">
        <f>$X$183*$K$183</f>
        <v>0</v>
      </c>
      <c r="Z183" s="117">
        <v>0</v>
      </c>
      <c r="AA183" s="118">
        <f>$Z$183*$K$183</f>
        <v>0</v>
      </c>
      <c r="AC183" s="58"/>
      <c r="AR183" s="6" t="s">
        <v>150</v>
      </c>
      <c r="AT183" s="6" t="s">
        <v>146</v>
      </c>
      <c r="AU183" s="6" t="s">
        <v>77</v>
      </c>
      <c r="AY183" s="6" t="s">
        <v>144</v>
      </c>
      <c r="BE183" s="119">
        <f>IF($U$183="základní",$N$183,0)</f>
        <v>0</v>
      </c>
      <c r="BF183" s="119">
        <f>IF($U$183="snížená",$N$183,0)</f>
        <v>0</v>
      </c>
      <c r="BG183" s="119">
        <f>IF($U$183="zákl. přenesená",$N$183,0)</f>
        <v>0</v>
      </c>
      <c r="BH183" s="119">
        <f>IF($U$183="sníž. přenesená",$N$183,0)</f>
        <v>0</v>
      </c>
      <c r="BI183" s="119">
        <f>IF($U$183="nulová",$N$183,0)</f>
        <v>0</v>
      </c>
      <c r="BJ183" s="6" t="s">
        <v>74</v>
      </c>
      <c r="BK183" s="119">
        <f>ROUND($L$183*$K$183,2)</f>
        <v>0</v>
      </c>
      <c r="BL183" s="6" t="s">
        <v>150</v>
      </c>
      <c r="BM183" s="6" t="s">
        <v>294</v>
      </c>
    </row>
    <row r="184" spans="2:65" s="6" customFormat="1" ht="27" customHeight="1">
      <c r="B184" s="19"/>
      <c r="C184" s="112" t="s">
        <v>295</v>
      </c>
      <c r="D184" s="112" t="s">
        <v>146</v>
      </c>
      <c r="E184" s="113" t="s">
        <v>296</v>
      </c>
      <c r="F184" s="194" t="s">
        <v>297</v>
      </c>
      <c r="G184" s="192"/>
      <c r="H184" s="192"/>
      <c r="I184" s="192"/>
      <c r="J184" s="136" t="s">
        <v>293</v>
      </c>
      <c r="K184" s="137">
        <v>1670</v>
      </c>
      <c r="L184" s="201"/>
      <c r="M184" s="192"/>
      <c r="N184" s="191">
        <f>ROUND($L$184*$K$184,2)</f>
        <v>0</v>
      </c>
      <c r="O184" s="192"/>
      <c r="P184" s="192"/>
      <c r="Q184" s="192"/>
      <c r="R184" s="20"/>
      <c r="T184" s="116"/>
      <c r="U184" s="26" t="s">
        <v>34</v>
      </c>
      <c r="V184" s="117">
        <v>0</v>
      </c>
      <c r="W184" s="117">
        <f>$V$184*$K$184</f>
        <v>0</v>
      </c>
      <c r="X184" s="117">
        <v>0</v>
      </c>
      <c r="Y184" s="117">
        <f>$X$184*$K$184</f>
        <v>0</v>
      </c>
      <c r="Z184" s="117">
        <v>0</v>
      </c>
      <c r="AA184" s="118">
        <f>$Z$184*$K$184</f>
        <v>0</v>
      </c>
      <c r="AC184" s="58"/>
      <c r="AR184" s="6" t="s">
        <v>150</v>
      </c>
      <c r="AT184" s="6" t="s">
        <v>146</v>
      </c>
      <c r="AU184" s="6" t="s">
        <v>77</v>
      </c>
      <c r="AY184" s="6" t="s">
        <v>144</v>
      </c>
      <c r="BE184" s="119">
        <f>IF($U$184="základní",$N$184,0)</f>
        <v>0</v>
      </c>
      <c r="BF184" s="119">
        <f>IF($U$184="snížená",$N$184,0)</f>
        <v>0</v>
      </c>
      <c r="BG184" s="119">
        <f>IF($U$184="zákl. přenesená",$N$184,0)</f>
        <v>0</v>
      </c>
      <c r="BH184" s="119">
        <f>IF($U$184="sníž. přenesená",$N$184,0)</f>
        <v>0</v>
      </c>
      <c r="BI184" s="119">
        <f>IF($U$184="nulová",$N$184,0)</f>
        <v>0</v>
      </c>
      <c r="BJ184" s="6" t="s">
        <v>74</v>
      </c>
      <c r="BK184" s="119">
        <f>ROUND($L$184*$K$184,2)</f>
        <v>0</v>
      </c>
      <c r="BL184" s="6" t="s">
        <v>150</v>
      </c>
      <c r="BM184" s="6" t="s">
        <v>298</v>
      </c>
    </row>
    <row r="185" spans="2:65" s="6" customFormat="1" ht="27" customHeight="1">
      <c r="B185" s="19"/>
      <c r="C185" s="112" t="s">
        <v>299</v>
      </c>
      <c r="D185" s="112" t="s">
        <v>146</v>
      </c>
      <c r="E185" s="113" t="s">
        <v>300</v>
      </c>
      <c r="F185" s="194" t="s">
        <v>301</v>
      </c>
      <c r="G185" s="192"/>
      <c r="H185" s="192"/>
      <c r="I185" s="192"/>
      <c r="J185" s="136" t="s">
        <v>293</v>
      </c>
      <c r="K185" s="137">
        <v>26.5</v>
      </c>
      <c r="L185" s="201"/>
      <c r="M185" s="192"/>
      <c r="N185" s="191">
        <f>ROUND($L$185*$K$185,2)</f>
        <v>0</v>
      </c>
      <c r="O185" s="192"/>
      <c r="P185" s="192"/>
      <c r="Q185" s="192"/>
      <c r="R185" s="20"/>
      <c r="T185" s="116"/>
      <c r="U185" s="26" t="s">
        <v>34</v>
      </c>
      <c r="V185" s="117">
        <v>1.432</v>
      </c>
      <c r="W185" s="117">
        <f>$V$185*$K$185</f>
        <v>37.948</v>
      </c>
      <c r="X185" s="117">
        <v>0</v>
      </c>
      <c r="Y185" s="117">
        <f>$X$185*$K$185</f>
        <v>0</v>
      </c>
      <c r="Z185" s="117">
        <v>0</v>
      </c>
      <c r="AA185" s="118">
        <f>$Z$185*$K$185</f>
        <v>0</v>
      </c>
      <c r="AC185" s="58"/>
      <c r="AR185" s="6" t="s">
        <v>150</v>
      </c>
      <c r="AT185" s="6" t="s">
        <v>146</v>
      </c>
      <c r="AU185" s="6" t="s">
        <v>77</v>
      </c>
      <c r="AY185" s="6" t="s">
        <v>144</v>
      </c>
      <c r="BE185" s="119">
        <f>IF($U$185="základní",$N$185,0)</f>
        <v>0</v>
      </c>
      <c r="BF185" s="119">
        <f>IF($U$185="snížená",$N$185,0)</f>
        <v>0</v>
      </c>
      <c r="BG185" s="119">
        <f>IF($U$185="zákl. přenesená",$N$185,0)</f>
        <v>0</v>
      </c>
      <c r="BH185" s="119">
        <f>IF($U$185="sníž. přenesená",$N$185,0)</f>
        <v>0</v>
      </c>
      <c r="BI185" s="119">
        <f>IF($U$185="nulová",$N$185,0)</f>
        <v>0</v>
      </c>
      <c r="BJ185" s="6" t="s">
        <v>74</v>
      </c>
      <c r="BK185" s="119">
        <f>ROUND($L$185*$K$185,2)</f>
        <v>0</v>
      </c>
      <c r="BL185" s="6" t="s">
        <v>150</v>
      </c>
      <c r="BM185" s="6" t="s">
        <v>302</v>
      </c>
    </row>
    <row r="186" spans="2:65" s="6" customFormat="1" ht="27" customHeight="1">
      <c r="B186" s="19"/>
      <c r="C186" s="112" t="s">
        <v>303</v>
      </c>
      <c r="D186" s="112" t="s">
        <v>146</v>
      </c>
      <c r="E186" s="113" t="s">
        <v>304</v>
      </c>
      <c r="F186" s="194" t="s">
        <v>305</v>
      </c>
      <c r="G186" s="192"/>
      <c r="H186" s="192"/>
      <c r="I186" s="192"/>
      <c r="J186" s="136" t="s">
        <v>184</v>
      </c>
      <c r="K186" s="137">
        <v>84.19</v>
      </c>
      <c r="L186" s="201"/>
      <c r="M186" s="192"/>
      <c r="N186" s="191">
        <f>ROUND($L$186*$K$186,2)</f>
        <v>0</v>
      </c>
      <c r="O186" s="192"/>
      <c r="P186" s="192"/>
      <c r="Q186" s="192"/>
      <c r="R186" s="20"/>
      <c r="T186" s="116"/>
      <c r="U186" s="26" t="s">
        <v>34</v>
      </c>
      <c r="V186" s="117">
        <v>0.308</v>
      </c>
      <c r="W186" s="117">
        <f>$V$186*$K$186</f>
        <v>25.930519999999998</v>
      </c>
      <c r="X186" s="117">
        <v>4E-05</v>
      </c>
      <c r="Y186" s="117">
        <f>$X$186*$K$186</f>
        <v>0.0033676</v>
      </c>
      <c r="Z186" s="117">
        <v>0</v>
      </c>
      <c r="AA186" s="118">
        <f>$Z$186*$K$186</f>
        <v>0</v>
      </c>
      <c r="AC186" s="58"/>
      <c r="AR186" s="6" t="s">
        <v>150</v>
      </c>
      <c r="AT186" s="6" t="s">
        <v>146</v>
      </c>
      <c r="AU186" s="6" t="s">
        <v>77</v>
      </c>
      <c r="AY186" s="6" t="s">
        <v>144</v>
      </c>
      <c r="BE186" s="119">
        <f>IF($U$186="základní",$N$186,0)</f>
        <v>0</v>
      </c>
      <c r="BF186" s="119">
        <f>IF($U$186="snížená",$N$186,0)</f>
        <v>0</v>
      </c>
      <c r="BG186" s="119">
        <f>IF($U$186="zákl. přenesená",$N$186,0)</f>
        <v>0</v>
      </c>
      <c r="BH186" s="119">
        <f>IF($U$186="sníž. přenesená",$N$186,0)</f>
        <v>0</v>
      </c>
      <c r="BI186" s="119">
        <f>IF($U$186="nulová",$N$186,0)</f>
        <v>0</v>
      </c>
      <c r="BJ186" s="6" t="s">
        <v>74</v>
      </c>
      <c r="BK186" s="119">
        <f>ROUND($L$186*$K$186,2)</f>
        <v>0</v>
      </c>
      <c r="BL186" s="6" t="s">
        <v>150</v>
      </c>
      <c r="BM186" s="6" t="s">
        <v>306</v>
      </c>
    </row>
    <row r="187" spans="2:65" s="6" customFormat="1" ht="27" customHeight="1">
      <c r="B187" s="19"/>
      <c r="C187" s="112" t="s">
        <v>307</v>
      </c>
      <c r="D187" s="112" t="s">
        <v>146</v>
      </c>
      <c r="E187" s="113" t="s">
        <v>308</v>
      </c>
      <c r="F187" s="194" t="s">
        <v>309</v>
      </c>
      <c r="G187" s="192"/>
      <c r="H187" s="192"/>
      <c r="I187" s="192"/>
      <c r="J187" s="114" t="s">
        <v>157</v>
      </c>
      <c r="K187" s="138">
        <v>16</v>
      </c>
      <c r="L187" s="191"/>
      <c r="M187" s="192"/>
      <c r="N187" s="191">
        <f>ROUND($L$187*$K$187,2)</f>
        <v>0</v>
      </c>
      <c r="O187" s="192"/>
      <c r="P187" s="192"/>
      <c r="Q187" s="192"/>
      <c r="R187" s="20"/>
      <c r="T187" s="116"/>
      <c r="U187" s="26" t="s">
        <v>34</v>
      </c>
      <c r="V187" s="117">
        <v>0.18</v>
      </c>
      <c r="W187" s="117">
        <f>$V$187*$K$187</f>
        <v>2.88</v>
      </c>
      <c r="X187" s="117">
        <v>5E-05</v>
      </c>
      <c r="Y187" s="117">
        <f>$X$187*$K$187</f>
        <v>0.0008</v>
      </c>
      <c r="Z187" s="117">
        <v>0</v>
      </c>
      <c r="AA187" s="118">
        <f>$Z$187*$K$187</f>
        <v>0</v>
      </c>
      <c r="AR187" s="6" t="s">
        <v>150</v>
      </c>
      <c r="AT187" s="6" t="s">
        <v>146</v>
      </c>
      <c r="AU187" s="6" t="s">
        <v>77</v>
      </c>
      <c r="AY187" s="6" t="s">
        <v>144</v>
      </c>
      <c r="BE187" s="119">
        <f>IF($U$187="základní",$N$187,0)</f>
        <v>0</v>
      </c>
      <c r="BF187" s="119">
        <f>IF($U$187="snížená",$N$187,0)</f>
        <v>0</v>
      </c>
      <c r="BG187" s="119">
        <f>IF($U$187="zákl. přenesená",$N$187,0)</f>
        <v>0</v>
      </c>
      <c r="BH187" s="119">
        <f>IF($U$187="sníž. přenesená",$N$187,0)</f>
        <v>0</v>
      </c>
      <c r="BI187" s="119">
        <f>IF($U$187="nulová",$N$187,0)</f>
        <v>0</v>
      </c>
      <c r="BJ187" s="6" t="s">
        <v>74</v>
      </c>
      <c r="BK187" s="119">
        <f>ROUND($L$187*$K$187,2)</f>
        <v>0</v>
      </c>
      <c r="BL187" s="6" t="s">
        <v>150</v>
      </c>
      <c r="BM187" s="6" t="s">
        <v>310</v>
      </c>
    </row>
    <row r="188" spans="2:65" s="6" customFormat="1" ht="27" customHeight="1">
      <c r="B188" s="19"/>
      <c r="C188" s="112" t="s">
        <v>311</v>
      </c>
      <c r="D188" s="112" t="s">
        <v>146</v>
      </c>
      <c r="E188" s="113" t="s">
        <v>312</v>
      </c>
      <c r="F188" s="194" t="s">
        <v>313</v>
      </c>
      <c r="G188" s="192"/>
      <c r="H188" s="192"/>
      <c r="I188" s="192"/>
      <c r="J188" s="114" t="s">
        <v>157</v>
      </c>
      <c r="K188" s="148">
        <v>16</v>
      </c>
      <c r="L188" s="191"/>
      <c r="M188" s="192"/>
      <c r="N188" s="191">
        <f>ROUND($L$188*$K$188,2)</f>
        <v>0</v>
      </c>
      <c r="O188" s="192"/>
      <c r="P188" s="192"/>
      <c r="Q188" s="192"/>
      <c r="R188" s="20"/>
      <c r="T188" s="116"/>
      <c r="U188" s="26" t="s">
        <v>34</v>
      </c>
      <c r="V188" s="117">
        <v>0.065</v>
      </c>
      <c r="W188" s="117">
        <f>$V$188*$K$188</f>
        <v>1.04</v>
      </c>
      <c r="X188" s="117">
        <v>0.00033</v>
      </c>
      <c r="Y188" s="117">
        <f>$X$188*$K$188</f>
        <v>0.00528</v>
      </c>
      <c r="Z188" s="117">
        <v>0</v>
      </c>
      <c r="AA188" s="118">
        <f>$Z$188*$K$188</f>
        <v>0</v>
      </c>
      <c r="AR188" s="6" t="s">
        <v>150</v>
      </c>
      <c r="AT188" s="6" t="s">
        <v>146</v>
      </c>
      <c r="AU188" s="6" t="s">
        <v>77</v>
      </c>
      <c r="AY188" s="6" t="s">
        <v>144</v>
      </c>
      <c r="BE188" s="119">
        <f>IF($U$188="základní",$N$188,0)</f>
        <v>0</v>
      </c>
      <c r="BF188" s="119">
        <f>IF($U$188="snížená",$N$188,0)</f>
        <v>0</v>
      </c>
      <c r="BG188" s="119">
        <f>IF($U$188="zákl. přenesená",$N$188,0)</f>
        <v>0</v>
      </c>
      <c r="BH188" s="119">
        <f>IF($U$188="sníž. přenesená",$N$188,0)</f>
        <v>0</v>
      </c>
      <c r="BI188" s="119">
        <f>IF($U$188="nulová",$N$188,0)</f>
        <v>0</v>
      </c>
      <c r="BJ188" s="6" t="s">
        <v>74</v>
      </c>
      <c r="BK188" s="119">
        <f>ROUND($L$188*$K$188,2)</f>
        <v>0</v>
      </c>
      <c r="BL188" s="6" t="s">
        <v>150</v>
      </c>
      <c r="BM188" s="6" t="s">
        <v>314</v>
      </c>
    </row>
    <row r="189" spans="2:65" s="6" customFormat="1" ht="27" customHeight="1">
      <c r="B189" s="19"/>
      <c r="C189" s="112" t="s">
        <v>315</v>
      </c>
      <c r="D189" s="112" t="s">
        <v>146</v>
      </c>
      <c r="E189" s="113" t="s">
        <v>316</v>
      </c>
      <c r="F189" s="194" t="s">
        <v>317</v>
      </c>
      <c r="G189" s="192"/>
      <c r="H189" s="192"/>
      <c r="I189" s="192"/>
      <c r="J189" s="136" t="s">
        <v>149</v>
      </c>
      <c r="K189" s="137">
        <v>4.258</v>
      </c>
      <c r="L189" s="201"/>
      <c r="M189" s="192"/>
      <c r="N189" s="191">
        <f>ROUND($L$189*$K$189,2)</f>
        <v>0</v>
      </c>
      <c r="O189" s="192"/>
      <c r="P189" s="192"/>
      <c r="Q189" s="192"/>
      <c r="R189" s="20"/>
      <c r="T189" s="116"/>
      <c r="U189" s="26" t="s">
        <v>34</v>
      </c>
      <c r="V189" s="117">
        <v>1.52</v>
      </c>
      <c r="W189" s="117">
        <f>$V$189*$K$189</f>
        <v>6.47216</v>
      </c>
      <c r="X189" s="117">
        <v>0</v>
      </c>
      <c r="Y189" s="117">
        <f>$X$189*$K$189</f>
        <v>0</v>
      </c>
      <c r="Z189" s="117">
        <v>1.8</v>
      </c>
      <c r="AA189" s="118">
        <f>$Z$189*$K$189</f>
        <v>7.6644000000000005</v>
      </c>
      <c r="AC189" s="58"/>
      <c r="AR189" s="6" t="s">
        <v>150</v>
      </c>
      <c r="AT189" s="6" t="s">
        <v>146</v>
      </c>
      <c r="AU189" s="6" t="s">
        <v>77</v>
      </c>
      <c r="AY189" s="6" t="s">
        <v>144</v>
      </c>
      <c r="BE189" s="119">
        <f>IF($U$189="základní",$N$189,0)</f>
        <v>0</v>
      </c>
      <c r="BF189" s="119">
        <f>IF($U$189="snížená",$N$189,0)</f>
        <v>0</v>
      </c>
      <c r="BG189" s="119">
        <f>IF($U$189="zákl. přenesená",$N$189,0)</f>
        <v>0</v>
      </c>
      <c r="BH189" s="119">
        <f>IF($U$189="sníž. přenesená",$N$189,0)</f>
        <v>0</v>
      </c>
      <c r="BI189" s="119">
        <f>IF($U$189="nulová",$N$189,0)</f>
        <v>0</v>
      </c>
      <c r="BJ189" s="6" t="s">
        <v>74</v>
      </c>
      <c r="BK189" s="119">
        <f>ROUND($L$189*$K$189,2)</f>
        <v>0</v>
      </c>
      <c r="BL189" s="6" t="s">
        <v>150</v>
      </c>
      <c r="BM189" s="6" t="s">
        <v>318</v>
      </c>
    </row>
    <row r="190" spans="2:65" s="6" customFormat="1" ht="27" customHeight="1">
      <c r="B190" s="19"/>
      <c r="C190" s="112" t="s">
        <v>319</v>
      </c>
      <c r="D190" s="112" t="s">
        <v>146</v>
      </c>
      <c r="E190" s="113" t="s">
        <v>320</v>
      </c>
      <c r="F190" s="194" t="s">
        <v>321</v>
      </c>
      <c r="G190" s="192"/>
      <c r="H190" s="192"/>
      <c r="I190" s="192"/>
      <c r="J190" s="136" t="s">
        <v>149</v>
      </c>
      <c r="K190" s="137">
        <v>80.465</v>
      </c>
      <c r="L190" s="201"/>
      <c r="M190" s="192"/>
      <c r="N190" s="191">
        <f>ROUND($L$190*$K$190,2)</f>
        <v>0</v>
      </c>
      <c r="O190" s="192"/>
      <c r="P190" s="192"/>
      <c r="Q190" s="192"/>
      <c r="R190" s="20"/>
      <c r="T190" s="116"/>
      <c r="U190" s="26" t="s">
        <v>34</v>
      </c>
      <c r="V190" s="117">
        <v>7.476</v>
      </c>
      <c r="W190" s="117">
        <f>$V$190*$K$190</f>
        <v>601.55634</v>
      </c>
      <c r="X190" s="117">
        <v>0</v>
      </c>
      <c r="Y190" s="117">
        <f>$X$190*$K$190</f>
        <v>0</v>
      </c>
      <c r="Z190" s="117">
        <v>2.1</v>
      </c>
      <c r="AA190" s="118">
        <f>$Z$190*$K$190</f>
        <v>168.97650000000002</v>
      </c>
      <c r="AC190" s="58"/>
      <c r="AR190" s="6" t="s">
        <v>150</v>
      </c>
      <c r="AT190" s="6" t="s">
        <v>146</v>
      </c>
      <c r="AU190" s="6" t="s">
        <v>77</v>
      </c>
      <c r="AY190" s="6" t="s">
        <v>144</v>
      </c>
      <c r="BE190" s="119">
        <f>IF($U$190="základní",$N$190,0)</f>
        <v>0</v>
      </c>
      <c r="BF190" s="119">
        <f>IF($U$190="snížená",$N$190,0)</f>
        <v>0</v>
      </c>
      <c r="BG190" s="119">
        <f>IF($U$190="zákl. přenesená",$N$190,0)</f>
        <v>0</v>
      </c>
      <c r="BH190" s="119">
        <f>IF($U$190="sníž. přenesená",$N$190,0)</f>
        <v>0</v>
      </c>
      <c r="BI190" s="119">
        <f>IF($U$190="nulová",$N$190,0)</f>
        <v>0</v>
      </c>
      <c r="BJ190" s="6" t="s">
        <v>74</v>
      </c>
      <c r="BK190" s="119">
        <f>ROUND($L$190*$K$190,2)</f>
        <v>0</v>
      </c>
      <c r="BL190" s="6" t="s">
        <v>150</v>
      </c>
      <c r="BM190" s="6" t="s">
        <v>322</v>
      </c>
    </row>
    <row r="191" spans="2:65" s="6" customFormat="1" ht="27" customHeight="1">
      <c r="B191" s="19"/>
      <c r="C191" s="112" t="s">
        <v>323</v>
      </c>
      <c r="D191" s="112" t="s">
        <v>146</v>
      </c>
      <c r="E191" s="113" t="s">
        <v>324</v>
      </c>
      <c r="F191" s="194" t="s">
        <v>325</v>
      </c>
      <c r="G191" s="192"/>
      <c r="H191" s="192"/>
      <c r="I191" s="192"/>
      <c r="J191" s="136" t="s">
        <v>149</v>
      </c>
      <c r="K191" s="137">
        <v>12.594</v>
      </c>
      <c r="L191" s="201"/>
      <c r="M191" s="192"/>
      <c r="N191" s="191">
        <f>ROUND($L$191*$K$191,2)</f>
        <v>0</v>
      </c>
      <c r="O191" s="192"/>
      <c r="P191" s="192"/>
      <c r="Q191" s="192"/>
      <c r="R191" s="20"/>
      <c r="T191" s="116"/>
      <c r="U191" s="26" t="s">
        <v>34</v>
      </c>
      <c r="V191" s="117">
        <v>15.932</v>
      </c>
      <c r="W191" s="117">
        <f>$V$191*$K$191</f>
        <v>200.647608</v>
      </c>
      <c r="X191" s="117">
        <v>0</v>
      </c>
      <c r="Y191" s="117">
        <f>$X$191*$K$191</f>
        <v>0</v>
      </c>
      <c r="Z191" s="117">
        <v>2.4</v>
      </c>
      <c r="AA191" s="118">
        <f>$Z$191*$K$191</f>
        <v>30.225599999999996</v>
      </c>
      <c r="AC191" s="58"/>
      <c r="AR191" s="6" t="s">
        <v>150</v>
      </c>
      <c r="AT191" s="6" t="s">
        <v>146</v>
      </c>
      <c r="AU191" s="6" t="s">
        <v>77</v>
      </c>
      <c r="AY191" s="6" t="s">
        <v>144</v>
      </c>
      <c r="BE191" s="119">
        <f>IF($U$191="základní",$N$191,0)</f>
        <v>0</v>
      </c>
      <c r="BF191" s="119">
        <f>IF($U$191="snížená",$N$191,0)</f>
        <v>0</v>
      </c>
      <c r="BG191" s="119">
        <f>IF($U$191="zákl. přenesená",$N$191,0)</f>
        <v>0</v>
      </c>
      <c r="BH191" s="119">
        <f>IF($U$191="sníž. přenesená",$N$191,0)</f>
        <v>0</v>
      </c>
      <c r="BI191" s="119">
        <f>IF($U$191="nulová",$N$191,0)</f>
        <v>0</v>
      </c>
      <c r="BJ191" s="6" t="s">
        <v>74</v>
      </c>
      <c r="BK191" s="119">
        <f>ROUND($L$191*$K$191,2)</f>
        <v>0</v>
      </c>
      <c r="BL191" s="6" t="s">
        <v>150</v>
      </c>
      <c r="BM191" s="6" t="s">
        <v>326</v>
      </c>
    </row>
    <row r="192" spans="2:65" s="6" customFormat="1" ht="27" customHeight="1">
      <c r="B192" s="19"/>
      <c r="C192" s="112" t="s">
        <v>327</v>
      </c>
      <c r="D192" s="112" t="s">
        <v>146</v>
      </c>
      <c r="E192" s="113" t="s">
        <v>328</v>
      </c>
      <c r="F192" s="194" t="s">
        <v>329</v>
      </c>
      <c r="G192" s="192"/>
      <c r="H192" s="192"/>
      <c r="I192" s="192"/>
      <c r="J192" s="136" t="s">
        <v>149</v>
      </c>
      <c r="K192" s="137">
        <v>4.126</v>
      </c>
      <c r="L192" s="201"/>
      <c r="M192" s="192"/>
      <c r="N192" s="191">
        <f>ROUND($L$192*$K$192,2)</f>
        <v>0</v>
      </c>
      <c r="O192" s="192"/>
      <c r="P192" s="192"/>
      <c r="Q192" s="192"/>
      <c r="R192" s="20"/>
      <c r="T192" s="116"/>
      <c r="U192" s="26" t="s">
        <v>34</v>
      </c>
      <c r="V192" s="117">
        <v>12.744</v>
      </c>
      <c r="W192" s="117">
        <f>$V$192*$K$192</f>
        <v>52.581744</v>
      </c>
      <c r="X192" s="117">
        <v>0</v>
      </c>
      <c r="Y192" s="117">
        <f>$X$192*$K$192</f>
        <v>0</v>
      </c>
      <c r="Z192" s="117">
        <v>2.2</v>
      </c>
      <c r="AA192" s="118">
        <f>$Z$192*$K$192</f>
        <v>9.077200000000001</v>
      </c>
      <c r="AC192" s="58"/>
      <c r="AR192" s="6" t="s">
        <v>150</v>
      </c>
      <c r="AT192" s="6" t="s">
        <v>146</v>
      </c>
      <c r="AU192" s="6" t="s">
        <v>77</v>
      </c>
      <c r="AY192" s="6" t="s">
        <v>144</v>
      </c>
      <c r="BE192" s="119">
        <f>IF($U$192="základní",$N$192,0)</f>
        <v>0</v>
      </c>
      <c r="BF192" s="119">
        <f>IF($U$192="snížená",$N$192,0)</f>
        <v>0</v>
      </c>
      <c r="BG192" s="119">
        <f>IF($U$192="zákl. přenesená",$N$192,0)</f>
        <v>0</v>
      </c>
      <c r="BH192" s="119">
        <f>IF($U$192="sníž. přenesená",$N$192,0)</f>
        <v>0</v>
      </c>
      <c r="BI192" s="119">
        <f>IF($U$192="nulová",$N$192,0)</f>
        <v>0</v>
      </c>
      <c r="BJ192" s="6" t="s">
        <v>74</v>
      </c>
      <c r="BK192" s="119">
        <f>ROUND($L$192*$K$192,2)</f>
        <v>0</v>
      </c>
      <c r="BL192" s="6" t="s">
        <v>150</v>
      </c>
      <c r="BM192" s="6" t="s">
        <v>330</v>
      </c>
    </row>
    <row r="193" spans="2:65" s="6" customFormat="1" ht="27" customHeight="1">
      <c r="B193" s="19"/>
      <c r="C193" s="112" t="s">
        <v>331</v>
      </c>
      <c r="D193" s="112" t="s">
        <v>146</v>
      </c>
      <c r="E193" s="113" t="s">
        <v>332</v>
      </c>
      <c r="F193" s="194" t="s">
        <v>333</v>
      </c>
      <c r="G193" s="192"/>
      <c r="H193" s="192"/>
      <c r="I193" s="192"/>
      <c r="J193" s="136" t="s">
        <v>184</v>
      </c>
      <c r="K193" s="137">
        <v>5.15</v>
      </c>
      <c r="L193" s="201"/>
      <c r="M193" s="192"/>
      <c r="N193" s="191">
        <f>ROUND($L$193*$K$193,2)</f>
        <v>0</v>
      </c>
      <c r="O193" s="192"/>
      <c r="P193" s="192"/>
      <c r="Q193" s="192"/>
      <c r="R193" s="20"/>
      <c r="T193" s="116"/>
      <c r="U193" s="26" t="s">
        <v>34</v>
      </c>
      <c r="V193" s="117">
        <v>0.471</v>
      </c>
      <c r="W193" s="117">
        <f>$V$193*$K$193</f>
        <v>2.42565</v>
      </c>
      <c r="X193" s="117">
        <v>0</v>
      </c>
      <c r="Y193" s="117">
        <f>$X$193*$K$193</f>
        <v>0</v>
      </c>
      <c r="Z193" s="117">
        <v>0.038</v>
      </c>
      <c r="AA193" s="118">
        <f>$Z$193*$K$193</f>
        <v>0.1957</v>
      </c>
      <c r="AC193" s="58"/>
      <c r="AR193" s="6" t="s">
        <v>150</v>
      </c>
      <c r="AT193" s="6" t="s">
        <v>146</v>
      </c>
      <c r="AU193" s="6" t="s">
        <v>77</v>
      </c>
      <c r="AY193" s="6" t="s">
        <v>144</v>
      </c>
      <c r="BE193" s="119">
        <f>IF($U$193="základní",$N$193,0)</f>
        <v>0</v>
      </c>
      <c r="BF193" s="119">
        <f>IF($U$193="snížená",$N$193,0)</f>
        <v>0</v>
      </c>
      <c r="BG193" s="119">
        <f>IF($U$193="zákl. přenesená",$N$193,0)</f>
        <v>0</v>
      </c>
      <c r="BH193" s="119">
        <f>IF($U$193="sníž. přenesená",$N$193,0)</f>
        <v>0</v>
      </c>
      <c r="BI193" s="119">
        <f>IF($U$193="nulová",$N$193,0)</f>
        <v>0</v>
      </c>
      <c r="BJ193" s="6" t="s">
        <v>74</v>
      </c>
      <c r="BK193" s="119">
        <f>ROUND($L$193*$K$193,2)</f>
        <v>0</v>
      </c>
      <c r="BL193" s="6" t="s">
        <v>150</v>
      </c>
      <c r="BM193" s="6" t="s">
        <v>334</v>
      </c>
    </row>
    <row r="194" spans="2:65" s="6" customFormat="1" ht="27" customHeight="1">
      <c r="B194" s="19"/>
      <c r="C194" s="112" t="s">
        <v>335</v>
      </c>
      <c r="D194" s="112" t="s">
        <v>146</v>
      </c>
      <c r="E194" s="113" t="s">
        <v>336</v>
      </c>
      <c r="F194" s="194" t="s">
        <v>337</v>
      </c>
      <c r="G194" s="192"/>
      <c r="H194" s="192"/>
      <c r="I194" s="192"/>
      <c r="J194" s="136" t="s">
        <v>184</v>
      </c>
      <c r="K194" s="137">
        <v>14</v>
      </c>
      <c r="L194" s="201"/>
      <c r="M194" s="192"/>
      <c r="N194" s="191">
        <f>ROUND($L$194*$K$194,2)</f>
        <v>0</v>
      </c>
      <c r="O194" s="192"/>
      <c r="P194" s="192"/>
      <c r="Q194" s="192"/>
      <c r="R194" s="20"/>
      <c r="T194" s="116"/>
      <c r="U194" s="26" t="s">
        <v>34</v>
      </c>
      <c r="V194" s="117">
        <v>0.616</v>
      </c>
      <c r="W194" s="117">
        <f>$V$194*$K$194</f>
        <v>8.624</v>
      </c>
      <c r="X194" s="117">
        <v>0</v>
      </c>
      <c r="Y194" s="117">
        <f>$X$194*$K$194</f>
        <v>0</v>
      </c>
      <c r="Z194" s="117">
        <v>0.088</v>
      </c>
      <c r="AA194" s="118">
        <f>$Z$194*$K$194</f>
        <v>1.232</v>
      </c>
      <c r="AC194" s="58"/>
      <c r="AR194" s="6" t="s">
        <v>150</v>
      </c>
      <c r="AT194" s="6" t="s">
        <v>146</v>
      </c>
      <c r="AU194" s="6" t="s">
        <v>77</v>
      </c>
      <c r="AY194" s="6" t="s">
        <v>144</v>
      </c>
      <c r="BE194" s="119">
        <f>IF($U$194="základní",$N$194,0)</f>
        <v>0</v>
      </c>
      <c r="BF194" s="119">
        <f>IF($U$194="snížená",$N$194,0)</f>
        <v>0</v>
      </c>
      <c r="BG194" s="119">
        <f>IF($U$194="zákl. přenesená",$N$194,0)</f>
        <v>0</v>
      </c>
      <c r="BH194" s="119">
        <f>IF($U$194="sníž. přenesená",$N$194,0)</f>
        <v>0</v>
      </c>
      <c r="BI194" s="119">
        <f>IF($U$194="nulová",$N$194,0)</f>
        <v>0</v>
      </c>
      <c r="BJ194" s="6" t="s">
        <v>74</v>
      </c>
      <c r="BK194" s="119">
        <f>ROUND($L$194*$K$194,2)</f>
        <v>0</v>
      </c>
      <c r="BL194" s="6" t="s">
        <v>150</v>
      </c>
      <c r="BM194" s="6" t="s">
        <v>338</v>
      </c>
    </row>
    <row r="195" spans="2:65" s="6" customFormat="1" ht="27" customHeight="1">
      <c r="B195" s="19"/>
      <c r="C195" s="112" t="s">
        <v>339</v>
      </c>
      <c r="D195" s="112" t="s">
        <v>146</v>
      </c>
      <c r="E195" s="113" t="s">
        <v>340</v>
      </c>
      <c r="F195" s="194" t="s">
        <v>341</v>
      </c>
      <c r="G195" s="192"/>
      <c r="H195" s="192"/>
      <c r="I195" s="192"/>
      <c r="J195" s="136" t="s">
        <v>184</v>
      </c>
      <c r="K195" s="142">
        <v>2.9</v>
      </c>
      <c r="L195" s="201"/>
      <c r="M195" s="192"/>
      <c r="N195" s="191">
        <f>ROUND($L$195*$K$195,2)</f>
        <v>0</v>
      </c>
      <c r="O195" s="192"/>
      <c r="P195" s="192"/>
      <c r="Q195" s="192"/>
      <c r="R195" s="20"/>
      <c r="T195" s="116"/>
      <c r="U195" s="26" t="s">
        <v>34</v>
      </c>
      <c r="V195" s="117">
        <v>0.576</v>
      </c>
      <c r="W195" s="117">
        <f>$V$195*$K$195</f>
        <v>1.6703999999999999</v>
      </c>
      <c r="X195" s="117">
        <v>0</v>
      </c>
      <c r="Y195" s="117">
        <f>$X$195*$K$195</f>
        <v>0</v>
      </c>
      <c r="Z195" s="117">
        <v>0.067</v>
      </c>
      <c r="AA195" s="118">
        <f>$Z$195*$K$195</f>
        <v>0.1943</v>
      </c>
      <c r="AR195" s="6" t="s">
        <v>150</v>
      </c>
      <c r="AT195" s="6" t="s">
        <v>146</v>
      </c>
      <c r="AU195" s="6" t="s">
        <v>77</v>
      </c>
      <c r="AY195" s="6" t="s">
        <v>144</v>
      </c>
      <c r="BE195" s="119">
        <f>IF($U$195="základní",$N$195,0)</f>
        <v>0</v>
      </c>
      <c r="BF195" s="119">
        <f>IF($U$195="snížená",$N$195,0)</f>
        <v>0</v>
      </c>
      <c r="BG195" s="119">
        <f>IF($U$195="zákl. přenesená",$N$195,0)</f>
        <v>0</v>
      </c>
      <c r="BH195" s="119">
        <f>IF($U$195="sníž. přenesená",$N$195,0)</f>
        <v>0</v>
      </c>
      <c r="BI195" s="119">
        <f>IF($U$195="nulová",$N$195,0)</f>
        <v>0</v>
      </c>
      <c r="BJ195" s="6" t="s">
        <v>74</v>
      </c>
      <c r="BK195" s="119">
        <f>ROUND($L$195*$K$195,2)</f>
        <v>0</v>
      </c>
      <c r="BL195" s="6" t="s">
        <v>150</v>
      </c>
      <c r="BM195" s="6" t="s">
        <v>342</v>
      </c>
    </row>
    <row r="196" spans="2:65" s="6" customFormat="1" ht="27" customHeight="1">
      <c r="B196" s="19"/>
      <c r="C196" s="112" t="s">
        <v>343</v>
      </c>
      <c r="D196" s="112" t="s">
        <v>146</v>
      </c>
      <c r="E196" s="113" t="s">
        <v>344</v>
      </c>
      <c r="F196" s="194" t="s">
        <v>345</v>
      </c>
      <c r="G196" s="192"/>
      <c r="H196" s="192"/>
      <c r="I196" s="192"/>
      <c r="J196" s="136" t="s">
        <v>293</v>
      </c>
      <c r="K196" s="142">
        <v>8</v>
      </c>
      <c r="L196" s="201"/>
      <c r="M196" s="192"/>
      <c r="N196" s="191">
        <f>ROUND($L$196*$K$196,2)</f>
        <v>0</v>
      </c>
      <c r="O196" s="192"/>
      <c r="P196" s="192"/>
      <c r="Q196" s="192"/>
      <c r="R196" s="20"/>
      <c r="T196" s="116"/>
      <c r="U196" s="26" t="s">
        <v>34</v>
      </c>
      <c r="V196" s="117">
        <v>0.133</v>
      </c>
      <c r="W196" s="117">
        <f>$V$196*$K$196</f>
        <v>1.064</v>
      </c>
      <c r="X196" s="117">
        <v>0</v>
      </c>
      <c r="Y196" s="117">
        <f>$X$196*$K$196</f>
        <v>0</v>
      </c>
      <c r="Z196" s="117">
        <v>0.013</v>
      </c>
      <c r="AA196" s="118">
        <f>$Z$196*$K$196</f>
        <v>0.104</v>
      </c>
      <c r="AR196" s="6" t="s">
        <v>150</v>
      </c>
      <c r="AT196" s="6" t="s">
        <v>146</v>
      </c>
      <c r="AU196" s="6" t="s">
        <v>77</v>
      </c>
      <c r="AY196" s="6" t="s">
        <v>144</v>
      </c>
      <c r="BE196" s="119">
        <f>IF($U$196="základní",$N$196,0)</f>
        <v>0</v>
      </c>
      <c r="BF196" s="119">
        <f>IF($U$196="snížená",$N$196,0)</f>
        <v>0</v>
      </c>
      <c r="BG196" s="119">
        <f>IF($U$196="zákl. přenesená",$N$196,0)</f>
        <v>0</v>
      </c>
      <c r="BH196" s="119">
        <f>IF($U$196="sníž. přenesená",$N$196,0)</f>
        <v>0</v>
      </c>
      <c r="BI196" s="119">
        <f>IF($U$196="nulová",$N$196,0)</f>
        <v>0</v>
      </c>
      <c r="BJ196" s="6" t="s">
        <v>74</v>
      </c>
      <c r="BK196" s="119">
        <f>ROUND($L$196*$K$196,2)</f>
        <v>0</v>
      </c>
      <c r="BL196" s="6" t="s">
        <v>150</v>
      </c>
      <c r="BM196" s="6" t="s">
        <v>346</v>
      </c>
    </row>
    <row r="197" spans="2:65" s="6" customFormat="1" ht="15.75" customHeight="1">
      <c r="B197" s="19"/>
      <c r="C197" s="112" t="s">
        <v>347</v>
      </c>
      <c r="D197" s="112" t="s">
        <v>146</v>
      </c>
      <c r="E197" s="113" t="s">
        <v>348</v>
      </c>
      <c r="F197" s="194" t="s">
        <v>349</v>
      </c>
      <c r="G197" s="192"/>
      <c r="H197" s="192"/>
      <c r="I197" s="192"/>
      <c r="J197" s="136" t="s">
        <v>293</v>
      </c>
      <c r="K197" s="137">
        <v>11</v>
      </c>
      <c r="L197" s="201"/>
      <c r="M197" s="192"/>
      <c r="N197" s="191">
        <f>ROUND($L$197*$K$197,2)</f>
        <v>0</v>
      </c>
      <c r="O197" s="192"/>
      <c r="P197" s="192"/>
      <c r="Q197" s="192"/>
      <c r="R197" s="20"/>
      <c r="T197" s="116"/>
      <c r="U197" s="26" t="s">
        <v>34</v>
      </c>
      <c r="V197" s="117">
        <v>0.443</v>
      </c>
      <c r="W197" s="117">
        <f>$V$197*$K$197</f>
        <v>4.873</v>
      </c>
      <c r="X197" s="117">
        <v>0</v>
      </c>
      <c r="Y197" s="117">
        <f>$X$197*$K$197</f>
        <v>0</v>
      </c>
      <c r="Z197" s="117">
        <v>0.037</v>
      </c>
      <c r="AA197" s="118">
        <f>$Z$197*$K$197</f>
        <v>0.407</v>
      </c>
      <c r="AC197" s="58"/>
      <c r="AR197" s="6" t="s">
        <v>150</v>
      </c>
      <c r="AT197" s="6" t="s">
        <v>146</v>
      </c>
      <c r="AU197" s="6" t="s">
        <v>77</v>
      </c>
      <c r="AY197" s="6" t="s">
        <v>144</v>
      </c>
      <c r="BE197" s="119">
        <f>IF($U$197="základní",$N$197,0)</f>
        <v>0</v>
      </c>
      <c r="BF197" s="119">
        <f>IF($U$197="snížená",$N$197,0)</f>
        <v>0</v>
      </c>
      <c r="BG197" s="119">
        <f>IF($U$197="zákl. přenesená",$N$197,0)</f>
        <v>0</v>
      </c>
      <c r="BH197" s="119">
        <f>IF($U$197="sníž. přenesená",$N$197,0)</f>
        <v>0</v>
      </c>
      <c r="BI197" s="119">
        <f>IF($U$197="nulová",$N$197,0)</f>
        <v>0</v>
      </c>
      <c r="BJ197" s="6" t="s">
        <v>74</v>
      </c>
      <c r="BK197" s="119">
        <f>ROUND($L$197*$K$197,2)</f>
        <v>0</v>
      </c>
      <c r="BL197" s="6" t="s">
        <v>150</v>
      </c>
      <c r="BM197" s="6" t="s">
        <v>350</v>
      </c>
    </row>
    <row r="198" spans="2:65" s="6" customFormat="1" ht="27" customHeight="1">
      <c r="B198" s="19"/>
      <c r="C198" s="112" t="s">
        <v>351</v>
      </c>
      <c r="D198" s="112" t="s">
        <v>146</v>
      </c>
      <c r="E198" s="113" t="s">
        <v>352</v>
      </c>
      <c r="F198" s="194" t="s">
        <v>353</v>
      </c>
      <c r="G198" s="192"/>
      <c r="H198" s="192"/>
      <c r="I198" s="192"/>
      <c r="J198" s="136" t="s">
        <v>184</v>
      </c>
      <c r="K198" s="137">
        <v>74.166</v>
      </c>
      <c r="L198" s="201"/>
      <c r="M198" s="192"/>
      <c r="N198" s="191">
        <f>ROUND($L$198*$K$198,2)</f>
        <v>0</v>
      </c>
      <c r="O198" s="192"/>
      <c r="P198" s="192"/>
      <c r="Q198" s="192"/>
      <c r="R198" s="20"/>
      <c r="T198" s="116"/>
      <c r="U198" s="26" t="s">
        <v>34</v>
      </c>
      <c r="V198" s="117">
        <v>0.43</v>
      </c>
      <c r="W198" s="117">
        <f>$V$198*$K$198</f>
        <v>31.891379999999998</v>
      </c>
      <c r="X198" s="117">
        <v>0</v>
      </c>
      <c r="Y198" s="117">
        <f>$X$198*$K$198</f>
        <v>0</v>
      </c>
      <c r="Z198" s="117">
        <v>0.27</v>
      </c>
      <c r="AA198" s="118">
        <f>$Z$198*$K$198</f>
        <v>20.024820000000002</v>
      </c>
      <c r="AC198" s="58"/>
      <c r="AR198" s="6" t="s">
        <v>150</v>
      </c>
      <c r="AT198" s="6" t="s">
        <v>146</v>
      </c>
      <c r="AU198" s="6" t="s">
        <v>77</v>
      </c>
      <c r="AY198" s="6" t="s">
        <v>144</v>
      </c>
      <c r="BE198" s="119">
        <f>IF($U$198="základní",$N$198,0)</f>
        <v>0</v>
      </c>
      <c r="BF198" s="119">
        <f>IF($U$198="snížená",$N$198,0)</f>
        <v>0</v>
      </c>
      <c r="BG198" s="119">
        <f>IF($U$198="zákl. přenesená",$N$198,0)</f>
        <v>0</v>
      </c>
      <c r="BH198" s="119">
        <f>IF($U$198="sníž. přenesená",$N$198,0)</f>
        <v>0</v>
      </c>
      <c r="BI198" s="119">
        <f>IF($U$198="nulová",$N$198,0)</f>
        <v>0</v>
      </c>
      <c r="BJ198" s="6" t="s">
        <v>74</v>
      </c>
      <c r="BK198" s="119">
        <f>ROUND($L$198*$K$198,2)</f>
        <v>0</v>
      </c>
      <c r="BL198" s="6" t="s">
        <v>150</v>
      </c>
      <c r="BM198" s="6" t="s">
        <v>354</v>
      </c>
    </row>
    <row r="199" spans="2:65" s="6" customFormat="1" ht="27" customHeight="1">
      <c r="B199" s="19"/>
      <c r="C199" s="112" t="s">
        <v>355</v>
      </c>
      <c r="D199" s="112" t="s">
        <v>146</v>
      </c>
      <c r="E199" s="113" t="s">
        <v>356</v>
      </c>
      <c r="F199" s="194" t="s">
        <v>357</v>
      </c>
      <c r="G199" s="192"/>
      <c r="H199" s="192"/>
      <c r="I199" s="192"/>
      <c r="J199" s="114" t="s">
        <v>157</v>
      </c>
      <c r="K199" s="149">
        <v>4</v>
      </c>
      <c r="L199" s="191"/>
      <c r="M199" s="192"/>
      <c r="N199" s="191">
        <f>ROUND($L$199*$K$199,2)</f>
        <v>0</v>
      </c>
      <c r="O199" s="192"/>
      <c r="P199" s="192"/>
      <c r="Q199" s="192"/>
      <c r="R199" s="20"/>
      <c r="T199" s="116"/>
      <c r="U199" s="26" t="s">
        <v>34</v>
      </c>
      <c r="V199" s="117">
        <v>0.772</v>
      </c>
      <c r="W199" s="117">
        <f>$V$199*$K$199</f>
        <v>3.088</v>
      </c>
      <c r="X199" s="117">
        <v>0</v>
      </c>
      <c r="Y199" s="117">
        <f>$X$199*$K$199</f>
        <v>0</v>
      </c>
      <c r="Z199" s="117">
        <v>0.031</v>
      </c>
      <c r="AA199" s="118">
        <f>$Z$199*$K$199</f>
        <v>0.124</v>
      </c>
      <c r="AR199" s="6" t="s">
        <v>150</v>
      </c>
      <c r="AT199" s="6" t="s">
        <v>146</v>
      </c>
      <c r="AU199" s="6" t="s">
        <v>77</v>
      </c>
      <c r="AY199" s="6" t="s">
        <v>144</v>
      </c>
      <c r="BE199" s="119">
        <f>IF($U$199="základní",$N$199,0)</f>
        <v>0</v>
      </c>
      <c r="BF199" s="119">
        <f>IF($U$199="snížená",$N$199,0)</f>
        <v>0</v>
      </c>
      <c r="BG199" s="119">
        <f>IF($U$199="zákl. přenesená",$N$199,0)</f>
        <v>0</v>
      </c>
      <c r="BH199" s="119">
        <f>IF($U$199="sníž. přenesená",$N$199,0)</f>
        <v>0</v>
      </c>
      <c r="BI199" s="119">
        <f>IF($U$199="nulová",$N$199,0)</f>
        <v>0</v>
      </c>
      <c r="BJ199" s="6" t="s">
        <v>74</v>
      </c>
      <c r="BK199" s="119">
        <f>ROUND($L$199*$K$199,2)</f>
        <v>0</v>
      </c>
      <c r="BL199" s="6" t="s">
        <v>150</v>
      </c>
      <c r="BM199" s="6" t="s">
        <v>358</v>
      </c>
    </row>
    <row r="200" spans="2:65" s="6" customFormat="1" ht="27" customHeight="1">
      <c r="B200" s="19"/>
      <c r="C200" s="112" t="s">
        <v>359</v>
      </c>
      <c r="D200" s="112" t="s">
        <v>146</v>
      </c>
      <c r="E200" s="113" t="s">
        <v>360</v>
      </c>
      <c r="F200" s="194" t="s">
        <v>361</v>
      </c>
      <c r="G200" s="192"/>
      <c r="H200" s="192"/>
      <c r="I200" s="192"/>
      <c r="J200" s="136" t="s">
        <v>157</v>
      </c>
      <c r="K200" s="142">
        <v>6</v>
      </c>
      <c r="L200" s="201"/>
      <c r="M200" s="192"/>
      <c r="N200" s="191">
        <f>ROUND($L$200*$K$200,2)</f>
        <v>0</v>
      </c>
      <c r="O200" s="192"/>
      <c r="P200" s="192"/>
      <c r="Q200" s="192"/>
      <c r="R200" s="20"/>
      <c r="T200" s="116"/>
      <c r="U200" s="26" t="s">
        <v>34</v>
      </c>
      <c r="V200" s="117">
        <v>0.993</v>
      </c>
      <c r="W200" s="117">
        <f>$V$200*$K$200</f>
        <v>5.958</v>
      </c>
      <c r="X200" s="117">
        <v>0</v>
      </c>
      <c r="Y200" s="117">
        <f>$X$200*$K$200</f>
        <v>0</v>
      </c>
      <c r="Z200" s="117">
        <v>0.062</v>
      </c>
      <c r="AA200" s="118">
        <f>$Z$200*$K$200</f>
        <v>0.372</v>
      </c>
      <c r="AR200" s="6" t="s">
        <v>150</v>
      </c>
      <c r="AT200" s="6" t="s">
        <v>146</v>
      </c>
      <c r="AU200" s="6" t="s">
        <v>77</v>
      </c>
      <c r="AY200" s="6" t="s">
        <v>144</v>
      </c>
      <c r="BE200" s="119">
        <f>IF($U$200="základní",$N$200,0)</f>
        <v>0</v>
      </c>
      <c r="BF200" s="119">
        <f>IF($U$200="snížená",$N$200,0)</f>
        <v>0</v>
      </c>
      <c r="BG200" s="119">
        <f>IF($U$200="zákl. přenesená",$N$200,0)</f>
        <v>0</v>
      </c>
      <c r="BH200" s="119">
        <f>IF($U$200="sníž. přenesená",$N$200,0)</f>
        <v>0</v>
      </c>
      <c r="BI200" s="119">
        <f>IF($U$200="nulová",$N$200,0)</f>
        <v>0</v>
      </c>
      <c r="BJ200" s="6" t="s">
        <v>74</v>
      </c>
      <c r="BK200" s="119">
        <f>ROUND($L$200*$K$200,2)</f>
        <v>0</v>
      </c>
      <c r="BL200" s="6" t="s">
        <v>150</v>
      </c>
      <c r="BM200" s="6" t="s">
        <v>362</v>
      </c>
    </row>
    <row r="201" spans="2:65" s="6" customFormat="1" ht="27" customHeight="1">
      <c r="B201" s="19"/>
      <c r="C201" s="112" t="s">
        <v>363</v>
      </c>
      <c r="D201" s="112" t="s">
        <v>146</v>
      </c>
      <c r="E201" s="113" t="s">
        <v>364</v>
      </c>
      <c r="F201" s="194" t="s">
        <v>365</v>
      </c>
      <c r="G201" s="192"/>
      <c r="H201" s="192"/>
      <c r="I201" s="192"/>
      <c r="J201" s="136" t="s">
        <v>293</v>
      </c>
      <c r="K201" s="137">
        <v>14.2</v>
      </c>
      <c r="L201" s="201"/>
      <c r="M201" s="192"/>
      <c r="N201" s="191">
        <f>ROUND($L$201*$K$201,2)</f>
        <v>0</v>
      </c>
      <c r="O201" s="192"/>
      <c r="P201" s="192"/>
      <c r="Q201" s="192"/>
      <c r="R201" s="20"/>
      <c r="T201" s="116"/>
      <c r="U201" s="26" t="s">
        <v>34</v>
      </c>
      <c r="V201" s="117">
        <v>2.22</v>
      </c>
      <c r="W201" s="117">
        <f>$V$201*$K$201</f>
        <v>31.524</v>
      </c>
      <c r="X201" s="117">
        <v>0</v>
      </c>
      <c r="Y201" s="117">
        <f>$X$201*$K$201</f>
        <v>0</v>
      </c>
      <c r="Z201" s="117">
        <v>0.108</v>
      </c>
      <c r="AA201" s="118">
        <f>$Z$201*$K$201</f>
        <v>1.5335999999999999</v>
      </c>
      <c r="AC201" s="58"/>
      <c r="AR201" s="6" t="s">
        <v>150</v>
      </c>
      <c r="AT201" s="6" t="s">
        <v>146</v>
      </c>
      <c r="AU201" s="6" t="s">
        <v>77</v>
      </c>
      <c r="AY201" s="6" t="s">
        <v>144</v>
      </c>
      <c r="BE201" s="119">
        <f>IF($U$201="základní",$N$201,0)</f>
        <v>0</v>
      </c>
      <c r="BF201" s="119">
        <f>IF($U$201="snížená",$N$201,0)</f>
        <v>0</v>
      </c>
      <c r="BG201" s="119">
        <f>IF($U$201="zákl. přenesená",$N$201,0)</f>
        <v>0</v>
      </c>
      <c r="BH201" s="119">
        <f>IF($U$201="sníž. přenesená",$N$201,0)</f>
        <v>0</v>
      </c>
      <c r="BI201" s="119">
        <f>IF($U$201="nulová",$N$201,0)</f>
        <v>0</v>
      </c>
      <c r="BJ201" s="6" t="s">
        <v>74</v>
      </c>
      <c r="BK201" s="119">
        <f>ROUND($L$201*$K$201,2)</f>
        <v>0</v>
      </c>
      <c r="BL201" s="6" t="s">
        <v>150</v>
      </c>
      <c r="BM201" s="6" t="s">
        <v>366</v>
      </c>
    </row>
    <row r="202" spans="2:65" s="6" customFormat="1" ht="27" customHeight="1">
      <c r="B202" s="19"/>
      <c r="C202" s="112" t="s">
        <v>367</v>
      </c>
      <c r="D202" s="112" t="s">
        <v>146</v>
      </c>
      <c r="E202" s="113" t="s">
        <v>368</v>
      </c>
      <c r="F202" s="194" t="s">
        <v>369</v>
      </c>
      <c r="G202" s="192"/>
      <c r="H202" s="192"/>
      <c r="I202" s="192"/>
      <c r="J202" s="136" t="s">
        <v>293</v>
      </c>
      <c r="K202" s="137">
        <v>37.2</v>
      </c>
      <c r="L202" s="201"/>
      <c r="M202" s="192"/>
      <c r="N202" s="191">
        <f>ROUND($L$202*$K$202,2)</f>
        <v>0</v>
      </c>
      <c r="O202" s="192"/>
      <c r="P202" s="192"/>
      <c r="Q202" s="192"/>
      <c r="R202" s="20"/>
      <c r="T202" s="116"/>
      <c r="U202" s="26" t="s">
        <v>34</v>
      </c>
      <c r="V202" s="117">
        <v>1.863</v>
      </c>
      <c r="W202" s="117">
        <f>$V$202*$K$202</f>
        <v>69.3036</v>
      </c>
      <c r="X202" s="117">
        <v>0.02283</v>
      </c>
      <c r="Y202" s="117">
        <f>$X$202*$K$202</f>
        <v>0.849276</v>
      </c>
      <c r="Z202" s="117">
        <v>0</v>
      </c>
      <c r="AA202" s="118">
        <f>$Z$202*$K$202</f>
        <v>0</v>
      </c>
      <c r="AC202" s="58"/>
      <c r="AR202" s="6" t="s">
        <v>150</v>
      </c>
      <c r="AT202" s="6" t="s">
        <v>146</v>
      </c>
      <c r="AU202" s="6" t="s">
        <v>77</v>
      </c>
      <c r="AY202" s="6" t="s">
        <v>144</v>
      </c>
      <c r="BE202" s="119">
        <f>IF($U$202="základní",$N$202,0)</f>
        <v>0</v>
      </c>
      <c r="BF202" s="119">
        <f>IF($U$202="snížená",$N$202,0)</f>
        <v>0</v>
      </c>
      <c r="BG202" s="119">
        <f>IF($U$202="zákl. přenesená",$N$202,0)</f>
        <v>0</v>
      </c>
      <c r="BH202" s="119">
        <f>IF($U$202="sníž. přenesená",$N$202,0)</f>
        <v>0</v>
      </c>
      <c r="BI202" s="119">
        <f>IF($U$202="nulová",$N$202,0)</f>
        <v>0</v>
      </c>
      <c r="BJ202" s="6" t="s">
        <v>74</v>
      </c>
      <c r="BK202" s="119">
        <f>ROUND($L$202*$K$202,2)</f>
        <v>0</v>
      </c>
      <c r="BL202" s="6" t="s">
        <v>150</v>
      </c>
      <c r="BM202" s="6" t="s">
        <v>370</v>
      </c>
    </row>
    <row r="203" spans="2:65" s="6" customFormat="1" ht="27" customHeight="1">
      <c r="B203" s="19"/>
      <c r="C203" s="112" t="s">
        <v>371</v>
      </c>
      <c r="D203" s="112" t="s">
        <v>146</v>
      </c>
      <c r="E203" s="113" t="s">
        <v>372</v>
      </c>
      <c r="F203" s="194" t="s">
        <v>373</v>
      </c>
      <c r="G203" s="192"/>
      <c r="H203" s="192"/>
      <c r="I203" s="192"/>
      <c r="J203" s="136" t="s">
        <v>293</v>
      </c>
      <c r="K203" s="137">
        <v>89.5</v>
      </c>
      <c r="L203" s="201"/>
      <c r="M203" s="192"/>
      <c r="N203" s="191">
        <f>ROUND($L$203*$K$203,2)</f>
        <v>0</v>
      </c>
      <c r="O203" s="192"/>
      <c r="P203" s="192"/>
      <c r="Q203" s="192"/>
      <c r="R203" s="20"/>
      <c r="T203" s="116"/>
      <c r="U203" s="26" t="s">
        <v>34</v>
      </c>
      <c r="V203" s="117">
        <v>2.459</v>
      </c>
      <c r="W203" s="117">
        <f>$V$203*$K$203</f>
        <v>220.0805</v>
      </c>
      <c r="X203" s="117">
        <v>3E-05</v>
      </c>
      <c r="Y203" s="117">
        <f>$X$203*$K$203</f>
        <v>0.002685</v>
      </c>
      <c r="Z203" s="117">
        <v>0</v>
      </c>
      <c r="AA203" s="118">
        <f>$Z$203*$K$203</f>
        <v>0</v>
      </c>
      <c r="AC203" s="58"/>
      <c r="AR203" s="6" t="s">
        <v>150</v>
      </c>
      <c r="AT203" s="6" t="s">
        <v>146</v>
      </c>
      <c r="AU203" s="6" t="s">
        <v>77</v>
      </c>
      <c r="AY203" s="6" t="s">
        <v>144</v>
      </c>
      <c r="BE203" s="119">
        <f>IF($U$203="základní",$N$203,0)</f>
        <v>0</v>
      </c>
      <c r="BF203" s="119">
        <f>IF($U$203="snížená",$N$203,0)</f>
        <v>0</v>
      </c>
      <c r="BG203" s="119">
        <f>IF($U$203="zákl. přenesená",$N$203,0)</f>
        <v>0</v>
      </c>
      <c r="BH203" s="119">
        <f>IF($U$203="sníž. přenesená",$N$203,0)</f>
        <v>0</v>
      </c>
      <c r="BI203" s="119">
        <f>IF($U$203="nulová",$N$203,0)</f>
        <v>0</v>
      </c>
      <c r="BJ203" s="6" t="s">
        <v>74</v>
      </c>
      <c r="BK203" s="119">
        <f>ROUND($L$203*$K$203,2)</f>
        <v>0</v>
      </c>
      <c r="BL203" s="6" t="s">
        <v>150</v>
      </c>
      <c r="BM203" s="6" t="s">
        <v>374</v>
      </c>
    </row>
    <row r="204" spans="2:65" s="6" customFormat="1" ht="27" customHeight="1">
      <c r="B204" s="19"/>
      <c r="C204" s="112" t="s">
        <v>375</v>
      </c>
      <c r="D204" s="112" t="s">
        <v>146</v>
      </c>
      <c r="E204" s="113" t="s">
        <v>376</v>
      </c>
      <c r="F204" s="194" t="s">
        <v>377</v>
      </c>
      <c r="G204" s="192"/>
      <c r="H204" s="192"/>
      <c r="I204" s="192"/>
      <c r="J204" s="136" t="s">
        <v>293</v>
      </c>
      <c r="K204" s="137">
        <v>14.6</v>
      </c>
      <c r="L204" s="201"/>
      <c r="M204" s="192"/>
      <c r="N204" s="191">
        <f>ROUND($L$204*$K$204,2)</f>
        <v>0</v>
      </c>
      <c r="O204" s="192"/>
      <c r="P204" s="192"/>
      <c r="Q204" s="192"/>
      <c r="R204" s="20"/>
      <c r="T204" s="116"/>
      <c r="U204" s="26" t="s">
        <v>34</v>
      </c>
      <c r="V204" s="117">
        <v>4.494</v>
      </c>
      <c r="W204" s="117">
        <f>$V$204*$K$204</f>
        <v>65.6124</v>
      </c>
      <c r="X204" s="117">
        <v>0.00016</v>
      </c>
      <c r="Y204" s="117">
        <f>$X$204*$K$204</f>
        <v>0.002336</v>
      </c>
      <c r="Z204" s="117">
        <v>0</v>
      </c>
      <c r="AA204" s="118">
        <f>$Z$204*$K$204</f>
        <v>0</v>
      </c>
      <c r="AC204" s="58"/>
      <c r="AR204" s="6" t="s">
        <v>150</v>
      </c>
      <c r="AT204" s="6" t="s">
        <v>146</v>
      </c>
      <c r="AU204" s="6" t="s">
        <v>77</v>
      </c>
      <c r="AY204" s="6" t="s">
        <v>144</v>
      </c>
      <c r="BE204" s="119">
        <f>IF($U$204="základní",$N$204,0)</f>
        <v>0</v>
      </c>
      <c r="BF204" s="119">
        <f>IF($U$204="snížená",$N$204,0)</f>
        <v>0</v>
      </c>
      <c r="BG204" s="119">
        <f>IF($U$204="zákl. přenesená",$N$204,0)</f>
        <v>0</v>
      </c>
      <c r="BH204" s="119">
        <f>IF($U$204="sníž. přenesená",$N$204,0)</f>
        <v>0</v>
      </c>
      <c r="BI204" s="119">
        <f>IF($U$204="nulová",$N$204,0)</f>
        <v>0</v>
      </c>
      <c r="BJ204" s="6" t="s">
        <v>74</v>
      </c>
      <c r="BK204" s="119">
        <f>ROUND($L$204*$K$204,2)</f>
        <v>0</v>
      </c>
      <c r="BL204" s="6" t="s">
        <v>150</v>
      </c>
      <c r="BM204" s="6" t="s">
        <v>378</v>
      </c>
    </row>
    <row r="205" spans="2:65" s="6" customFormat="1" ht="15.75" customHeight="1">
      <c r="B205" s="19"/>
      <c r="C205" s="112" t="s">
        <v>379</v>
      </c>
      <c r="D205" s="112" t="s">
        <v>146</v>
      </c>
      <c r="E205" s="113" t="s">
        <v>380</v>
      </c>
      <c r="F205" s="194" t="s">
        <v>381</v>
      </c>
      <c r="G205" s="192"/>
      <c r="H205" s="192"/>
      <c r="I205" s="192"/>
      <c r="J205" s="114" t="s">
        <v>157</v>
      </c>
      <c r="K205" s="138">
        <v>1</v>
      </c>
      <c r="L205" s="191"/>
      <c r="M205" s="192"/>
      <c r="N205" s="191">
        <f>ROUND($L$205*$K$205,2)</f>
        <v>0</v>
      </c>
      <c r="O205" s="192"/>
      <c r="P205" s="192"/>
      <c r="Q205" s="192"/>
      <c r="R205" s="20"/>
      <c r="T205" s="116"/>
      <c r="U205" s="26" t="s">
        <v>34</v>
      </c>
      <c r="V205" s="117">
        <v>0.5</v>
      </c>
      <c r="W205" s="117">
        <f>$V$205*$K$205</f>
        <v>0.5</v>
      </c>
      <c r="X205" s="117">
        <v>0.0334</v>
      </c>
      <c r="Y205" s="117">
        <f>$X$205*$K$205</f>
        <v>0.0334</v>
      </c>
      <c r="Z205" s="117">
        <v>0</v>
      </c>
      <c r="AA205" s="118">
        <f>$Z$205*$K$205</f>
        <v>0</v>
      </c>
      <c r="AR205" s="6" t="s">
        <v>150</v>
      </c>
      <c r="AT205" s="6" t="s">
        <v>146</v>
      </c>
      <c r="AU205" s="6" t="s">
        <v>77</v>
      </c>
      <c r="AY205" s="6" t="s">
        <v>144</v>
      </c>
      <c r="BE205" s="119">
        <f>IF($U$205="základní",$N$205,0)</f>
        <v>0</v>
      </c>
      <c r="BF205" s="119">
        <f>IF($U$205="snížená",$N$205,0)</f>
        <v>0</v>
      </c>
      <c r="BG205" s="119">
        <f>IF($U$205="zákl. přenesená",$N$205,0)</f>
        <v>0</v>
      </c>
      <c r="BH205" s="119">
        <f>IF($U$205="sníž. přenesená",$N$205,0)</f>
        <v>0</v>
      </c>
      <c r="BI205" s="119">
        <f>IF($U$205="nulová",$N$205,0)</f>
        <v>0</v>
      </c>
      <c r="BJ205" s="6" t="s">
        <v>74</v>
      </c>
      <c r="BK205" s="119">
        <f>ROUND($L$205*$K$205,2)</f>
        <v>0</v>
      </c>
      <c r="BL205" s="6" t="s">
        <v>150</v>
      </c>
      <c r="BM205" s="6" t="s">
        <v>382</v>
      </c>
    </row>
    <row r="206" spans="2:63" s="102" customFormat="1" ht="30.75" customHeight="1">
      <c r="B206" s="103"/>
      <c r="D206" s="111" t="s">
        <v>105</v>
      </c>
      <c r="E206" s="111"/>
      <c r="F206" s="111"/>
      <c r="G206" s="111"/>
      <c r="H206" s="111"/>
      <c r="I206" s="111"/>
      <c r="J206" s="111"/>
      <c r="K206" s="111"/>
      <c r="L206" s="111"/>
      <c r="M206" s="111"/>
      <c r="N206" s="188">
        <f>$BK$206</f>
        <v>0</v>
      </c>
      <c r="O206" s="189"/>
      <c r="P206" s="189"/>
      <c r="Q206" s="189"/>
      <c r="R206" s="106"/>
      <c r="T206" s="107"/>
      <c r="W206" s="108">
        <f>SUM($W$207:$W$211)</f>
        <v>581.171046</v>
      </c>
      <c r="Y206" s="108">
        <f>SUM($Y$207:$Y$211)</f>
        <v>0</v>
      </c>
      <c r="AA206" s="109">
        <f>SUM($AA$207:$AA$211)</f>
        <v>0</v>
      </c>
      <c r="AR206" s="105" t="s">
        <v>74</v>
      </c>
      <c r="AT206" s="105" t="s">
        <v>68</v>
      </c>
      <c r="AU206" s="105" t="s">
        <v>74</v>
      </c>
      <c r="AY206" s="105" t="s">
        <v>144</v>
      </c>
      <c r="BK206" s="110">
        <f>SUM($BK$207:$BK$211)</f>
        <v>0</v>
      </c>
    </row>
    <row r="207" spans="2:65" s="6" customFormat="1" ht="39" customHeight="1">
      <c r="B207" s="19"/>
      <c r="C207" s="112" t="s">
        <v>383</v>
      </c>
      <c r="D207" s="112" t="s">
        <v>146</v>
      </c>
      <c r="E207" s="113" t="s">
        <v>384</v>
      </c>
      <c r="F207" s="194" t="s">
        <v>385</v>
      </c>
      <c r="G207" s="192"/>
      <c r="H207" s="192"/>
      <c r="I207" s="192"/>
      <c r="J207" s="136" t="s">
        <v>168</v>
      </c>
      <c r="K207" s="137">
        <v>202.074</v>
      </c>
      <c r="L207" s="201"/>
      <c r="M207" s="192"/>
      <c r="N207" s="191">
        <f>ROUND($L$207*$K$207,2)</f>
        <v>0</v>
      </c>
      <c r="O207" s="192"/>
      <c r="P207" s="192"/>
      <c r="Q207" s="192"/>
      <c r="R207" s="20"/>
      <c r="T207" s="116"/>
      <c r="U207" s="26" t="s">
        <v>34</v>
      </c>
      <c r="V207" s="117">
        <v>2.67</v>
      </c>
      <c r="W207" s="117">
        <f>$V$207*$K$207</f>
        <v>539.53758</v>
      </c>
      <c r="X207" s="117">
        <v>0</v>
      </c>
      <c r="Y207" s="117">
        <f>$X$207*$K$207</f>
        <v>0</v>
      </c>
      <c r="Z207" s="117">
        <v>0</v>
      </c>
      <c r="AA207" s="118">
        <f>$Z$207*$K$207</f>
        <v>0</v>
      </c>
      <c r="AC207" s="58"/>
      <c r="AR207" s="6" t="s">
        <v>150</v>
      </c>
      <c r="AT207" s="6" t="s">
        <v>146</v>
      </c>
      <c r="AU207" s="6" t="s">
        <v>77</v>
      </c>
      <c r="AY207" s="6" t="s">
        <v>144</v>
      </c>
      <c r="BE207" s="119">
        <f>IF($U$207="základní",$N$207,0)</f>
        <v>0</v>
      </c>
      <c r="BF207" s="119">
        <f>IF($U$207="snížená",$N$207,0)</f>
        <v>0</v>
      </c>
      <c r="BG207" s="119">
        <f>IF($U$207="zákl. přenesená",$N$207,0)</f>
        <v>0</v>
      </c>
      <c r="BH207" s="119">
        <f>IF($U$207="sníž. přenesená",$N$207,0)</f>
        <v>0</v>
      </c>
      <c r="BI207" s="119">
        <f>IF($U$207="nulová",$N$207,0)</f>
        <v>0</v>
      </c>
      <c r="BJ207" s="6" t="s">
        <v>74</v>
      </c>
      <c r="BK207" s="119">
        <f>ROUND($L$207*$K$207,2)</f>
        <v>0</v>
      </c>
      <c r="BL207" s="6" t="s">
        <v>150</v>
      </c>
      <c r="BM207" s="6" t="s">
        <v>386</v>
      </c>
    </row>
    <row r="208" spans="2:65" s="6" customFormat="1" ht="27" customHeight="1">
      <c r="B208" s="19"/>
      <c r="C208" s="112" t="s">
        <v>387</v>
      </c>
      <c r="D208" s="112" t="s">
        <v>146</v>
      </c>
      <c r="E208" s="113" t="s">
        <v>388</v>
      </c>
      <c r="F208" s="194" t="s">
        <v>389</v>
      </c>
      <c r="G208" s="192"/>
      <c r="H208" s="192"/>
      <c r="I208" s="192"/>
      <c r="J208" s="136" t="s">
        <v>168</v>
      </c>
      <c r="K208" s="137">
        <v>202.074</v>
      </c>
      <c r="L208" s="201"/>
      <c r="M208" s="192"/>
      <c r="N208" s="191">
        <f>ROUND($L$208*$K$208,2)</f>
        <v>0</v>
      </c>
      <c r="O208" s="192"/>
      <c r="P208" s="192"/>
      <c r="Q208" s="192"/>
      <c r="R208" s="20"/>
      <c r="T208" s="116"/>
      <c r="U208" s="26" t="s">
        <v>34</v>
      </c>
      <c r="V208" s="117">
        <v>0.125</v>
      </c>
      <c r="W208" s="117">
        <f>$V$208*$K$208</f>
        <v>25.25925</v>
      </c>
      <c r="X208" s="117">
        <v>0</v>
      </c>
      <c r="Y208" s="117">
        <f>$X$208*$K$208</f>
        <v>0</v>
      </c>
      <c r="Z208" s="117">
        <v>0</v>
      </c>
      <c r="AA208" s="118">
        <f>$Z$208*$K$208</f>
        <v>0</v>
      </c>
      <c r="AC208" s="58"/>
      <c r="AR208" s="6" t="s">
        <v>150</v>
      </c>
      <c r="AT208" s="6" t="s">
        <v>146</v>
      </c>
      <c r="AU208" s="6" t="s">
        <v>77</v>
      </c>
      <c r="AY208" s="6" t="s">
        <v>144</v>
      </c>
      <c r="BE208" s="119">
        <f>IF($U$208="základní",$N$208,0)</f>
        <v>0</v>
      </c>
      <c r="BF208" s="119">
        <f>IF($U$208="snížená",$N$208,0)</f>
        <v>0</v>
      </c>
      <c r="BG208" s="119">
        <f>IF($U$208="zákl. přenesená",$N$208,0)</f>
        <v>0</v>
      </c>
      <c r="BH208" s="119">
        <f>IF($U$208="sníž. přenesená",$N$208,0)</f>
        <v>0</v>
      </c>
      <c r="BI208" s="119">
        <f>IF($U$208="nulová",$N$208,0)</f>
        <v>0</v>
      </c>
      <c r="BJ208" s="6" t="s">
        <v>74</v>
      </c>
      <c r="BK208" s="119">
        <f>ROUND($L$208*$K$208,2)</f>
        <v>0</v>
      </c>
      <c r="BL208" s="6" t="s">
        <v>150</v>
      </c>
      <c r="BM208" s="6" t="s">
        <v>390</v>
      </c>
    </row>
    <row r="209" spans="2:65" s="6" customFormat="1" ht="27" customHeight="1">
      <c r="B209" s="19"/>
      <c r="C209" s="112" t="s">
        <v>391</v>
      </c>
      <c r="D209" s="112" t="s">
        <v>146</v>
      </c>
      <c r="E209" s="113" t="s">
        <v>392</v>
      </c>
      <c r="F209" s="194" t="s">
        <v>393</v>
      </c>
      <c r="G209" s="192"/>
      <c r="H209" s="192"/>
      <c r="I209" s="192"/>
      <c r="J209" s="136" t="s">
        <v>168</v>
      </c>
      <c r="K209" s="137">
        <v>2729.036</v>
      </c>
      <c r="L209" s="201"/>
      <c r="M209" s="192"/>
      <c r="N209" s="191">
        <f>ROUND($L$209*$K$209,2)</f>
        <v>0</v>
      </c>
      <c r="O209" s="192"/>
      <c r="P209" s="192"/>
      <c r="Q209" s="192"/>
      <c r="R209" s="20"/>
      <c r="T209" s="116"/>
      <c r="U209" s="26" t="s">
        <v>34</v>
      </c>
      <c r="V209" s="117">
        <v>0.006</v>
      </c>
      <c r="W209" s="117">
        <f>$V$209*$K$209</f>
        <v>16.374216</v>
      </c>
      <c r="X209" s="117">
        <v>0</v>
      </c>
      <c r="Y209" s="117">
        <f>$X$209*$K$209</f>
        <v>0</v>
      </c>
      <c r="Z209" s="117">
        <v>0</v>
      </c>
      <c r="AA209" s="118">
        <f>$Z$209*$K$209</f>
        <v>0</v>
      </c>
      <c r="AC209" s="58"/>
      <c r="AR209" s="6" t="s">
        <v>150</v>
      </c>
      <c r="AT209" s="6" t="s">
        <v>146</v>
      </c>
      <c r="AU209" s="6" t="s">
        <v>77</v>
      </c>
      <c r="AY209" s="6" t="s">
        <v>144</v>
      </c>
      <c r="BE209" s="119">
        <f>IF($U$209="základní",$N$209,0)</f>
        <v>0</v>
      </c>
      <c r="BF209" s="119">
        <f>IF($U$209="snížená",$N$209,0)</f>
        <v>0</v>
      </c>
      <c r="BG209" s="119">
        <f>IF($U$209="zákl. přenesená",$N$209,0)</f>
        <v>0</v>
      </c>
      <c r="BH209" s="119">
        <f>IF($U$209="sníž. přenesená",$N$209,0)</f>
        <v>0</v>
      </c>
      <c r="BI209" s="119">
        <f>IF($U$209="nulová",$N$209,0)</f>
        <v>0</v>
      </c>
      <c r="BJ209" s="6" t="s">
        <v>74</v>
      </c>
      <c r="BK209" s="119">
        <f>ROUND($L$209*$K$209,2)</f>
        <v>0</v>
      </c>
      <c r="BL209" s="6" t="s">
        <v>150</v>
      </c>
      <c r="BM209" s="6" t="s">
        <v>394</v>
      </c>
    </row>
    <row r="210" spans="2:65" s="6" customFormat="1" ht="27" customHeight="1">
      <c r="B210" s="19"/>
      <c r="C210" s="112" t="s">
        <v>395</v>
      </c>
      <c r="D210" s="112" t="s">
        <v>146</v>
      </c>
      <c r="E210" s="113" t="s">
        <v>396</v>
      </c>
      <c r="F210" s="194" t="s">
        <v>397</v>
      </c>
      <c r="G210" s="192"/>
      <c r="H210" s="192"/>
      <c r="I210" s="192"/>
      <c r="J210" s="136" t="s">
        <v>168</v>
      </c>
      <c r="K210" s="137">
        <v>196.586</v>
      </c>
      <c r="L210" s="201"/>
      <c r="M210" s="192"/>
      <c r="N210" s="191">
        <f>ROUND($L$210*$K$210,2)</f>
        <v>0</v>
      </c>
      <c r="O210" s="192"/>
      <c r="P210" s="192"/>
      <c r="Q210" s="192"/>
      <c r="R210" s="20"/>
      <c r="T210" s="116"/>
      <c r="U210" s="26" t="s">
        <v>34</v>
      </c>
      <c r="V210" s="117">
        <v>0</v>
      </c>
      <c r="W210" s="117">
        <f>$V$210*$K$210</f>
        <v>0</v>
      </c>
      <c r="X210" s="117">
        <v>0</v>
      </c>
      <c r="Y210" s="117">
        <f>$X$210*$K$210</f>
        <v>0</v>
      </c>
      <c r="Z210" s="117">
        <v>0</v>
      </c>
      <c r="AA210" s="118">
        <f>$Z$210*$K$210</f>
        <v>0</v>
      </c>
      <c r="AC210" s="58"/>
      <c r="AR210" s="6" t="s">
        <v>150</v>
      </c>
      <c r="AT210" s="6" t="s">
        <v>146</v>
      </c>
      <c r="AU210" s="6" t="s">
        <v>77</v>
      </c>
      <c r="AY210" s="6" t="s">
        <v>144</v>
      </c>
      <c r="BE210" s="119">
        <f>IF($U$210="základní",$N$210,0)</f>
        <v>0</v>
      </c>
      <c r="BF210" s="119">
        <f>IF($U$210="snížená",$N$210,0)</f>
        <v>0</v>
      </c>
      <c r="BG210" s="119">
        <f>IF($U$210="zákl. přenesená",$N$210,0)</f>
        <v>0</v>
      </c>
      <c r="BH210" s="119">
        <f>IF($U$210="sníž. přenesená",$N$210,0)</f>
        <v>0</v>
      </c>
      <c r="BI210" s="119">
        <f>IF($U$210="nulová",$N$210,0)</f>
        <v>0</v>
      </c>
      <c r="BJ210" s="6" t="s">
        <v>74</v>
      </c>
      <c r="BK210" s="119">
        <f>ROUND($L$210*$K$210,2)</f>
        <v>0</v>
      </c>
      <c r="BL210" s="6" t="s">
        <v>150</v>
      </c>
      <c r="BM210" s="6" t="s">
        <v>398</v>
      </c>
    </row>
    <row r="211" spans="2:65" s="6" customFormat="1" ht="27" customHeight="1">
      <c r="B211" s="19"/>
      <c r="C211" s="112" t="s">
        <v>399</v>
      </c>
      <c r="D211" s="112" t="s">
        <v>146</v>
      </c>
      <c r="E211" s="113" t="s">
        <v>400</v>
      </c>
      <c r="F211" s="194" t="s">
        <v>401</v>
      </c>
      <c r="G211" s="192"/>
      <c r="H211" s="192"/>
      <c r="I211" s="192"/>
      <c r="J211" s="136" t="s">
        <v>168</v>
      </c>
      <c r="K211" s="137">
        <v>5.488</v>
      </c>
      <c r="L211" s="201"/>
      <c r="M211" s="192"/>
      <c r="N211" s="191">
        <f>ROUND($L$211*$K$211,2)</f>
        <v>0</v>
      </c>
      <c r="O211" s="192"/>
      <c r="P211" s="192"/>
      <c r="Q211" s="192"/>
      <c r="R211" s="20"/>
      <c r="T211" s="116"/>
      <c r="U211" s="26" t="s">
        <v>34</v>
      </c>
      <c r="V211" s="117">
        <v>0</v>
      </c>
      <c r="W211" s="117">
        <f>$V$211*$K$211</f>
        <v>0</v>
      </c>
      <c r="X211" s="117">
        <v>0</v>
      </c>
      <c r="Y211" s="117">
        <f>$X$211*$K$211</f>
        <v>0</v>
      </c>
      <c r="Z211" s="117">
        <v>0</v>
      </c>
      <c r="AA211" s="118">
        <f>$Z$211*$K$211</f>
        <v>0</v>
      </c>
      <c r="AC211" s="58"/>
      <c r="AR211" s="6" t="s">
        <v>150</v>
      </c>
      <c r="AT211" s="6" t="s">
        <v>146</v>
      </c>
      <c r="AU211" s="6" t="s">
        <v>77</v>
      </c>
      <c r="AY211" s="6" t="s">
        <v>144</v>
      </c>
      <c r="BE211" s="119">
        <f>IF($U$211="základní",$N$211,0)</f>
        <v>0</v>
      </c>
      <c r="BF211" s="119">
        <f>IF($U$211="snížená",$N$211,0)</f>
        <v>0</v>
      </c>
      <c r="BG211" s="119">
        <f>IF($U$211="zákl. přenesená",$N$211,0)</f>
        <v>0</v>
      </c>
      <c r="BH211" s="119">
        <f>IF($U$211="sníž. přenesená",$N$211,0)</f>
        <v>0</v>
      </c>
      <c r="BI211" s="119">
        <f>IF($U$211="nulová",$N$211,0)</f>
        <v>0</v>
      </c>
      <c r="BJ211" s="6" t="s">
        <v>74</v>
      </c>
      <c r="BK211" s="119">
        <f>ROUND($L$211*$K$211,2)</f>
        <v>0</v>
      </c>
      <c r="BL211" s="6" t="s">
        <v>150</v>
      </c>
      <c r="BM211" s="6" t="s">
        <v>402</v>
      </c>
    </row>
    <row r="212" spans="2:63" s="102" customFormat="1" ht="30.75" customHeight="1">
      <c r="B212" s="103"/>
      <c r="D212" s="111" t="s">
        <v>106</v>
      </c>
      <c r="E212" s="111"/>
      <c r="F212" s="111"/>
      <c r="G212" s="111"/>
      <c r="H212" s="111"/>
      <c r="I212" s="111"/>
      <c r="J212" s="111"/>
      <c r="K212" s="111"/>
      <c r="L212" s="111"/>
      <c r="M212" s="111"/>
      <c r="N212" s="188">
        <f>$BK$212</f>
        <v>0</v>
      </c>
      <c r="O212" s="189"/>
      <c r="P212" s="189"/>
      <c r="Q212" s="189"/>
      <c r="R212" s="106"/>
      <c r="T212" s="107"/>
      <c r="W212" s="108">
        <f>$W$213</f>
        <v>112.34492</v>
      </c>
      <c r="Y212" s="108">
        <f>$Y$213</f>
        <v>0</v>
      </c>
      <c r="AA212" s="109">
        <f>$AA$213</f>
        <v>0</v>
      </c>
      <c r="AR212" s="105" t="s">
        <v>74</v>
      </c>
      <c r="AT212" s="105" t="s">
        <v>68</v>
      </c>
      <c r="AU212" s="105" t="s">
        <v>74</v>
      </c>
      <c r="AY212" s="105" t="s">
        <v>144</v>
      </c>
      <c r="BK212" s="110">
        <f>$BK$213</f>
        <v>0</v>
      </c>
    </row>
    <row r="213" spans="2:65" s="6" customFormat="1" ht="27" customHeight="1">
      <c r="B213" s="19"/>
      <c r="C213" s="112" t="s">
        <v>403</v>
      </c>
      <c r="D213" s="112" t="s">
        <v>146</v>
      </c>
      <c r="E213" s="113" t="s">
        <v>404</v>
      </c>
      <c r="F213" s="194" t="s">
        <v>405</v>
      </c>
      <c r="G213" s="192"/>
      <c r="H213" s="192"/>
      <c r="I213" s="192"/>
      <c r="J213" s="136" t="s">
        <v>168</v>
      </c>
      <c r="K213" s="137">
        <v>44.92</v>
      </c>
      <c r="L213" s="201"/>
      <c r="M213" s="192"/>
      <c r="N213" s="191">
        <f>ROUND($L$213*$K$213,2)</f>
        <v>0</v>
      </c>
      <c r="O213" s="192"/>
      <c r="P213" s="192"/>
      <c r="Q213" s="192"/>
      <c r="R213" s="20"/>
      <c r="T213" s="116"/>
      <c r="U213" s="26" t="s">
        <v>34</v>
      </c>
      <c r="V213" s="117">
        <v>2.501</v>
      </c>
      <c r="W213" s="117">
        <f>$V$213*$K$213</f>
        <v>112.34492</v>
      </c>
      <c r="X213" s="117">
        <v>0</v>
      </c>
      <c r="Y213" s="117">
        <f>$X$213*$K$213</f>
        <v>0</v>
      </c>
      <c r="Z213" s="117">
        <v>0</v>
      </c>
      <c r="AA213" s="118">
        <f>$Z$213*$K$213</f>
        <v>0</v>
      </c>
      <c r="AC213" s="58"/>
      <c r="AR213" s="6" t="s">
        <v>150</v>
      </c>
      <c r="AT213" s="6" t="s">
        <v>146</v>
      </c>
      <c r="AU213" s="6" t="s">
        <v>77</v>
      </c>
      <c r="AY213" s="6" t="s">
        <v>144</v>
      </c>
      <c r="BE213" s="119">
        <f>IF($U$213="základní",$N$213,0)</f>
        <v>0</v>
      </c>
      <c r="BF213" s="119">
        <f>IF($U$213="snížená",$N$213,0)</f>
        <v>0</v>
      </c>
      <c r="BG213" s="119">
        <f>IF($U$213="zákl. přenesená",$N$213,0)</f>
        <v>0</v>
      </c>
      <c r="BH213" s="119">
        <f>IF($U$213="sníž. přenesená",$N$213,0)</f>
        <v>0</v>
      </c>
      <c r="BI213" s="119">
        <f>IF($U$213="nulová",$N$213,0)</f>
        <v>0</v>
      </c>
      <c r="BJ213" s="6" t="s">
        <v>74</v>
      </c>
      <c r="BK213" s="119">
        <f>ROUND($L$213*$K$213,2)</f>
        <v>0</v>
      </c>
      <c r="BL213" s="6" t="s">
        <v>150</v>
      </c>
      <c r="BM213" s="6" t="s">
        <v>406</v>
      </c>
    </row>
    <row r="214" spans="2:63" s="102" customFormat="1" ht="37.5" customHeight="1">
      <c r="B214" s="103"/>
      <c r="D214" s="104" t="s">
        <v>107</v>
      </c>
      <c r="E214" s="104"/>
      <c r="F214" s="104"/>
      <c r="G214" s="104"/>
      <c r="H214" s="104"/>
      <c r="I214" s="104"/>
      <c r="J214" s="104"/>
      <c r="K214" s="104"/>
      <c r="L214" s="104"/>
      <c r="M214" s="104"/>
      <c r="N214" s="190">
        <f>$BK$214</f>
        <v>0</v>
      </c>
      <c r="O214" s="189"/>
      <c r="P214" s="189"/>
      <c r="Q214" s="189"/>
      <c r="R214" s="106"/>
      <c r="T214" s="107"/>
      <c r="W214" s="108">
        <f>$W$215+$W$218+$W$228+$W$233+$W$237+$W$243+$W$245+$W$253+$W$256+$W$264+$W$270+$W$277+$W$286+$W$295+$W$304+$W$306+$W$311+$W$313</f>
        <v>558.6598939999999</v>
      </c>
      <c r="Y214" s="108">
        <f>$Y$215+$Y$218+$Y$228+$Y$233+$Y$237+$Y$243+$Y$245+$Y$253+$Y$256+$Y$264+$Y$270+$Y$277+$Y$286+$Y$295+$Y$304+$Y$306+$Y$311+$Y$313</f>
        <v>5.55136546</v>
      </c>
      <c r="AA214" s="109">
        <f>$AA$215+$AA$218+$AA$228+$AA$233+$AA$237+$AA$243+$AA$245+$AA$253+$AA$256+$AA$264+$AA$270+$AA$277+$AA$286+$AA$295+$AA$304+$AA$306+$AA$311+$AA$313</f>
        <v>4.4847115</v>
      </c>
      <c r="AR214" s="105" t="s">
        <v>77</v>
      </c>
      <c r="AT214" s="105" t="s">
        <v>68</v>
      </c>
      <c r="AU214" s="105" t="s">
        <v>69</v>
      </c>
      <c r="AY214" s="105" t="s">
        <v>144</v>
      </c>
      <c r="BK214" s="110">
        <f>$BK$215+$BK$218+$BK$228+$BK$233+$BK$237+$BK$243+$BK$245+$BK$253+$BK$256+$BK$264+$BK$270+$BK$277+$BK$286+$BK$295+$BK$304+$BK$306+$BK$311+$BK$313</f>
        <v>0</v>
      </c>
    </row>
    <row r="215" spans="2:63" s="102" customFormat="1" ht="21" customHeight="1">
      <c r="B215" s="103"/>
      <c r="D215" s="111" t="s">
        <v>108</v>
      </c>
      <c r="E215" s="111"/>
      <c r="F215" s="111"/>
      <c r="G215" s="111"/>
      <c r="H215" s="111"/>
      <c r="I215" s="111"/>
      <c r="J215" s="111"/>
      <c r="K215" s="111"/>
      <c r="L215" s="111"/>
      <c r="M215" s="111"/>
      <c r="N215" s="188">
        <f>$BK$215</f>
        <v>0</v>
      </c>
      <c r="O215" s="189"/>
      <c r="P215" s="189"/>
      <c r="Q215" s="189"/>
      <c r="R215" s="106"/>
      <c r="T215" s="107"/>
      <c r="W215" s="108">
        <f>SUM($W$216:$W$217)</f>
        <v>1.0554800000000002</v>
      </c>
      <c r="Y215" s="108">
        <f>SUM($Y$216:$Y$217)</f>
        <v>0.0202125</v>
      </c>
      <c r="AA215" s="109">
        <f>SUM($AA$216:$AA$217)</f>
        <v>0</v>
      </c>
      <c r="AR215" s="105" t="s">
        <v>77</v>
      </c>
      <c r="AT215" s="105" t="s">
        <v>68</v>
      </c>
      <c r="AU215" s="105" t="s">
        <v>74</v>
      </c>
      <c r="AY215" s="105" t="s">
        <v>144</v>
      </c>
      <c r="BK215" s="110">
        <f>SUM($BK$216:$BK$217)</f>
        <v>0</v>
      </c>
    </row>
    <row r="216" spans="2:65" s="6" customFormat="1" ht="27" customHeight="1">
      <c r="B216" s="19"/>
      <c r="C216" s="112" t="s">
        <v>407</v>
      </c>
      <c r="D216" s="112" t="s">
        <v>146</v>
      </c>
      <c r="E216" s="113" t="s">
        <v>408</v>
      </c>
      <c r="F216" s="194" t="s">
        <v>409</v>
      </c>
      <c r="G216" s="192"/>
      <c r="H216" s="192"/>
      <c r="I216" s="192"/>
      <c r="J216" s="136" t="s">
        <v>184</v>
      </c>
      <c r="K216" s="145">
        <v>5.775</v>
      </c>
      <c r="L216" s="201"/>
      <c r="M216" s="192"/>
      <c r="N216" s="191">
        <f>ROUND($L$216*$K$216,2)</f>
        <v>0</v>
      </c>
      <c r="O216" s="192"/>
      <c r="P216" s="192"/>
      <c r="Q216" s="192"/>
      <c r="R216" s="20"/>
      <c r="T216" s="116"/>
      <c r="U216" s="26" t="s">
        <v>34</v>
      </c>
      <c r="V216" s="117">
        <v>0.18</v>
      </c>
      <c r="W216" s="117">
        <f>$V$216*$K$216</f>
        <v>1.0395</v>
      </c>
      <c r="X216" s="117">
        <v>0.0035</v>
      </c>
      <c r="Y216" s="117">
        <f>$X$216*$K$216</f>
        <v>0.0202125</v>
      </c>
      <c r="Z216" s="117">
        <v>0</v>
      </c>
      <c r="AA216" s="118">
        <f>$Z$216*$K$216</f>
        <v>0</v>
      </c>
      <c r="AC216" s="58"/>
      <c r="AR216" s="6" t="s">
        <v>209</v>
      </c>
      <c r="AT216" s="6" t="s">
        <v>146</v>
      </c>
      <c r="AU216" s="6" t="s">
        <v>77</v>
      </c>
      <c r="AY216" s="6" t="s">
        <v>144</v>
      </c>
      <c r="BE216" s="119">
        <f>IF($U$216="základní",$N$216,0)</f>
        <v>0</v>
      </c>
      <c r="BF216" s="119">
        <f>IF($U$216="snížená",$N$216,0)</f>
        <v>0</v>
      </c>
      <c r="BG216" s="119">
        <f>IF($U$216="zákl. přenesená",$N$216,0)</f>
        <v>0</v>
      </c>
      <c r="BH216" s="119">
        <f>IF($U$216="sníž. přenesená",$N$216,0)</f>
        <v>0</v>
      </c>
      <c r="BI216" s="119">
        <f>IF($U$216="nulová",$N$216,0)</f>
        <v>0</v>
      </c>
      <c r="BJ216" s="6" t="s">
        <v>74</v>
      </c>
      <c r="BK216" s="119">
        <f>ROUND($L$216*$K$216,2)</f>
        <v>0</v>
      </c>
      <c r="BL216" s="6" t="s">
        <v>209</v>
      </c>
      <c r="BM216" s="6" t="s">
        <v>410</v>
      </c>
    </row>
    <row r="217" spans="2:65" s="6" customFormat="1" ht="27" customHeight="1">
      <c r="B217" s="19"/>
      <c r="C217" s="112" t="s">
        <v>411</v>
      </c>
      <c r="D217" s="112" t="s">
        <v>146</v>
      </c>
      <c r="E217" s="113" t="s">
        <v>412</v>
      </c>
      <c r="F217" s="194" t="s">
        <v>413</v>
      </c>
      <c r="G217" s="192"/>
      <c r="H217" s="192"/>
      <c r="I217" s="192"/>
      <c r="J217" s="114" t="s">
        <v>168</v>
      </c>
      <c r="K217" s="138">
        <v>0.01</v>
      </c>
      <c r="L217" s="191"/>
      <c r="M217" s="192"/>
      <c r="N217" s="191">
        <f>ROUND($L$217*$K$217,2)</f>
        <v>0</v>
      </c>
      <c r="O217" s="192"/>
      <c r="P217" s="192"/>
      <c r="Q217" s="192"/>
      <c r="R217" s="20"/>
      <c r="T217" s="116"/>
      <c r="U217" s="26" t="s">
        <v>34</v>
      </c>
      <c r="V217" s="117">
        <v>1.598</v>
      </c>
      <c r="W217" s="117">
        <f>$V$217*$K$217</f>
        <v>0.01598</v>
      </c>
      <c r="X217" s="117">
        <v>0</v>
      </c>
      <c r="Y217" s="117">
        <f>$X$217*$K$217</f>
        <v>0</v>
      </c>
      <c r="Z217" s="117">
        <v>0</v>
      </c>
      <c r="AA217" s="118">
        <f>$Z$217*$K$217</f>
        <v>0</v>
      </c>
      <c r="AR217" s="6" t="s">
        <v>209</v>
      </c>
      <c r="AT217" s="6" t="s">
        <v>146</v>
      </c>
      <c r="AU217" s="6" t="s">
        <v>77</v>
      </c>
      <c r="AY217" s="6" t="s">
        <v>144</v>
      </c>
      <c r="BE217" s="119">
        <f>IF($U$217="základní",$N$217,0)</f>
        <v>0</v>
      </c>
      <c r="BF217" s="119">
        <f>IF($U$217="snížená",$N$217,0)</f>
        <v>0</v>
      </c>
      <c r="BG217" s="119">
        <f>IF($U$217="zákl. přenesená",$N$217,0)</f>
        <v>0</v>
      </c>
      <c r="BH217" s="119">
        <f>IF($U$217="sníž. přenesená",$N$217,0)</f>
        <v>0</v>
      </c>
      <c r="BI217" s="119">
        <f>IF($U$217="nulová",$N$217,0)</f>
        <v>0</v>
      </c>
      <c r="BJ217" s="6" t="s">
        <v>74</v>
      </c>
      <c r="BK217" s="119">
        <f>ROUND($L$217*$K$217,2)</f>
        <v>0</v>
      </c>
      <c r="BL217" s="6" t="s">
        <v>209</v>
      </c>
      <c r="BM217" s="6" t="s">
        <v>414</v>
      </c>
    </row>
    <row r="218" spans="2:63" s="102" customFormat="1" ht="30.75" customHeight="1">
      <c r="B218" s="103"/>
      <c r="D218" s="111" t="s">
        <v>109</v>
      </c>
      <c r="E218" s="111"/>
      <c r="F218" s="111"/>
      <c r="G218" s="111"/>
      <c r="H218" s="111"/>
      <c r="I218" s="111"/>
      <c r="J218" s="111"/>
      <c r="K218" s="111"/>
      <c r="L218" s="111"/>
      <c r="M218" s="111"/>
      <c r="N218" s="188">
        <f>$BK$218</f>
        <v>0</v>
      </c>
      <c r="O218" s="189"/>
      <c r="P218" s="189"/>
      <c r="Q218" s="189"/>
      <c r="R218" s="106"/>
      <c r="T218" s="107"/>
      <c r="W218" s="108">
        <f>SUM($W$219:$W$227)</f>
        <v>81.980194</v>
      </c>
      <c r="Y218" s="108">
        <f>SUM($Y$219:$Y$227)</f>
        <v>0.9665415400000003</v>
      </c>
      <c r="AA218" s="109">
        <f>SUM($AA$219:$AA$227)</f>
        <v>0.050699999999999995</v>
      </c>
      <c r="AR218" s="105" t="s">
        <v>77</v>
      </c>
      <c r="AT218" s="105" t="s">
        <v>68</v>
      </c>
      <c r="AU218" s="105" t="s">
        <v>74</v>
      </c>
      <c r="AY218" s="105" t="s">
        <v>144</v>
      </c>
      <c r="BK218" s="110">
        <f>SUM($BK$219:$BK$227)</f>
        <v>0</v>
      </c>
    </row>
    <row r="219" spans="2:65" s="6" customFormat="1" ht="27" customHeight="1">
      <c r="B219" s="19"/>
      <c r="C219" s="112" t="s">
        <v>415</v>
      </c>
      <c r="D219" s="112" t="s">
        <v>146</v>
      </c>
      <c r="E219" s="113" t="s">
        <v>416</v>
      </c>
      <c r="F219" s="194" t="s">
        <v>417</v>
      </c>
      <c r="G219" s="192"/>
      <c r="H219" s="192"/>
      <c r="I219" s="192"/>
      <c r="J219" s="114" t="s">
        <v>184</v>
      </c>
      <c r="K219" s="148">
        <v>20.71</v>
      </c>
      <c r="L219" s="191"/>
      <c r="M219" s="192"/>
      <c r="N219" s="191">
        <f>ROUND($L$219*$K$219,2)</f>
        <v>0</v>
      </c>
      <c r="O219" s="192"/>
      <c r="P219" s="192"/>
      <c r="Q219" s="192"/>
      <c r="R219" s="20"/>
      <c r="T219" s="116"/>
      <c r="U219" s="26" t="s">
        <v>34</v>
      </c>
      <c r="V219" s="117">
        <v>0.09</v>
      </c>
      <c r="W219" s="117">
        <f>$V$219*$K$219</f>
        <v>1.8639000000000001</v>
      </c>
      <c r="X219" s="117">
        <v>0</v>
      </c>
      <c r="Y219" s="117">
        <f>$X$219*$K$219</f>
        <v>0</v>
      </c>
      <c r="Z219" s="117">
        <v>0</v>
      </c>
      <c r="AA219" s="118">
        <f>$Z$219*$K$219</f>
        <v>0</v>
      </c>
      <c r="AR219" s="6" t="s">
        <v>209</v>
      </c>
      <c r="AT219" s="6" t="s">
        <v>146</v>
      </c>
      <c r="AU219" s="6" t="s">
        <v>77</v>
      </c>
      <c r="AY219" s="6" t="s">
        <v>144</v>
      </c>
      <c r="BE219" s="119">
        <f>IF($U$219="základní",$N$219,0)</f>
        <v>0</v>
      </c>
      <c r="BF219" s="119">
        <f>IF($U$219="snížená",$N$219,0)</f>
        <v>0</v>
      </c>
      <c r="BG219" s="119">
        <f>IF($U$219="zákl. přenesená",$N$219,0)</f>
        <v>0</v>
      </c>
      <c r="BH219" s="119">
        <f>IF($U$219="sníž. přenesená",$N$219,0)</f>
        <v>0</v>
      </c>
      <c r="BI219" s="119">
        <f>IF($U$219="nulová",$N$219,0)</f>
        <v>0</v>
      </c>
      <c r="BJ219" s="6" t="s">
        <v>74</v>
      </c>
      <c r="BK219" s="119">
        <f>ROUND($L$219*$K$219,2)</f>
        <v>0</v>
      </c>
      <c r="BL219" s="6" t="s">
        <v>209</v>
      </c>
      <c r="BM219" s="6" t="s">
        <v>418</v>
      </c>
    </row>
    <row r="220" spans="2:65" s="6" customFormat="1" ht="27" customHeight="1">
      <c r="B220" s="19"/>
      <c r="C220" s="120" t="s">
        <v>419</v>
      </c>
      <c r="D220" s="120" t="s">
        <v>171</v>
      </c>
      <c r="E220" s="121" t="s">
        <v>420</v>
      </c>
      <c r="F220" s="202" t="s">
        <v>421</v>
      </c>
      <c r="G220" s="203"/>
      <c r="H220" s="203"/>
      <c r="I220" s="203"/>
      <c r="J220" s="146" t="s">
        <v>184</v>
      </c>
      <c r="K220" s="145">
        <v>14.052</v>
      </c>
      <c r="L220" s="205"/>
      <c r="M220" s="203"/>
      <c r="N220" s="193">
        <f>ROUND($L$220*$K$220,2)</f>
        <v>0</v>
      </c>
      <c r="O220" s="192"/>
      <c r="P220" s="192"/>
      <c r="Q220" s="192"/>
      <c r="R220" s="20"/>
      <c r="T220" s="116"/>
      <c r="U220" s="26" t="s">
        <v>34</v>
      </c>
      <c r="V220" s="117">
        <v>0</v>
      </c>
      <c r="W220" s="117">
        <f>$V$220*$K$220</f>
        <v>0</v>
      </c>
      <c r="X220" s="117">
        <v>0.004</v>
      </c>
      <c r="Y220" s="117">
        <f>$X$220*$K$220</f>
        <v>0.056208</v>
      </c>
      <c r="Z220" s="117">
        <v>0</v>
      </c>
      <c r="AA220" s="118">
        <f>$Z$220*$K$220</f>
        <v>0</v>
      </c>
      <c r="AC220" s="58"/>
      <c r="AR220" s="6" t="s">
        <v>272</v>
      </c>
      <c r="AT220" s="6" t="s">
        <v>171</v>
      </c>
      <c r="AU220" s="6" t="s">
        <v>77</v>
      </c>
      <c r="AY220" s="6" t="s">
        <v>144</v>
      </c>
      <c r="BE220" s="119">
        <f>IF($U$220="základní",$N$220,0)</f>
        <v>0</v>
      </c>
      <c r="BF220" s="119">
        <f>IF($U$220="snížená",$N$220,0)</f>
        <v>0</v>
      </c>
      <c r="BG220" s="119">
        <f>IF($U$220="zákl. přenesená",$N$220,0)</f>
        <v>0</v>
      </c>
      <c r="BH220" s="119">
        <f>IF($U$220="sníž. přenesená",$N$220,0)</f>
        <v>0</v>
      </c>
      <c r="BI220" s="119">
        <f>IF($U$220="nulová",$N$220,0)</f>
        <v>0</v>
      </c>
      <c r="BJ220" s="6" t="s">
        <v>74</v>
      </c>
      <c r="BK220" s="119">
        <f>ROUND($L$220*$K$220,2)</f>
        <v>0</v>
      </c>
      <c r="BL220" s="6" t="s">
        <v>209</v>
      </c>
      <c r="BM220" s="6" t="s">
        <v>422</v>
      </c>
    </row>
    <row r="221" spans="2:65" s="6" customFormat="1" ht="27" customHeight="1">
      <c r="B221" s="19"/>
      <c r="C221" s="120" t="s">
        <v>423</v>
      </c>
      <c r="D221" s="120" t="s">
        <v>171</v>
      </c>
      <c r="E221" s="121" t="s">
        <v>424</v>
      </c>
      <c r="F221" s="202" t="s">
        <v>425</v>
      </c>
      <c r="G221" s="203"/>
      <c r="H221" s="203"/>
      <c r="I221" s="203"/>
      <c r="J221" s="146" t="s">
        <v>149</v>
      </c>
      <c r="K221" s="145">
        <v>1.709</v>
      </c>
      <c r="L221" s="205"/>
      <c r="M221" s="203"/>
      <c r="N221" s="193">
        <f>ROUND($L$221*$K$221,2)</f>
        <v>0</v>
      </c>
      <c r="O221" s="192"/>
      <c r="P221" s="192"/>
      <c r="Q221" s="192"/>
      <c r="R221" s="20"/>
      <c r="T221" s="116"/>
      <c r="U221" s="26" t="s">
        <v>34</v>
      </c>
      <c r="V221" s="117">
        <v>0</v>
      </c>
      <c r="W221" s="117">
        <f>$V$221*$K$221</f>
        <v>0</v>
      </c>
      <c r="X221" s="117">
        <v>0.025</v>
      </c>
      <c r="Y221" s="117">
        <f>$X$221*$K$221</f>
        <v>0.042725000000000006</v>
      </c>
      <c r="Z221" s="117">
        <v>0</v>
      </c>
      <c r="AA221" s="118">
        <f>$Z$221*$K$221</f>
        <v>0</v>
      </c>
      <c r="AC221" s="58"/>
      <c r="AR221" s="6" t="s">
        <v>272</v>
      </c>
      <c r="AT221" s="6" t="s">
        <v>171</v>
      </c>
      <c r="AU221" s="6" t="s">
        <v>77</v>
      </c>
      <c r="AY221" s="6" t="s">
        <v>144</v>
      </c>
      <c r="BE221" s="119">
        <f>IF($U$221="základní",$N$221,0)</f>
        <v>0</v>
      </c>
      <c r="BF221" s="119">
        <f>IF($U$221="snížená",$N$221,0)</f>
        <v>0</v>
      </c>
      <c r="BG221" s="119">
        <f>IF($U$221="zákl. přenesená",$N$221,0)</f>
        <v>0</v>
      </c>
      <c r="BH221" s="119">
        <f>IF($U$221="sníž. přenesená",$N$221,0)</f>
        <v>0</v>
      </c>
      <c r="BI221" s="119">
        <f>IF($U$221="nulová",$N$221,0)</f>
        <v>0</v>
      </c>
      <c r="BJ221" s="6" t="s">
        <v>74</v>
      </c>
      <c r="BK221" s="119">
        <f>ROUND($L$221*$K$221,2)</f>
        <v>0</v>
      </c>
      <c r="BL221" s="6" t="s">
        <v>209</v>
      </c>
      <c r="BM221" s="6" t="s">
        <v>426</v>
      </c>
    </row>
    <row r="222" spans="2:65" s="6" customFormat="1" ht="27" customHeight="1">
      <c r="B222" s="19"/>
      <c r="C222" s="112" t="s">
        <v>427</v>
      </c>
      <c r="D222" s="112" t="s">
        <v>146</v>
      </c>
      <c r="E222" s="113" t="s">
        <v>428</v>
      </c>
      <c r="F222" s="194" t="s">
        <v>429</v>
      </c>
      <c r="G222" s="192"/>
      <c r="H222" s="192"/>
      <c r="I222" s="192"/>
      <c r="J222" s="136" t="s">
        <v>184</v>
      </c>
      <c r="K222" s="145">
        <v>74.302</v>
      </c>
      <c r="L222" s="201"/>
      <c r="M222" s="192"/>
      <c r="N222" s="191">
        <f>ROUND($L$222*$K$222,2)</f>
        <v>0</v>
      </c>
      <c r="O222" s="192"/>
      <c r="P222" s="192"/>
      <c r="Q222" s="192"/>
      <c r="R222" s="20"/>
      <c r="T222" s="116"/>
      <c r="U222" s="26" t="s">
        <v>34</v>
      </c>
      <c r="V222" s="117">
        <v>1.02</v>
      </c>
      <c r="W222" s="117">
        <f>$V$222*$K$222</f>
        <v>75.78804000000001</v>
      </c>
      <c r="X222" s="117">
        <v>0.00825</v>
      </c>
      <c r="Y222" s="117">
        <f>$X$222*$K$222</f>
        <v>0.6129915000000001</v>
      </c>
      <c r="Z222" s="117">
        <v>0</v>
      </c>
      <c r="AA222" s="118">
        <f>$Z$222*$K$222</f>
        <v>0</v>
      </c>
      <c r="AC222" s="58"/>
      <c r="AR222" s="6" t="s">
        <v>209</v>
      </c>
      <c r="AT222" s="6" t="s">
        <v>146</v>
      </c>
      <c r="AU222" s="6" t="s">
        <v>77</v>
      </c>
      <c r="AY222" s="6" t="s">
        <v>144</v>
      </c>
      <c r="BE222" s="119">
        <f>IF($U$222="základní",$N$222,0)</f>
        <v>0</v>
      </c>
      <c r="BF222" s="119">
        <f>IF($U$222="snížená",$N$222,0)</f>
        <v>0</v>
      </c>
      <c r="BG222" s="119">
        <f>IF($U$222="zákl. přenesená",$N$222,0)</f>
        <v>0</v>
      </c>
      <c r="BH222" s="119">
        <f>IF($U$222="sníž. přenesená",$N$222,0)</f>
        <v>0</v>
      </c>
      <c r="BI222" s="119">
        <f>IF($U$222="nulová",$N$222,0)</f>
        <v>0</v>
      </c>
      <c r="BJ222" s="6" t="s">
        <v>74</v>
      </c>
      <c r="BK222" s="119">
        <f>ROUND($L$222*$K$222,2)</f>
        <v>0</v>
      </c>
      <c r="BL222" s="6" t="s">
        <v>209</v>
      </c>
      <c r="BM222" s="6" t="s">
        <v>430</v>
      </c>
    </row>
    <row r="223" spans="2:65" s="6" customFormat="1" ht="27" customHeight="1">
      <c r="B223" s="19"/>
      <c r="C223" s="120" t="s">
        <v>431</v>
      </c>
      <c r="D223" s="120" t="s">
        <v>171</v>
      </c>
      <c r="E223" s="121" t="s">
        <v>432</v>
      </c>
      <c r="F223" s="202" t="s">
        <v>433</v>
      </c>
      <c r="G223" s="203"/>
      <c r="H223" s="203"/>
      <c r="I223" s="203"/>
      <c r="J223" s="146" t="s">
        <v>184</v>
      </c>
      <c r="K223" s="145">
        <v>75.188</v>
      </c>
      <c r="L223" s="205"/>
      <c r="M223" s="203"/>
      <c r="N223" s="193">
        <f>ROUND($L$223*$K$223,2)</f>
        <v>0</v>
      </c>
      <c r="O223" s="192"/>
      <c r="P223" s="192"/>
      <c r="Q223" s="192"/>
      <c r="R223" s="20"/>
      <c r="T223" s="116"/>
      <c r="U223" s="26" t="s">
        <v>34</v>
      </c>
      <c r="V223" s="117">
        <v>0</v>
      </c>
      <c r="W223" s="117">
        <f>$V$223*$K$223</f>
        <v>0</v>
      </c>
      <c r="X223" s="117">
        <v>0.00238</v>
      </c>
      <c r="Y223" s="117">
        <f>$X$223*$K$223</f>
        <v>0.17894744</v>
      </c>
      <c r="Z223" s="117">
        <v>0</v>
      </c>
      <c r="AA223" s="118">
        <f>$Z$223*$K$223</f>
        <v>0</v>
      </c>
      <c r="AC223" s="58"/>
      <c r="AR223" s="6" t="s">
        <v>272</v>
      </c>
      <c r="AT223" s="6" t="s">
        <v>171</v>
      </c>
      <c r="AU223" s="6" t="s">
        <v>77</v>
      </c>
      <c r="AY223" s="6" t="s">
        <v>144</v>
      </c>
      <c r="BE223" s="119">
        <f>IF($U$223="základní",$N$223,0)</f>
        <v>0</v>
      </c>
      <c r="BF223" s="119">
        <f>IF($U$223="snížená",$N$223,0)</f>
        <v>0</v>
      </c>
      <c r="BG223" s="119">
        <f>IF($U$223="zákl. přenesená",$N$223,0)</f>
        <v>0</v>
      </c>
      <c r="BH223" s="119">
        <f>IF($U$223="sníž. přenesená",$N$223,0)</f>
        <v>0</v>
      </c>
      <c r="BI223" s="119">
        <f>IF($U$223="nulová",$N$223,0)</f>
        <v>0</v>
      </c>
      <c r="BJ223" s="6" t="s">
        <v>74</v>
      </c>
      <c r="BK223" s="119">
        <f>ROUND($L$223*$K$223,2)</f>
        <v>0</v>
      </c>
      <c r="BL223" s="6" t="s">
        <v>209</v>
      </c>
      <c r="BM223" s="6" t="s">
        <v>434</v>
      </c>
    </row>
    <row r="224" spans="2:65" s="6" customFormat="1" ht="39" customHeight="1">
      <c r="B224" s="19"/>
      <c r="C224" s="112" t="s">
        <v>435</v>
      </c>
      <c r="D224" s="112" t="s">
        <v>146</v>
      </c>
      <c r="E224" s="113" t="s">
        <v>436</v>
      </c>
      <c r="F224" s="194" t="s">
        <v>437</v>
      </c>
      <c r="G224" s="192"/>
      <c r="H224" s="192"/>
      <c r="I224" s="192"/>
      <c r="J224" s="136" t="s">
        <v>184</v>
      </c>
      <c r="K224" s="142">
        <v>6</v>
      </c>
      <c r="L224" s="201"/>
      <c r="M224" s="192"/>
      <c r="N224" s="191">
        <f>ROUND($L$224*$K$224,2)</f>
        <v>0</v>
      </c>
      <c r="O224" s="192"/>
      <c r="P224" s="192"/>
      <c r="Q224" s="192"/>
      <c r="R224" s="20"/>
      <c r="T224" s="116"/>
      <c r="U224" s="26" t="s">
        <v>34</v>
      </c>
      <c r="V224" s="117">
        <v>0.043</v>
      </c>
      <c r="W224" s="117">
        <f>$V$224*$K$224</f>
        <v>0.258</v>
      </c>
      <c r="X224" s="117">
        <v>0</v>
      </c>
      <c r="Y224" s="117">
        <f>$X$224*$K$224</f>
        <v>0</v>
      </c>
      <c r="Z224" s="117">
        <v>0.00845</v>
      </c>
      <c r="AA224" s="118">
        <f>$Z$224*$K$224</f>
        <v>0.050699999999999995</v>
      </c>
      <c r="AR224" s="6" t="s">
        <v>209</v>
      </c>
      <c r="AT224" s="6" t="s">
        <v>146</v>
      </c>
      <c r="AU224" s="6" t="s">
        <v>77</v>
      </c>
      <c r="AY224" s="6" t="s">
        <v>144</v>
      </c>
      <c r="BE224" s="119">
        <f>IF($U$224="základní",$N$224,0)</f>
        <v>0</v>
      </c>
      <c r="BF224" s="119">
        <f>IF($U$224="snížená",$N$224,0)</f>
        <v>0</v>
      </c>
      <c r="BG224" s="119">
        <f>IF($U$224="zákl. přenesená",$N$224,0)</f>
        <v>0</v>
      </c>
      <c r="BH224" s="119">
        <f>IF($U$224="sníž. přenesená",$N$224,0)</f>
        <v>0</v>
      </c>
      <c r="BI224" s="119">
        <f>IF($U$224="nulová",$N$224,0)</f>
        <v>0</v>
      </c>
      <c r="BJ224" s="6" t="s">
        <v>74</v>
      </c>
      <c r="BK224" s="119">
        <f>ROUND($L$224*$K$224,2)</f>
        <v>0</v>
      </c>
      <c r="BL224" s="6" t="s">
        <v>209</v>
      </c>
      <c r="BM224" s="6" t="s">
        <v>438</v>
      </c>
    </row>
    <row r="225" spans="2:65" s="6" customFormat="1" ht="27" customHeight="1">
      <c r="B225" s="19"/>
      <c r="C225" s="112" t="s">
        <v>439</v>
      </c>
      <c r="D225" s="112" t="s">
        <v>146</v>
      </c>
      <c r="E225" s="113" t="s">
        <v>440</v>
      </c>
      <c r="F225" s="194" t="s">
        <v>441</v>
      </c>
      <c r="G225" s="192"/>
      <c r="H225" s="192"/>
      <c r="I225" s="192"/>
      <c r="J225" s="136" t="s">
        <v>184</v>
      </c>
      <c r="K225" s="145">
        <v>11.855</v>
      </c>
      <c r="L225" s="201"/>
      <c r="M225" s="192"/>
      <c r="N225" s="191">
        <f>ROUND($L$225*$K$225,2)</f>
        <v>0</v>
      </c>
      <c r="O225" s="192"/>
      <c r="P225" s="192"/>
      <c r="Q225" s="192"/>
      <c r="R225" s="20"/>
      <c r="T225" s="116"/>
      <c r="U225" s="26" t="s">
        <v>34</v>
      </c>
      <c r="V225" s="117">
        <v>0.244</v>
      </c>
      <c r="W225" s="117">
        <f>$V$225*$K$225</f>
        <v>2.89262</v>
      </c>
      <c r="X225" s="117">
        <v>4E-05</v>
      </c>
      <c r="Y225" s="117">
        <f>$X$225*$K$225</f>
        <v>0.00047420000000000003</v>
      </c>
      <c r="Z225" s="117">
        <v>0</v>
      </c>
      <c r="AA225" s="118">
        <f>$Z$225*$K$225</f>
        <v>0</v>
      </c>
      <c r="AC225" s="58"/>
      <c r="AR225" s="6" t="s">
        <v>209</v>
      </c>
      <c r="AT225" s="6" t="s">
        <v>146</v>
      </c>
      <c r="AU225" s="6" t="s">
        <v>77</v>
      </c>
      <c r="AY225" s="6" t="s">
        <v>144</v>
      </c>
      <c r="BE225" s="119">
        <f>IF($U$225="základní",$N$225,0)</f>
        <v>0</v>
      </c>
      <c r="BF225" s="119">
        <f>IF($U$225="snížená",$N$225,0)</f>
        <v>0</v>
      </c>
      <c r="BG225" s="119">
        <f>IF($U$225="zákl. přenesená",$N$225,0)</f>
        <v>0</v>
      </c>
      <c r="BH225" s="119">
        <f>IF($U$225="sníž. přenesená",$N$225,0)</f>
        <v>0</v>
      </c>
      <c r="BI225" s="119">
        <f>IF($U$225="nulová",$N$225,0)</f>
        <v>0</v>
      </c>
      <c r="BJ225" s="6" t="s">
        <v>74</v>
      </c>
      <c r="BK225" s="119">
        <f>ROUND($L$225*$K$225,2)</f>
        <v>0</v>
      </c>
      <c r="BL225" s="6" t="s">
        <v>209</v>
      </c>
      <c r="BM225" s="6" t="s">
        <v>442</v>
      </c>
    </row>
    <row r="226" spans="2:65" s="6" customFormat="1" ht="27" customHeight="1">
      <c r="B226" s="19"/>
      <c r="C226" s="120" t="s">
        <v>443</v>
      </c>
      <c r="D226" s="120" t="s">
        <v>171</v>
      </c>
      <c r="E226" s="121" t="s">
        <v>444</v>
      </c>
      <c r="F226" s="202" t="s">
        <v>445</v>
      </c>
      <c r="G226" s="203"/>
      <c r="H226" s="203"/>
      <c r="I226" s="203"/>
      <c r="J226" s="146" t="s">
        <v>184</v>
      </c>
      <c r="K226" s="145">
        <v>15.346</v>
      </c>
      <c r="L226" s="205"/>
      <c r="M226" s="203"/>
      <c r="N226" s="193">
        <f>ROUND($L$226*$K$226,2)</f>
        <v>0</v>
      </c>
      <c r="O226" s="192"/>
      <c r="P226" s="192"/>
      <c r="Q226" s="192"/>
      <c r="R226" s="20"/>
      <c r="T226" s="116"/>
      <c r="U226" s="26" t="s">
        <v>34</v>
      </c>
      <c r="V226" s="117">
        <v>0</v>
      </c>
      <c r="W226" s="117">
        <f>$V$226*$K$226</f>
        <v>0</v>
      </c>
      <c r="X226" s="117">
        <v>0.0049</v>
      </c>
      <c r="Y226" s="117">
        <f>$X$226*$K$226</f>
        <v>0.0751954</v>
      </c>
      <c r="Z226" s="117">
        <v>0</v>
      </c>
      <c r="AA226" s="118">
        <f>$Z$226*$K$226</f>
        <v>0</v>
      </c>
      <c r="AC226" s="58"/>
      <c r="AR226" s="6" t="s">
        <v>272</v>
      </c>
      <c r="AT226" s="6" t="s">
        <v>171</v>
      </c>
      <c r="AU226" s="6" t="s">
        <v>77</v>
      </c>
      <c r="AY226" s="6" t="s">
        <v>144</v>
      </c>
      <c r="BE226" s="119">
        <f>IF($U$226="základní",$N$226,0)</f>
        <v>0</v>
      </c>
      <c r="BF226" s="119">
        <f>IF($U$226="snížená",$N$226,0)</f>
        <v>0</v>
      </c>
      <c r="BG226" s="119">
        <f>IF($U$226="zákl. přenesená",$N$226,0)</f>
        <v>0</v>
      </c>
      <c r="BH226" s="119">
        <f>IF($U$226="sníž. přenesená",$N$226,0)</f>
        <v>0</v>
      </c>
      <c r="BI226" s="119">
        <f>IF($U$226="nulová",$N$226,0)</f>
        <v>0</v>
      </c>
      <c r="BJ226" s="6" t="s">
        <v>74</v>
      </c>
      <c r="BK226" s="119">
        <f>ROUND($L$226*$K$226,2)</f>
        <v>0</v>
      </c>
      <c r="BL226" s="6" t="s">
        <v>209</v>
      </c>
      <c r="BM226" s="6" t="s">
        <v>446</v>
      </c>
    </row>
    <row r="227" spans="2:65" s="6" customFormat="1" ht="27" customHeight="1">
      <c r="B227" s="19"/>
      <c r="C227" s="112" t="s">
        <v>447</v>
      </c>
      <c r="D227" s="112" t="s">
        <v>146</v>
      </c>
      <c r="E227" s="113" t="s">
        <v>448</v>
      </c>
      <c r="F227" s="194" t="s">
        <v>449</v>
      </c>
      <c r="G227" s="192"/>
      <c r="H227" s="192"/>
      <c r="I227" s="192"/>
      <c r="J227" s="114" t="s">
        <v>168</v>
      </c>
      <c r="K227" s="138">
        <v>0.599</v>
      </c>
      <c r="L227" s="191"/>
      <c r="M227" s="192"/>
      <c r="N227" s="191">
        <f>ROUND($L$227*$K$227,2)</f>
        <v>0</v>
      </c>
      <c r="O227" s="192"/>
      <c r="P227" s="192"/>
      <c r="Q227" s="192"/>
      <c r="R227" s="20"/>
      <c r="T227" s="116"/>
      <c r="U227" s="26" t="s">
        <v>34</v>
      </c>
      <c r="V227" s="117">
        <v>1.966</v>
      </c>
      <c r="W227" s="117">
        <f>$V$227*$K$227</f>
        <v>1.1776339999999998</v>
      </c>
      <c r="X227" s="117">
        <v>0</v>
      </c>
      <c r="Y227" s="117">
        <f>$X$227*$K$227</f>
        <v>0</v>
      </c>
      <c r="Z227" s="117">
        <v>0</v>
      </c>
      <c r="AA227" s="118">
        <f>$Z$227*$K$227</f>
        <v>0</v>
      </c>
      <c r="AR227" s="6" t="s">
        <v>209</v>
      </c>
      <c r="AT227" s="6" t="s">
        <v>146</v>
      </c>
      <c r="AU227" s="6" t="s">
        <v>77</v>
      </c>
      <c r="AY227" s="6" t="s">
        <v>144</v>
      </c>
      <c r="BE227" s="119">
        <f>IF($U$227="základní",$N$227,0)</f>
        <v>0</v>
      </c>
      <c r="BF227" s="119">
        <f>IF($U$227="snížená",$N$227,0)</f>
        <v>0</v>
      </c>
      <c r="BG227" s="119">
        <f>IF($U$227="zákl. přenesená",$N$227,0)</f>
        <v>0</v>
      </c>
      <c r="BH227" s="119">
        <f>IF($U$227="sníž. přenesená",$N$227,0)</f>
        <v>0</v>
      </c>
      <c r="BI227" s="119">
        <f>IF($U$227="nulová",$N$227,0)</f>
        <v>0</v>
      </c>
      <c r="BJ227" s="6" t="s">
        <v>74</v>
      </c>
      <c r="BK227" s="119">
        <f>ROUND($L$227*$K$227,2)</f>
        <v>0</v>
      </c>
      <c r="BL227" s="6" t="s">
        <v>209</v>
      </c>
      <c r="BM227" s="6" t="s">
        <v>450</v>
      </c>
    </row>
    <row r="228" spans="2:63" s="102" customFormat="1" ht="30.75" customHeight="1">
      <c r="B228" s="103"/>
      <c r="D228" s="111" t="s">
        <v>110</v>
      </c>
      <c r="E228" s="111"/>
      <c r="F228" s="111"/>
      <c r="G228" s="111"/>
      <c r="H228" s="111"/>
      <c r="I228" s="111"/>
      <c r="J228" s="111"/>
      <c r="K228" s="111"/>
      <c r="L228" s="111"/>
      <c r="M228" s="111"/>
      <c r="N228" s="188">
        <f>$BK$228</f>
        <v>0</v>
      </c>
      <c r="O228" s="189"/>
      <c r="P228" s="189"/>
      <c r="Q228" s="189"/>
      <c r="R228" s="106"/>
      <c r="T228" s="107"/>
      <c r="W228" s="108">
        <f>SUM($W$229:$W$232)</f>
        <v>6.9959999999999996</v>
      </c>
      <c r="Y228" s="108">
        <f>SUM($Y$229:$Y$232)</f>
        <v>0.0444</v>
      </c>
      <c r="AA228" s="109">
        <f>SUM($AA$229:$AA$232)</f>
        <v>0</v>
      </c>
      <c r="AR228" s="105" t="s">
        <v>77</v>
      </c>
      <c r="AT228" s="105" t="s">
        <v>68</v>
      </c>
      <c r="AU228" s="105" t="s">
        <v>74</v>
      </c>
      <c r="AY228" s="105" t="s">
        <v>144</v>
      </c>
      <c r="BK228" s="110">
        <f>SUM($BK$229:$BK$232)</f>
        <v>0</v>
      </c>
    </row>
    <row r="229" spans="2:65" s="6" customFormat="1" ht="15.75" customHeight="1">
      <c r="B229" s="19"/>
      <c r="C229" s="112" t="s">
        <v>451</v>
      </c>
      <c r="D229" s="112" t="s">
        <v>146</v>
      </c>
      <c r="E229" s="113" t="s">
        <v>452</v>
      </c>
      <c r="F229" s="194" t="s">
        <v>453</v>
      </c>
      <c r="G229" s="192"/>
      <c r="H229" s="192"/>
      <c r="I229" s="192"/>
      <c r="J229" s="114" t="s">
        <v>157</v>
      </c>
      <c r="K229" s="115">
        <v>2</v>
      </c>
      <c r="L229" s="191"/>
      <c r="M229" s="192"/>
      <c r="N229" s="191">
        <f>ROUND($L$229*$K$229,2)</f>
        <v>0</v>
      </c>
      <c r="O229" s="192"/>
      <c r="P229" s="192"/>
      <c r="Q229" s="192"/>
      <c r="R229" s="20"/>
      <c r="T229" s="116"/>
      <c r="U229" s="26" t="s">
        <v>34</v>
      </c>
      <c r="V229" s="117">
        <v>0.379</v>
      </c>
      <c r="W229" s="117">
        <f>$V$229*$K$229</f>
        <v>0.758</v>
      </c>
      <c r="X229" s="117">
        <v>0.00184</v>
      </c>
      <c r="Y229" s="117">
        <f>$X$229*$K$229</f>
        <v>0.00368</v>
      </c>
      <c r="Z229" s="117">
        <v>0</v>
      </c>
      <c r="AA229" s="118">
        <f>$Z$229*$K$229</f>
        <v>0</v>
      </c>
      <c r="AR229" s="6" t="s">
        <v>209</v>
      </c>
      <c r="AT229" s="6" t="s">
        <v>146</v>
      </c>
      <c r="AU229" s="6" t="s">
        <v>77</v>
      </c>
      <c r="AY229" s="6" t="s">
        <v>144</v>
      </c>
      <c r="BE229" s="119">
        <f>IF($U$229="základní",$N$229,0)</f>
        <v>0</v>
      </c>
      <c r="BF229" s="119">
        <f>IF($U$229="snížená",$N$229,0)</f>
        <v>0</v>
      </c>
      <c r="BG229" s="119">
        <f>IF($U$229="zákl. přenesená",$N$229,0)</f>
        <v>0</v>
      </c>
      <c r="BH229" s="119">
        <f>IF($U$229="sníž. přenesená",$N$229,0)</f>
        <v>0</v>
      </c>
      <c r="BI229" s="119">
        <f>IF($U$229="nulová",$N$229,0)</f>
        <v>0</v>
      </c>
      <c r="BJ229" s="6" t="s">
        <v>74</v>
      </c>
      <c r="BK229" s="119">
        <f>ROUND($L$229*$K$229,2)</f>
        <v>0</v>
      </c>
      <c r="BL229" s="6" t="s">
        <v>209</v>
      </c>
      <c r="BM229" s="6" t="s">
        <v>454</v>
      </c>
    </row>
    <row r="230" spans="2:65" s="6" customFormat="1" ht="15.75" customHeight="1">
      <c r="B230" s="19"/>
      <c r="C230" s="112" t="s">
        <v>455</v>
      </c>
      <c r="D230" s="112" t="s">
        <v>146</v>
      </c>
      <c r="E230" s="113" t="s">
        <v>456</v>
      </c>
      <c r="F230" s="194" t="s">
        <v>457</v>
      </c>
      <c r="G230" s="192"/>
      <c r="H230" s="192"/>
      <c r="I230" s="192"/>
      <c r="J230" s="114" t="s">
        <v>157</v>
      </c>
      <c r="K230" s="115">
        <v>1</v>
      </c>
      <c r="L230" s="191"/>
      <c r="M230" s="192"/>
      <c r="N230" s="191">
        <f>ROUND($L$230*$K$230,2)</f>
        <v>0</v>
      </c>
      <c r="O230" s="192"/>
      <c r="P230" s="192"/>
      <c r="Q230" s="192"/>
      <c r="R230" s="20"/>
      <c r="T230" s="116"/>
      <c r="U230" s="26" t="s">
        <v>34</v>
      </c>
      <c r="V230" s="117">
        <v>3.592</v>
      </c>
      <c r="W230" s="117">
        <f>$V$230*$K$230</f>
        <v>3.592</v>
      </c>
      <c r="X230" s="117">
        <v>0.0363</v>
      </c>
      <c r="Y230" s="117">
        <f>$X$230*$K$230</f>
        <v>0.0363</v>
      </c>
      <c r="Z230" s="117">
        <v>0</v>
      </c>
      <c r="AA230" s="118">
        <f>$Z$230*$K$230</f>
        <v>0</v>
      </c>
      <c r="AR230" s="6" t="s">
        <v>209</v>
      </c>
      <c r="AT230" s="6" t="s">
        <v>146</v>
      </c>
      <c r="AU230" s="6" t="s">
        <v>77</v>
      </c>
      <c r="AY230" s="6" t="s">
        <v>144</v>
      </c>
      <c r="BE230" s="119">
        <f>IF($U$230="základní",$N$230,0)</f>
        <v>0</v>
      </c>
      <c r="BF230" s="119">
        <f>IF($U$230="snížená",$N$230,0)</f>
        <v>0</v>
      </c>
      <c r="BG230" s="119">
        <f>IF($U$230="zákl. přenesená",$N$230,0)</f>
        <v>0</v>
      </c>
      <c r="BH230" s="119">
        <f>IF($U$230="sníž. přenesená",$N$230,0)</f>
        <v>0</v>
      </c>
      <c r="BI230" s="119">
        <f>IF($U$230="nulová",$N$230,0)</f>
        <v>0</v>
      </c>
      <c r="BJ230" s="6" t="s">
        <v>74</v>
      </c>
      <c r="BK230" s="119">
        <f>ROUND($L$230*$K$230,2)</f>
        <v>0</v>
      </c>
      <c r="BL230" s="6" t="s">
        <v>209</v>
      </c>
      <c r="BM230" s="6" t="s">
        <v>458</v>
      </c>
    </row>
    <row r="231" spans="2:65" s="6" customFormat="1" ht="15.75" customHeight="1">
      <c r="B231" s="19"/>
      <c r="C231" s="112" t="s">
        <v>459</v>
      </c>
      <c r="D231" s="112" t="s">
        <v>146</v>
      </c>
      <c r="E231" s="113" t="s">
        <v>460</v>
      </c>
      <c r="F231" s="194" t="s">
        <v>461</v>
      </c>
      <c r="G231" s="192"/>
      <c r="H231" s="192"/>
      <c r="I231" s="192"/>
      <c r="J231" s="114" t="s">
        <v>157</v>
      </c>
      <c r="K231" s="115">
        <v>1</v>
      </c>
      <c r="L231" s="191"/>
      <c r="M231" s="192"/>
      <c r="N231" s="191">
        <f>ROUND($L$231*$K$231,2)</f>
        <v>0</v>
      </c>
      <c r="O231" s="192"/>
      <c r="P231" s="192"/>
      <c r="Q231" s="192"/>
      <c r="R231" s="20"/>
      <c r="T231" s="116"/>
      <c r="U231" s="26" t="s">
        <v>34</v>
      </c>
      <c r="V231" s="117">
        <v>0.992</v>
      </c>
      <c r="W231" s="117">
        <f>$V$231*$K$231</f>
        <v>0.992</v>
      </c>
      <c r="X231" s="117">
        <v>0.00202</v>
      </c>
      <c r="Y231" s="117">
        <f>$X$231*$K$231</f>
        <v>0.00202</v>
      </c>
      <c r="Z231" s="117">
        <v>0</v>
      </c>
      <c r="AA231" s="118">
        <f>$Z$231*$K$231</f>
        <v>0</v>
      </c>
      <c r="AR231" s="6" t="s">
        <v>209</v>
      </c>
      <c r="AT231" s="6" t="s">
        <v>146</v>
      </c>
      <c r="AU231" s="6" t="s">
        <v>77</v>
      </c>
      <c r="AY231" s="6" t="s">
        <v>144</v>
      </c>
      <c r="BE231" s="119">
        <f>IF($U$231="základní",$N$231,0)</f>
        <v>0</v>
      </c>
      <c r="BF231" s="119">
        <f>IF($U$231="snížená",$N$231,0)</f>
        <v>0</v>
      </c>
      <c r="BG231" s="119">
        <f>IF($U$231="zákl. přenesená",$N$231,0)</f>
        <v>0</v>
      </c>
      <c r="BH231" s="119">
        <f>IF($U$231="sníž. přenesená",$N$231,0)</f>
        <v>0</v>
      </c>
      <c r="BI231" s="119">
        <f>IF($U$231="nulová",$N$231,0)</f>
        <v>0</v>
      </c>
      <c r="BJ231" s="6" t="s">
        <v>74</v>
      </c>
      <c r="BK231" s="119">
        <f>ROUND($L$231*$K$231,2)</f>
        <v>0</v>
      </c>
      <c r="BL231" s="6" t="s">
        <v>209</v>
      </c>
      <c r="BM231" s="6" t="s">
        <v>462</v>
      </c>
    </row>
    <row r="232" spans="2:65" s="6" customFormat="1" ht="27" customHeight="1">
      <c r="B232" s="19"/>
      <c r="C232" s="112" t="s">
        <v>463</v>
      </c>
      <c r="D232" s="112" t="s">
        <v>146</v>
      </c>
      <c r="E232" s="113" t="s">
        <v>464</v>
      </c>
      <c r="F232" s="194" t="s">
        <v>465</v>
      </c>
      <c r="G232" s="192"/>
      <c r="H232" s="192"/>
      <c r="I232" s="192"/>
      <c r="J232" s="114" t="s">
        <v>293</v>
      </c>
      <c r="K232" s="115">
        <v>2</v>
      </c>
      <c r="L232" s="191"/>
      <c r="M232" s="192"/>
      <c r="N232" s="191">
        <f>ROUND($L$232*$K$232,2)</f>
        <v>0</v>
      </c>
      <c r="O232" s="192"/>
      <c r="P232" s="192"/>
      <c r="Q232" s="192"/>
      <c r="R232" s="20"/>
      <c r="T232" s="116"/>
      <c r="U232" s="26" t="s">
        <v>34</v>
      </c>
      <c r="V232" s="117">
        <v>0.827</v>
      </c>
      <c r="W232" s="117">
        <f>$V$232*$K$232</f>
        <v>1.654</v>
      </c>
      <c r="X232" s="117">
        <v>0.0012</v>
      </c>
      <c r="Y232" s="117">
        <f>$X$232*$K$232</f>
        <v>0.0024</v>
      </c>
      <c r="Z232" s="117">
        <v>0</v>
      </c>
      <c r="AA232" s="118">
        <f>$Z$232*$K$232</f>
        <v>0</v>
      </c>
      <c r="AR232" s="6" t="s">
        <v>209</v>
      </c>
      <c r="AT232" s="6" t="s">
        <v>146</v>
      </c>
      <c r="AU232" s="6" t="s">
        <v>77</v>
      </c>
      <c r="AY232" s="6" t="s">
        <v>144</v>
      </c>
      <c r="BE232" s="119">
        <f>IF($U$232="základní",$N$232,0)</f>
        <v>0</v>
      </c>
      <c r="BF232" s="119">
        <f>IF($U$232="snížená",$N$232,0)</f>
        <v>0</v>
      </c>
      <c r="BG232" s="119">
        <f>IF($U$232="zákl. přenesená",$N$232,0)</f>
        <v>0</v>
      </c>
      <c r="BH232" s="119">
        <f>IF($U$232="sníž. přenesená",$N$232,0)</f>
        <v>0</v>
      </c>
      <c r="BI232" s="119">
        <f>IF($U$232="nulová",$N$232,0)</f>
        <v>0</v>
      </c>
      <c r="BJ232" s="6" t="s">
        <v>74</v>
      </c>
      <c r="BK232" s="119">
        <f>ROUND($L$232*$K$232,2)</f>
        <v>0</v>
      </c>
      <c r="BL232" s="6" t="s">
        <v>209</v>
      </c>
      <c r="BM232" s="6" t="s">
        <v>466</v>
      </c>
    </row>
    <row r="233" spans="2:63" s="102" customFormat="1" ht="30.75" customHeight="1">
      <c r="B233" s="103"/>
      <c r="D233" s="111" t="s">
        <v>111</v>
      </c>
      <c r="E233" s="111"/>
      <c r="F233" s="111"/>
      <c r="G233" s="111"/>
      <c r="H233" s="111"/>
      <c r="I233" s="111"/>
      <c r="J233" s="111"/>
      <c r="K233" s="111"/>
      <c r="L233" s="111"/>
      <c r="M233" s="111"/>
      <c r="N233" s="188">
        <f>$BK$233</f>
        <v>0</v>
      </c>
      <c r="O233" s="189"/>
      <c r="P233" s="189"/>
      <c r="Q233" s="189"/>
      <c r="R233" s="106"/>
      <c r="T233" s="107"/>
      <c r="W233" s="108">
        <f>SUM($W$234:$W$236)</f>
        <v>2.505</v>
      </c>
      <c r="Y233" s="108">
        <f>SUM($Y$234:$Y$236)</f>
        <v>0.00318</v>
      </c>
      <c r="AA233" s="109">
        <f>SUM($AA$234:$AA$236)</f>
        <v>0</v>
      </c>
      <c r="AR233" s="105" t="s">
        <v>77</v>
      </c>
      <c r="AT233" s="105" t="s">
        <v>68</v>
      </c>
      <c r="AU233" s="105" t="s">
        <v>74</v>
      </c>
      <c r="AY233" s="105" t="s">
        <v>144</v>
      </c>
      <c r="BK233" s="110">
        <f>SUM($BK$234:$BK$236)</f>
        <v>0</v>
      </c>
    </row>
    <row r="234" spans="2:65" s="6" customFormat="1" ht="27" customHeight="1">
      <c r="B234" s="19"/>
      <c r="C234" s="112" t="s">
        <v>467</v>
      </c>
      <c r="D234" s="112" t="s">
        <v>146</v>
      </c>
      <c r="E234" s="113" t="s">
        <v>468</v>
      </c>
      <c r="F234" s="194" t="s">
        <v>469</v>
      </c>
      <c r="G234" s="192"/>
      <c r="H234" s="192"/>
      <c r="I234" s="192"/>
      <c r="J234" s="114" t="s">
        <v>157</v>
      </c>
      <c r="K234" s="115">
        <v>5</v>
      </c>
      <c r="L234" s="191"/>
      <c r="M234" s="192"/>
      <c r="N234" s="191">
        <f>ROUND($L$234*$K$234,2)</f>
        <v>0</v>
      </c>
      <c r="O234" s="192"/>
      <c r="P234" s="192"/>
      <c r="Q234" s="192"/>
      <c r="R234" s="20"/>
      <c r="T234" s="116"/>
      <c r="U234" s="26" t="s">
        <v>34</v>
      </c>
      <c r="V234" s="117">
        <v>0.029</v>
      </c>
      <c r="W234" s="117">
        <f>$V$234*$K$234</f>
        <v>0.14500000000000002</v>
      </c>
      <c r="X234" s="117">
        <v>0.0001</v>
      </c>
      <c r="Y234" s="117">
        <f>$X$234*$K$234</f>
        <v>0.0005</v>
      </c>
      <c r="Z234" s="117">
        <v>0</v>
      </c>
      <c r="AA234" s="118">
        <f>$Z$234*$K$234</f>
        <v>0</v>
      </c>
      <c r="AR234" s="6" t="s">
        <v>209</v>
      </c>
      <c r="AT234" s="6" t="s">
        <v>146</v>
      </c>
      <c r="AU234" s="6" t="s">
        <v>77</v>
      </c>
      <c r="AY234" s="6" t="s">
        <v>144</v>
      </c>
      <c r="BE234" s="119">
        <f>IF($U$234="základní",$N$234,0)</f>
        <v>0</v>
      </c>
      <c r="BF234" s="119">
        <f>IF($U$234="snížená",$N$234,0)</f>
        <v>0</v>
      </c>
      <c r="BG234" s="119">
        <f>IF($U$234="zákl. přenesená",$N$234,0)</f>
        <v>0</v>
      </c>
      <c r="BH234" s="119">
        <f>IF($U$234="sníž. přenesená",$N$234,0)</f>
        <v>0</v>
      </c>
      <c r="BI234" s="119">
        <f>IF($U$234="nulová",$N$234,0)</f>
        <v>0</v>
      </c>
      <c r="BJ234" s="6" t="s">
        <v>74</v>
      </c>
      <c r="BK234" s="119">
        <f>ROUND($L$234*$K$234,2)</f>
        <v>0</v>
      </c>
      <c r="BL234" s="6" t="s">
        <v>209</v>
      </c>
      <c r="BM234" s="6" t="s">
        <v>470</v>
      </c>
    </row>
    <row r="235" spans="2:65" s="6" customFormat="1" ht="27" customHeight="1">
      <c r="B235" s="19"/>
      <c r="C235" s="112" t="s">
        <v>471</v>
      </c>
      <c r="D235" s="112" t="s">
        <v>146</v>
      </c>
      <c r="E235" s="113" t="s">
        <v>472</v>
      </c>
      <c r="F235" s="194" t="s">
        <v>473</v>
      </c>
      <c r="G235" s="192"/>
      <c r="H235" s="192"/>
      <c r="I235" s="192"/>
      <c r="J235" s="114" t="s">
        <v>157</v>
      </c>
      <c r="K235" s="115">
        <v>1</v>
      </c>
      <c r="L235" s="191"/>
      <c r="M235" s="192"/>
      <c r="N235" s="191">
        <f>ROUND($L$235*$K$235,2)</f>
        <v>0</v>
      </c>
      <c r="O235" s="192"/>
      <c r="P235" s="192"/>
      <c r="Q235" s="192"/>
      <c r="R235" s="20"/>
      <c r="T235" s="116"/>
      <c r="U235" s="26" t="s">
        <v>34</v>
      </c>
      <c r="V235" s="117">
        <v>0.244</v>
      </c>
      <c r="W235" s="117">
        <f>$V$235*$K$235</f>
        <v>0.244</v>
      </c>
      <c r="X235" s="117">
        <v>4E-05</v>
      </c>
      <c r="Y235" s="117">
        <f>$X$235*$K$235</f>
        <v>4E-05</v>
      </c>
      <c r="Z235" s="117">
        <v>0</v>
      </c>
      <c r="AA235" s="118">
        <f>$Z$235*$K$235</f>
        <v>0</v>
      </c>
      <c r="AR235" s="6" t="s">
        <v>209</v>
      </c>
      <c r="AT235" s="6" t="s">
        <v>146</v>
      </c>
      <c r="AU235" s="6" t="s">
        <v>77</v>
      </c>
      <c r="AY235" s="6" t="s">
        <v>144</v>
      </c>
      <c r="BE235" s="119">
        <f>IF($U$235="základní",$N$235,0)</f>
        <v>0</v>
      </c>
      <c r="BF235" s="119">
        <f>IF($U$235="snížená",$N$235,0)</f>
        <v>0</v>
      </c>
      <c r="BG235" s="119">
        <f>IF($U$235="zákl. přenesená",$N$235,0)</f>
        <v>0</v>
      </c>
      <c r="BH235" s="119">
        <f>IF($U$235="sníž. přenesená",$N$235,0)</f>
        <v>0</v>
      </c>
      <c r="BI235" s="119">
        <f>IF($U$235="nulová",$N$235,0)</f>
        <v>0</v>
      </c>
      <c r="BJ235" s="6" t="s">
        <v>74</v>
      </c>
      <c r="BK235" s="119">
        <f>ROUND($L$235*$K$235,2)</f>
        <v>0</v>
      </c>
      <c r="BL235" s="6" t="s">
        <v>209</v>
      </c>
      <c r="BM235" s="6" t="s">
        <v>474</v>
      </c>
    </row>
    <row r="236" spans="2:65" s="6" customFormat="1" ht="27" customHeight="1">
      <c r="B236" s="19"/>
      <c r="C236" s="112" t="s">
        <v>475</v>
      </c>
      <c r="D236" s="112" t="s">
        <v>146</v>
      </c>
      <c r="E236" s="113" t="s">
        <v>476</v>
      </c>
      <c r="F236" s="194" t="s">
        <v>477</v>
      </c>
      <c r="G236" s="192"/>
      <c r="H236" s="192"/>
      <c r="I236" s="192"/>
      <c r="J236" s="114" t="s">
        <v>293</v>
      </c>
      <c r="K236" s="115">
        <v>4</v>
      </c>
      <c r="L236" s="191"/>
      <c r="M236" s="192"/>
      <c r="N236" s="191">
        <f>ROUND($L$236*$K$236,2)</f>
        <v>0</v>
      </c>
      <c r="O236" s="192"/>
      <c r="P236" s="192"/>
      <c r="Q236" s="192"/>
      <c r="R236" s="20"/>
      <c r="T236" s="116"/>
      <c r="U236" s="26" t="s">
        <v>34</v>
      </c>
      <c r="V236" s="117">
        <v>0.529</v>
      </c>
      <c r="W236" s="117">
        <f>$V$236*$K$236</f>
        <v>2.116</v>
      </c>
      <c r="X236" s="117">
        <v>0.00066</v>
      </c>
      <c r="Y236" s="117">
        <f>$X$236*$K$236</f>
        <v>0.00264</v>
      </c>
      <c r="Z236" s="117">
        <v>0</v>
      </c>
      <c r="AA236" s="118">
        <f>$Z$236*$K$236</f>
        <v>0</v>
      </c>
      <c r="AR236" s="6" t="s">
        <v>209</v>
      </c>
      <c r="AT236" s="6" t="s">
        <v>146</v>
      </c>
      <c r="AU236" s="6" t="s">
        <v>77</v>
      </c>
      <c r="AY236" s="6" t="s">
        <v>144</v>
      </c>
      <c r="BE236" s="119">
        <f>IF($U$236="základní",$N$236,0)</f>
        <v>0</v>
      </c>
      <c r="BF236" s="119">
        <f>IF($U$236="snížená",$N$236,0)</f>
        <v>0</v>
      </c>
      <c r="BG236" s="119">
        <f>IF($U$236="zákl. přenesená",$N$236,0)</f>
        <v>0</v>
      </c>
      <c r="BH236" s="119">
        <f>IF($U$236="sníž. přenesená",$N$236,0)</f>
        <v>0</v>
      </c>
      <c r="BI236" s="119">
        <f>IF($U$236="nulová",$N$236,0)</f>
        <v>0</v>
      </c>
      <c r="BJ236" s="6" t="s">
        <v>74</v>
      </c>
      <c r="BK236" s="119">
        <f>ROUND($L$236*$K$236,2)</f>
        <v>0</v>
      </c>
      <c r="BL236" s="6" t="s">
        <v>209</v>
      </c>
      <c r="BM236" s="6" t="s">
        <v>478</v>
      </c>
    </row>
    <row r="237" spans="2:63" s="102" customFormat="1" ht="30.75" customHeight="1">
      <c r="B237" s="103"/>
      <c r="D237" s="111" t="s">
        <v>112</v>
      </c>
      <c r="E237" s="111"/>
      <c r="F237" s="111"/>
      <c r="G237" s="111"/>
      <c r="H237" s="111"/>
      <c r="I237" s="111"/>
      <c r="J237" s="111"/>
      <c r="K237" s="111"/>
      <c r="L237" s="111"/>
      <c r="M237" s="111"/>
      <c r="N237" s="188">
        <f>$BK$237</f>
        <v>0</v>
      </c>
      <c r="O237" s="189"/>
      <c r="P237" s="189"/>
      <c r="Q237" s="189"/>
      <c r="R237" s="106"/>
      <c r="T237" s="107"/>
      <c r="W237" s="108">
        <f>SUM($W$238:$W$242)</f>
        <v>3.334</v>
      </c>
      <c r="Y237" s="108">
        <f>SUM($Y$238:$Y$242)</f>
        <v>0.0237</v>
      </c>
      <c r="AA237" s="109">
        <f>SUM($AA$238:$AA$242)</f>
        <v>0.12976</v>
      </c>
      <c r="AR237" s="105" t="s">
        <v>77</v>
      </c>
      <c r="AT237" s="105" t="s">
        <v>68</v>
      </c>
      <c r="AU237" s="105" t="s">
        <v>74</v>
      </c>
      <c r="AY237" s="105" t="s">
        <v>144</v>
      </c>
      <c r="BK237" s="110">
        <f>SUM($BK$238:$BK$242)</f>
        <v>0</v>
      </c>
    </row>
    <row r="238" spans="2:65" s="6" customFormat="1" ht="15.75" customHeight="1">
      <c r="B238" s="19"/>
      <c r="C238" s="112" t="s">
        <v>479</v>
      </c>
      <c r="D238" s="112" t="s">
        <v>146</v>
      </c>
      <c r="E238" s="113" t="s">
        <v>480</v>
      </c>
      <c r="F238" s="194" t="s">
        <v>481</v>
      </c>
      <c r="G238" s="192"/>
      <c r="H238" s="192"/>
      <c r="I238" s="192"/>
      <c r="J238" s="114" t="s">
        <v>482</v>
      </c>
      <c r="K238" s="115">
        <v>2</v>
      </c>
      <c r="L238" s="191"/>
      <c r="M238" s="192"/>
      <c r="N238" s="191">
        <f>ROUND($L$238*$K$238,2)</f>
        <v>0</v>
      </c>
      <c r="O238" s="192"/>
      <c r="P238" s="192"/>
      <c r="Q238" s="192"/>
      <c r="R238" s="20"/>
      <c r="T238" s="116"/>
      <c r="U238" s="26" t="s">
        <v>34</v>
      </c>
      <c r="V238" s="117">
        <v>0.548</v>
      </c>
      <c r="W238" s="117">
        <f>$V$238*$K$238</f>
        <v>1.096</v>
      </c>
      <c r="X238" s="117">
        <v>0</v>
      </c>
      <c r="Y238" s="117">
        <f>$X$238*$K$238</f>
        <v>0</v>
      </c>
      <c r="Z238" s="117">
        <v>0.01933</v>
      </c>
      <c r="AA238" s="118">
        <f>$Z$238*$K$238</f>
        <v>0.03866</v>
      </c>
      <c r="AR238" s="6" t="s">
        <v>209</v>
      </c>
      <c r="AT238" s="6" t="s">
        <v>146</v>
      </c>
      <c r="AU238" s="6" t="s">
        <v>77</v>
      </c>
      <c r="AY238" s="6" t="s">
        <v>144</v>
      </c>
      <c r="BE238" s="119">
        <f>IF($U$238="základní",$N$238,0)</f>
        <v>0</v>
      </c>
      <c r="BF238" s="119">
        <f>IF($U$238="snížená",$N$238,0)</f>
        <v>0</v>
      </c>
      <c r="BG238" s="119">
        <f>IF($U$238="zákl. přenesená",$N$238,0)</f>
        <v>0</v>
      </c>
      <c r="BH238" s="119">
        <f>IF($U$238="sníž. přenesená",$N$238,0)</f>
        <v>0</v>
      </c>
      <c r="BI238" s="119">
        <f>IF($U$238="nulová",$N$238,0)</f>
        <v>0</v>
      </c>
      <c r="BJ238" s="6" t="s">
        <v>74</v>
      </c>
      <c r="BK238" s="119">
        <f>ROUND($L$238*$K$238,2)</f>
        <v>0</v>
      </c>
      <c r="BL238" s="6" t="s">
        <v>209</v>
      </c>
      <c r="BM238" s="6" t="s">
        <v>483</v>
      </c>
    </row>
    <row r="239" spans="2:65" s="6" customFormat="1" ht="27" customHeight="1">
      <c r="B239" s="19"/>
      <c r="C239" s="112" t="s">
        <v>484</v>
      </c>
      <c r="D239" s="112" t="s">
        <v>146</v>
      </c>
      <c r="E239" s="113" t="s">
        <v>485</v>
      </c>
      <c r="F239" s="194" t="s">
        <v>486</v>
      </c>
      <c r="G239" s="192"/>
      <c r="H239" s="192"/>
      <c r="I239" s="192"/>
      <c r="J239" s="114" t="s">
        <v>482</v>
      </c>
      <c r="K239" s="115">
        <v>1</v>
      </c>
      <c r="L239" s="191"/>
      <c r="M239" s="192"/>
      <c r="N239" s="191">
        <f>ROUND($L$239*$K$239,2)</f>
        <v>0</v>
      </c>
      <c r="O239" s="192"/>
      <c r="P239" s="192"/>
      <c r="Q239" s="192"/>
      <c r="R239" s="20"/>
      <c r="T239" s="116"/>
      <c r="U239" s="26" t="s">
        <v>34</v>
      </c>
      <c r="V239" s="117">
        <v>1.1</v>
      </c>
      <c r="W239" s="117">
        <f>$V$239*$K$239</f>
        <v>1.1</v>
      </c>
      <c r="X239" s="117">
        <v>0.0237</v>
      </c>
      <c r="Y239" s="117">
        <f>$X$239*$K$239</f>
        <v>0.0237</v>
      </c>
      <c r="Z239" s="117">
        <v>0</v>
      </c>
      <c r="AA239" s="118">
        <f>$Z$239*$K$239</f>
        <v>0</v>
      </c>
      <c r="AR239" s="6" t="s">
        <v>209</v>
      </c>
      <c r="AT239" s="6" t="s">
        <v>146</v>
      </c>
      <c r="AU239" s="6" t="s">
        <v>77</v>
      </c>
      <c r="AY239" s="6" t="s">
        <v>144</v>
      </c>
      <c r="BE239" s="119">
        <f>IF($U$239="základní",$N$239,0)</f>
        <v>0</v>
      </c>
      <c r="BF239" s="119">
        <f>IF($U$239="snížená",$N$239,0)</f>
        <v>0</v>
      </c>
      <c r="BG239" s="119">
        <f>IF($U$239="zákl. přenesená",$N$239,0)</f>
        <v>0</v>
      </c>
      <c r="BH239" s="119">
        <f>IF($U$239="sníž. přenesená",$N$239,0)</f>
        <v>0</v>
      </c>
      <c r="BI239" s="119">
        <f>IF($U$239="nulová",$N$239,0)</f>
        <v>0</v>
      </c>
      <c r="BJ239" s="6" t="s">
        <v>74</v>
      </c>
      <c r="BK239" s="119">
        <f>ROUND($L$239*$K$239,2)</f>
        <v>0</v>
      </c>
      <c r="BL239" s="6" t="s">
        <v>209</v>
      </c>
      <c r="BM239" s="6" t="s">
        <v>487</v>
      </c>
    </row>
    <row r="240" spans="2:65" s="6" customFormat="1" ht="27" customHeight="1">
      <c r="B240" s="19"/>
      <c r="C240" s="112" t="s">
        <v>488</v>
      </c>
      <c r="D240" s="112" t="s">
        <v>146</v>
      </c>
      <c r="E240" s="113" t="s">
        <v>489</v>
      </c>
      <c r="F240" s="194" t="s">
        <v>490</v>
      </c>
      <c r="G240" s="192"/>
      <c r="H240" s="192"/>
      <c r="I240" s="192"/>
      <c r="J240" s="114" t="s">
        <v>482</v>
      </c>
      <c r="K240" s="115">
        <v>1</v>
      </c>
      <c r="L240" s="191"/>
      <c r="M240" s="192"/>
      <c r="N240" s="191">
        <f>ROUND($L$240*$K$240,2)</f>
        <v>0</v>
      </c>
      <c r="O240" s="192"/>
      <c r="P240" s="192"/>
      <c r="Q240" s="192"/>
      <c r="R240" s="20"/>
      <c r="T240" s="116"/>
      <c r="U240" s="26" t="s">
        <v>34</v>
      </c>
      <c r="V240" s="117">
        <v>0.693</v>
      </c>
      <c r="W240" s="117">
        <f>$V$240*$K$240</f>
        <v>0.693</v>
      </c>
      <c r="X240" s="117">
        <v>0</v>
      </c>
      <c r="Y240" s="117">
        <f>$X$240*$K$240</f>
        <v>0</v>
      </c>
      <c r="Z240" s="117">
        <v>0.088</v>
      </c>
      <c r="AA240" s="118">
        <f>$Z$240*$K$240</f>
        <v>0.088</v>
      </c>
      <c r="AR240" s="6" t="s">
        <v>209</v>
      </c>
      <c r="AT240" s="6" t="s">
        <v>146</v>
      </c>
      <c r="AU240" s="6" t="s">
        <v>77</v>
      </c>
      <c r="AY240" s="6" t="s">
        <v>144</v>
      </c>
      <c r="BE240" s="119">
        <f>IF($U$240="základní",$N$240,0)</f>
        <v>0</v>
      </c>
      <c r="BF240" s="119">
        <f>IF($U$240="snížená",$N$240,0)</f>
        <v>0</v>
      </c>
      <c r="BG240" s="119">
        <f>IF($U$240="zákl. přenesená",$N$240,0)</f>
        <v>0</v>
      </c>
      <c r="BH240" s="119">
        <f>IF($U$240="sníž. přenesená",$N$240,0)</f>
        <v>0</v>
      </c>
      <c r="BI240" s="119">
        <f>IF($U$240="nulová",$N$240,0)</f>
        <v>0</v>
      </c>
      <c r="BJ240" s="6" t="s">
        <v>74</v>
      </c>
      <c r="BK240" s="119">
        <f>ROUND($L$240*$K$240,2)</f>
        <v>0</v>
      </c>
      <c r="BL240" s="6" t="s">
        <v>209</v>
      </c>
      <c r="BM240" s="6" t="s">
        <v>491</v>
      </c>
    </row>
    <row r="241" spans="2:65" s="6" customFormat="1" ht="27" customHeight="1">
      <c r="B241" s="19"/>
      <c r="C241" s="112" t="s">
        <v>492</v>
      </c>
      <c r="D241" s="112" t="s">
        <v>146</v>
      </c>
      <c r="E241" s="113" t="s">
        <v>493</v>
      </c>
      <c r="F241" s="194" t="s">
        <v>494</v>
      </c>
      <c r="G241" s="192"/>
      <c r="H241" s="192"/>
      <c r="I241" s="192"/>
      <c r="J241" s="114" t="s">
        <v>157</v>
      </c>
      <c r="K241" s="115">
        <v>1</v>
      </c>
      <c r="L241" s="191"/>
      <c r="M241" s="192"/>
      <c r="N241" s="191">
        <f>ROUND($L$241*$K$241,2)</f>
        <v>0</v>
      </c>
      <c r="O241" s="192"/>
      <c r="P241" s="192"/>
      <c r="Q241" s="192"/>
      <c r="R241" s="20"/>
      <c r="T241" s="116"/>
      <c r="U241" s="26" t="s">
        <v>34</v>
      </c>
      <c r="V241" s="117">
        <v>0.407</v>
      </c>
      <c r="W241" s="117">
        <f>$V$241*$K$241</f>
        <v>0.407</v>
      </c>
      <c r="X241" s="117">
        <v>0</v>
      </c>
      <c r="Y241" s="117">
        <f>$X$241*$K$241</f>
        <v>0</v>
      </c>
      <c r="Z241" s="117">
        <v>0.00225</v>
      </c>
      <c r="AA241" s="118">
        <f>$Z$241*$K$241</f>
        <v>0.00225</v>
      </c>
      <c r="AR241" s="6" t="s">
        <v>209</v>
      </c>
      <c r="AT241" s="6" t="s">
        <v>146</v>
      </c>
      <c r="AU241" s="6" t="s">
        <v>77</v>
      </c>
      <c r="AY241" s="6" t="s">
        <v>144</v>
      </c>
      <c r="BE241" s="119">
        <f>IF($U$241="základní",$N$241,0)</f>
        <v>0</v>
      </c>
      <c r="BF241" s="119">
        <f>IF($U$241="snížená",$N$241,0)</f>
        <v>0</v>
      </c>
      <c r="BG241" s="119">
        <f>IF($U$241="zákl. přenesená",$N$241,0)</f>
        <v>0</v>
      </c>
      <c r="BH241" s="119">
        <f>IF($U$241="sníž. přenesená",$N$241,0)</f>
        <v>0</v>
      </c>
      <c r="BI241" s="119">
        <f>IF($U$241="nulová",$N$241,0)</f>
        <v>0</v>
      </c>
      <c r="BJ241" s="6" t="s">
        <v>74</v>
      </c>
      <c r="BK241" s="119">
        <f>ROUND($L$241*$K$241,2)</f>
        <v>0</v>
      </c>
      <c r="BL241" s="6" t="s">
        <v>209</v>
      </c>
      <c r="BM241" s="6" t="s">
        <v>495</v>
      </c>
    </row>
    <row r="242" spans="2:65" s="6" customFormat="1" ht="15.75" customHeight="1">
      <c r="B242" s="19"/>
      <c r="C242" s="112" t="s">
        <v>496</v>
      </c>
      <c r="D242" s="112" t="s">
        <v>146</v>
      </c>
      <c r="E242" s="113" t="s">
        <v>497</v>
      </c>
      <c r="F242" s="194" t="s">
        <v>498</v>
      </c>
      <c r="G242" s="192"/>
      <c r="H242" s="192"/>
      <c r="I242" s="192"/>
      <c r="J242" s="114" t="s">
        <v>157</v>
      </c>
      <c r="K242" s="115">
        <v>1</v>
      </c>
      <c r="L242" s="191"/>
      <c r="M242" s="192"/>
      <c r="N242" s="191">
        <f>ROUND($L$242*$K$242,2)</f>
        <v>0</v>
      </c>
      <c r="O242" s="192"/>
      <c r="P242" s="192"/>
      <c r="Q242" s="192"/>
      <c r="R242" s="20"/>
      <c r="T242" s="116"/>
      <c r="U242" s="26" t="s">
        <v>34</v>
      </c>
      <c r="V242" s="117">
        <v>0.038</v>
      </c>
      <c r="W242" s="117">
        <f>$V$242*$K$242</f>
        <v>0.038</v>
      </c>
      <c r="X242" s="117">
        <v>0</v>
      </c>
      <c r="Y242" s="117">
        <f>$X$242*$K$242</f>
        <v>0</v>
      </c>
      <c r="Z242" s="117">
        <v>0.00085</v>
      </c>
      <c r="AA242" s="118">
        <f>$Z$242*$K$242</f>
        <v>0.00085</v>
      </c>
      <c r="AR242" s="6" t="s">
        <v>209</v>
      </c>
      <c r="AT242" s="6" t="s">
        <v>146</v>
      </c>
      <c r="AU242" s="6" t="s">
        <v>77</v>
      </c>
      <c r="AY242" s="6" t="s">
        <v>144</v>
      </c>
      <c r="BE242" s="119">
        <f>IF($U$242="základní",$N$242,0)</f>
        <v>0</v>
      </c>
      <c r="BF242" s="119">
        <f>IF($U$242="snížená",$N$242,0)</f>
        <v>0</v>
      </c>
      <c r="BG242" s="119">
        <f>IF($U$242="zákl. přenesená",$N$242,0)</f>
        <v>0</v>
      </c>
      <c r="BH242" s="119">
        <f>IF($U$242="sníž. přenesená",$N$242,0)</f>
        <v>0</v>
      </c>
      <c r="BI242" s="119">
        <f>IF($U$242="nulová",$N$242,0)</f>
        <v>0</v>
      </c>
      <c r="BJ242" s="6" t="s">
        <v>74</v>
      </c>
      <c r="BK242" s="119">
        <f>ROUND($L$242*$K$242,2)</f>
        <v>0</v>
      </c>
      <c r="BL242" s="6" t="s">
        <v>209</v>
      </c>
      <c r="BM242" s="6" t="s">
        <v>499</v>
      </c>
    </row>
    <row r="243" spans="2:63" s="102" customFormat="1" ht="30.75" customHeight="1">
      <c r="B243" s="103"/>
      <c r="D243" s="111" t="s">
        <v>113</v>
      </c>
      <c r="E243" s="111"/>
      <c r="F243" s="111"/>
      <c r="G243" s="111"/>
      <c r="H243" s="111"/>
      <c r="I243" s="111"/>
      <c r="J243" s="111"/>
      <c r="K243" s="111"/>
      <c r="L243" s="111"/>
      <c r="M243" s="111"/>
      <c r="N243" s="188">
        <f>$BK$243</f>
        <v>0</v>
      </c>
      <c r="O243" s="189"/>
      <c r="P243" s="189"/>
      <c r="Q243" s="189"/>
      <c r="R243" s="106"/>
      <c r="T243" s="107"/>
      <c r="W243" s="108">
        <f>$W$244</f>
        <v>1.7</v>
      </c>
      <c r="Y243" s="108">
        <f>$Y$244</f>
        <v>0.0025</v>
      </c>
      <c r="AA243" s="109">
        <f>$AA$244</f>
        <v>0</v>
      </c>
      <c r="AR243" s="105" t="s">
        <v>77</v>
      </c>
      <c r="AT243" s="105" t="s">
        <v>68</v>
      </c>
      <c r="AU243" s="105" t="s">
        <v>74</v>
      </c>
      <c r="AY243" s="105" t="s">
        <v>144</v>
      </c>
      <c r="BK243" s="110">
        <f>$BK$244</f>
        <v>0</v>
      </c>
    </row>
    <row r="244" spans="2:65" s="6" customFormat="1" ht="27" customHeight="1">
      <c r="B244" s="19"/>
      <c r="C244" s="112" t="s">
        <v>500</v>
      </c>
      <c r="D244" s="112" t="s">
        <v>146</v>
      </c>
      <c r="E244" s="113" t="s">
        <v>501</v>
      </c>
      <c r="F244" s="194" t="s">
        <v>502</v>
      </c>
      <c r="G244" s="192"/>
      <c r="H244" s="192"/>
      <c r="I244" s="192"/>
      <c r="J244" s="114" t="s">
        <v>482</v>
      </c>
      <c r="K244" s="115">
        <v>1</v>
      </c>
      <c r="L244" s="191"/>
      <c r="M244" s="192"/>
      <c r="N244" s="191">
        <f>ROUND($L$244*$K$244,2)</f>
        <v>0</v>
      </c>
      <c r="O244" s="192"/>
      <c r="P244" s="192"/>
      <c r="Q244" s="192"/>
      <c r="R244" s="20"/>
      <c r="T244" s="116"/>
      <c r="U244" s="26" t="s">
        <v>34</v>
      </c>
      <c r="V244" s="117">
        <v>1.7</v>
      </c>
      <c r="W244" s="117">
        <f>$V$244*$K$244</f>
        <v>1.7</v>
      </c>
      <c r="X244" s="117">
        <v>0.0025</v>
      </c>
      <c r="Y244" s="117">
        <f>$X$244*$K$244</f>
        <v>0.0025</v>
      </c>
      <c r="Z244" s="117">
        <v>0</v>
      </c>
      <c r="AA244" s="118">
        <f>$Z$244*$K$244</f>
        <v>0</v>
      </c>
      <c r="AR244" s="6" t="s">
        <v>209</v>
      </c>
      <c r="AT244" s="6" t="s">
        <v>146</v>
      </c>
      <c r="AU244" s="6" t="s">
        <v>77</v>
      </c>
      <c r="AY244" s="6" t="s">
        <v>144</v>
      </c>
      <c r="BE244" s="119">
        <f>IF($U$244="základní",$N$244,0)</f>
        <v>0</v>
      </c>
      <c r="BF244" s="119">
        <f>IF($U$244="snížená",$N$244,0)</f>
        <v>0</v>
      </c>
      <c r="BG244" s="119">
        <f>IF($U$244="zákl. přenesená",$N$244,0)</f>
        <v>0</v>
      </c>
      <c r="BH244" s="119">
        <f>IF($U$244="sníž. přenesená",$N$244,0)</f>
        <v>0</v>
      </c>
      <c r="BI244" s="119">
        <f>IF($U$244="nulová",$N$244,0)</f>
        <v>0</v>
      </c>
      <c r="BJ244" s="6" t="s">
        <v>74</v>
      </c>
      <c r="BK244" s="119">
        <f>ROUND($L$244*$K$244,2)</f>
        <v>0</v>
      </c>
      <c r="BL244" s="6" t="s">
        <v>209</v>
      </c>
      <c r="BM244" s="6" t="s">
        <v>503</v>
      </c>
    </row>
    <row r="245" spans="2:63" s="102" customFormat="1" ht="30.75" customHeight="1">
      <c r="B245" s="103"/>
      <c r="D245" s="111" t="s">
        <v>114</v>
      </c>
      <c r="E245" s="111"/>
      <c r="F245" s="111"/>
      <c r="G245" s="111"/>
      <c r="H245" s="111"/>
      <c r="I245" s="111"/>
      <c r="J245" s="111"/>
      <c r="K245" s="111"/>
      <c r="L245" s="111"/>
      <c r="M245" s="111"/>
      <c r="N245" s="188">
        <f>$BK$245</f>
        <v>0</v>
      </c>
      <c r="O245" s="189"/>
      <c r="P245" s="189"/>
      <c r="Q245" s="189"/>
      <c r="R245" s="106"/>
      <c r="T245" s="107"/>
      <c r="W245" s="108">
        <f>SUM($W$246:$W$252)</f>
        <v>20.804298</v>
      </c>
      <c r="Y245" s="108">
        <f>SUM($Y$246:$Y$252)</f>
        <v>0.53164036</v>
      </c>
      <c r="AA245" s="109">
        <f>SUM($AA$246:$AA$252)</f>
        <v>1.080412</v>
      </c>
      <c r="AR245" s="105" t="s">
        <v>77</v>
      </c>
      <c r="AT245" s="105" t="s">
        <v>68</v>
      </c>
      <c r="AU245" s="105" t="s">
        <v>74</v>
      </c>
      <c r="AY245" s="105" t="s">
        <v>144</v>
      </c>
      <c r="BK245" s="110">
        <f>SUM($BK$246:$BK$252)</f>
        <v>0</v>
      </c>
    </row>
    <row r="246" spans="2:65" s="6" customFormat="1" ht="27" customHeight="1">
      <c r="B246" s="19"/>
      <c r="C246" s="139" t="s">
        <v>504</v>
      </c>
      <c r="D246" s="139" t="s">
        <v>146</v>
      </c>
      <c r="E246" s="140" t="s">
        <v>505</v>
      </c>
      <c r="F246" s="195" t="s">
        <v>506</v>
      </c>
      <c r="G246" s="196"/>
      <c r="H246" s="196"/>
      <c r="I246" s="196"/>
      <c r="J246" s="141" t="s">
        <v>184</v>
      </c>
      <c r="K246" s="137">
        <v>25.877</v>
      </c>
      <c r="L246" s="197"/>
      <c r="M246" s="196"/>
      <c r="N246" s="197">
        <f>ROUND($L$246*$K$246,2)</f>
        <v>0</v>
      </c>
      <c r="O246" s="196"/>
      <c r="P246" s="196"/>
      <c r="Q246" s="196"/>
      <c r="R246" s="20"/>
      <c r="T246" s="116"/>
      <c r="U246" s="26" t="s">
        <v>34</v>
      </c>
      <c r="V246" s="117">
        <v>0.264</v>
      </c>
      <c r="W246" s="117">
        <f>$V$246*$K$246</f>
        <v>6.831528</v>
      </c>
      <c r="X246" s="117">
        <v>0.0161</v>
      </c>
      <c r="Y246" s="117">
        <f>$X$246*$K$246</f>
        <v>0.4166197</v>
      </c>
      <c r="Z246" s="117">
        <v>0</v>
      </c>
      <c r="AA246" s="118">
        <f>$Z$246*$K$246</f>
        <v>0</v>
      </c>
      <c r="AC246" s="58"/>
      <c r="AR246" s="6" t="s">
        <v>209</v>
      </c>
      <c r="AT246" s="6" t="s">
        <v>146</v>
      </c>
      <c r="AU246" s="6" t="s">
        <v>77</v>
      </c>
      <c r="AY246" s="6" t="s">
        <v>144</v>
      </c>
      <c r="BE246" s="119">
        <f>IF($U$246="základní",$N$246,0)</f>
        <v>0</v>
      </c>
      <c r="BF246" s="119">
        <f>IF($U$246="snížená",$N$246,0)</f>
        <v>0</v>
      </c>
      <c r="BG246" s="119">
        <f>IF($U$246="zákl. přenesená",$N$246,0)</f>
        <v>0</v>
      </c>
      <c r="BH246" s="119">
        <f>IF($U$246="sníž. přenesená",$N$246,0)</f>
        <v>0</v>
      </c>
      <c r="BI246" s="119">
        <f>IF($U$246="nulová",$N$246,0)</f>
        <v>0</v>
      </c>
      <c r="BJ246" s="6" t="s">
        <v>74</v>
      </c>
      <c r="BK246" s="119">
        <f>ROUND($L$246*$K$246,2)</f>
        <v>0</v>
      </c>
      <c r="BL246" s="6" t="s">
        <v>209</v>
      </c>
      <c r="BM246" s="6" t="s">
        <v>507</v>
      </c>
    </row>
    <row r="247" spans="2:65" s="6" customFormat="1" ht="27" customHeight="1">
      <c r="B247" s="19"/>
      <c r="C247" s="139" t="s">
        <v>508</v>
      </c>
      <c r="D247" s="139" t="s">
        <v>146</v>
      </c>
      <c r="E247" s="140" t="s">
        <v>509</v>
      </c>
      <c r="F247" s="195" t="s">
        <v>510</v>
      </c>
      <c r="G247" s="196"/>
      <c r="H247" s="196"/>
      <c r="I247" s="196"/>
      <c r="J247" s="141" t="s">
        <v>184</v>
      </c>
      <c r="K247" s="137">
        <v>6.5</v>
      </c>
      <c r="L247" s="197"/>
      <c r="M247" s="196"/>
      <c r="N247" s="197">
        <f>ROUND($L$247*$K$247,2)</f>
        <v>0</v>
      </c>
      <c r="O247" s="196"/>
      <c r="P247" s="196"/>
      <c r="Q247" s="196"/>
      <c r="R247" s="20"/>
      <c r="T247" s="116"/>
      <c r="U247" s="26" t="s">
        <v>34</v>
      </c>
      <c r="V247" s="117">
        <v>0.776</v>
      </c>
      <c r="W247" s="117">
        <f>$V$247*$K$247</f>
        <v>5.0440000000000005</v>
      </c>
      <c r="X247" s="117">
        <v>0</v>
      </c>
      <c r="Y247" s="117">
        <f>$X$247*$K$247</f>
        <v>0</v>
      </c>
      <c r="Z247" s="117">
        <v>0</v>
      </c>
      <c r="AA247" s="118">
        <f>$Z$247*$K$247</f>
        <v>0</v>
      </c>
      <c r="AC247" s="58"/>
      <c r="AR247" s="6" t="s">
        <v>209</v>
      </c>
      <c r="AT247" s="6" t="s">
        <v>146</v>
      </c>
      <c r="AU247" s="6" t="s">
        <v>77</v>
      </c>
      <c r="AY247" s="6" t="s">
        <v>144</v>
      </c>
      <c r="BE247" s="119">
        <f>IF($U$247="základní",$N$247,0)</f>
        <v>0</v>
      </c>
      <c r="BF247" s="119">
        <f>IF($U$247="snížená",$N$247,0)</f>
        <v>0</v>
      </c>
      <c r="BG247" s="119">
        <f>IF($U$247="zákl. přenesená",$N$247,0)</f>
        <v>0</v>
      </c>
      <c r="BH247" s="119">
        <f>IF($U$247="sníž. přenesená",$N$247,0)</f>
        <v>0</v>
      </c>
      <c r="BI247" s="119">
        <f>IF($U$247="nulová",$N$247,0)</f>
        <v>0</v>
      </c>
      <c r="BJ247" s="6" t="s">
        <v>74</v>
      </c>
      <c r="BK247" s="119">
        <f>ROUND($L$247*$K$247,2)</f>
        <v>0</v>
      </c>
      <c r="BL247" s="6" t="s">
        <v>209</v>
      </c>
      <c r="BM247" s="6" t="s">
        <v>511</v>
      </c>
    </row>
    <row r="248" spans="2:65" s="6" customFormat="1" ht="27" customHeight="1">
      <c r="B248" s="19"/>
      <c r="C248" s="151" t="s">
        <v>512</v>
      </c>
      <c r="D248" s="151" t="s">
        <v>171</v>
      </c>
      <c r="E248" s="152" t="s">
        <v>513</v>
      </c>
      <c r="F248" s="198" t="s">
        <v>514</v>
      </c>
      <c r="G248" s="199"/>
      <c r="H248" s="199"/>
      <c r="I248" s="199"/>
      <c r="J248" s="153" t="s">
        <v>184</v>
      </c>
      <c r="K248" s="137">
        <v>6.95</v>
      </c>
      <c r="L248" s="200"/>
      <c r="M248" s="199"/>
      <c r="N248" s="200">
        <f>ROUND($L$248*$K$248,2)</f>
        <v>0</v>
      </c>
      <c r="O248" s="196"/>
      <c r="P248" s="196"/>
      <c r="Q248" s="196"/>
      <c r="R248" s="20"/>
      <c r="T248" s="116"/>
      <c r="U248" s="26" t="s">
        <v>34</v>
      </c>
      <c r="V248" s="117">
        <v>0</v>
      </c>
      <c r="W248" s="117">
        <f>$V$248*$K$248</f>
        <v>0</v>
      </c>
      <c r="X248" s="117">
        <v>0.0145</v>
      </c>
      <c r="Y248" s="117">
        <f>$X$248*$K$248</f>
        <v>0.100775</v>
      </c>
      <c r="Z248" s="117">
        <v>0</v>
      </c>
      <c r="AA248" s="118">
        <f>$Z$248*$K$248</f>
        <v>0</v>
      </c>
      <c r="AC248" s="58"/>
      <c r="AR248" s="6" t="s">
        <v>272</v>
      </c>
      <c r="AT248" s="6" t="s">
        <v>171</v>
      </c>
      <c r="AU248" s="6" t="s">
        <v>77</v>
      </c>
      <c r="AY248" s="6" t="s">
        <v>144</v>
      </c>
      <c r="BE248" s="119">
        <f>IF($U$248="základní",$N$248,0)</f>
        <v>0</v>
      </c>
      <c r="BF248" s="119">
        <f>IF($U$248="snížená",$N$248,0)</f>
        <v>0</v>
      </c>
      <c r="BG248" s="119">
        <f>IF($U$248="zákl. přenesená",$N$248,0)</f>
        <v>0</v>
      </c>
      <c r="BH248" s="119">
        <f>IF($U$248="sníž. přenesená",$N$248,0)</f>
        <v>0</v>
      </c>
      <c r="BI248" s="119">
        <f>IF($U$248="nulová",$N$248,0)</f>
        <v>0</v>
      </c>
      <c r="BJ248" s="6" t="s">
        <v>74</v>
      </c>
      <c r="BK248" s="119">
        <f>ROUND($L$248*$K$248,2)</f>
        <v>0</v>
      </c>
      <c r="BL248" s="6" t="s">
        <v>209</v>
      </c>
      <c r="BM248" s="6" t="s">
        <v>515</v>
      </c>
    </row>
    <row r="249" spans="2:65" s="6" customFormat="1" ht="15.75" customHeight="1">
      <c r="B249" s="19"/>
      <c r="C249" s="139" t="s">
        <v>516</v>
      </c>
      <c r="D249" s="139" t="s">
        <v>146</v>
      </c>
      <c r="E249" s="140" t="s">
        <v>517</v>
      </c>
      <c r="F249" s="195" t="s">
        <v>518</v>
      </c>
      <c r="G249" s="196"/>
      <c r="H249" s="196"/>
      <c r="I249" s="196"/>
      <c r="J249" s="141" t="s">
        <v>184</v>
      </c>
      <c r="K249" s="137">
        <v>22.45</v>
      </c>
      <c r="L249" s="197"/>
      <c r="M249" s="196"/>
      <c r="N249" s="197">
        <f>ROUND($L$249*$K$249,2)</f>
        <v>0</v>
      </c>
      <c r="O249" s="196"/>
      <c r="P249" s="196"/>
      <c r="Q249" s="196"/>
      <c r="R249" s="20"/>
      <c r="T249" s="116"/>
      <c r="U249" s="26" t="s">
        <v>34</v>
      </c>
      <c r="V249" s="117">
        <v>0.14</v>
      </c>
      <c r="W249" s="117">
        <f>$V$249*$K$249</f>
        <v>3.1430000000000002</v>
      </c>
      <c r="X249" s="117">
        <v>0</v>
      </c>
      <c r="Y249" s="117">
        <f>$X$249*$K$249</f>
        <v>0</v>
      </c>
      <c r="Z249" s="117">
        <v>0.031</v>
      </c>
      <c r="AA249" s="118">
        <f>$Z$249*$K$249</f>
        <v>0.69595</v>
      </c>
      <c r="AC249" s="58"/>
      <c r="AR249" s="6" t="s">
        <v>209</v>
      </c>
      <c r="AT249" s="6" t="s">
        <v>146</v>
      </c>
      <c r="AU249" s="6" t="s">
        <v>77</v>
      </c>
      <c r="AY249" s="6" t="s">
        <v>144</v>
      </c>
      <c r="BE249" s="119">
        <f>IF($U$249="základní",$N$249,0)</f>
        <v>0</v>
      </c>
      <c r="BF249" s="119">
        <f>IF($U$249="snížená",$N$249,0)</f>
        <v>0</v>
      </c>
      <c r="BG249" s="119">
        <f>IF($U$249="zákl. přenesená",$N$249,0)</f>
        <v>0</v>
      </c>
      <c r="BH249" s="119">
        <f>IF($U$249="sníž. přenesená",$N$249,0)</f>
        <v>0</v>
      </c>
      <c r="BI249" s="119">
        <f>IF($U$249="nulová",$N$249,0)</f>
        <v>0</v>
      </c>
      <c r="BJ249" s="6" t="s">
        <v>74</v>
      </c>
      <c r="BK249" s="119">
        <f>ROUND($L$249*$K$249,2)</f>
        <v>0</v>
      </c>
      <c r="BL249" s="6" t="s">
        <v>209</v>
      </c>
      <c r="BM249" s="6" t="s">
        <v>519</v>
      </c>
    </row>
    <row r="250" spans="2:65" s="6" customFormat="1" ht="27" customHeight="1">
      <c r="B250" s="19"/>
      <c r="C250" s="139" t="s">
        <v>520</v>
      </c>
      <c r="D250" s="139" t="s">
        <v>146</v>
      </c>
      <c r="E250" s="140" t="s">
        <v>521</v>
      </c>
      <c r="F250" s="195" t="s">
        <v>522</v>
      </c>
      <c r="G250" s="196"/>
      <c r="H250" s="196"/>
      <c r="I250" s="196"/>
      <c r="J250" s="141" t="s">
        <v>293</v>
      </c>
      <c r="K250" s="137">
        <v>18.6</v>
      </c>
      <c r="L250" s="197"/>
      <c r="M250" s="196"/>
      <c r="N250" s="197">
        <f>ROUND($L$250*$K$250,2)</f>
        <v>0</v>
      </c>
      <c r="O250" s="196"/>
      <c r="P250" s="196"/>
      <c r="Q250" s="196"/>
      <c r="R250" s="20"/>
      <c r="T250" s="116"/>
      <c r="U250" s="26" t="s">
        <v>34</v>
      </c>
      <c r="V250" s="117">
        <v>0.272</v>
      </c>
      <c r="W250" s="117">
        <f>$V$250*$K$250</f>
        <v>5.059200000000001</v>
      </c>
      <c r="X250" s="117">
        <v>0</v>
      </c>
      <c r="Y250" s="117">
        <f>$X$250*$K$250</f>
        <v>0</v>
      </c>
      <c r="Z250" s="117">
        <v>0.02067</v>
      </c>
      <c r="AA250" s="118">
        <f>$Z$250*$K$250</f>
        <v>0.384462</v>
      </c>
      <c r="AC250" s="58"/>
      <c r="AR250" s="6" t="s">
        <v>209</v>
      </c>
      <c r="AT250" s="6" t="s">
        <v>146</v>
      </c>
      <c r="AU250" s="6" t="s">
        <v>77</v>
      </c>
      <c r="AY250" s="6" t="s">
        <v>144</v>
      </c>
      <c r="BE250" s="119">
        <f>IF($U$250="základní",$N$250,0)</f>
        <v>0</v>
      </c>
      <c r="BF250" s="119">
        <f>IF($U$250="snížená",$N$250,0)</f>
        <v>0</v>
      </c>
      <c r="BG250" s="119">
        <f>IF($U$250="zákl. přenesená",$N$250,0)</f>
        <v>0</v>
      </c>
      <c r="BH250" s="119">
        <f>IF($U$250="sníž. přenesená",$N$250,0)</f>
        <v>0</v>
      </c>
      <c r="BI250" s="119">
        <f>IF($U$250="nulová",$N$250,0)</f>
        <v>0</v>
      </c>
      <c r="BJ250" s="6" t="s">
        <v>74</v>
      </c>
      <c r="BK250" s="119">
        <f>ROUND($L$250*$K$250,2)</f>
        <v>0</v>
      </c>
      <c r="BL250" s="6" t="s">
        <v>209</v>
      </c>
      <c r="BM250" s="6" t="s">
        <v>523</v>
      </c>
    </row>
    <row r="251" spans="2:65" s="6" customFormat="1" ht="27" customHeight="1">
      <c r="B251" s="19"/>
      <c r="C251" s="139" t="s">
        <v>524</v>
      </c>
      <c r="D251" s="139" t="s">
        <v>146</v>
      </c>
      <c r="E251" s="140" t="s">
        <v>525</v>
      </c>
      <c r="F251" s="195" t="s">
        <v>526</v>
      </c>
      <c r="G251" s="196"/>
      <c r="H251" s="196"/>
      <c r="I251" s="196"/>
      <c r="J251" s="141" t="s">
        <v>149</v>
      </c>
      <c r="K251" s="142">
        <v>0.586</v>
      </c>
      <c r="L251" s="197"/>
      <c r="M251" s="196"/>
      <c r="N251" s="197">
        <f>ROUND($L$251*$K$251,2)</f>
        <v>0</v>
      </c>
      <c r="O251" s="196"/>
      <c r="P251" s="196"/>
      <c r="Q251" s="196"/>
      <c r="R251" s="20"/>
      <c r="T251" s="116"/>
      <c r="U251" s="26" t="s">
        <v>34</v>
      </c>
      <c r="V251" s="117">
        <v>0</v>
      </c>
      <c r="W251" s="117">
        <f>$V$251*$K$251</f>
        <v>0</v>
      </c>
      <c r="X251" s="117">
        <v>0.02431</v>
      </c>
      <c r="Y251" s="117">
        <f>$X$251*$K$251</f>
        <v>0.014245659999999999</v>
      </c>
      <c r="Z251" s="117">
        <v>0</v>
      </c>
      <c r="AA251" s="118">
        <f>$Z$251*$K$251</f>
        <v>0</v>
      </c>
      <c r="AR251" s="6" t="s">
        <v>209</v>
      </c>
      <c r="AT251" s="6" t="s">
        <v>146</v>
      </c>
      <c r="AU251" s="6" t="s">
        <v>77</v>
      </c>
      <c r="AY251" s="6" t="s">
        <v>144</v>
      </c>
      <c r="BE251" s="119">
        <f>IF($U$251="základní",$N$251,0)</f>
        <v>0</v>
      </c>
      <c r="BF251" s="119">
        <f>IF($U$251="snížená",$N$251,0)</f>
        <v>0</v>
      </c>
      <c r="BG251" s="119">
        <f>IF($U$251="zákl. přenesená",$N$251,0)</f>
        <v>0</v>
      </c>
      <c r="BH251" s="119">
        <f>IF($U$251="sníž. přenesená",$N$251,0)</f>
        <v>0</v>
      </c>
      <c r="BI251" s="119">
        <f>IF($U$251="nulová",$N$251,0)</f>
        <v>0</v>
      </c>
      <c r="BJ251" s="6" t="s">
        <v>74</v>
      </c>
      <c r="BK251" s="119">
        <f>ROUND($L$251*$K$251,2)</f>
        <v>0</v>
      </c>
      <c r="BL251" s="6" t="s">
        <v>209</v>
      </c>
      <c r="BM251" s="6" t="s">
        <v>527</v>
      </c>
    </row>
    <row r="252" spans="2:65" s="6" customFormat="1" ht="27" customHeight="1">
      <c r="B252" s="19"/>
      <c r="C252" s="139" t="s">
        <v>528</v>
      </c>
      <c r="D252" s="139" t="s">
        <v>146</v>
      </c>
      <c r="E252" s="140" t="s">
        <v>529</v>
      </c>
      <c r="F252" s="195" t="s">
        <v>530</v>
      </c>
      <c r="G252" s="196"/>
      <c r="H252" s="196"/>
      <c r="I252" s="196"/>
      <c r="J252" s="141" t="s">
        <v>168</v>
      </c>
      <c r="K252" s="142">
        <v>0.39</v>
      </c>
      <c r="L252" s="197"/>
      <c r="M252" s="196"/>
      <c r="N252" s="197">
        <f>ROUND($L$252*$K$252,2)</f>
        <v>0</v>
      </c>
      <c r="O252" s="196"/>
      <c r="P252" s="196"/>
      <c r="Q252" s="196"/>
      <c r="R252" s="20"/>
      <c r="T252" s="116"/>
      <c r="U252" s="26" t="s">
        <v>34</v>
      </c>
      <c r="V252" s="117">
        <v>1.863</v>
      </c>
      <c r="W252" s="117">
        <f>$V$252*$K$252</f>
        <v>0.72657</v>
      </c>
      <c r="X252" s="117">
        <v>0</v>
      </c>
      <c r="Y252" s="117">
        <f>$X$252*$K$252</f>
        <v>0</v>
      </c>
      <c r="Z252" s="117">
        <v>0</v>
      </c>
      <c r="AA252" s="118">
        <f>$Z$252*$K$252</f>
        <v>0</v>
      </c>
      <c r="AR252" s="6" t="s">
        <v>209</v>
      </c>
      <c r="AT252" s="6" t="s">
        <v>146</v>
      </c>
      <c r="AU252" s="6" t="s">
        <v>77</v>
      </c>
      <c r="AY252" s="6" t="s">
        <v>144</v>
      </c>
      <c r="BE252" s="119">
        <f>IF($U$252="základní",$N$252,0)</f>
        <v>0</v>
      </c>
      <c r="BF252" s="119">
        <f>IF($U$252="snížená",$N$252,0)</f>
        <v>0</v>
      </c>
      <c r="BG252" s="119">
        <f>IF($U$252="zákl. přenesená",$N$252,0)</f>
        <v>0</v>
      </c>
      <c r="BH252" s="119">
        <f>IF($U$252="sníž. přenesená",$N$252,0)</f>
        <v>0</v>
      </c>
      <c r="BI252" s="119">
        <f>IF($U$252="nulová",$N$252,0)</f>
        <v>0</v>
      </c>
      <c r="BJ252" s="6" t="s">
        <v>74</v>
      </c>
      <c r="BK252" s="119">
        <f>ROUND($L$252*$K$252,2)</f>
        <v>0</v>
      </c>
      <c r="BL252" s="6" t="s">
        <v>209</v>
      </c>
      <c r="BM252" s="6" t="s">
        <v>531</v>
      </c>
    </row>
    <row r="253" spans="2:63" s="102" customFormat="1" ht="30.75" customHeight="1">
      <c r="B253" s="103"/>
      <c r="D253" s="111" t="s">
        <v>115</v>
      </c>
      <c r="E253" s="111"/>
      <c r="F253" s="111"/>
      <c r="G253" s="111"/>
      <c r="H253" s="111"/>
      <c r="I253" s="111"/>
      <c r="J253" s="111"/>
      <c r="K253" s="111"/>
      <c r="L253" s="111"/>
      <c r="M253" s="111"/>
      <c r="N253" s="188">
        <f>$BK$253</f>
        <v>0</v>
      </c>
      <c r="O253" s="189"/>
      <c r="P253" s="189"/>
      <c r="Q253" s="189"/>
      <c r="R253" s="106"/>
      <c r="T253" s="107"/>
      <c r="W253" s="108">
        <f>SUM($W$254:$W$255)</f>
        <v>11.405520000000001</v>
      </c>
      <c r="Y253" s="108">
        <f>SUM($Y$254:$Y$255)</f>
        <v>0.280858</v>
      </c>
      <c r="AA253" s="109">
        <f>SUM($AA$254:$AA$255)</f>
        <v>0</v>
      </c>
      <c r="AR253" s="105" t="s">
        <v>77</v>
      </c>
      <c r="AT253" s="105" t="s">
        <v>68</v>
      </c>
      <c r="AU253" s="105" t="s">
        <v>74</v>
      </c>
      <c r="AY253" s="105" t="s">
        <v>144</v>
      </c>
      <c r="BK253" s="110">
        <f>SUM($BK$254:$BK$255)</f>
        <v>0</v>
      </c>
    </row>
    <row r="254" spans="2:65" s="6" customFormat="1" ht="27" customHeight="1">
      <c r="B254" s="19"/>
      <c r="C254" s="112" t="s">
        <v>532</v>
      </c>
      <c r="D254" s="112" t="s">
        <v>146</v>
      </c>
      <c r="E254" s="113" t="s">
        <v>533</v>
      </c>
      <c r="F254" s="194" t="s">
        <v>534</v>
      </c>
      <c r="G254" s="192"/>
      <c r="H254" s="192"/>
      <c r="I254" s="192"/>
      <c r="J254" s="136" t="s">
        <v>184</v>
      </c>
      <c r="K254" s="137">
        <v>19.45</v>
      </c>
      <c r="L254" s="201"/>
      <c r="M254" s="192"/>
      <c r="N254" s="191">
        <f>ROUND($L$254*$K$254,2)</f>
        <v>0</v>
      </c>
      <c r="O254" s="192"/>
      <c r="P254" s="192"/>
      <c r="Q254" s="192"/>
      <c r="R254" s="20"/>
      <c r="T254" s="116"/>
      <c r="U254" s="26" t="s">
        <v>34</v>
      </c>
      <c r="V254" s="117">
        <v>0.559</v>
      </c>
      <c r="W254" s="117">
        <f>$V$254*$K$254</f>
        <v>10.87255</v>
      </c>
      <c r="X254" s="117">
        <v>0.01444</v>
      </c>
      <c r="Y254" s="117">
        <f>$X$254*$K$254</f>
        <v>0.280858</v>
      </c>
      <c r="Z254" s="117">
        <v>0</v>
      </c>
      <c r="AA254" s="118">
        <f>$Z$254*$K$254</f>
        <v>0</v>
      </c>
      <c r="AC254" s="58"/>
      <c r="AR254" s="6" t="s">
        <v>209</v>
      </c>
      <c r="AT254" s="6" t="s">
        <v>146</v>
      </c>
      <c r="AU254" s="6" t="s">
        <v>77</v>
      </c>
      <c r="AY254" s="6" t="s">
        <v>144</v>
      </c>
      <c r="BE254" s="119">
        <f>IF($U$254="základní",$N$254,0)</f>
        <v>0</v>
      </c>
      <c r="BF254" s="119">
        <f>IF($U$254="snížená",$N$254,0)</f>
        <v>0</v>
      </c>
      <c r="BG254" s="119">
        <f>IF($U$254="zákl. přenesená",$N$254,0)</f>
        <v>0</v>
      </c>
      <c r="BH254" s="119">
        <f>IF($U$254="sníž. přenesená",$N$254,0)</f>
        <v>0</v>
      </c>
      <c r="BI254" s="119">
        <f>IF($U$254="nulová",$N$254,0)</f>
        <v>0</v>
      </c>
      <c r="BJ254" s="6" t="s">
        <v>74</v>
      </c>
      <c r="BK254" s="119">
        <f>ROUND($L$254*$K$254,2)</f>
        <v>0</v>
      </c>
      <c r="BL254" s="6" t="s">
        <v>209</v>
      </c>
      <c r="BM254" s="6" t="s">
        <v>535</v>
      </c>
    </row>
    <row r="255" spans="2:65" s="6" customFormat="1" ht="27" customHeight="1">
      <c r="B255" s="19"/>
      <c r="C255" s="112" t="s">
        <v>536</v>
      </c>
      <c r="D255" s="112" t="s">
        <v>146</v>
      </c>
      <c r="E255" s="113" t="s">
        <v>537</v>
      </c>
      <c r="F255" s="194" t="s">
        <v>538</v>
      </c>
      <c r="G255" s="192"/>
      <c r="H255" s="192"/>
      <c r="I255" s="192"/>
      <c r="J255" s="114" t="s">
        <v>168</v>
      </c>
      <c r="K255" s="138">
        <v>0.223</v>
      </c>
      <c r="L255" s="191"/>
      <c r="M255" s="192"/>
      <c r="N255" s="191">
        <f>ROUND($L$255*$K$255,2)</f>
        <v>0</v>
      </c>
      <c r="O255" s="192"/>
      <c r="P255" s="192"/>
      <c r="Q255" s="192"/>
      <c r="R255" s="20"/>
      <c r="T255" s="116"/>
      <c r="U255" s="26" t="s">
        <v>34</v>
      </c>
      <c r="V255" s="117">
        <v>2.39</v>
      </c>
      <c r="W255" s="117">
        <f>$V$255*$K$255</f>
        <v>0.53297</v>
      </c>
      <c r="X255" s="117">
        <v>0</v>
      </c>
      <c r="Y255" s="117">
        <f>$X$255*$K$255</f>
        <v>0</v>
      </c>
      <c r="Z255" s="117">
        <v>0</v>
      </c>
      <c r="AA255" s="118">
        <f>$Z$255*$K$255</f>
        <v>0</v>
      </c>
      <c r="AR255" s="6" t="s">
        <v>209</v>
      </c>
      <c r="AT255" s="6" t="s">
        <v>146</v>
      </c>
      <c r="AU255" s="6" t="s">
        <v>77</v>
      </c>
      <c r="AY255" s="6" t="s">
        <v>144</v>
      </c>
      <c r="BE255" s="119">
        <f>IF($U$255="základní",$N$255,0)</f>
        <v>0</v>
      </c>
      <c r="BF255" s="119">
        <f>IF($U$255="snížená",$N$255,0)</f>
        <v>0</v>
      </c>
      <c r="BG255" s="119">
        <f>IF($U$255="zákl. přenesená",$N$255,0)</f>
        <v>0</v>
      </c>
      <c r="BH255" s="119">
        <f>IF($U$255="sníž. přenesená",$N$255,0)</f>
        <v>0</v>
      </c>
      <c r="BI255" s="119">
        <f>IF($U$255="nulová",$N$255,0)</f>
        <v>0</v>
      </c>
      <c r="BJ255" s="6" t="s">
        <v>74</v>
      </c>
      <c r="BK255" s="119">
        <f>ROUND($L$255*$K$255,2)</f>
        <v>0</v>
      </c>
      <c r="BL255" s="6" t="s">
        <v>209</v>
      </c>
      <c r="BM255" s="6" t="s">
        <v>539</v>
      </c>
    </row>
    <row r="256" spans="2:63" s="102" customFormat="1" ht="30.75" customHeight="1">
      <c r="B256" s="103"/>
      <c r="D256" s="111" t="s">
        <v>116</v>
      </c>
      <c r="E256" s="111"/>
      <c r="F256" s="111"/>
      <c r="G256" s="111"/>
      <c r="H256" s="111"/>
      <c r="I256" s="111"/>
      <c r="J256" s="111"/>
      <c r="K256" s="111"/>
      <c r="L256" s="111"/>
      <c r="M256" s="111"/>
      <c r="N256" s="188">
        <f>$BK$256</f>
        <v>0</v>
      </c>
      <c r="O256" s="189"/>
      <c r="P256" s="189"/>
      <c r="Q256" s="189"/>
      <c r="R256" s="106"/>
      <c r="T256" s="107"/>
      <c r="W256" s="108">
        <f>SUM($W$257:$W$263)</f>
        <v>111.51339999999999</v>
      </c>
      <c r="Y256" s="108">
        <f>SUM($Y$257:$Y$263)</f>
        <v>0.67457</v>
      </c>
      <c r="AA256" s="109">
        <f>SUM($AA$257:$AA$263)</f>
        <v>0.216942</v>
      </c>
      <c r="AR256" s="105" t="s">
        <v>77</v>
      </c>
      <c r="AT256" s="105" t="s">
        <v>68</v>
      </c>
      <c r="AU256" s="105" t="s">
        <v>74</v>
      </c>
      <c r="AY256" s="105" t="s">
        <v>144</v>
      </c>
      <c r="BK256" s="110">
        <f>SUM($BK$257:$BK$263)</f>
        <v>0</v>
      </c>
    </row>
    <row r="257" spans="2:65" s="6" customFormat="1" ht="15.75" customHeight="1">
      <c r="B257" s="19"/>
      <c r="C257" s="112" t="s">
        <v>540</v>
      </c>
      <c r="D257" s="112" t="s">
        <v>146</v>
      </c>
      <c r="E257" s="113" t="s">
        <v>541</v>
      </c>
      <c r="F257" s="194" t="s">
        <v>542</v>
      </c>
      <c r="G257" s="192"/>
      <c r="H257" s="192"/>
      <c r="I257" s="192"/>
      <c r="J257" s="136" t="s">
        <v>184</v>
      </c>
      <c r="K257" s="137">
        <v>21.2</v>
      </c>
      <c r="L257" s="201"/>
      <c r="M257" s="192"/>
      <c r="N257" s="191">
        <f>ROUND($L$257*$K$257,2)</f>
        <v>0</v>
      </c>
      <c r="O257" s="192"/>
      <c r="P257" s="192"/>
      <c r="Q257" s="192"/>
      <c r="R257" s="20"/>
      <c r="T257" s="116"/>
      <c r="U257" s="26" t="s">
        <v>34</v>
      </c>
      <c r="V257" s="117">
        <v>0.36</v>
      </c>
      <c r="W257" s="117">
        <f>$V$257*$K$257</f>
        <v>7.632</v>
      </c>
      <c r="X257" s="117">
        <v>0</v>
      </c>
      <c r="Y257" s="117">
        <f>$X$257*$K$257</f>
        <v>0</v>
      </c>
      <c r="Z257" s="117">
        <v>0.00594</v>
      </c>
      <c r="AA257" s="118">
        <f>$Z$257*$K$257</f>
        <v>0.12592799999999998</v>
      </c>
      <c r="AC257" s="58"/>
      <c r="AR257" s="6" t="s">
        <v>209</v>
      </c>
      <c r="AT257" s="6" t="s">
        <v>146</v>
      </c>
      <c r="AU257" s="6" t="s">
        <v>77</v>
      </c>
      <c r="AY257" s="6" t="s">
        <v>144</v>
      </c>
      <c r="BE257" s="119">
        <f>IF($U$257="základní",$N$257,0)</f>
        <v>0</v>
      </c>
      <c r="BF257" s="119">
        <f>IF($U$257="snížená",$N$257,0)</f>
        <v>0</v>
      </c>
      <c r="BG257" s="119">
        <f>IF($U$257="zákl. přenesená",$N$257,0)</f>
        <v>0</v>
      </c>
      <c r="BH257" s="119">
        <f>IF($U$257="sníž. přenesená",$N$257,0)</f>
        <v>0</v>
      </c>
      <c r="BI257" s="119">
        <f>IF($U$257="nulová",$N$257,0)</f>
        <v>0</v>
      </c>
      <c r="BJ257" s="6" t="s">
        <v>74</v>
      </c>
      <c r="BK257" s="119">
        <f>ROUND($L$257*$K$257,2)</f>
        <v>0</v>
      </c>
      <c r="BL257" s="6" t="s">
        <v>209</v>
      </c>
      <c r="BM257" s="6" t="s">
        <v>543</v>
      </c>
    </row>
    <row r="258" spans="2:65" s="6" customFormat="1" ht="27" customHeight="1">
      <c r="B258" s="19"/>
      <c r="C258" s="112" t="s">
        <v>544</v>
      </c>
      <c r="D258" s="112" t="s">
        <v>146</v>
      </c>
      <c r="E258" s="113" t="s">
        <v>545</v>
      </c>
      <c r="F258" s="194" t="s">
        <v>546</v>
      </c>
      <c r="G258" s="192"/>
      <c r="H258" s="192"/>
      <c r="I258" s="192"/>
      <c r="J258" s="136" t="s">
        <v>293</v>
      </c>
      <c r="K258" s="137">
        <v>13.9</v>
      </c>
      <c r="L258" s="201"/>
      <c r="M258" s="192"/>
      <c r="N258" s="191">
        <f>ROUND($L$258*$K$258,2)</f>
        <v>0</v>
      </c>
      <c r="O258" s="192"/>
      <c r="P258" s="192"/>
      <c r="Q258" s="192"/>
      <c r="R258" s="20"/>
      <c r="T258" s="116"/>
      <c r="U258" s="26" t="s">
        <v>34</v>
      </c>
      <c r="V258" s="117">
        <v>0.43</v>
      </c>
      <c r="W258" s="117">
        <f>$V$258*$K$258</f>
        <v>5.977</v>
      </c>
      <c r="X258" s="117">
        <v>0</v>
      </c>
      <c r="Y258" s="117">
        <f>$X$258*$K$258</f>
        <v>0</v>
      </c>
      <c r="Z258" s="117">
        <v>0.00191</v>
      </c>
      <c r="AA258" s="118">
        <f>$Z$258*$K$258</f>
        <v>0.026549</v>
      </c>
      <c r="AC258" s="58"/>
      <c r="AR258" s="6" t="s">
        <v>209</v>
      </c>
      <c r="AT258" s="6" t="s">
        <v>146</v>
      </c>
      <c r="AU258" s="6" t="s">
        <v>77</v>
      </c>
      <c r="AY258" s="6" t="s">
        <v>144</v>
      </c>
      <c r="BE258" s="119">
        <f>IF($U$258="základní",$N$258,0)</f>
        <v>0</v>
      </c>
      <c r="BF258" s="119">
        <f>IF($U$258="snížená",$N$258,0)</f>
        <v>0</v>
      </c>
      <c r="BG258" s="119">
        <f>IF($U$258="zákl. přenesená",$N$258,0)</f>
        <v>0</v>
      </c>
      <c r="BH258" s="119">
        <f>IF($U$258="sníž. přenesená",$N$258,0)</f>
        <v>0</v>
      </c>
      <c r="BI258" s="119">
        <f>IF($U$258="nulová",$N$258,0)</f>
        <v>0</v>
      </c>
      <c r="BJ258" s="6" t="s">
        <v>74</v>
      </c>
      <c r="BK258" s="119">
        <f>ROUND($L$258*$K$258,2)</f>
        <v>0</v>
      </c>
      <c r="BL258" s="6" t="s">
        <v>209</v>
      </c>
      <c r="BM258" s="6" t="s">
        <v>547</v>
      </c>
    </row>
    <row r="259" spans="2:65" s="6" customFormat="1" ht="27" customHeight="1">
      <c r="B259" s="19"/>
      <c r="C259" s="112" t="s">
        <v>548</v>
      </c>
      <c r="D259" s="112" t="s">
        <v>146</v>
      </c>
      <c r="E259" s="113" t="s">
        <v>549</v>
      </c>
      <c r="F259" s="194" t="s">
        <v>550</v>
      </c>
      <c r="G259" s="192"/>
      <c r="H259" s="192"/>
      <c r="I259" s="192"/>
      <c r="J259" s="114" t="s">
        <v>293</v>
      </c>
      <c r="K259" s="138">
        <v>15.5</v>
      </c>
      <c r="L259" s="191"/>
      <c r="M259" s="192"/>
      <c r="N259" s="191">
        <f>ROUND($L$259*$K$259,2)</f>
        <v>0</v>
      </c>
      <c r="O259" s="192"/>
      <c r="P259" s="192"/>
      <c r="Q259" s="192"/>
      <c r="R259" s="20"/>
      <c r="T259" s="116"/>
      <c r="U259" s="26" t="s">
        <v>34</v>
      </c>
      <c r="V259" s="117">
        <v>0.256</v>
      </c>
      <c r="W259" s="117">
        <f>$V$259*$K$259</f>
        <v>3.968</v>
      </c>
      <c r="X259" s="117">
        <v>0</v>
      </c>
      <c r="Y259" s="117">
        <f>$X$259*$K$259</f>
        <v>0</v>
      </c>
      <c r="Z259" s="117">
        <v>0.00223</v>
      </c>
      <c r="AA259" s="118">
        <f>$Z$259*$K$259</f>
        <v>0.034565000000000005</v>
      </c>
      <c r="AR259" s="6" t="s">
        <v>209</v>
      </c>
      <c r="AT259" s="6" t="s">
        <v>146</v>
      </c>
      <c r="AU259" s="6" t="s">
        <v>77</v>
      </c>
      <c r="AY259" s="6" t="s">
        <v>144</v>
      </c>
      <c r="BE259" s="119">
        <f>IF($U$259="základní",$N$259,0)</f>
        <v>0</v>
      </c>
      <c r="BF259" s="119">
        <f>IF($U$259="snížená",$N$259,0)</f>
        <v>0</v>
      </c>
      <c r="BG259" s="119">
        <f>IF($U$259="zákl. přenesená",$N$259,0)</f>
        <v>0</v>
      </c>
      <c r="BH259" s="119">
        <f>IF($U$259="sníž. přenesená",$N$259,0)</f>
        <v>0</v>
      </c>
      <c r="BI259" s="119">
        <f>IF($U$259="nulová",$N$259,0)</f>
        <v>0</v>
      </c>
      <c r="BJ259" s="6" t="s">
        <v>74</v>
      </c>
      <c r="BK259" s="119">
        <f>ROUND($L$259*$K$259,2)</f>
        <v>0</v>
      </c>
      <c r="BL259" s="6" t="s">
        <v>209</v>
      </c>
      <c r="BM259" s="6" t="s">
        <v>551</v>
      </c>
    </row>
    <row r="260" spans="2:65" s="6" customFormat="1" ht="15.75" customHeight="1">
      <c r="B260" s="19"/>
      <c r="C260" s="112" t="s">
        <v>552</v>
      </c>
      <c r="D260" s="112" t="s">
        <v>146</v>
      </c>
      <c r="E260" s="113" t="s">
        <v>553</v>
      </c>
      <c r="F260" s="194" t="s">
        <v>554</v>
      </c>
      <c r="G260" s="192"/>
      <c r="H260" s="192"/>
      <c r="I260" s="192"/>
      <c r="J260" s="114" t="s">
        <v>293</v>
      </c>
      <c r="K260" s="115">
        <v>11.5</v>
      </c>
      <c r="L260" s="191"/>
      <c r="M260" s="192"/>
      <c r="N260" s="191">
        <f>ROUND($L$260*$K$260,2)</f>
        <v>0</v>
      </c>
      <c r="O260" s="192"/>
      <c r="P260" s="192"/>
      <c r="Q260" s="192"/>
      <c r="R260" s="20"/>
      <c r="T260" s="116"/>
      <c r="U260" s="26" t="s">
        <v>34</v>
      </c>
      <c r="V260" s="117">
        <v>0.246</v>
      </c>
      <c r="W260" s="117">
        <f>$V$260*$K$260</f>
        <v>2.8289999999999997</v>
      </c>
      <c r="X260" s="117">
        <v>0</v>
      </c>
      <c r="Y260" s="117">
        <f>$X$260*$K$260</f>
        <v>0</v>
      </c>
      <c r="Z260" s="117">
        <v>0.0026</v>
      </c>
      <c r="AA260" s="118">
        <f>$Z$260*$K$260</f>
        <v>0.0299</v>
      </c>
      <c r="AR260" s="6" t="s">
        <v>209</v>
      </c>
      <c r="AT260" s="6" t="s">
        <v>146</v>
      </c>
      <c r="AU260" s="6" t="s">
        <v>77</v>
      </c>
      <c r="AY260" s="6" t="s">
        <v>144</v>
      </c>
      <c r="BE260" s="119">
        <f>IF($U$260="základní",$N$260,0)</f>
        <v>0</v>
      </c>
      <c r="BF260" s="119">
        <f>IF($U$260="snížená",$N$260,0)</f>
        <v>0</v>
      </c>
      <c r="BG260" s="119">
        <f>IF($U$260="zákl. přenesená",$N$260,0)</f>
        <v>0</v>
      </c>
      <c r="BH260" s="119">
        <f>IF($U$260="sníž. přenesená",$N$260,0)</f>
        <v>0</v>
      </c>
      <c r="BI260" s="119">
        <f>IF($U$260="nulová",$N$260,0)</f>
        <v>0</v>
      </c>
      <c r="BJ260" s="6" t="s">
        <v>74</v>
      </c>
      <c r="BK260" s="119">
        <f>ROUND($L$260*$K$260,2)</f>
        <v>0</v>
      </c>
      <c r="BL260" s="6" t="s">
        <v>209</v>
      </c>
      <c r="BM260" s="6" t="s">
        <v>555</v>
      </c>
    </row>
    <row r="261" spans="2:65" s="6" customFormat="1" ht="39" customHeight="1">
      <c r="B261" s="19"/>
      <c r="C261" s="112" t="s">
        <v>556</v>
      </c>
      <c r="D261" s="112" t="s">
        <v>146</v>
      </c>
      <c r="E261" s="113" t="s">
        <v>557</v>
      </c>
      <c r="F261" s="194" t="s">
        <v>558</v>
      </c>
      <c r="G261" s="192"/>
      <c r="H261" s="192"/>
      <c r="I261" s="192"/>
      <c r="J261" s="114" t="s">
        <v>184</v>
      </c>
      <c r="K261" s="135">
        <v>78.6</v>
      </c>
      <c r="L261" s="191"/>
      <c r="M261" s="192"/>
      <c r="N261" s="191">
        <f>ROUND($L$261*$K$261,2)</f>
        <v>0</v>
      </c>
      <c r="O261" s="192"/>
      <c r="P261" s="192"/>
      <c r="Q261" s="192"/>
      <c r="R261" s="20"/>
      <c r="T261" s="116"/>
      <c r="U261" s="26" t="s">
        <v>34</v>
      </c>
      <c r="V261" s="117">
        <v>1.009</v>
      </c>
      <c r="W261" s="117">
        <f>$V$261*$K$261</f>
        <v>79.30739999999999</v>
      </c>
      <c r="X261" s="117">
        <v>0.0078</v>
      </c>
      <c r="Y261" s="117">
        <f>$X$261*$K$261</f>
        <v>0.61308</v>
      </c>
      <c r="Z261" s="117">
        <v>0</v>
      </c>
      <c r="AA261" s="118">
        <f>$Z$261*$K$261</f>
        <v>0</v>
      </c>
      <c r="AC261" s="58"/>
      <c r="AR261" s="6" t="s">
        <v>209</v>
      </c>
      <c r="AT261" s="6" t="s">
        <v>146</v>
      </c>
      <c r="AU261" s="6" t="s">
        <v>77</v>
      </c>
      <c r="AY261" s="6" t="s">
        <v>144</v>
      </c>
      <c r="BE261" s="119">
        <f>IF($U$261="základní",$N$261,0)</f>
        <v>0</v>
      </c>
      <c r="BF261" s="119">
        <f>IF($U$261="snížená",$N$261,0)</f>
        <v>0</v>
      </c>
      <c r="BG261" s="119">
        <f>IF($U$261="zákl. přenesená",$N$261,0)</f>
        <v>0</v>
      </c>
      <c r="BH261" s="119">
        <f>IF($U$261="sníž. přenesená",$N$261,0)</f>
        <v>0</v>
      </c>
      <c r="BI261" s="119">
        <f>IF($U$261="nulová",$N$261,0)</f>
        <v>0</v>
      </c>
      <c r="BJ261" s="6" t="s">
        <v>74</v>
      </c>
      <c r="BK261" s="119">
        <f>ROUND($L$261*$K$261,2)</f>
        <v>0</v>
      </c>
      <c r="BL261" s="6" t="s">
        <v>209</v>
      </c>
      <c r="BM261" s="6" t="s">
        <v>559</v>
      </c>
    </row>
    <row r="262" spans="2:65" s="6" customFormat="1" ht="27" customHeight="1">
      <c r="B262" s="19"/>
      <c r="C262" s="112" t="s">
        <v>560</v>
      </c>
      <c r="D262" s="112" t="s">
        <v>146</v>
      </c>
      <c r="E262" s="113" t="s">
        <v>561</v>
      </c>
      <c r="F262" s="194" t="s">
        <v>562</v>
      </c>
      <c r="G262" s="192"/>
      <c r="H262" s="192"/>
      <c r="I262" s="192"/>
      <c r="J262" s="114" t="s">
        <v>293</v>
      </c>
      <c r="K262" s="115">
        <v>9</v>
      </c>
      <c r="L262" s="191"/>
      <c r="M262" s="192"/>
      <c r="N262" s="191">
        <f>ROUND($L$262*$K$262,2)</f>
        <v>0</v>
      </c>
      <c r="O262" s="192"/>
      <c r="P262" s="192"/>
      <c r="Q262" s="192"/>
      <c r="R262" s="20"/>
      <c r="T262" s="116"/>
      <c r="U262" s="26" t="s">
        <v>34</v>
      </c>
      <c r="V262" s="117">
        <v>1.274</v>
      </c>
      <c r="W262" s="117">
        <f>$V$262*$K$262</f>
        <v>11.466000000000001</v>
      </c>
      <c r="X262" s="117">
        <v>0.00657</v>
      </c>
      <c r="Y262" s="117">
        <f>$X$262*$K$262</f>
        <v>0.05913</v>
      </c>
      <c r="Z262" s="117">
        <v>0</v>
      </c>
      <c r="AA262" s="118">
        <f>$Z$262*$K$262</f>
        <v>0</v>
      </c>
      <c r="AR262" s="6" t="s">
        <v>209</v>
      </c>
      <c r="AT262" s="6" t="s">
        <v>146</v>
      </c>
      <c r="AU262" s="6" t="s">
        <v>77</v>
      </c>
      <c r="AY262" s="6" t="s">
        <v>144</v>
      </c>
      <c r="BE262" s="119">
        <f>IF($U$262="základní",$N$262,0)</f>
        <v>0</v>
      </c>
      <c r="BF262" s="119">
        <f>IF($U$262="snížená",$N$262,0)</f>
        <v>0</v>
      </c>
      <c r="BG262" s="119">
        <f>IF($U$262="zákl. přenesená",$N$262,0)</f>
        <v>0</v>
      </c>
      <c r="BH262" s="119">
        <f>IF($U$262="sníž. přenesená",$N$262,0)</f>
        <v>0</v>
      </c>
      <c r="BI262" s="119">
        <f>IF($U$262="nulová",$N$262,0)</f>
        <v>0</v>
      </c>
      <c r="BJ262" s="6" t="s">
        <v>74</v>
      </c>
      <c r="BK262" s="119">
        <f>ROUND($L$262*$K$262,2)</f>
        <v>0</v>
      </c>
      <c r="BL262" s="6" t="s">
        <v>209</v>
      </c>
      <c r="BM262" s="6" t="s">
        <v>563</v>
      </c>
    </row>
    <row r="263" spans="2:65" s="6" customFormat="1" ht="27" customHeight="1">
      <c r="B263" s="19"/>
      <c r="C263" s="112" t="s">
        <v>564</v>
      </c>
      <c r="D263" s="112" t="s">
        <v>146</v>
      </c>
      <c r="E263" s="113" t="s">
        <v>565</v>
      </c>
      <c r="F263" s="194" t="s">
        <v>566</v>
      </c>
      <c r="G263" s="192"/>
      <c r="H263" s="192"/>
      <c r="I263" s="192"/>
      <c r="J263" s="114" t="s">
        <v>293</v>
      </c>
      <c r="K263" s="115">
        <v>1</v>
      </c>
      <c r="L263" s="191"/>
      <c r="M263" s="192"/>
      <c r="N263" s="191">
        <f>ROUND($L$263*$K$263,2)</f>
        <v>0</v>
      </c>
      <c r="O263" s="192"/>
      <c r="P263" s="192"/>
      <c r="Q263" s="192"/>
      <c r="R263" s="20"/>
      <c r="T263" s="116"/>
      <c r="U263" s="26" t="s">
        <v>34</v>
      </c>
      <c r="V263" s="117">
        <v>0.334</v>
      </c>
      <c r="W263" s="117">
        <f>$V$263*$K$263</f>
        <v>0.334</v>
      </c>
      <c r="X263" s="117">
        <v>0.00236</v>
      </c>
      <c r="Y263" s="117">
        <f>$X$263*$K$263</f>
        <v>0.00236</v>
      </c>
      <c r="Z263" s="117">
        <v>0</v>
      </c>
      <c r="AA263" s="118">
        <f>$Z$263*$K$263</f>
        <v>0</v>
      </c>
      <c r="AR263" s="6" t="s">
        <v>209</v>
      </c>
      <c r="AT263" s="6" t="s">
        <v>146</v>
      </c>
      <c r="AU263" s="6" t="s">
        <v>77</v>
      </c>
      <c r="AY263" s="6" t="s">
        <v>144</v>
      </c>
      <c r="BE263" s="119">
        <f>IF($U$263="základní",$N$263,0)</f>
        <v>0</v>
      </c>
      <c r="BF263" s="119">
        <f>IF($U$263="snížená",$N$263,0)</f>
        <v>0</v>
      </c>
      <c r="BG263" s="119">
        <f>IF($U$263="zákl. přenesená",$N$263,0)</f>
        <v>0</v>
      </c>
      <c r="BH263" s="119">
        <f>IF($U$263="sníž. přenesená",$N$263,0)</f>
        <v>0</v>
      </c>
      <c r="BI263" s="119">
        <f>IF($U$263="nulová",$N$263,0)</f>
        <v>0</v>
      </c>
      <c r="BJ263" s="6" t="s">
        <v>74</v>
      </c>
      <c r="BK263" s="119">
        <f>ROUND($L$263*$K$263,2)</f>
        <v>0</v>
      </c>
      <c r="BL263" s="6" t="s">
        <v>209</v>
      </c>
      <c r="BM263" s="6" t="s">
        <v>567</v>
      </c>
    </row>
    <row r="264" spans="2:63" s="102" customFormat="1" ht="30.75" customHeight="1">
      <c r="B264" s="103"/>
      <c r="D264" s="111" t="s">
        <v>117</v>
      </c>
      <c r="E264" s="111"/>
      <c r="F264" s="111"/>
      <c r="G264" s="111"/>
      <c r="H264" s="111"/>
      <c r="I264" s="111"/>
      <c r="J264" s="111"/>
      <c r="K264" s="111"/>
      <c r="L264" s="111"/>
      <c r="M264" s="111"/>
      <c r="N264" s="188">
        <f>$BK$264</f>
        <v>0</v>
      </c>
      <c r="O264" s="189"/>
      <c r="P264" s="189"/>
      <c r="Q264" s="189"/>
      <c r="R264" s="106"/>
      <c r="T264" s="107"/>
      <c r="W264" s="108">
        <f>SUM($W$265:$W$269)</f>
        <v>1.600425</v>
      </c>
      <c r="Y264" s="108">
        <f>SUM($Y$265:$Y$269)</f>
        <v>0.03844224</v>
      </c>
      <c r="AA264" s="109">
        <f>SUM($AA$265:$AA$269)</f>
        <v>0</v>
      </c>
      <c r="AR264" s="105" t="s">
        <v>77</v>
      </c>
      <c r="AT264" s="105" t="s">
        <v>68</v>
      </c>
      <c r="AU264" s="105" t="s">
        <v>74</v>
      </c>
      <c r="AY264" s="105" t="s">
        <v>144</v>
      </c>
      <c r="BK264" s="110">
        <f>SUM($BK$265:$BK$269)</f>
        <v>0</v>
      </c>
    </row>
    <row r="265" spans="2:65" s="6" customFormat="1" ht="27" customHeight="1">
      <c r="B265" s="19"/>
      <c r="C265" s="112" t="s">
        <v>568</v>
      </c>
      <c r="D265" s="112" t="s">
        <v>146</v>
      </c>
      <c r="E265" s="113" t="s">
        <v>569</v>
      </c>
      <c r="F265" s="194" t="s">
        <v>570</v>
      </c>
      <c r="G265" s="192"/>
      <c r="H265" s="192"/>
      <c r="I265" s="192"/>
      <c r="J265" s="136" t="s">
        <v>184</v>
      </c>
      <c r="K265" s="145">
        <v>11.855</v>
      </c>
      <c r="L265" s="201"/>
      <c r="M265" s="192"/>
      <c r="N265" s="191">
        <f>ROUND($L$265*$K$265,2)</f>
        <v>0</v>
      </c>
      <c r="O265" s="192"/>
      <c r="P265" s="192"/>
      <c r="Q265" s="192"/>
      <c r="R265" s="20"/>
      <c r="T265" s="116"/>
      <c r="U265" s="26" t="s">
        <v>34</v>
      </c>
      <c r="V265" s="117">
        <v>0.086</v>
      </c>
      <c r="W265" s="117">
        <f>$V$265*$K$265</f>
        <v>1.01953</v>
      </c>
      <c r="X265" s="117">
        <v>0</v>
      </c>
      <c r="Y265" s="117">
        <f>$X$265*$K$265</f>
        <v>0</v>
      </c>
      <c r="Z265" s="117">
        <v>0</v>
      </c>
      <c r="AA265" s="118">
        <f>$Z$265*$K$265</f>
        <v>0</v>
      </c>
      <c r="AC265" s="58"/>
      <c r="AR265" s="6" t="s">
        <v>209</v>
      </c>
      <c r="AT265" s="6" t="s">
        <v>146</v>
      </c>
      <c r="AU265" s="6" t="s">
        <v>77</v>
      </c>
      <c r="AY265" s="6" t="s">
        <v>144</v>
      </c>
      <c r="BE265" s="119">
        <f>IF($U$265="základní",$N$265,0)</f>
        <v>0</v>
      </c>
      <c r="BF265" s="119">
        <f>IF($U$265="snížená",$N$265,0)</f>
        <v>0</v>
      </c>
      <c r="BG265" s="119">
        <f>IF($U$265="zákl. přenesená",$N$265,0)</f>
        <v>0</v>
      </c>
      <c r="BH265" s="119">
        <f>IF($U$265="sníž. přenesená",$N$265,0)</f>
        <v>0</v>
      </c>
      <c r="BI265" s="119">
        <f>IF($U$265="nulová",$N$265,0)</f>
        <v>0</v>
      </c>
      <c r="BJ265" s="6" t="s">
        <v>74</v>
      </c>
      <c r="BK265" s="119">
        <f>ROUND($L$265*$K$265,2)</f>
        <v>0</v>
      </c>
      <c r="BL265" s="6" t="s">
        <v>209</v>
      </c>
      <c r="BM265" s="6" t="s">
        <v>571</v>
      </c>
    </row>
    <row r="266" spans="2:65" s="6" customFormat="1" ht="15.75" customHeight="1">
      <c r="B266" s="19"/>
      <c r="C266" s="120" t="s">
        <v>572</v>
      </c>
      <c r="D266" s="120" t="s">
        <v>171</v>
      </c>
      <c r="E266" s="121" t="s">
        <v>573</v>
      </c>
      <c r="F266" s="202" t="s">
        <v>574</v>
      </c>
      <c r="G266" s="203"/>
      <c r="H266" s="203"/>
      <c r="I266" s="203"/>
      <c r="J266" s="146" t="s">
        <v>184</v>
      </c>
      <c r="K266" s="145">
        <v>13.348</v>
      </c>
      <c r="L266" s="205"/>
      <c r="M266" s="203"/>
      <c r="N266" s="193">
        <f>ROUND($L$266*$K$266,2)</f>
        <v>0</v>
      </c>
      <c r="O266" s="192"/>
      <c r="P266" s="192"/>
      <c r="Q266" s="192"/>
      <c r="R266" s="20"/>
      <c r="T266" s="116"/>
      <c r="U266" s="26" t="s">
        <v>34</v>
      </c>
      <c r="V266" s="117">
        <v>0</v>
      </c>
      <c r="W266" s="117">
        <f>$V$266*$K$266</f>
        <v>0</v>
      </c>
      <c r="X266" s="117">
        <v>0.0025</v>
      </c>
      <c r="Y266" s="117">
        <f>$X$266*$K$266</f>
        <v>0.033370000000000004</v>
      </c>
      <c r="Z266" s="117">
        <v>0</v>
      </c>
      <c r="AA266" s="118">
        <f>$Z$266*$K$266</f>
        <v>0</v>
      </c>
      <c r="AC266" s="58"/>
      <c r="AR266" s="6" t="s">
        <v>272</v>
      </c>
      <c r="AT266" s="6" t="s">
        <v>171</v>
      </c>
      <c r="AU266" s="6" t="s">
        <v>77</v>
      </c>
      <c r="AY266" s="6" t="s">
        <v>144</v>
      </c>
      <c r="BE266" s="119">
        <f>IF($U$266="základní",$N$266,0)</f>
        <v>0</v>
      </c>
      <c r="BF266" s="119">
        <f>IF($U$266="snížená",$N$266,0)</f>
        <v>0</v>
      </c>
      <c r="BG266" s="119">
        <f>IF($U$266="zákl. přenesená",$N$266,0)</f>
        <v>0</v>
      </c>
      <c r="BH266" s="119">
        <f>IF($U$266="sníž. přenesená",$N$266,0)</f>
        <v>0</v>
      </c>
      <c r="BI266" s="119">
        <f>IF($U$266="nulová",$N$266,0)</f>
        <v>0</v>
      </c>
      <c r="BJ266" s="6" t="s">
        <v>74</v>
      </c>
      <c r="BK266" s="119">
        <f>ROUND($L$266*$K$266,2)</f>
        <v>0</v>
      </c>
      <c r="BL266" s="6" t="s">
        <v>209</v>
      </c>
      <c r="BM266" s="6" t="s">
        <v>575</v>
      </c>
    </row>
    <row r="267" spans="2:65" s="6" customFormat="1" ht="15.75" customHeight="1">
      <c r="B267" s="19"/>
      <c r="C267" s="112" t="s">
        <v>576</v>
      </c>
      <c r="D267" s="112" t="s">
        <v>146</v>
      </c>
      <c r="E267" s="113" t="s">
        <v>577</v>
      </c>
      <c r="F267" s="194" t="s">
        <v>578</v>
      </c>
      <c r="G267" s="192"/>
      <c r="H267" s="192"/>
      <c r="I267" s="192"/>
      <c r="J267" s="136" t="s">
        <v>184</v>
      </c>
      <c r="K267" s="145">
        <v>11.855</v>
      </c>
      <c r="L267" s="201"/>
      <c r="M267" s="192"/>
      <c r="N267" s="191">
        <f>ROUND($L$267*$K$267,2)</f>
        <v>0</v>
      </c>
      <c r="O267" s="192"/>
      <c r="P267" s="192"/>
      <c r="Q267" s="192"/>
      <c r="R267" s="20"/>
      <c r="T267" s="116"/>
      <c r="U267" s="26" t="s">
        <v>34</v>
      </c>
      <c r="V267" s="117">
        <v>0.049</v>
      </c>
      <c r="W267" s="117">
        <f>$V$267*$K$267</f>
        <v>0.580895</v>
      </c>
      <c r="X267" s="117">
        <v>0</v>
      </c>
      <c r="Y267" s="117">
        <f>$X$267*$K$267</f>
        <v>0</v>
      </c>
      <c r="Z267" s="117">
        <v>0</v>
      </c>
      <c r="AA267" s="118">
        <f>$Z$267*$K$267</f>
        <v>0</v>
      </c>
      <c r="AC267" s="58"/>
      <c r="AR267" s="6" t="s">
        <v>209</v>
      </c>
      <c r="AT267" s="6" t="s">
        <v>146</v>
      </c>
      <c r="AU267" s="6" t="s">
        <v>77</v>
      </c>
      <c r="AY267" s="6" t="s">
        <v>144</v>
      </c>
      <c r="BE267" s="119">
        <f>IF($U$267="základní",$N$267,0)</f>
        <v>0</v>
      </c>
      <c r="BF267" s="119">
        <f>IF($U$267="snížená",$N$267,0)</f>
        <v>0</v>
      </c>
      <c r="BG267" s="119">
        <f>IF($U$267="zákl. přenesená",$N$267,0)</f>
        <v>0</v>
      </c>
      <c r="BH267" s="119">
        <f>IF($U$267="sníž. přenesená",$N$267,0)</f>
        <v>0</v>
      </c>
      <c r="BI267" s="119">
        <f>IF($U$267="nulová",$N$267,0)</f>
        <v>0</v>
      </c>
      <c r="BJ267" s="6" t="s">
        <v>74</v>
      </c>
      <c r="BK267" s="119">
        <f>ROUND($L$267*$K$267,2)</f>
        <v>0</v>
      </c>
      <c r="BL267" s="6" t="s">
        <v>209</v>
      </c>
      <c r="BM267" s="6" t="s">
        <v>579</v>
      </c>
    </row>
    <row r="268" spans="2:65" s="6" customFormat="1" ht="15.75" customHeight="1">
      <c r="B268" s="19"/>
      <c r="C268" s="120" t="s">
        <v>580</v>
      </c>
      <c r="D268" s="120" t="s">
        <v>171</v>
      </c>
      <c r="E268" s="121" t="s">
        <v>581</v>
      </c>
      <c r="F268" s="202" t="s">
        <v>582</v>
      </c>
      <c r="G268" s="203"/>
      <c r="H268" s="203"/>
      <c r="I268" s="203"/>
      <c r="J268" s="146" t="s">
        <v>184</v>
      </c>
      <c r="K268" s="145">
        <v>13.348</v>
      </c>
      <c r="L268" s="205"/>
      <c r="M268" s="203"/>
      <c r="N268" s="193">
        <f>ROUND($L$268*$K$268,2)</f>
        <v>0</v>
      </c>
      <c r="O268" s="192"/>
      <c r="P268" s="192"/>
      <c r="Q268" s="192"/>
      <c r="R268" s="20"/>
      <c r="T268" s="116"/>
      <c r="U268" s="26" t="s">
        <v>34</v>
      </c>
      <c r="V268" s="117">
        <v>0</v>
      </c>
      <c r="W268" s="117">
        <f>$V$268*$K$268</f>
        <v>0</v>
      </c>
      <c r="X268" s="117">
        <v>0.00038</v>
      </c>
      <c r="Y268" s="117">
        <f>$X$268*$K$268</f>
        <v>0.00507224</v>
      </c>
      <c r="Z268" s="117">
        <v>0</v>
      </c>
      <c r="AA268" s="118">
        <f>$Z$268*$K$268</f>
        <v>0</v>
      </c>
      <c r="AC268" s="58"/>
      <c r="AR268" s="6" t="s">
        <v>272</v>
      </c>
      <c r="AT268" s="6" t="s">
        <v>171</v>
      </c>
      <c r="AU268" s="6" t="s">
        <v>77</v>
      </c>
      <c r="AY268" s="6" t="s">
        <v>144</v>
      </c>
      <c r="BE268" s="119">
        <f>IF($U$268="základní",$N$268,0)</f>
        <v>0</v>
      </c>
      <c r="BF268" s="119">
        <f>IF($U$268="snížená",$N$268,0)</f>
        <v>0</v>
      </c>
      <c r="BG268" s="119">
        <f>IF($U$268="zákl. přenesená",$N$268,0)</f>
        <v>0</v>
      </c>
      <c r="BH268" s="119">
        <f>IF($U$268="sníž. přenesená",$N$268,0)</f>
        <v>0</v>
      </c>
      <c r="BI268" s="119">
        <f>IF($U$268="nulová",$N$268,0)</f>
        <v>0</v>
      </c>
      <c r="BJ268" s="6" t="s">
        <v>74</v>
      </c>
      <c r="BK268" s="119">
        <f>ROUND($L$268*$K$268,2)</f>
        <v>0</v>
      </c>
      <c r="BL268" s="6" t="s">
        <v>209</v>
      </c>
      <c r="BM268" s="6" t="s">
        <v>583</v>
      </c>
    </row>
    <row r="269" spans="2:47" s="6" customFormat="1" ht="152.25" customHeight="1">
      <c r="B269" s="19"/>
      <c r="F269" s="204" t="s">
        <v>584</v>
      </c>
      <c r="G269" s="155"/>
      <c r="H269" s="155"/>
      <c r="I269" s="155"/>
      <c r="R269" s="20"/>
      <c r="T269" s="53"/>
      <c r="AA269" s="54"/>
      <c r="AT269" s="6" t="s">
        <v>176</v>
      </c>
      <c r="AU269" s="6" t="s">
        <v>77</v>
      </c>
    </row>
    <row r="270" spans="2:63" s="102" customFormat="1" ht="30.75" customHeight="1">
      <c r="B270" s="103"/>
      <c r="D270" s="111" t="s">
        <v>118</v>
      </c>
      <c r="E270" s="111"/>
      <c r="F270" s="111"/>
      <c r="G270" s="111"/>
      <c r="H270" s="111"/>
      <c r="I270" s="111"/>
      <c r="J270" s="111"/>
      <c r="K270" s="111"/>
      <c r="L270" s="111"/>
      <c r="M270" s="111"/>
      <c r="N270" s="188">
        <f>$BK$270</f>
        <v>0</v>
      </c>
      <c r="O270" s="189"/>
      <c r="P270" s="189"/>
      <c r="Q270" s="189"/>
      <c r="R270" s="106"/>
      <c r="T270" s="107"/>
      <c r="W270" s="108">
        <f>SUM($W$271:$W$276)</f>
        <v>35.541999999999994</v>
      </c>
      <c r="Y270" s="108">
        <f>SUM($Y$271:$Y$276)</f>
        <v>0.1029</v>
      </c>
      <c r="AA270" s="109">
        <f>SUM($AA$271:$AA$276)</f>
        <v>0.082</v>
      </c>
      <c r="AR270" s="105" t="s">
        <v>77</v>
      </c>
      <c r="AT270" s="105" t="s">
        <v>68</v>
      </c>
      <c r="AU270" s="105" t="s">
        <v>74</v>
      </c>
      <c r="AY270" s="105" t="s">
        <v>144</v>
      </c>
      <c r="BK270" s="110">
        <f>SUM($BK$271:$BK$276)</f>
        <v>0</v>
      </c>
    </row>
    <row r="271" spans="2:65" s="6" customFormat="1" ht="27" customHeight="1">
      <c r="B271" s="19"/>
      <c r="C271" s="112" t="s">
        <v>585</v>
      </c>
      <c r="D271" s="112" t="s">
        <v>146</v>
      </c>
      <c r="E271" s="113" t="s">
        <v>586</v>
      </c>
      <c r="F271" s="194" t="s">
        <v>587</v>
      </c>
      <c r="G271" s="192"/>
      <c r="H271" s="192"/>
      <c r="I271" s="192"/>
      <c r="J271" s="114" t="s">
        <v>157</v>
      </c>
      <c r="K271" s="115">
        <v>21</v>
      </c>
      <c r="L271" s="191"/>
      <c r="M271" s="192"/>
      <c r="N271" s="191">
        <f>ROUND($L$271*$K$271,2)</f>
        <v>0</v>
      </c>
      <c r="O271" s="192"/>
      <c r="P271" s="192"/>
      <c r="Q271" s="192"/>
      <c r="R271" s="20"/>
      <c r="T271" s="116"/>
      <c r="U271" s="26" t="s">
        <v>34</v>
      </c>
      <c r="V271" s="117">
        <v>1.682</v>
      </c>
      <c r="W271" s="117">
        <f>$V$271*$K$271</f>
        <v>35.321999999999996</v>
      </c>
      <c r="X271" s="117">
        <v>0</v>
      </c>
      <c r="Y271" s="117">
        <f>$X$271*$K$271</f>
        <v>0</v>
      </c>
      <c r="Z271" s="117">
        <v>0</v>
      </c>
      <c r="AA271" s="118">
        <f>$Z$271*$K$271</f>
        <v>0</v>
      </c>
      <c r="AR271" s="6" t="s">
        <v>209</v>
      </c>
      <c r="AT271" s="6" t="s">
        <v>146</v>
      </c>
      <c r="AU271" s="6" t="s">
        <v>77</v>
      </c>
      <c r="AY271" s="6" t="s">
        <v>144</v>
      </c>
      <c r="BE271" s="119">
        <f>IF($U$271="základní",$N$271,0)</f>
        <v>0</v>
      </c>
      <c r="BF271" s="119">
        <f>IF($U$271="snížená",$N$271,0)</f>
        <v>0</v>
      </c>
      <c r="BG271" s="119">
        <f>IF($U$271="zákl. přenesená",$N$271,0)</f>
        <v>0</v>
      </c>
      <c r="BH271" s="119">
        <f>IF($U$271="sníž. přenesená",$N$271,0)</f>
        <v>0</v>
      </c>
      <c r="BI271" s="119">
        <f>IF($U$271="nulová",$N$271,0)</f>
        <v>0</v>
      </c>
      <c r="BJ271" s="6" t="s">
        <v>74</v>
      </c>
      <c r="BK271" s="119">
        <f>ROUND($L$271*$K$271,2)</f>
        <v>0</v>
      </c>
      <c r="BL271" s="6" t="s">
        <v>209</v>
      </c>
      <c r="BM271" s="6" t="s">
        <v>588</v>
      </c>
    </row>
    <row r="272" spans="2:65" s="6" customFormat="1" ht="27" customHeight="1">
      <c r="B272" s="19"/>
      <c r="C272" s="120" t="s">
        <v>589</v>
      </c>
      <c r="D272" s="120" t="s">
        <v>171</v>
      </c>
      <c r="E272" s="121" t="s">
        <v>590</v>
      </c>
      <c r="F272" s="202" t="s">
        <v>591</v>
      </c>
      <c r="G272" s="203"/>
      <c r="H272" s="203"/>
      <c r="I272" s="203"/>
      <c r="J272" s="122" t="s">
        <v>157</v>
      </c>
      <c r="K272" s="123">
        <v>5</v>
      </c>
      <c r="L272" s="193"/>
      <c r="M272" s="203"/>
      <c r="N272" s="193">
        <f>ROUND($L$272*$K$272,2)</f>
        <v>0</v>
      </c>
      <c r="O272" s="192"/>
      <c r="P272" s="192"/>
      <c r="Q272" s="192"/>
      <c r="R272" s="20"/>
      <c r="T272" s="116"/>
      <c r="U272" s="26" t="s">
        <v>34</v>
      </c>
      <c r="V272" s="117">
        <v>0</v>
      </c>
      <c r="W272" s="117">
        <f>$V$272*$K$272</f>
        <v>0</v>
      </c>
      <c r="X272" s="117">
        <v>0.0165</v>
      </c>
      <c r="Y272" s="117">
        <f>$X$272*$K$272</f>
        <v>0.0825</v>
      </c>
      <c r="Z272" s="117">
        <v>0</v>
      </c>
      <c r="AA272" s="118">
        <f>$Z$272*$K$272</f>
        <v>0</v>
      </c>
      <c r="AR272" s="6" t="s">
        <v>272</v>
      </c>
      <c r="AT272" s="6" t="s">
        <v>171</v>
      </c>
      <c r="AU272" s="6" t="s">
        <v>77</v>
      </c>
      <c r="AY272" s="6" t="s">
        <v>144</v>
      </c>
      <c r="BE272" s="119">
        <f>IF($U$272="základní",$N$272,0)</f>
        <v>0</v>
      </c>
      <c r="BF272" s="119">
        <f>IF($U$272="snížená",$N$272,0)</f>
        <v>0</v>
      </c>
      <c r="BG272" s="119">
        <f>IF($U$272="zákl. přenesená",$N$272,0)</f>
        <v>0</v>
      </c>
      <c r="BH272" s="119">
        <f>IF($U$272="sníž. přenesená",$N$272,0)</f>
        <v>0</v>
      </c>
      <c r="BI272" s="119">
        <f>IF($U$272="nulová",$N$272,0)</f>
        <v>0</v>
      </c>
      <c r="BJ272" s="6" t="s">
        <v>74</v>
      </c>
      <c r="BK272" s="119">
        <f>ROUND($L$272*$K$272,2)</f>
        <v>0</v>
      </c>
      <c r="BL272" s="6" t="s">
        <v>209</v>
      </c>
      <c r="BM272" s="6" t="s">
        <v>592</v>
      </c>
    </row>
    <row r="273" spans="2:65" s="6" customFormat="1" ht="27" customHeight="1">
      <c r="B273" s="19"/>
      <c r="C273" s="120" t="s">
        <v>593</v>
      </c>
      <c r="D273" s="120" t="s">
        <v>171</v>
      </c>
      <c r="E273" s="121" t="s">
        <v>594</v>
      </c>
      <c r="F273" s="202" t="s">
        <v>595</v>
      </c>
      <c r="G273" s="203"/>
      <c r="H273" s="203"/>
      <c r="I273" s="203"/>
      <c r="J273" s="122" t="s">
        <v>157</v>
      </c>
      <c r="K273" s="123">
        <v>17</v>
      </c>
      <c r="L273" s="193"/>
      <c r="M273" s="203"/>
      <c r="N273" s="193">
        <f>ROUND($L$273*$K$273,2)</f>
        <v>0</v>
      </c>
      <c r="O273" s="192"/>
      <c r="P273" s="192"/>
      <c r="Q273" s="192"/>
      <c r="R273" s="20"/>
      <c r="T273" s="116"/>
      <c r="U273" s="26" t="s">
        <v>34</v>
      </c>
      <c r="V273" s="117">
        <v>0</v>
      </c>
      <c r="W273" s="117">
        <f>$V$273*$K$273</f>
        <v>0</v>
      </c>
      <c r="X273" s="117">
        <v>0.0012</v>
      </c>
      <c r="Y273" s="117">
        <f>$X$273*$K$273</f>
        <v>0.020399999999999998</v>
      </c>
      <c r="Z273" s="117">
        <v>0</v>
      </c>
      <c r="AA273" s="118">
        <f>$Z$273*$K$273</f>
        <v>0</v>
      </c>
      <c r="AR273" s="6" t="s">
        <v>272</v>
      </c>
      <c r="AT273" s="6" t="s">
        <v>171</v>
      </c>
      <c r="AU273" s="6" t="s">
        <v>77</v>
      </c>
      <c r="AY273" s="6" t="s">
        <v>144</v>
      </c>
      <c r="BE273" s="119">
        <f>IF($U$273="základní",$N$273,0)</f>
        <v>0</v>
      </c>
      <c r="BF273" s="119">
        <f>IF($U$273="snížená",$N$273,0)</f>
        <v>0</v>
      </c>
      <c r="BG273" s="119">
        <f>IF($U$273="zákl. přenesená",$N$273,0)</f>
        <v>0</v>
      </c>
      <c r="BH273" s="119">
        <f>IF($U$273="sníž. přenesená",$N$273,0)</f>
        <v>0</v>
      </c>
      <c r="BI273" s="119">
        <f>IF($U$273="nulová",$N$273,0)</f>
        <v>0</v>
      </c>
      <c r="BJ273" s="6" t="s">
        <v>74</v>
      </c>
      <c r="BK273" s="119">
        <f>ROUND($L$273*$K$273,2)</f>
        <v>0</v>
      </c>
      <c r="BL273" s="6" t="s">
        <v>209</v>
      </c>
      <c r="BM273" s="6" t="s">
        <v>596</v>
      </c>
    </row>
    <row r="274" spans="2:47" s="6" customFormat="1" ht="30.75" customHeight="1">
      <c r="B274" s="19"/>
      <c r="F274" s="204" t="s">
        <v>597</v>
      </c>
      <c r="G274" s="155"/>
      <c r="H274" s="155"/>
      <c r="I274" s="155"/>
      <c r="R274" s="20"/>
      <c r="T274" s="53"/>
      <c r="AA274" s="54"/>
      <c r="AT274" s="6" t="s">
        <v>176</v>
      </c>
      <c r="AU274" s="6" t="s">
        <v>77</v>
      </c>
    </row>
    <row r="275" spans="2:65" s="6" customFormat="1" ht="27" customHeight="1">
      <c r="B275" s="19"/>
      <c r="C275" s="112" t="s">
        <v>598</v>
      </c>
      <c r="D275" s="112" t="s">
        <v>146</v>
      </c>
      <c r="E275" s="113" t="s">
        <v>599</v>
      </c>
      <c r="F275" s="194" t="s">
        <v>600</v>
      </c>
      <c r="G275" s="192"/>
      <c r="H275" s="192"/>
      <c r="I275" s="192"/>
      <c r="J275" s="114" t="s">
        <v>157</v>
      </c>
      <c r="K275" s="115">
        <v>2</v>
      </c>
      <c r="L275" s="191"/>
      <c r="M275" s="192"/>
      <c r="N275" s="191">
        <f>ROUND($L$275*$K$275,2)</f>
        <v>0</v>
      </c>
      <c r="O275" s="192"/>
      <c r="P275" s="192"/>
      <c r="Q275" s="192"/>
      <c r="R275" s="20"/>
      <c r="T275" s="116"/>
      <c r="U275" s="26" t="s">
        <v>34</v>
      </c>
      <c r="V275" s="117">
        <v>0.06</v>
      </c>
      <c r="W275" s="117">
        <f>$V$275*$K$275</f>
        <v>0.12</v>
      </c>
      <c r="X275" s="117">
        <v>0</v>
      </c>
      <c r="Y275" s="117">
        <f>$X$275*$K$275</f>
        <v>0</v>
      </c>
      <c r="Z275" s="117">
        <v>0.017</v>
      </c>
      <c r="AA275" s="118">
        <f>$Z$275*$K$275</f>
        <v>0.034</v>
      </c>
      <c r="AR275" s="6" t="s">
        <v>209</v>
      </c>
      <c r="AT275" s="6" t="s">
        <v>146</v>
      </c>
      <c r="AU275" s="6" t="s">
        <v>77</v>
      </c>
      <c r="AY275" s="6" t="s">
        <v>144</v>
      </c>
      <c r="BE275" s="119">
        <f>IF($U$275="základní",$N$275,0)</f>
        <v>0</v>
      </c>
      <c r="BF275" s="119">
        <f>IF($U$275="snížená",$N$275,0)</f>
        <v>0</v>
      </c>
      <c r="BG275" s="119">
        <f>IF($U$275="zákl. přenesená",$N$275,0)</f>
        <v>0</v>
      </c>
      <c r="BH275" s="119">
        <f>IF($U$275="sníž. přenesená",$N$275,0)</f>
        <v>0</v>
      </c>
      <c r="BI275" s="119">
        <f>IF($U$275="nulová",$N$275,0)</f>
        <v>0</v>
      </c>
      <c r="BJ275" s="6" t="s">
        <v>74</v>
      </c>
      <c r="BK275" s="119">
        <f>ROUND($L$275*$K$275,2)</f>
        <v>0</v>
      </c>
      <c r="BL275" s="6" t="s">
        <v>209</v>
      </c>
      <c r="BM275" s="6" t="s">
        <v>601</v>
      </c>
    </row>
    <row r="276" spans="2:65" s="6" customFormat="1" ht="27" customHeight="1">
      <c r="B276" s="19"/>
      <c r="C276" s="112" t="s">
        <v>602</v>
      </c>
      <c r="D276" s="112" t="s">
        <v>146</v>
      </c>
      <c r="E276" s="113" t="s">
        <v>603</v>
      </c>
      <c r="F276" s="194" t="s">
        <v>604</v>
      </c>
      <c r="G276" s="192"/>
      <c r="H276" s="192"/>
      <c r="I276" s="192"/>
      <c r="J276" s="114" t="s">
        <v>157</v>
      </c>
      <c r="K276" s="115">
        <v>2</v>
      </c>
      <c r="L276" s="191"/>
      <c r="M276" s="192"/>
      <c r="N276" s="191">
        <f>ROUND($L$276*$K$276,2)</f>
        <v>0</v>
      </c>
      <c r="O276" s="192"/>
      <c r="P276" s="192"/>
      <c r="Q276" s="192"/>
      <c r="R276" s="20"/>
      <c r="T276" s="116"/>
      <c r="U276" s="26" t="s">
        <v>34</v>
      </c>
      <c r="V276" s="117">
        <v>0.05</v>
      </c>
      <c r="W276" s="117">
        <f>$V$276*$K$276</f>
        <v>0.1</v>
      </c>
      <c r="X276" s="117">
        <v>0</v>
      </c>
      <c r="Y276" s="117">
        <f>$X$276*$K$276</f>
        <v>0</v>
      </c>
      <c r="Z276" s="117">
        <v>0.024</v>
      </c>
      <c r="AA276" s="118">
        <f>$Z$276*$K$276</f>
        <v>0.048</v>
      </c>
      <c r="AR276" s="6" t="s">
        <v>209</v>
      </c>
      <c r="AT276" s="6" t="s">
        <v>146</v>
      </c>
      <c r="AU276" s="6" t="s">
        <v>77</v>
      </c>
      <c r="AY276" s="6" t="s">
        <v>144</v>
      </c>
      <c r="BE276" s="119">
        <f>IF($U$276="základní",$N$276,0)</f>
        <v>0</v>
      </c>
      <c r="BF276" s="119">
        <f>IF($U$276="snížená",$N$276,0)</f>
        <v>0</v>
      </c>
      <c r="BG276" s="119">
        <f>IF($U$276="zákl. přenesená",$N$276,0)</f>
        <v>0</v>
      </c>
      <c r="BH276" s="119">
        <f>IF($U$276="sníž. přenesená",$N$276,0)</f>
        <v>0</v>
      </c>
      <c r="BI276" s="119">
        <f>IF($U$276="nulová",$N$276,0)</f>
        <v>0</v>
      </c>
      <c r="BJ276" s="6" t="s">
        <v>74</v>
      </c>
      <c r="BK276" s="119">
        <f>ROUND($L$276*$K$276,2)</f>
        <v>0</v>
      </c>
      <c r="BL276" s="6" t="s">
        <v>209</v>
      </c>
      <c r="BM276" s="6" t="s">
        <v>605</v>
      </c>
    </row>
    <row r="277" spans="2:63" s="102" customFormat="1" ht="30.75" customHeight="1">
      <c r="B277" s="103"/>
      <c r="D277" s="111" t="s">
        <v>119</v>
      </c>
      <c r="E277" s="111"/>
      <c r="F277" s="111"/>
      <c r="G277" s="111"/>
      <c r="H277" s="111"/>
      <c r="I277" s="111"/>
      <c r="J277" s="111"/>
      <c r="K277" s="111"/>
      <c r="L277" s="111"/>
      <c r="M277" s="111"/>
      <c r="N277" s="188">
        <f>$BK$277</f>
        <v>0</v>
      </c>
      <c r="O277" s="189"/>
      <c r="P277" s="189"/>
      <c r="Q277" s="189"/>
      <c r="R277" s="106"/>
      <c r="T277" s="107"/>
      <c r="W277" s="108">
        <f>SUM($W$278:$W$285)</f>
        <v>133.18871499999997</v>
      </c>
      <c r="Y277" s="108">
        <f>SUM($Y$278:$Y$285)</f>
        <v>1.29563635</v>
      </c>
      <c r="AA277" s="109">
        <f>SUM($AA$278:$AA$285)</f>
        <v>0</v>
      </c>
      <c r="AR277" s="105" t="s">
        <v>77</v>
      </c>
      <c r="AT277" s="105" t="s">
        <v>68</v>
      </c>
      <c r="AU277" s="105" t="s">
        <v>74</v>
      </c>
      <c r="AY277" s="105" t="s">
        <v>144</v>
      </c>
      <c r="BK277" s="110">
        <f>SUM($BK$278:$BK$285)</f>
        <v>0</v>
      </c>
    </row>
    <row r="278" spans="2:65" s="6" customFormat="1" ht="27" customHeight="1">
      <c r="B278" s="19"/>
      <c r="C278" s="112" t="s">
        <v>606</v>
      </c>
      <c r="D278" s="112" t="s">
        <v>146</v>
      </c>
      <c r="E278" s="113" t="s">
        <v>607</v>
      </c>
      <c r="F278" s="194" t="s">
        <v>608</v>
      </c>
      <c r="G278" s="192"/>
      <c r="H278" s="192"/>
      <c r="I278" s="192"/>
      <c r="J278" s="136" t="s">
        <v>609</v>
      </c>
      <c r="K278" s="145">
        <v>2892.727</v>
      </c>
      <c r="L278" s="201"/>
      <c r="M278" s="192"/>
      <c r="N278" s="191">
        <f>ROUND($L$278*$K$278,2)</f>
        <v>0</v>
      </c>
      <c r="O278" s="192"/>
      <c r="P278" s="192"/>
      <c r="Q278" s="192"/>
      <c r="R278" s="20"/>
      <c r="T278" s="116"/>
      <c r="U278" s="26" t="s">
        <v>34</v>
      </c>
      <c r="V278" s="117">
        <v>0.045</v>
      </c>
      <c r="W278" s="117">
        <f>$V$278*$K$278</f>
        <v>130.17271499999998</v>
      </c>
      <c r="X278" s="117">
        <v>5E-05</v>
      </c>
      <c r="Y278" s="117">
        <f>$X$278*$K$278</f>
        <v>0.14463635</v>
      </c>
      <c r="Z278" s="117">
        <v>0</v>
      </c>
      <c r="AA278" s="118">
        <f>$Z$278*$K$278</f>
        <v>0</v>
      </c>
      <c r="AC278" s="58"/>
      <c r="AR278" s="6" t="s">
        <v>209</v>
      </c>
      <c r="AT278" s="6" t="s">
        <v>146</v>
      </c>
      <c r="AU278" s="6" t="s">
        <v>77</v>
      </c>
      <c r="AY278" s="6" t="s">
        <v>144</v>
      </c>
      <c r="BE278" s="119">
        <f>IF($U$278="základní",$N$278,0)</f>
        <v>0</v>
      </c>
      <c r="BF278" s="119">
        <f>IF($U$278="snížená",$N$278,0)</f>
        <v>0</v>
      </c>
      <c r="BG278" s="119">
        <f>IF($U$278="zákl. přenesená",$N$278,0)</f>
        <v>0</v>
      </c>
      <c r="BH278" s="119">
        <f>IF($U$278="sníž. přenesená",$N$278,0)</f>
        <v>0</v>
      </c>
      <c r="BI278" s="119">
        <f>IF($U$278="nulová",$N$278,0)</f>
        <v>0</v>
      </c>
      <c r="BJ278" s="6" t="s">
        <v>74</v>
      </c>
      <c r="BK278" s="119">
        <f>ROUND($L$278*$K$278,2)</f>
        <v>0</v>
      </c>
      <c r="BL278" s="6" t="s">
        <v>209</v>
      </c>
      <c r="BM278" s="6" t="s">
        <v>610</v>
      </c>
    </row>
    <row r="279" spans="2:65" s="6" customFormat="1" ht="27" customHeight="1">
      <c r="B279" s="19"/>
      <c r="C279" s="120" t="s">
        <v>611</v>
      </c>
      <c r="D279" s="120" t="s">
        <v>171</v>
      </c>
      <c r="E279" s="121" t="s">
        <v>612</v>
      </c>
      <c r="F279" s="202" t="s">
        <v>613</v>
      </c>
      <c r="G279" s="203"/>
      <c r="H279" s="203"/>
      <c r="I279" s="203"/>
      <c r="J279" s="122" t="s">
        <v>168</v>
      </c>
      <c r="K279" s="147">
        <v>0.292</v>
      </c>
      <c r="L279" s="193"/>
      <c r="M279" s="203"/>
      <c r="N279" s="193">
        <f>ROUND($L$279*$K$279,2)</f>
        <v>0</v>
      </c>
      <c r="O279" s="192"/>
      <c r="P279" s="192"/>
      <c r="Q279" s="192"/>
      <c r="R279" s="20"/>
      <c r="T279" s="116"/>
      <c r="U279" s="26" t="s">
        <v>34</v>
      </c>
      <c r="V279" s="117">
        <v>0</v>
      </c>
      <c r="W279" s="117">
        <f>$V$279*$K$279</f>
        <v>0</v>
      </c>
      <c r="X279" s="117">
        <v>1</v>
      </c>
      <c r="Y279" s="117">
        <f>$X$279*$K$279</f>
        <v>0.292</v>
      </c>
      <c r="Z279" s="117">
        <v>0</v>
      </c>
      <c r="AA279" s="118">
        <f>$Z$279*$K$279</f>
        <v>0</v>
      </c>
      <c r="AR279" s="6" t="s">
        <v>272</v>
      </c>
      <c r="AT279" s="6" t="s">
        <v>171</v>
      </c>
      <c r="AU279" s="6" t="s">
        <v>77</v>
      </c>
      <c r="AY279" s="6" t="s">
        <v>144</v>
      </c>
      <c r="BE279" s="119">
        <f>IF($U$279="základní",$N$279,0)</f>
        <v>0</v>
      </c>
      <c r="BF279" s="119">
        <f>IF($U$279="snížená",$N$279,0)</f>
        <v>0</v>
      </c>
      <c r="BG279" s="119">
        <f>IF($U$279="zákl. přenesená",$N$279,0)</f>
        <v>0</v>
      </c>
      <c r="BH279" s="119">
        <f>IF($U$279="sníž. přenesená",$N$279,0)</f>
        <v>0</v>
      </c>
      <c r="BI279" s="119">
        <f>IF($U$279="nulová",$N$279,0)</f>
        <v>0</v>
      </c>
      <c r="BJ279" s="6" t="s">
        <v>74</v>
      </c>
      <c r="BK279" s="119">
        <f>ROUND($L$279*$K$279,2)</f>
        <v>0</v>
      </c>
      <c r="BL279" s="6" t="s">
        <v>209</v>
      </c>
      <c r="BM279" s="6" t="s">
        <v>614</v>
      </c>
    </row>
    <row r="280" spans="2:65" s="6" customFormat="1" ht="27" customHeight="1">
      <c r="B280" s="19"/>
      <c r="C280" s="120" t="s">
        <v>615</v>
      </c>
      <c r="D280" s="120" t="s">
        <v>171</v>
      </c>
      <c r="E280" s="121" t="s">
        <v>616</v>
      </c>
      <c r="F280" s="202" t="s">
        <v>617</v>
      </c>
      <c r="G280" s="203"/>
      <c r="H280" s="203"/>
      <c r="I280" s="203"/>
      <c r="J280" s="122" t="s">
        <v>168</v>
      </c>
      <c r="K280" s="123">
        <v>0.418</v>
      </c>
      <c r="L280" s="193"/>
      <c r="M280" s="203"/>
      <c r="N280" s="193">
        <f>ROUND($L$280*$K$280,2)</f>
        <v>0</v>
      </c>
      <c r="O280" s="192"/>
      <c r="P280" s="192"/>
      <c r="Q280" s="192"/>
      <c r="R280" s="20"/>
      <c r="T280" s="116"/>
      <c r="U280" s="26" t="s">
        <v>34</v>
      </c>
      <c r="V280" s="117">
        <v>0</v>
      </c>
      <c r="W280" s="117">
        <f>$V$280*$K$280</f>
        <v>0</v>
      </c>
      <c r="X280" s="117">
        <v>1</v>
      </c>
      <c r="Y280" s="117">
        <f>$X$280*$K$280</f>
        <v>0.418</v>
      </c>
      <c r="Z280" s="117">
        <v>0</v>
      </c>
      <c r="AA280" s="118">
        <f>$Z$280*$K$280</f>
        <v>0</v>
      </c>
      <c r="AR280" s="6" t="s">
        <v>272</v>
      </c>
      <c r="AT280" s="6" t="s">
        <v>171</v>
      </c>
      <c r="AU280" s="6" t="s">
        <v>77</v>
      </c>
      <c r="AY280" s="6" t="s">
        <v>144</v>
      </c>
      <c r="BE280" s="119">
        <f>IF($U$280="základní",$N$280,0)</f>
        <v>0</v>
      </c>
      <c r="BF280" s="119">
        <f>IF($U$280="snížená",$N$280,0)</f>
        <v>0</v>
      </c>
      <c r="BG280" s="119">
        <f>IF($U$280="zákl. přenesená",$N$280,0)</f>
        <v>0</v>
      </c>
      <c r="BH280" s="119">
        <f>IF($U$280="sníž. přenesená",$N$280,0)</f>
        <v>0</v>
      </c>
      <c r="BI280" s="119">
        <f>IF($U$280="nulová",$N$280,0)</f>
        <v>0</v>
      </c>
      <c r="BJ280" s="6" t="s">
        <v>74</v>
      </c>
      <c r="BK280" s="119">
        <f>ROUND($L$280*$K$280,2)</f>
        <v>0</v>
      </c>
      <c r="BL280" s="6" t="s">
        <v>209</v>
      </c>
      <c r="BM280" s="6" t="s">
        <v>618</v>
      </c>
    </row>
    <row r="281" spans="2:65" s="6" customFormat="1" ht="27" customHeight="1">
      <c r="B281" s="19"/>
      <c r="C281" s="120" t="s">
        <v>619</v>
      </c>
      <c r="D281" s="120" t="s">
        <v>171</v>
      </c>
      <c r="E281" s="121" t="s">
        <v>237</v>
      </c>
      <c r="F281" s="202" t="s">
        <v>238</v>
      </c>
      <c r="G281" s="203"/>
      <c r="H281" s="203"/>
      <c r="I281" s="203"/>
      <c r="J281" s="122" t="s">
        <v>168</v>
      </c>
      <c r="K281" s="123">
        <v>0.246</v>
      </c>
      <c r="L281" s="193"/>
      <c r="M281" s="203"/>
      <c r="N281" s="193">
        <f>ROUND($L$281*$K$281,2)</f>
        <v>0</v>
      </c>
      <c r="O281" s="192"/>
      <c r="P281" s="192"/>
      <c r="Q281" s="192"/>
      <c r="R281" s="20"/>
      <c r="T281" s="116"/>
      <c r="U281" s="26" t="s">
        <v>34</v>
      </c>
      <c r="V281" s="117">
        <v>0</v>
      </c>
      <c r="W281" s="117">
        <f>$V$281*$K$281</f>
        <v>0</v>
      </c>
      <c r="X281" s="117">
        <v>1</v>
      </c>
      <c r="Y281" s="117">
        <f>$X$281*$K$281</f>
        <v>0.246</v>
      </c>
      <c r="Z281" s="117">
        <v>0</v>
      </c>
      <c r="AA281" s="118">
        <f>$Z$281*$K$281</f>
        <v>0</v>
      </c>
      <c r="AR281" s="6" t="s">
        <v>174</v>
      </c>
      <c r="AT281" s="6" t="s">
        <v>171</v>
      </c>
      <c r="AU281" s="6" t="s">
        <v>77</v>
      </c>
      <c r="AY281" s="6" t="s">
        <v>144</v>
      </c>
      <c r="BE281" s="119">
        <f>IF($U$281="základní",$N$281,0)</f>
        <v>0</v>
      </c>
      <c r="BF281" s="119">
        <f>IF($U$281="snížená",$N$281,0)</f>
        <v>0</v>
      </c>
      <c r="BG281" s="119">
        <f>IF($U$281="zákl. přenesená",$N$281,0)</f>
        <v>0</v>
      </c>
      <c r="BH281" s="119">
        <f>IF($U$281="sníž. přenesená",$N$281,0)</f>
        <v>0</v>
      </c>
      <c r="BI281" s="119">
        <f>IF($U$281="nulová",$N$281,0)</f>
        <v>0</v>
      </c>
      <c r="BJ281" s="6" t="s">
        <v>74</v>
      </c>
      <c r="BK281" s="119">
        <f>ROUND($L$281*$K$281,2)</f>
        <v>0</v>
      </c>
      <c r="BL281" s="6" t="s">
        <v>150</v>
      </c>
      <c r="BM281" s="6" t="s">
        <v>620</v>
      </c>
    </row>
    <row r="282" spans="2:65" s="6" customFormat="1" ht="27" customHeight="1">
      <c r="B282" s="19"/>
      <c r="C282" s="120" t="s">
        <v>621</v>
      </c>
      <c r="D282" s="120" t="s">
        <v>171</v>
      </c>
      <c r="E282" s="121" t="s">
        <v>622</v>
      </c>
      <c r="F282" s="202" t="s">
        <v>623</v>
      </c>
      <c r="G282" s="203"/>
      <c r="H282" s="203"/>
      <c r="I282" s="203"/>
      <c r="J282" s="122" t="s">
        <v>168</v>
      </c>
      <c r="K282" s="123">
        <v>0.195</v>
      </c>
      <c r="L282" s="193"/>
      <c r="M282" s="203"/>
      <c r="N282" s="193">
        <f>ROUND($L$282*$K$282,2)</f>
        <v>0</v>
      </c>
      <c r="O282" s="192"/>
      <c r="P282" s="192"/>
      <c r="Q282" s="192"/>
      <c r="R282" s="20"/>
      <c r="T282" s="116"/>
      <c r="U282" s="26" t="s">
        <v>34</v>
      </c>
      <c r="V282" s="117">
        <v>0</v>
      </c>
      <c r="W282" s="117">
        <f>$V$282*$K$282</f>
        <v>0</v>
      </c>
      <c r="X282" s="117">
        <v>1</v>
      </c>
      <c r="Y282" s="117">
        <f>$X$282*$K$282</f>
        <v>0.195</v>
      </c>
      <c r="Z282" s="117">
        <v>0</v>
      </c>
      <c r="AA282" s="118">
        <f>$Z$282*$K$282</f>
        <v>0</v>
      </c>
      <c r="AR282" s="6" t="s">
        <v>272</v>
      </c>
      <c r="AT282" s="6" t="s">
        <v>171</v>
      </c>
      <c r="AU282" s="6" t="s">
        <v>77</v>
      </c>
      <c r="AY282" s="6" t="s">
        <v>144</v>
      </c>
      <c r="BE282" s="119">
        <f>IF($U$282="základní",$N$282,0)</f>
        <v>0</v>
      </c>
      <c r="BF282" s="119">
        <f>IF($U$282="snížená",$N$282,0)</f>
        <v>0</v>
      </c>
      <c r="BG282" s="119">
        <f>IF($U$282="zákl. přenesená",$N$282,0)</f>
        <v>0</v>
      </c>
      <c r="BH282" s="119">
        <f>IF($U$282="sníž. přenesená",$N$282,0)</f>
        <v>0</v>
      </c>
      <c r="BI282" s="119">
        <f>IF($U$282="nulová",$N$282,0)</f>
        <v>0</v>
      </c>
      <c r="BJ282" s="6" t="s">
        <v>74</v>
      </c>
      <c r="BK282" s="119">
        <f>ROUND($L$282*$K$282,2)</f>
        <v>0</v>
      </c>
      <c r="BL282" s="6" t="s">
        <v>209</v>
      </c>
      <c r="BM282" s="6" t="s">
        <v>624</v>
      </c>
    </row>
    <row r="283" spans="2:65" s="6" customFormat="1" ht="15.75" customHeight="1">
      <c r="B283" s="19"/>
      <c r="C283" s="120" t="s">
        <v>625</v>
      </c>
      <c r="D283" s="120" t="s">
        <v>171</v>
      </c>
      <c r="E283" s="121" t="s">
        <v>626</v>
      </c>
      <c r="F283" s="202" t="s">
        <v>627</v>
      </c>
      <c r="G283" s="203"/>
      <c r="H283" s="203"/>
      <c r="I283" s="203"/>
      <c r="J283" s="122" t="s">
        <v>168</v>
      </c>
      <c r="K283" s="123">
        <v>0.82</v>
      </c>
      <c r="L283" s="193"/>
      <c r="M283" s="203"/>
      <c r="N283" s="193">
        <f>ROUND($L$283*$K$283,2)</f>
        <v>0</v>
      </c>
      <c r="O283" s="192"/>
      <c r="P283" s="192"/>
      <c r="Q283" s="192"/>
      <c r="R283" s="20"/>
      <c r="T283" s="116"/>
      <c r="U283" s="26" t="s">
        <v>34</v>
      </c>
      <c r="V283" s="117">
        <v>0</v>
      </c>
      <c r="W283" s="117">
        <f>$V$283*$K$283</f>
        <v>0</v>
      </c>
      <c r="X283" s="117">
        <v>0</v>
      </c>
      <c r="Y283" s="117">
        <f>$X$283*$K$283</f>
        <v>0</v>
      </c>
      <c r="Z283" s="117">
        <v>0</v>
      </c>
      <c r="AA283" s="118">
        <f>$Z$283*$K$283</f>
        <v>0</v>
      </c>
      <c r="AR283" s="6" t="s">
        <v>272</v>
      </c>
      <c r="AT283" s="6" t="s">
        <v>171</v>
      </c>
      <c r="AU283" s="6" t="s">
        <v>77</v>
      </c>
      <c r="AY283" s="6" t="s">
        <v>144</v>
      </c>
      <c r="BE283" s="119">
        <f>IF($U$283="základní",$N$283,0)</f>
        <v>0</v>
      </c>
      <c r="BF283" s="119">
        <f>IF($U$283="snížená",$N$283,0)</f>
        <v>0</v>
      </c>
      <c r="BG283" s="119">
        <f>IF($U$283="zákl. přenesená",$N$283,0)</f>
        <v>0</v>
      </c>
      <c r="BH283" s="119">
        <f>IF($U$283="sníž. přenesená",$N$283,0)</f>
        <v>0</v>
      </c>
      <c r="BI283" s="119">
        <f>IF($U$283="nulová",$N$283,0)</f>
        <v>0</v>
      </c>
      <c r="BJ283" s="6" t="s">
        <v>74</v>
      </c>
      <c r="BK283" s="119">
        <f>ROUND($L$283*$K$283,2)</f>
        <v>0</v>
      </c>
      <c r="BL283" s="6" t="s">
        <v>209</v>
      </c>
      <c r="BM283" s="6" t="s">
        <v>628</v>
      </c>
    </row>
    <row r="284" spans="2:65" s="6" customFormat="1" ht="15.75" customHeight="1">
      <c r="B284" s="19"/>
      <c r="C284" s="120" t="s">
        <v>629</v>
      </c>
      <c r="D284" s="120" t="s">
        <v>171</v>
      </c>
      <c r="E284" s="121" t="s">
        <v>630</v>
      </c>
      <c r="F284" s="202" t="s">
        <v>631</v>
      </c>
      <c r="G284" s="203"/>
      <c r="H284" s="203"/>
      <c r="I284" s="203"/>
      <c r="J284" s="122" t="s">
        <v>168</v>
      </c>
      <c r="K284" s="123">
        <v>0.111</v>
      </c>
      <c r="L284" s="193"/>
      <c r="M284" s="203"/>
      <c r="N284" s="193">
        <f>ROUND($L$284*$K$284,2)</f>
        <v>0</v>
      </c>
      <c r="O284" s="192"/>
      <c r="P284" s="192"/>
      <c r="Q284" s="192"/>
      <c r="R284" s="20"/>
      <c r="T284" s="116"/>
      <c r="U284" s="26" t="s">
        <v>34</v>
      </c>
      <c r="V284" s="117">
        <v>0</v>
      </c>
      <c r="W284" s="117">
        <f>$V$284*$K$284</f>
        <v>0</v>
      </c>
      <c r="X284" s="117">
        <v>0</v>
      </c>
      <c r="Y284" s="117">
        <f>$X$284*$K$284</f>
        <v>0</v>
      </c>
      <c r="Z284" s="117">
        <v>0</v>
      </c>
      <c r="AA284" s="118">
        <f>$Z$284*$K$284</f>
        <v>0</v>
      </c>
      <c r="AR284" s="6" t="s">
        <v>272</v>
      </c>
      <c r="AT284" s="6" t="s">
        <v>171</v>
      </c>
      <c r="AU284" s="6" t="s">
        <v>77</v>
      </c>
      <c r="AY284" s="6" t="s">
        <v>144</v>
      </c>
      <c r="BE284" s="119">
        <f>IF($U$284="základní",$N$284,0)</f>
        <v>0</v>
      </c>
      <c r="BF284" s="119">
        <f>IF($U$284="snížená",$N$284,0)</f>
        <v>0</v>
      </c>
      <c r="BG284" s="119">
        <f>IF($U$284="zákl. přenesená",$N$284,0)</f>
        <v>0</v>
      </c>
      <c r="BH284" s="119">
        <f>IF($U$284="sníž. přenesená",$N$284,0)</f>
        <v>0</v>
      </c>
      <c r="BI284" s="119">
        <f>IF($U$284="nulová",$N$284,0)</f>
        <v>0</v>
      </c>
      <c r="BJ284" s="6" t="s">
        <v>74</v>
      </c>
      <c r="BK284" s="119">
        <f>ROUND($L$284*$K$284,2)</f>
        <v>0</v>
      </c>
      <c r="BL284" s="6" t="s">
        <v>209</v>
      </c>
      <c r="BM284" s="6" t="s">
        <v>632</v>
      </c>
    </row>
    <row r="285" spans="2:65" s="6" customFormat="1" ht="27" customHeight="1">
      <c r="B285" s="19"/>
      <c r="C285" s="112" t="s">
        <v>633</v>
      </c>
      <c r="D285" s="112" t="s">
        <v>146</v>
      </c>
      <c r="E285" s="113" t="s">
        <v>634</v>
      </c>
      <c r="F285" s="194" t="s">
        <v>635</v>
      </c>
      <c r="G285" s="192"/>
      <c r="H285" s="192"/>
      <c r="I285" s="192"/>
      <c r="J285" s="114" t="s">
        <v>168</v>
      </c>
      <c r="K285" s="115">
        <v>1</v>
      </c>
      <c r="L285" s="191"/>
      <c r="M285" s="192"/>
      <c r="N285" s="191">
        <f>ROUND($L$285*$K$285,2)</f>
        <v>0</v>
      </c>
      <c r="O285" s="192"/>
      <c r="P285" s="192"/>
      <c r="Q285" s="192"/>
      <c r="R285" s="20"/>
      <c r="T285" s="116"/>
      <c r="U285" s="26" t="s">
        <v>34</v>
      </c>
      <c r="V285" s="117">
        <v>3.016</v>
      </c>
      <c r="W285" s="117">
        <f>$V$285*$K$285</f>
        <v>3.016</v>
      </c>
      <c r="X285" s="117">
        <v>0</v>
      </c>
      <c r="Y285" s="117">
        <f>$X$285*$K$285</f>
        <v>0</v>
      </c>
      <c r="Z285" s="117">
        <v>0</v>
      </c>
      <c r="AA285" s="118">
        <f>$Z$285*$K$285</f>
        <v>0</v>
      </c>
      <c r="AR285" s="6" t="s">
        <v>209</v>
      </c>
      <c r="AT285" s="6" t="s">
        <v>146</v>
      </c>
      <c r="AU285" s="6" t="s">
        <v>77</v>
      </c>
      <c r="AY285" s="6" t="s">
        <v>144</v>
      </c>
      <c r="BE285" s="119">
        <f>IF($U$285="základní",$N$285,0)</f>
        <v>0</v>
      </c>
      <c r="BF285" s="119">
        <f>IF($U$285="snížená",$N$285,0)</f>
        <v>0</v>
      </c>
      <c r="BG285" s="119">
        <f>IF($U$285="zákl. přenesená",$N$285,0)</f>
        <v>0</v>
      </c>
      <c r="BH285" s="119">
        <f>IF($U$285="sníž. přenesená",$N$285,0)</f>
        <v>0</v>
      </c>
      <c r="BI285" s="119">
        <f>IF($U$285="nulová",$N$285,0)</f>
        <v>0</v>
      </c>
      <c r="BJ285" s="6" t="s">
        <v>74</v>
      </c>
      <c r="BK285" s="119">
        <f>ROUND($L$285*$K$285,2)</f>
        <v>0</v>
      </c>
      <c r="BL285" s="6" t="s">
        <v>209</v>
      </c>
      <c r="BM285" s="6" t="s">
        <v>636</v>
      </c>
    </row>
    <row r="286" spans="2:63" s="102" customFormat="1" ht="30.75" customHeight="1">
      <c r="B286" s="103"/>
      <c r="D286" s="111" t="s">
        <v>120</v>
      </c>
      <c r="E286" s="111"/>
      <c r="F286" s="111"/>
      <c r="G286" s="111"/>
      <c r="H286" s="111"/>
      <c r="I286" s="111"/>
      <c r="J286" s="111"/>
      <c r="K286" s="111"/>
      <c r="L286" s="111"/>
      <c r="M286" s="111"/>
      <c r="N286" s="188">
        <f>$BK$286</f>
        <v>0</v>
      </c>
      <c r="O286" s="189"/>
      <c r="P286" s="189"/>
      <c r="Q286" s="189"/>
      <c r="R286" s="106"/>
      <c r="T286" s="107"/>
      <c r="W286" s="108">
        <f>SUM($W$287:$W$294)</f>
        <v>25.002286</v>
      </c>
      <c r="Y286" s="108">
        <f>SUM($Y$287:$Y$294)</f>
        <v>0.44441129999999995</v>
      </c>
      <c r="AA286" s="109">
        <f>SUM($AA$287:$AA$294)</f>
        <v>1.5964475</v>
      </c>
      <c r="AR286" s="105" t="s">
        <v>77</v>
      </c>
      <c r="AT286" s="105" t="s">
        <v>68</v>
      </c>
      <c r="AU286" s="105" t="s">
        <v>74</v>
      </c>
      <c r="AY286" s="105" t="s">
        <v>144</v>
      </c>
      <c r="BK286" s="110">
        <f>SUM($BK$287:$BK$294)</f>
        <v>0</v>
      </c>
    </row>
    <row r="287" spans="2:65" s="6" customFormat="1" ht="27" customHeight="1">
      <c r="B287" s="19"/>
      <c r="C287" s="139" t="s">
        <v>637</v>
      </c>
      <c r="D287" s="139" t="s">
        <v>146</v>
      </c>
      <c r="E287" s="140" t="s">
        <v>638</v>
      </c>
      <c r="F287" s="195" t="s">
        <v>639</v>
      </c>
      <c r="G287" s="196"/>
      <c r="H287" s="196"/>
      <c r="I287" s="196"/>
      <c r="J287" s="141" t="s">
        <v>184</v>
      </c>
      <c r="K287" s="137">
        <v>55.438</v>
      </c>
      <c r="L287" s="197"/>
      <c r="M287" s="196"/>
      <c r="N287" s="197">
        <f>ROUND($L$287*$K$287,2)</f>
        <v>0</v>
      </c>
      <c r="O287" s="196"/>
      <c r="P287" s="196"/>
      <c r="Q287" s="196"/>
      <c r="R287" s="20"/>
      <c r="T287" s="116"/>
      <c r="U287" s="26" t="s">
        <v>34</v>
      </c>
      <c r="V287" s="117">
        <v>0.239</v>
      </c>
      <c r="W287" s="117">
        <f>$V$287*$K$287</f>
        <v>13.249682</v>
      </c>
      <c r="X287" s="117">
        <v>0</v>
      </c>
      <c r="Y287" s="117">
        <f>$X$287*$K$287</f>
        <v>0</v>
      </c>
      <c r="Z287" s="117">
        <v>0.02722</v>
      </c>
      <c r="AA287" s="118">
        <f>$Z$287*$K$287</f>
        <v>1.5090223600000001</v>
      </c>
      <c r="AC287" s="58"/>
      <c r="AR287" s="6" t="s">
        <v>209</v>
      </c>
      <c r="AT287" s="6" t="s">
        <v>146</v>
      </c>
      <c r="AU287" s="6" t="s">
        <v>77</v>
      </c>
      <c r="AY287" s="6" t="s">
        <v>144</v>
      </c>
      <c r="BE287" s="119">
        <f>IF($U$287="základní",$N$287,0)</f>
        <v>0</v>
      </c>
      <c r="BF287" s="119">
        <f>IF($U$287="snížená",$N$287,0)</f>
        <v>0</v>
      </c>
      <c r="BG287" s="119">
        <f>IF($U$287="zákl. přenesená",$N$287,0)</f>
        <v>0</v>
      </c>
      <c r="BH287" s="119">
        <f>IF($U$287="sníž. přenesená",$N$287,0)</f>
        <v>0</v>
      </c>
      <c r="BI287" s="119">
        <f>IF($U$287="nulová",$N$287,0)</f>
        <v>0</v>
      </c>
      <c r="BJ287" s="6" t="s">
        <v>74</v>
      </c>
      <c r="BK287" s="119">
        <f>ROUND($L$287*$K$287,2)</f>
        <v>0</v>
      </c>
      <c r="BL287" s="6" t="s">
        <v>209</v>
      </c>
      <c r="BM287" s="6" t="s">
        <v>640</v>
      </c>
    </row>
    <row r="288" spans="2:65" s="6" customFormat="1" ht="27" customHeight="1">
      <c r="B288" s="19"/>
      <c r="C288" s="139" t="s">
        <v>641</v>
      </c>
      <c r="D288" s="139" t="s">
        <v>146</v>
      </c>
      <c r="E288" s="140" t="s">
        <v>642</v>
      </c>
      <c r="F288" s="195" t="s">
        <v>643</v>
      </c>
      <c r="G288" s="196"/>
      <c r="H288" s="196"/>
      <c r="I288" s="196"/>
      <c r="J288" s="141" t="s">
        <v>157</v>
      </c>
      <c r="K288" s="137">
        <v>61.567</v>
      </c>
      <c r="L288" s="197"/>
      <c r="M288" s="196"/>
      <c r="N288" s="197">
        <f>ROUND($L$288*$K$288,2)</f>
        <v>0</v>
      </c>
      <c r="O288" s="196"/>
      <c r="P288" s="196"/>
      <c r="Q288" s="196"/>
      <c r="R288" s="20"/>
      <c r="T288" s="116"/>
      <c r="U288" s="26" t="s">
        <v>34</v>
      </c>
      <c r="V288" s="117">
        <v>0.102</v>
      </c>
      <c r="W288" s="117">
        <f>$V$288*$K$288</f>
        <v>6.279833999999999</v>
      </c>
      <c r="X288" s="117">
        <v>0.0003</v>
      </c>
      <c r="Y288" s="117">
        <f>$X$288*$K$288</f>
        <v>0.0184701</v>
      </c>
      <c r="Z288" s="117">
        <v>0.00142</v>
      </c>
      <c r="AA288" s="118">
        <f>$Z$288*$K$288</f>
        <v>0.08742514</v>
      </c>
      <c r="AR288" s="6" t="s">
        <v>209</v>
      </c>
      <c r="AT288" s="6" t="s">
        <v>146</v>
      </c>
      <c r="AU288" s="6" t="s">
        <v>77</v>
      </c>
      <c r="AY288" s="6" t="s">
        <v>144</v>
      </c>
      <c r="BE288" s="119">
        <f>IF($U$288="základní",$N$288,0)</f>
        <v>0</v>
      </c>
      <c r="BF288" s="119">
        <f>IF($U$288="snížená",$N$288,0)</f>
        <v>0</v>
      </c>
      <c r="BG288" s="119">
        <f>IF($U$288="zákl. přenesená",$N$288,0)</f>
        <v>0</v>
      </c>
      <c r="BH288" s="119">
        <f>IF($U$288="sníž. přenesená",$N$288,0)</f>
        <v>0</v>
      </c>
      <c r="BI288" s="119">
        <f>IF($U$288="nulová",$N$288,0)</f>
        <v>0</v>
      </c>
      <c r="BJ288" s="6" t="s">
        <v>74</v>
      </c>
      <c r="BK288" s="119">
        <f>ROUND($L$288*$K$288,2)</f>
        <v>0</v>
      </c>
      <c r="BL288" s="6" t="s">
        <v>209</v>
      </c>
      <c r="BM288" s="6" t="s">
        <v>644</v>
      </c>
    </row>
    <row r="289" spans="2:65" s="6" customFormat="1" ht="15.75" customHeight="1">
      <c r="B289" s="19"/>
      <c r="C289" s="151" t="s">
        <v>645</v>
      </c>
      <c r="D289" s="151" t="s">
        <v>171</v>
      </c>
      <c r="E289" s="152" t="s">
        <v>646</v>
      </c>
      <c r="F289" s="198" t="s">
        <v>647</v>
      </c>
      <c r="G289" s="199"/>
      <c r="H289" s="199"/>
      <c r="I289" s="199"/>
      <c r="J289" s="153" t="s">
        <v>184</v>
      </c>
      <c r="K289" s="137">
        <v>10.705</v>
      </c>
      <c r="L289" s="200"/>
      <c r="M289" s="199"/>
      <c r="N289" s="200">
        <f>ROUND($L$289*$K$289,2)</f>
        <v>0</v>
      </c>
      <c r="O289" s="196"/>
      <c r="P289" s="196"/>
      <c r="Q289" s="196"/>
      <c r="R289" s="20"/>
      <c r="T289" s="116"/>
      <c r="U289" s="26" t="s">
        <v>34</v>
      </c>
      <c r="V289" s="117">
        <v>0</v>
      </c>
      <c r="W289" s="117">
        <f>$V$289*$K$289</f>
        <v>0</v>
      </c>
      <c r="X289" s="117">
        <v>0.0192</v>
      </c>
      <c r="Y289" s="117">
        <f>$X$289*$K$289</f>
        <v>0.205536</v>
      </c>
      <c r="Z289" s="117">
        <v>0</v>
      </c>
      <c r="AA289" s="118">
        <f>$Z$289*$K$289</f>
        <v>0</v>
      </c>
      <c r="AC289" s="58"/>
      <c r="AR289" s="6" t="s">
        <v>272</v>
      </c>
      <c r="AT289" s="6" t="s">
        <v>171</v>
      </c>
      <c r="AU289" s="6" t="s">
        <v>77</v>
      </c>
      <c r="AY289" s="6" t="s">
        <v>144</v>
      </c>
      <c r="BE289" s="119">
        <f>IF($U$289="základní",$N$289,0)</f>
        <v>0</v>
      </c>
      <c r="BF289" s="119">
        <f>IF($U$289="snížená",$N$289,0)</f>
        <v>0</v>
      </c>
      <c r="BG289" s="119">
        <f>IF($U$289="zákl. přenesená",$N$289,0)</f>
        <v>0</v>
      </c>
      <c r="BH289" s="119">
        <f>IF($U$289="sníž. přenesená",$N$289,0)</f>
        <v>0</v>
      </c>
      <c r="BI289" s="119">
        <f>IF($U$289="nulová",$N$289,0)</f>
        <v>0</v>
      </c>
      <c r="BJ289" s="6" t="s">
        <v>74</v>
      </c>
      <c r="BK289" s="119">
        <f>ROUND($L$289*$K$289,2)</f>
        <v>0</v>
      </c>
      <c r="BL289" s="6" t="s">
        <v>209</v>
      </c>
      <c r="BM289" s="6" t="s">
        <v>648</v>
      </c>
    </row>
    <row r="290" spans="2:65" s="6" customFormat="1" ht="27" customHeight="1">
      <c r="B290" s="19"/>
      <c r="C290" s="139" t="s">
        <v>649</v>
      </c>
      <c r="D290" s="139" t="s">
        <v>146</v>
      </c>
      <c r="E290" s="140" t="s">
        <v>650</v>
      </c>
      <c r="F290" s="195" t="s">
        <v>651</v>
      </c>
      <c r="G290" s="196"/>
      <c r="H290" s="196"/>
      <c r="I290" s="196"/>
      <c r="J290" s="141" t="s">
        <v>184</v>
      </c>
      <c r="K290" s="137">
        <v>8.55</v>
      </c>
      <c r="L290" s="197"/>
      <c r="M290" s="196"/>
      <c r="N290" s="197">
        <f>ROUND($L$290*$K$290,2)</f>
        <v>0</v>
      </c>
      <c r="O290" s="196"/>
      <c r="P290" s="196"/>
      <c r="Q290" s="196"/>
      <c r="R290" s="20"/>
      <c r="T290" s="116"/>
      <c r="U290" s="26" t="s">
        <v>34</v>
      </c>
      <c r="V290" s="117">
        <v>0.522</v>
      </c>
      <c r="W290" s="117">
        <f>$V$290*$K$290</f>
        <v>4.463100000000001</v>
      </c>
      <c r="X290" s="117">
        <v>0.00366</v>
      </c>
      <c r="Y290" s="117">
        <f>$X$290*$K$290</f>
        <v>0.031293</v>
      </c>
      <c r="Z290" s="117">
        <v>0</v>
      </c>
      <c r="AA290" s="118">
        <f>$Z$290*$K$290</f>
        <v>0</v>
      </c>
      <c r="AC290" s="58"/>
      <c r="AR290" s="6" t="s">
        <v>209</v>
      </c>
      <c r="AT290" s="6" t="s">
        <v>146</v>
      </c>
      <c r="AU290" s="6" t="s">
        <v>77</v>
      </c>
      <c r="AY290" s="6" t="s">
        <v>144</v>
      </c>
      <c r="BE290" s="119">
        <f>IF($U$290="základní",$N$290,0)</f>
        <v>0</v>
      </c>
      <c r="BF290" s="119">
        <f>IF($U$290="snížená",$N$290,0)</f>
        <v>0</v>
      </c>
      <c r="BG290" s="119">
        <f>IF($U$290="zákl. přenesená",$N$290,0)</f>
        <v>0</v>
      </c>
      <c r="BH290" s="119">
        <f>IF($U$290="sníž. přenesená",$N$290,0)</f>
        <v>0</v>
      </c>
      <c r="BI290" s="119">
        <f>IF($U$290="nulová",$N$290,0)</f>
        <v>0</v>
      </c>
      <c r="BJ290" s="6" t="s">
        <v>74</v>
      </c>
      <c r="BK290" s="119">
        <f>ROUND($L$290*$K$290,2)</f>
        <v>0</v>
      </c>
      <c r="BL290" s="6" t="s">
        <v>209</v>
      </c>
      <c r="BM290" s="6" t="s">
        <v>652</v>
      </c>
    </row>
    <row r="291" spans="2:65" s="6" customFormat="1" ht="15.75" customHeight="1">
      <c r="B291" s="19"/>
      <c r="C291" s="151" t="s">
        <v>653</v>
      </c>
      <c r="D291" s="151" t="s">
        <v>171</v>
      </c>
      <c r="E291" s="152" t="s">
        <v>646</v>
      </c>
      <c r="F291" s="198" t="s">
        <v>647</v>
      </c>
      <c r="G291" s="199"/>
      <c r="H291" s="199"/>
      <c r="I291" s="199"/>
      <c r="J291" s="153" t="s">
        <v>184</v>
      </c>
      <c r="K291" s="137">
        <v>9.716</v>
      </c>
      <c r="L291" s="200"/>
      <c r="M291" s="199"/>
      <c r="N291" s="200">
        <f>ROUND($L$291*$K$291,2)</f>
        <v>0</v>
      </c>
      <c r="O291" s="196"/>
      <c r="P291" s="196"/>
      <c r="Q291" s="196"/>
      <c r="R291" s="20"/>
      <c r="T291" s="116"/>
      <c r="U291" s="26" t="s">
        <v>34</v>
      </c>
      <c r="V291" s="117">
        <v>0</v>
      </c>
      <c r="W291" s="117">
        <f>$V$291*$K$291</f>
        <v>0</v>
      </c>
      <c r="X291" s="117">
        <v>0.0192</v>
      </c>
      <c r="Y291" s="117">
        <f>$X$291*$K$291</f>
        <v>0.18654719999999997</v>
      </c>
      <c r="Z291" s="117">
        <v>0</v>
      </c>
      <c r="AA291" s="118">
        <f>$Z$291*$K$291</f>
        <v>0</v>
      </c>
      <c r="AC291" s="58"/>
      <c r="AR291" s="6" t="s">
        <v>272</v>
      </c>
      <c r="AT291" s="6" t="s">
        <v>171</v>
      </c>
      <c r="AU291" s="6" t="s">
        <v>77</v>
      </c>
      <c r="AY291" s="6" t="s">
        <v>144</v>
      </c>
      <c r="BE291" s="119">
        <f>IF($U$291="základní",$N$291,0)</f>
        <v>0</v>
      </c>
      <c r="BF291" s="119">
        <f>IF($U$291="snížená",$N$291,0)</f>
        <v>0</v>
      </c>
      <c r="BG291" s="119">
        <f>IF($U$291="zákl. přenesená",$N$291,0)</f>
        <v>0</v>
      </c>
      <c r="BH291" s="119">
        <f>IF($U$291="sníž. přenesená",$N$291,0)</f>
        <v>0</v>
      </c>
      <c r="BI291" s="119">
        <f>IF($U$291="nulová",$N$291,0)</f>
        <v>0</v>
      </c>
      <c r="BJ291" s="6" t="s">
        <v>74</v>
      </c>
      <c r="BK291" s="119">
        <f>ROUND($L$291*$K$291,2)</f>
        <v>0</v>
      </c>
      <c r="BL291" s="6" t="s">
        <v>209</v>
      </c>
      <c r="BM291" s="6" t="s">
        <v>654</v>
      </c>
    </row>
    <row r="292" spans="2:65" s="6" customFormat="1" ht="27" customHeight="1">
      <c r="B292" s="19"/>
      <c r="C292" s="139" t="s">
        <v>655</v>
      </c>
      <c r="D292" s="139" t="s">
        <v>146</v>
      </c>
      <c r="E292" s="140" t="s">
        <v>656</v>
      </c>
      <c r="F292" s="195" t="s">
        <v>657</v>
      </c>
      <c r="G292" s="196"/>
      <c r="H292" s="196"/>
      <c r="I292" s="196"/>
      <c r="J292" s="141" t="s">
        <v>184</v>
      </c>
      <c r="K292" s="137">
        <v>8.55</v>
      </c>
      <c r="L292" s="197"/>
      <c r="M292" s="196"/>
      <c r="N292" s="197">
        <f>ROUND($L$292*$K$292,2)</f>
        <v>0</v>
      </c>
      <c r="O292" s="196"/>
      <c r="P292" s="196"/>
      <c r="Q292" s="196"/>
      <c r="R292" s="20"/>
      <c r="T292" s="116"/>
      <c r="U292" s="26" t="s">
        <v>34</v>
      </c>
      <c r="V292" s="117">
        <v>0.03</v>
      </c>
      <c r="W292" s="117">
        <f>$V$292*$K$292</f>
        <v>0.2565</v>
      </c>
      <c r="X292" s="117">
        <v>0</v>
      </c>
      <c r="Y292" s="117">
        <f>$X$292*$K$292</f>
        <v>0</v>
      </c>
      <c r="Z292" s="117">
        <v>0</v>
      </c>
      <c r="AA292" s="118">
        <f>$Z$292*$K$292</f>
        <v>0</v>
      </c>
      <c r="AC292" s="58"/>
      <c r="AR292" s="6" t="s">
        <v>209</v>
      </c>
      <c r="AT292" s="6" t="s">
        <v>146</v>
      </c>
      <c r="AU292" s="6" t="s">
        <v>77</v>
      </c>
      <c r="AY292" s="6" t="s">
        <v>144</v>
      </c>
      <c r="BE292" s="119">
        <f>IF($U$292="základní",$N$292,0)</f>
        <v>0</v>
      </c>
      <c r="BF292" s="119">
        <f>IF($U$292="snížená",$N$292,0)</f>
        <v>0</v>
      </c>
      <c r="BG292" s="119">
        <f>IF($U$292="zákl. přenesená",$N$292,0)</f>
        <v>0</v>
      </c>
      <c r="BH292" s="119">
        <f>IF($U$292="sníž. přenesená",$N$292,0)</f>
        <v>0</v>
      </c>
      <c r="BI292" s="119">
        <f>IF($U$292="nulová",$N$292,0)</f>
        <v>0</v>
      </c>
      <c r="BJ292" s="6" t="s">
        <v>74</v>
      </c>
      <c r="BK292" s="119">
        <f>ROUND($L$292*$K$292,2)</f>
        <v>0</v>
      </c>
      <c r="BL292" s="6" t="s">
        <v>209</v>
      </c>
      <c r="BM292" s="6" t="s">
        <v>658</v>
      </c>
    </row>
    <row r="293" spans="2:65" s="6" customFormat="1" ht="15.75" customHeight="1">
      <c r="B293" s="19"/>
      <c r="C293" s="139" t="s">
        <v>659</v>
      </c>
      <c r="D293" s="139" t="s">
        <v>146</v>
      </c>
      <c r="E293" s="140" t="s">
        <v>660</v>
      </c>
      <c r="F293" s="195" t="s">
        <v>661</v>
      </c>
      <c r="G293" s="196"/>
      <c r="H293" s="196"/>
      <c r="I293" s="196"/>
      <c r="J293" s="141" t="s">
        <v>184</v>
      </c>
      <c r="K293" s="137">
        <v>8.55</v>
      </c>
      <c r="L293" s="197"/>
      <c r="M293" s="196"/>
      <c r="N293" s="197">
        <f>ROUND($L$293*$K$293,2)</f>
        <v>0</v>
      </c>
      <c r="O293" s="196"/>
      <c r="P293" s="196"/>
      <c r="Q293" s="196"/>
      <c r="R293" s="20"/>
      <c r="T293" s="116"/>
      <c r="U293" s="26" t="s">
        <v>34</v>
      </c>
      <c r="V293" s="117">
        <v>0.044</v>
      </c>
      <c r="W293" s="117">
        <f>$V$293*$K$293</f>
        <v>0.37620000000000003</v>
      </c>
      <c r="X293" s="117">
        <v>0.0003</v>
      </c>
      <c r="Y293" s="117">
        <f>$X$293*$K$293</f>
        <v>0.002565</v>
      </c>
      <c r="Z293" s="117">
        <v>0</v>
      </c>
      <c r="AA293" s="118">
        <f>$Z$293*$K$293</f>
        <v>0</v>
      </c>
      <c r="AC293" s="58"/>
      <c r="AR293" s="6" t="s">
        <v>209</v>
      </c>
      <c r="AT293" s="6" t="s">
        <v>146</v>
      </c>
      <c r="AU293" s="6" t="s">
        <v>77</v>
      </c>
      <c r="AY293" s="6" t="s">
        <v>144</v>
      </c>
      <c r="BE293" s="119">
        <f>IF($U$293="základní",$N$293,0)</f>
        <v>0</v>
      </c>
      <c r="BF293" s="119">
        <f>IF($U$293="snížená",$N$293,0)</f>
        <v>0</v>
      </c>
      <c r="BG293" s="119">
        <f>IF($U$293="zákl. přenesená",$N$293,0)</f>
        <v>0</v>
      </c>
      <c r="BH293" s="119">
        <f>IF($U$293="sníž. přenesená",$N$293,0)</f>
        <v>0</v>
      </c>
      <c r="BI293" s="119">
        <f>IF($U$293="nulová",$N$293,0)</f>
        <v>0</v>
      </c>
      <c r="BJ293" s="6" t="s">
        <v>74</v>
      </c>
      <c r="BK293" s="119">
        <f>ROUND($L$293*$K$293,2)</f>
        <v>0</v>
      </c>
      <c r="BL293" s="6" t="s">
        <v>209</v>
      </c>
      <c r="BM293" s="6" t="s">
        <v>662</v>
      </c>
    </row>
    <row r="294" spans="2:65" s="6" customFormat="1" ht="27" customHeight="1">
      <c r="B294" s="19"/>
      <c r="C294" s="139" t="s">
        <v>663</v>
      </c>
      <c r="D294" s="139" t="s">
        <v>146</v>
      </c>
      <c r="E294" s="140" t="s">
        <v>664</v>
      </c>
      <c r="F294" s="195" t="s">
        <v>665</v>
      </c>
      <c r="G294" s="196"/>
      <c r="H294" s="196"/>
      <c r="I294" s="196"/>
      <c r="J294" s="141" t="s">
        <v>168</v>
      </c>
      <c r="K294" s="142">
        <v>0.298</v>
      </c>
      <c r="L294" s="197"/>
      <c r="M294" s="196"/>
      <c r="N294" s="197">
        <f>ROUND($L$294*$K$294,2)</f>
        <v>0</v>
      </c>
      <c r="O294" s="196"/>
      <c r="P294" s="196"/>
      <c r="Q294" s="196"/>
      <c r="R294" s="20"/>
      <c r="T294" s="116"/>
      <c r="U294" s="26" t="s">
        <v>34</v>
      </c>
      <c r="V294" s="117">
        <v>1.265</v>
      </c>
      <c r="W294" s="117">
        <f>$V$294*$K$294</f>
        <v>0.37696999999999997</v>
      </c>
      <c r="X294" s="117">
        <v>0</v>
      </c>
      <c r="Y294" s="117">
        <f>$X$294*$K$294</f>
        <v>0</v>
      </c>
      <c r="Z294" s="117">
        <v>0</v>
      </c>
      <c r="AA294" s="118">
        <f>$Z$294*$K$294</f>
        <v>0</v>
      </c>
      <c r="AR294" s="6" t="s">
        <v>209</v>
      </c>
      <c r="AT294" s="6" t="s">
        <v>146</v>
      </c>
      <c r="AU294" s="6" t="s">
        <v>77</v>
      </c>
      <c r="AY294" s="6" t="s">
        <v>144</v>
      </c>
      <c r="BE294" s="119">
        <f>IF($U$294="základní",$N$294,0)</f>
        <v>0</v>
      </c>
      <c r="BF294" s="119">
        <f>IF($U$294="snížená",$N$294,0)</f>
        <v>0</v>
      </c>
      <c r="BG294" s="119">
        <f>IF($U$294="zákl. přenesená",$N$294,0)</f>
        <v>0</v>
      </c>
      <c r="BH294" s="119">
        <f>IF($U$294="sníž. přenesená",$N$294,0)</f>
        <v>0</v>
      </c>
      <c r="BI294" s="119">
        <f>IF($U$294="nulová",$N$294,0)</f>
        <v>0</v>
      </c>
      <c r="BJ294" s="6" t="s">
        <v>74</v>
      </c>
      <c r="BK294" s="119">
        <f>ROUND($L$294*$K$294,2)</f>
        <v>0</v>
      </c>
      <c r="BL294" s="6" t="s">
        <v>209</v>
      </c>
      <c r="BM294" s="6" t="s">
        <v>666</v>
      </c>
    </row>
    <row r="295" spans="2:63" s="102" customFormat="1" ht="30.75" customHeight="1">
      <c r="B295" s="103"/>
      <c r="D295" s="111" t="s">
        <v>121</v>
      </c>
      <c r="E295" s="111"/>
      <c r="F295" s="111"/>
      <c r="G295" s="111"/>
      <c r="H295" s="111"/>
      <c r="I295" s="111"/>
      <c r="J295" s="111"/>
      <c r="K295" s="111"/>
      <c r="L295" s="111"/>
      <c r="M295" s="111"/>
      <c r="N295" s="188">
        <f>$BK$295</f>
        <v>0</v>
      </c>
      <c r="O295" s="189"/>
      <c r="P295" s="189"/>
      <c r="Q295" s="189"/>
      <c r="R295" s="106"/>
      <c r="T295" s="107"/>
      <c r="W295" s="108">
        <f>SUM($W$296:$W$303)</f>
        <v>11.623528</v>
      </c>
      <c r="Y295" s="108">
        <f>SUM($Y$296:$Y$303)</f>
        <v>0.18721524</v>
      </c>
      <c r="AA295" s="109">
        <f>SUM($AA$296:$AA$303)</f>
        <v>0</v>
      </c>
      <c r="AR295" s="105" t="s">
        <v>77</v>
      </c>
      <c r="AT295" s="105" t="s">
        <v>68</v>
      </c>
      <c r="AU295" s="105" t="s">
        <v>74</v>
      </c>
      <c r="AY295" s="105" t="s">
        <v>144</v>
      </c>
      <c r="BK295" s="110">
        <f>SUM($BK$296:$BK$303)</f>
        <v>0</v>
      </c>
    </row>
    <row r="296" spans="2:65" s="6" customFormat="1" ht="27" customHeight="1">
      <c r="B296" s="19"/>
      <c r="C296" s="112" t="s">
        <v>667</v>
      </c>
      <c r="D296" s="112" t="s">
        <v>146</v>
      </c>
      <c r="E296" s="113" t="s">
        <v>668</v>
      </c>
      <c r="F296" s="194" t="s">
        <v>669</v>
      </c>
      <c r="G296" s="192"/>
      <c r="H296" s="192"/>
      <c r="I296" s="192"/>
      <c r="J296" s="114" t="s">
        <v>293</v>
      </c>
      <c r="K296" s="115">
        <v>0.9</v>
      </c>
      <c r="L296" s="191"/>
      <c r="M296" s="192"/>
      <c r="N296" s="191">
        <f>ROUND($L$296*$K$296,2)</f>
        <v>0</v>
      </c>
      <c r="O296" s="192"/>
      <c r="P296" s="192"/>
      <c r="Q296" s="192"/>
      <c r="R296" s="20"/>
      <c r="T296" s="116"/>
      <c r="U296" s="26" t="s">
        <v>34</v>
      </c>
      <c r="V296" s="117">
        <v>0.14</v>
      </c>
      <c r="W296" s="117">
        <f>$V$296*$K$296</f>
        <v>0.12600000000000003</v>
      </c>
      <c r="X296" s="117">
        <v>0.0002</v>
      </c>
      <c r="Y296" s="117">
        <f>$X$296*$K$296</f>
        <v>0.00018</v>
      </c>
      <c r="Z296" s="117">
        <v>0</v>
      </c>
      <c r="AA296" s="118">
        <f>$Z$296*$K$296</f>
        <v>0</v>
      </c>
      <c r="AR296" s="6" t="s">
        <v>209</v>
      </c>
      <c r="AT296" s="6" t="s">
        <v>146</v>
      </c>
      <c r="AU296" s="6" t="s">
        <v>77</v>
      </c>
      <c r="AY296" s="6" t="s">
        <v>144</v>
      </c>
      <c r="BE296" s="119">
        <f>IF($U$296="základní",$N$296,0)</f>
        <v>0</v>
      </c>
      <c r="BF296" s="119">
        <f>IF($U$296="snížená",$N$296,0)</f>
        <v>0</v>
      </c>
      <c r="BG296" s="119">
        <f>IF($U$296="zákl. přenesená",$N$296,0)</f>
        <v>0</v>
      </c>
      <c r="BH296" s="119">
        <f>IF($U$296="sníž. přenesená",$N$296,0)</f>
        <v>0</v>
      </c>
      <c r="BI296" s="119">
        <f>IF($U$296="nulová",$N$296,0)</f>
        <v>0</v>
      </c>
      <c r="BJ296" s="6" t="s">
        <v>74</v>
      </c>
      <c r="BK296" s="119">
        <f>ROUND($L$296*$K$296,2)</f>
        <v>0</v>
      </c>
      <c r="BL296" s="6" t="s">
        <v>209</v>
      </c>
      <c r="BM296" s="6" t="s">
        <v>670</v>
      </c>
    </row>
    <row r="297" spans="2:65" s="6" customFormat="1" ht="15.75" customHeight="1">
      <c r="B297" s="19"/>
      <c r="C297" s="120" t="s">
        <v>671</v>
      </c>
      <c r="D297" s="120" t="s">
        <v>171</v>
      </c>
      <c r="E297" s="121" t="s">
        <v>672</v>
      </c>
      <c r="F297" s="202" t="s">
        <v>673</v>
      </c>
      <c r="G297" s="203"/>
      <c r="H297" s="203"/>
      <c r="I297" s="203"/>
      <c r="J297" s="122" t="s">
        <v>293</v>
      </c>
      <c r="K297" s="135">
        <v>54.1</v>
      </c>
      <c r="L297" s="193"/>
      <c r="M297" s="203"/>
      <c r="N297" s="193">
        <f>ROUND($L$297*$K$297,2)</f>
        <v>0</v>
      </c>
      <c r="O297" s="192"/>
      <c r="P297" s="192"/>
      <c r="Q297" s="192"/>
      <c r="R297" s="20"/>
      <c r="T297" s="116"/>
      <c r="U297" s="26" t="s">
        <v>34</v>
      </c>
      <c r="V297" s="117">
        <v>0</v>
      </c>
      <c r="W297" s="117">
        <f>$V$297*$K$297</f>
        <v>0</v>
      </c>
      <c r="X297" s="117">
        <v>0.00017</v>
      </c>
      <c r="Y297" s="117">
        <f>$X$297*$K$297</f>
        <v>0.009197</v>
      </c>
      <c r="Z297" s="117">
        <v>0</v>
      </c>
      <c r="AA297" s="118">
        <f>$Z$297*$K$297</f>
        <v>0</v>
      </c>
      <c r="AC297" s="58"/>
      <c r="AR297" s="6" t="s">
        <v>272</v>
      </c>
      <c r="AT297" s="6" t="s">
        <v>171</v>
      </c>
      <c r="AU297" s="6" t="s">
        <v>77</v>
      </c>
      <c r="AY297" s="6" t="s">
        <v>144</v>
      </c>
      <c r="BE297" s="119">
        <f>IF($U$297="základní",$N$297,0)</f>
        <v>0</v>
      </c>
      <c r="BF297" s="119">
        <f>IF($U$297="snížená",$N$297,0)</f>
        <v>0</v>
      </c>
      <c r="BG297" s="119">
        <f>IF($U$297="zákl. přenesená",$N$297,0)</f>
        <v>0</v>
      </c>
      <c r="BH297" s="119">
        <f>IF($U$297="sníž. přenesená",$N$297,0)</f>
        <v>0</v>
      </c>
      <c r="BI297" s="119">
        <f>IF($U$297="nulová",$N$297,0)</f>
        <v>0</v>
      </c>
      <c r="BJ297" s="6" t="s">
        <v>74</v>
      </c>
      <c r="BK297" s="119">
        <f>ROUND($L$297*$K$297,2)</f>
        <v>0</v>
      </c>
      <c r="BL297" s="6" t="s">
        <v>209</v>
      </c>
      <c r="BM297" s="6" t="s">
        <v>674</v>
      </c>
    </row>
    <row r="298" spans="2:65" s="6" customFormat="1" ht="27" customHeight="1">
      <c r="B298" s="19"/>
      <c r="C298" s="112" t="s">
        <v>675</v>
      </c>
      <c r="D298" s="112" t="s">
        <v>146</v>
      </c>
      <c r="E298" s="113" t="s">
        <v>676</v>
      </c>
      <c r="F298" s="194" t="s">
        <v>677</v>
      </c>
      <c r="G298" s="192"/>
      <c r="H298" s="192"/>
      <c r="I298" s="192"/>
      <c r="J298" s="114" t="s">
        <v>293</v>
      </c>
      <c r="K298" s="115">
        <v>18.2</v>
      </c>
      <c r="L298" s="191"/>
      <c r="M298" s="192"/>
      <c r="N298" s="191">
        <f>ROUND($L$298*$K$298,2)</f>
        <v>0</v>
      </c>
      <c r="O298" s="192"/>
      <c r="P298" s="192"/>
      <c r="Q298" s="192"/>
      <c r="R298" s="20"/>
      <c r="T298" s="116"/>
      <c r="U298" s="26" t="s">
        <v>34</v>
      </c>
      <c r="V298" s="117">
        <v>0.16</v>
      </c>
      <c r="W298" s="117">
        <f>$V$298*$K$298</f>
        <v>2.912</v>
      </c>
      <c r="X298" s="117">
        <v>0.00025</v>
      </c>
      <c r="Y298" s="117">
        <f>$X$298*$K$298</f>
        <v>0.00455</v>
      </c>
      <c r="Z298" s="117">
        <v>0</v>
      </c>
      <c r="AA298" s="118">
        <f>$Z$298*$K$298</f>
        <v>0</v>
      </c>
      <c r="AR298" s="6" t="s">
        <v>209</v>
      </c>
      <c r="AT298" s="6" t="s">
        <v>146</v>
      </c>
      <c r="AU298" s="6" t="s">
        <v>77</v>
      </c>
      <c r="AY298" s="6" t="s">
        <v>144</v>
      </c>
      <c r="BE298" s="119">
        <f>IF($U$298="základní",$N$298,0)</f>
        <v>0</v>
      </c>
      <c r="BF298" s="119">
        <f>IF($U$298="snížená",$N$298,0)</f>
        <v>0</v>
      </c>
      <c r="BG298" s="119">
        <f>IF($U$298="zákl. přenesená",$N$298,0)</f>
        <v>0</v>
      </c>
      <c r="BH298" s="119">
        <f>IF($U$298="sníž. přenesená",$N$298,0)</f>
        <v>0</v>
      </c>
      <c r="BI298" s="119">
        <f>IF($U$298="nulová",$N$298,0)</f>
        <v>0</v>
      </c>
      <c r="BJ298" s="6" t="s">
        <v>74</v>
      </c>
      <c r="BK298" s="119">
        <f>ROUND($L$298*$K$298,2)</f>
        <v>0</v>
      </c>
      <c r="BL298" s="6" t="s">
        <v>209</v>
      </c>
      <c r="BM298" s="6" t="s">
        <v>678</v>
      </c>
    </row>
    <row r="299" spans="2:65" s="6" customFormat="1" ht="15.75" customHeight="1">
      <c r="B299" s="19"/>
      <c r="C299" s="112" t="s">
        <v>679</v>
      </c>
      <c r="D299" s="112" t="s">
        <v>146</v>
      </c>
      <c r="E299" s="113" t="s">
        <v>680</v>
      </c>
      <c r="F299" s="194" t="s">
        <v>681</v>
      </c>
      <c r="G299" s="192"/>
      <c r="H299" s="192"/>
      <c r="I299" s="192"/>
      <c r="J299" s="114" t="s">
        <v>184</v>
      </c>
      <c r="K299" s="115">
        <v>16.48</v>
      </c>
      <c r="L299" s="191"/>
      <c r="M299" s="192"/>
      <c r="N299" s="191">
        <f>ROUND($L$299*$K$299,2)</f>
        <v>0</v>
      </c>
      <c r="O299" s="192"/>
      <c r="P299" s="192"/>
      <c r="Q299" s="192"/>
      <c r="R299" s="20"/>
      <c r="T299" s="116"/>
      <c r="U299" s="26" t="s">
        <v>34</v>
      </c>
      <c r="V299" s="117">
        <v>0.2</v>
      </c>
      <c r="W299" s="117">
        <f>$V$299*$K$299</f>
        <v>3.2960000000000003</v>
      </c>
      <c r="X299" s="117">
        <v>0.00027</v>
      </c>
      <c r="Y299" s="117">
        <f>$X$299*$K$299</f>
        <v>0.004449600000000001</v>
      </c>
      <c r="Z299" s="117">
        <v>0</v>
      </c>
      <c r="AA299" s="118">
        <f>$Z$299*$K$299</f>
        <v>0</v>
      </c>
      <c r="AR299" s="6" t="s">
        <v>209</v>
      </c>
      <c r="AT299" s="6" t="s">
        <v>146</v>
      </c>
      <c r="AU299" s="6" t="s">
        <v>77</v>
      </c>
      <c r="AY299" s="6" t="s">
        <v>144</v>
      </c>
      <c r="BE299" s="119">
        <f>IF($U$299="základní",$N$299,0)</f>
        <v>0</v>
      </c>
      <c r="BF299" s="119">
        <f>IF($U$299="snížená",$N$299,0)</f>
        <v>0</v>
      </c>
      <c r="BG299" s="119">
        <f>IF($U$299="zákl. přenesená",$N$299,0)</f>
        <v>0</v>
      </c>
      <c r="BH299" s="119">
        <f>IF($U$299="sníž. přenesená",$N$299,0)</f>
        <v>0</v>
      </c>
      <c r="BI299" s="119">
        <f>IF($U$299="nulová",$N$299,0)</f>
        <v>0</v>
      </c>
      <c r="BJ299" s="6" t="s">
        <v>74</v>
      </c>
      <c r="BK299" s="119">
        <f>ROUND($L$299*$K$299,2)</f>
        <v>0</v>
      </c>
      <c r="BL299" s="6" t="s">
        <v>209</v>
      </c>
      <c r="BM299" s="6" t="s">
        <v>682</v>
      </c>
    </row>
    <row r="300" spans="2:65" s="6" customFormat="1" ht="15.75" customHeight="1">
      <c r="B300" s="19"/>
      <c r="C300" s="120" t="s">
        <v>683</v>
      </c>
      <c r="D300" s="120" t="s">
        <v>171</v>
      </c>
      <c r="E300" s="121" t="s">
        <v>684</v>
      </c>
      <c r="F300" s="202" t="s">
        <v>685</v>
      </c>
      <c r="G300" s="203"/>
      <c r="H300" s="203"/>
      <c r="I300" s="203"/>
      <c r="J300" s="122" t="s">
        <v>184</v>
      </c>
      <c r="K300" s="134">
        <v>25.128</v>
      </c>
      <c r="L300" s="193"/>
      <c r="M300" s="203"/>
      <c r="N300" s="193">
        <f>ROUND($L$300*$K$300,2)</f>
        <v>0</v>
      </c>
      <c r="O300" s="192"/>
      <c r="P300" s="192"/>
      <c r="Q300" s="192"/>
      <c r="R300" s="20"/>
      <c r="T300" s="116"/>
      <c r="U300" s="26" t="s">
        <v>34</v>
      </c>
      <c r="V300" s="117">
        <v>0</v>
      </c>
      <c r="W300" s="117">
        <f>$V$300*$K$300</f>
        <v>0</v>
      </c>
      <c r="X300" s="117">
        <v>0.00283</v>
      </c>
      <c r="Y300" s="117">
        <f>$X$300*$K$300</f>
        <v>0.07111224000000001</v>
      </c>
      <c r="Z300" s="117">
        <v>0</v>
      </c>
      <c r="AA300" s="118">
        <f>$Z$300*$K$300</f>
        <v>0</v>
      </c>
      <c r="AC300" s="58"/>
      <c r="AR300" s="6" t="s">
        <v>272</v>
      </c>
      <c r="AT300" s="6" t="s">
        <v>171</v>
      </c>
      <c r="AU300" s="6" t="s">
        <v>77</v>
      </c>
      <c r="AY300" s="6" t="s">
        <v>144</v>
      </c>
      <c r="BE300" s="119">
        <f>IF($U$300="základní",$N$300,0)</f>
        <v>0</v>
      </c>
      <c r="BF300" s="119">
        <f>IF($U$300="snížená",$N$300,0)</f>
        <v>0</v>
      </c>
      <c r="BG300" s="119">
        <f>IF($U$300="zákl. přenesená",$N$300,0)</f>
        <v>0</v>
      </c>
      <c r="BH300" s="119">
        <f>IF($U$300="sníž. přenesená",$N$300,0)</f>
        <v>0</v>
      </c>
      <c r="BI300" s="119">
        <f>IF($U$300="nulová",$N$300,0)</f>
        <v>0</v>
      </c>
      <c r="BJ300" s="6" t="s">
        <v>74</v>
      </c>
      <c r="BK300" s="119">
        <f>ROUND($L$300*$K$300,2)</f>
        <v>0</v>
      </c>
      <c r="BL300" s="6" t="s">
        <v>209</v>
      </c>
      <c r="BM300" s="6" t="s">
        <v>686</v>
      </c>
    </row>
    <row r="301" spans="2:65" s="6" customFormat="1" ht="15.75" customHeight="1">
      <c r="B301" s="19"/>
      <c r="C301" s="112" t="s">
        <v>687</v>
      </c>
      <c r="D301" s="112" t="s">
        <v>146</v>
      </c>
      <c r="E301" s="113" t="s">
        <v>688</v>
      </c>
      <c r="F301" s="194" t="s">
        <v>689</v>
      </c>
      <c r="G301" s="192"/>
      <c r="H301" s="192"/>
      <c r="I301" s="192"/>
      <c r="J301" s="114" t="s">
        <v>184</v>
      </c>
      <c r="K301" s="115">
        <v>16.48</v>
      </c>
      <c r="L301" s="191"/>
      <c r="M301" s="192"/>
      <c r="N301" s="191">
        <f>ROUND($L$301*$K$301,2)</f>
        <v>0</v>
      </c>
      <c r="O301" s="192"/>
      <c r="P301" s="192"/>
      <c r="Q301" s="192"/>
      <c r="R301" s="20"/>
      <c r="T301" s="116"/>
      <c r="U301" s="26" t="s">
        <v>34</v>
      </c>
      <c r="V301" s="117">
        <v>0.06</v>
      </c>
      <c r="W301" s="117">
        <f>$V$301*$K$301</f>
        <v>0.9888</v>
      </c>
      <c r="X301" s="117">
        <v>0.00015</v>
      </c>
      <c r="Y301" s="117">
        <f>$X$301*$K$301</f>
        <v>0.002472</v>
      </c>
      <c r="Z301" s="117">
        <v>0</v>
      </c>
      <c r="AA301" s="118">
        <f>$Z$301*$K$301</f>
        <v>0</v>
      </c>
      <c r="AR301" s="6" t="s">
        <v>209</v>
      </c>
      <c r="AT301" s="6" t="s">
        <v>146</v>
      </c>
      <c r="AU301" s="6" t="s">
        <v>77</v>
      </c>
      <c r="AY301" s="6" t="s">
        <v>144</v>
      </c>
      <c r="BE301" s="119">
        <f>IF($U$301="základní",$N$301,0)</f>
        <v>0</v>
      </c>
      <c r="BF301" s="119">
        <f>IF($U$301="snížená",$N$301,0)</f>
        <v>0</v>
      </c>
      <c r="BG301" s="119">
        <f>IF($U$301="zákl. přenesená",$N$301,0)</f>
        <v>0</v>
      </c>
      <c r="BH301" s="119">
        <f>IF($U$301="sníž. přenesená",$N$301,0)</f>
        <v>0</v>
      </c>
      <c r="BI301" s="119">
        <f>IF($U$301="nulová",$N$301,0)</f>
        <v>0</v>
      </c>
      <c r="BJ301" s="6" t="s">
        <v>74</v>
      </c>
      <c r="BK301" s="119">
        <f>ROUND($L$301*$K$301,2)</f>
        <v>0</v>
      </c>
      <c r="BL301" s="6" t="s">
        <v>209</v>
      </c>
      <c r="BM301" s="6" t="s">
        <v>690</v>
      </c>
    </row>
    <row r="302" spans="2:65" s="6" customFormat="1" ht="27" customHeight="1">
      <c r="B302" s="19"/>
      <c r="C302" s="112" t="s">
        <v>691</v>
      </c>
      <c r="D302" s="112" t="s">
        <v>146</v>
      </c>
      <c r="E302" s="113" t="s">
        <v>692</v>
      </c>
      <c r="F302" s="194" t="s">
        <v>693</v>
      </c>
      <c r="G302" s="192"/>
      <c r="H302" s="192"/>
      <c r="I302" s="192"/>
      <c r="J302" s="114" t="s">
        <v>184</v>
      </c>
      <c r="K302" s="115">
        <v>16.48</v>
      </c>
      <c r="L302" s="191"/>
      <c r="M302" s="192"/>
      <c r="N302" s="191">
        <f>ROUND($L$302*$K$302,2)</f>
        <v>0</v>
      </c>
      <c r="O302" s="192"/>
      <c r="P302" s="192"/>
      <c r="Q302" s="192"/>
      <c r="R302" s="20"/>
      <c r="T302" s="116"/>
      <c r="U302" s="26" t="s">
        <v>34</v>
      </c>
      <c r="V302" s="117">
        <v>0.25</v>
      </c>
      <c r="W302" s="117">
        <f>$V$302*$K$302</f>
        <v>4.12</v>
      </c>
      <c r="X302" s="117">
        <v>0.00578</v>
      </c>
      <c r="Y302" s="117">
        <f>$X$302*$K$302</f>
        <v>0.0952544</v>
      </c>
      <c r="Z302" s="117">
        <v>0</v>
      </c>
      <c r="AA302" s="118">
        <f>$Z$302*$K$302</f>
        <v>0</v>
      </c>
      <c r="AR302" s="6" t="s">
        <v>209</v>
      </c>
      <c r="AT302" s="6" t="s">
        <v>146</v>
      </c>
      <c r="AU302" s="6" t="s">
        <v>77</v>
      </c>
      <c r="AY302" s="6" t="s">
        <v>144</v>
      </c>
      <c r="BE302" s="119">
        <f>IF($U$302="základní",$N$302,0)</f>
        <v>0</v>
      </c>
      <c r="BF302" s="119">
        <f>IF($U$302="snížená",$N$302,0)</f>
        <v>0</v>
      </c>
      <c r="BG302" s="119">
        <f>IF($U$302="zákl. přenesená",$N$302,0)</f>
        <v>0</v>
      </c>
      <c r="BH302" s="119">
        <f>IF($U$302="sníž. přenesená",$N$302,0)</f>
        <v>0</v>
      </c>
      <c r="BI302" s="119">
        <f>IF($U$302="nulová",$N$302,0)</f>
        <v>0</v>
      </c>
      <c r="BJ302" s="6" t="s">
        <v>74</v>
      </c>
      <c r="BK302" s="119">
        <f>ROUND($L$302*$K$302,2)</f>
        <v>0</v>
      </c>
      <c r="BL302" s="6" t="s">
        <v>209</v>
      </c>
      <c r="BM302" s="6" t="s">
        <v>694</v>
      </c>
    </row>
    <row r="303" spans="2:65" s="6" customFormat="1" ht="27" customHeight="1">
      <c r="B303" s="19"/>
      <c r="C303" s="112" t="s">
        <v>695</v>
      </c>
      <c r="D303" s="112" t="s">
        <v>146</v>
      </c>
      <c r="E303" s="113" t="s">
        <v>696</v>
      </c>
      <c r="F303" s="194" t="s">
        <v>697</v>
      </c>
      <c r="G303" s="192"/>
      <c r="H303" s="192"/>
      <c r="I303" s="192"/>
      <c r="J303" s="114" t="s">
        <v>168</v>
      </c>
      <c r="K303" s="115">
        <v>0.164</v>
      </c>
      <c r="L303" s="191"/>
      <c r="M303" s="192"/>
      <c r="N303" s="191">
        <f>ROUND($L$303*$K$303,2)</f>
        <v>0</v>
      </c>
      <c r="O303" s="192"/>
      <c r="P303" s="192"/>
      <c r="Q303" s="192"/>
      <c r="R303" s="20"/>
      <c r="T303" s="116"/>
      <c r="U303" s="26" t="s">
        <v>34</v>
      </c>
      <c r="V303" s="117">
        <v>1.102</v>
      </c>
      <c r="W303" s="117">
        <f>$V$303*$K$303</f>
        <v>0.18072800000000003</v>
      </c>
      <c r="X303" s="117">
        <v>0</v>
      </c>
      <c r="Y303" s="117">
        <f>$X$303*$K$303</f>
        <v>0</v>
      </c>
      <c r="Z303" s="117">
        <v>0</v>
      </c>
      <c r="AA303" s="118">
        <f>$Z$303*$K$303</f>
        <v>0</v>
      </c>
      <c r="AR303" s="6" t="s">
        <v>209</v>
      </c>
      <c r="AT303" s="6" t="s">
        <v>146</v>
      </c>
      <c r="AU303" s="6" t="s">
        <v>77</v>
      </c>
      <c r="AY303" s="6" t="s">
        <v>144</v>
      </c>
      <c r="BE303" s="119">
        <f>IF($U$303="základní",$N$303,0)</f>
        <v>0</v>
      </c>
      <c r="BF303" s="119">
        <f>IF($U$303="snížená",$N$303,0)</f>
        <v>0</v>
      </c>
      <c r="BG303" s="119">
        <f>IF($U$303="zákl. přenesená",$N$303,0)</f>
        <v>0</v>
      </c>
      <c r="BH303" s="119">
        <f>IF($U$303="sníž. přenesená",$N$303,0)</f>
        <v>0</v>
      </c>
      <c r="BI303" s="119">
        <f>IF($U$303="nulová",$N$303,0)</f>
        <v>0</v>
      </c>
      <c r="BJ303" s="6" t="s">
        <v>74</v>
      </c>
      <c r="BK303" s="119">
        <f>ROUND($L$303*$K$303,2)</f>
        <v>0</v>
      </c>
      <c r="BL303" s="6" t="s">
        <v>209</v>
      </c>
      <c r="BM303" s="6" t="s">
        <v>698</v>
      </c>
    </row>
    <row r="304" spans="2:63" s="102" customFormat="1" ht="30.75" customHeight="1">
      <c r="B304" s="103"/>
      <c r="D304" s="111" t="s">
        <v>122</v>
      </c>
      <c r="E304" s="111"/>
      <c r="F304" s="111"/>
      <c r="G304" s="111"/>
      <c r="H304" s="111"/>
      <c r="I304" s="111"/>
      <c r="J304" s="111"/>
      <c r="K304" s="111"/>
      <c r="L304" s="111"/>
      <c r="M304" s="111"/>
      <c r="N304" s="188">
        <f>$BK$304</f>
        <v>0</v>
      </c>
      <c r="O304" s="189"/>
      <c r="P304" s="189"/>
      <c r="Q304" s="189"/>
      <c r="R304" s="106"/>
      <c r="T304" s="107"/>
      <c r="W304" s="108">
        <f>$W$305</f>
        <v>22.68</v>
      </c>
      <c r="Y304" s="108">
        <f>$Y$305</f>
        <v>0.11339999999999999</v>
      </c>
      <c r="AA304" s="109">
        <f>$AA$305</f>
        <v>0</v>
      </c>
      <c r="AR304" s="105" t="s">
        <v>77</v>
      </c>
      <c r="AT304" s="105" t="s">
        <v>68</v>
      </c>
      <c r="AU304" s="105" t="s">
        <v>74</v>
      </c>
      <c r="AY304" s="105" t="s">
        <v>144</v>
      </c>
      <c r="BK304" s="110">
        <f>$BK$305</f>
        <v>0</v>
      </c>
    </row>
    <row r="305" spans="2:65" s="6" customFormat="1" ht="39" customHeight="1">
      <c r="B305" s="19"/>
      <c r="C305" s="112" t="s">
        <v>699</v>
      </c>
      <c r="D305" s="112" t="s">
        <v>146</v>
      </c>
      <c r="E305" s="113" t="s">
        <v>700</v>
      </c>
      <c r="F305" s="194" t="s">
        <v>701</v>
      </c>
      <c r="G305" s="192"/>
      <c r="H305" s="192"/>
      <c r="I305" s="192"/>
      <c r="J305" s="136" t="s">
        <v>184</v>
      </c>
      <c r="K305" s="137">
        <v>94.5</v>
      </c>
      <c r="L305" s="201"/>
      <c r="M305" s="192"/>
      <c r="N305" s="191">
        <f>ROUND($L$305*$K$305,2)</f>
        <v>0</v>
      </c>
      <c r="O305" s="192"/>
      <c r="P305" s="192"/>
      <c r="Q305" s="192"/>
      <c r="R305" s="20"/>
      <c r="T305" s="116"/>
      <c r="U305" s="26" t="s">
        <v>34</v>
      </c>
      <c r="V305" s="117">
        <v>0.24</v>
      </c>
      <c r="W305" s="117">
        <f>$V$305*$K$305</f>
        <v>22.68</v>
      </c>
      <c r="X305" s="117">
        <v>0.0012</v>
      </c>
      <c r="Y305" s="117">
        <f>$X$305*$K$305</f>
        <v>0.11339999999999999</v>
      </c>
      <c r="Z305" s="117">
        <v>0</v>
      </c>
      <c r="AA305" s="118">
        <f>$Z$305*$K$305</f>
        <v>0</v>
      </c>
      <c r="AC305" s="58"/>
      <c r="AR305" s="6" t="s">
        <v>209</v>
      </c>
      <c r="AT305" s="6" t="s">
        <v>146</v>
      </c>
      <c r="AU305" s="6" t="s">
        <v>77</v>
      </c>
      <c r="AY305" s="6" t="s">
        <v>144</v>
      </c>
      <c r="BE305" s="119">
        <f>IF($U$305="základní",$N$305,0)</f>
        <v>0</v>
      </c>
      <c r="BF305" s="119">
        <f>IF($U$305="snížená",$N$305,0)</f>
        <v>0</v>
      </c>
      <c r="BG305" s="119">
        <f>IF($U$305="zákl. přenesená",$N$305,0)</f>
        <v>0</v>
      </c>
      <c r="BH305" s="119">
        <f>IF($U$305="sníž. přenesená",$N$305,0)</f>
        <v>0</v>
      </c>
      <c r="BI305" s="119">
        <f>IF($U$305="nulová",$N$305,0)</f>
        <v>0</v>
      </c>
      <c r="BJ305" s="6" t="s">
        <v>74</v>
      </c>
      <c r="BK305" s="119">
        <f>ROUND($L$305*$K$305,2)</f>
        <v>0</v>
      </c>
      <c r="BL305" s="6" t="s">
        <v>209</v>
      </c>
      <c r="BM305" s="6" t="s">
        <v>702</v>
      </c>
    </row>
    <row r="306" spans="2:63" s="102" customFormat="1" ht="30.75" customHeight="1">
      <c r="B306" s="103"/>
      <c r="D306" s="111" t="s">
        <v>123</v>
      </c>
      <c r="E306" s="111"/>
      <c r="F306" s="111"/>
      <c r="G306" s="111"/>
      <c r="H306" s="111"/>
      <c r="I306" s="111"/>
      <c r="J306" s="111"/>
      <c r="K306" s="111"/>
      <c r="L306" s="111"/>
      <c r="M306" s="111"/>
      <c r="N306" s="188">
        <f>$BK$306</f>
        <v>0</v>
      </c>
      <c r="O306" s="189"/>
      <c r="P306" s="189"/>
      <c r="Q306" s="189"/>
      <c r="R306" s="106"/>
      <c r="T306" s="107"/>
      <c r="W306" s="108">
        <f>SUM($W$307:$W$310)</f>
        <v>43.829</v>
      </c>
      <c r="Y306" s="108">
        <f>SUM($Y$307:$Y$310)</f>
        <v>0.625808</v>
      </c>
      <c r="AA306" s="109">
        <f>SUM($AA$307:$AA$310)</f>
        <v>1.3284500000000001</v>
      </c>
      <c r="AR306" s="105" t="s">
        <v>77</v>
      </c>
      <c r="AT306" s="105" t="s">
        <v>68</v>
      </c>
      <c r="AU306" s="105" t="s">
        <v>74</v>
      </c>
      <c r="AY306" s="105" t="s">
        <v>144</v>
      </c>
      <c r="BK306" s="110">
        <f>SUM($BK$307:$BK$310)</f>
        <v>0</v>
      </c>
    </row>
    <row r="307" spans="2:65" s="6" customFormat="1" ht="27" customHeight="1">
      <c r="B307" s="19"/>
      <c r="C307" s="139" t="s">
        <v>703</v>
      </c>
      <c r="D307" s="139" t="s">
        <v>146</v>
      </c>
      <c r="E307" s="140" t="s">
        <v>704</v>
      </c>
      <c r="F307" s="195" t="s">
        <v>705</v>
      </c>
      <c r="G307" s="196"/>
      <c r="H307" s="196"/>
      <c r="I307" s="196"/>
      <c r="J307" s="141" t="s">
        <v>184</v>
      </c>
      <c r="K307" s="137">
        <v>48.6</v>
      </c>
      <c r="L307" s="197"/>
      <c r="M307" s="196"/>
      <c r="N307" s="197">
        <f>ROUND($L$307*$K$307,2)</f>
        <v>0</v>
      </c>
      <c r="O307" s="196"/>
      <c r="P307" s="196"/>
      <c r="Q307" s="196"/>
      <c r="R307" s="20"/>
      <c r="T307" s="116"/>
      <c r="U307" s="26" t="s">
        <v>34</v>
      </c>
      <c r="V307" s="117">
        <v>0.793</v>
      </c>
      <c r="W307" s="117">
        <f>$V$307*$K$307</f>
        <v>38.5398</v>
      </c>
      <c r="X307" s="117">
        <v>0.0025</v>
      </c>
      <c r="Y307" s="117">
        <f>$X$307*$K$307</f>
        <v>0.12150000000000001</v>
      </c>
      <c r="Z307" s="117">
        <v>0</v>
      </c>
      <c r="AA307" s="118">
        <f>$Z$307*$K$307</f>
        <v>0</v>
      </c>
      <c r="AC307" s="58"/>
      <c r="AR307" s="6" t="s">
        <v>209</v>
      </c>
      <c r="AT307" s="6" t="s">
        <v>146</v>
      </c>
      <c r="AU307" s="6" t="s">
        <v>77</v>
      </c>
      <c r="AY307" s="6" t="s">
        <v>144</v>
      </c>
      <c r="BE307" s="119">
        <f>IF($U$307="základní",$N$307,0)</f>
        <v>0</v>
      </c>
      <c r="BF307" s="119">
        <f>IF($U$307="snížená",$N$307,0)</f>
        <v>0</v>
      </c>
      <c r="BG307" s="119">
        <f>IF($U$307="zákl. přenesená",$N$307,0)</f>
        <v>0</v>
      </c>
      <c r="BH307" s="119">
        <f>IF($U$307="sníž. přenesená",$N$307,0)</f>
        <v>0</v>
      </c>
      <c r="BI307" s="119">
        <f>IF($U$307="nulová",$N$307,0)</f>
        <v>0</v>
      </c>
      <c r="BJ307" s="6" t="s">
        <v>74</v>
      </c>
      <c r="BK307" s="119">
        <f>ROUND($L$307*$K$307,2)</f>
        <v>0</v>
      </c>
      <c r="BL307" s="6" t="s">
        <v>209</v>
      </c>
      <c r="BM307" s="6" t="s">
        <v>706</v>
      </c>
    </row>
    <row r="308" spans="2:65" s="6" customFormat="1" ht="15.75" customHeight="1">
      <c r="B308" s="19"/>
      <c r="C308" s="151" t="s">
        <v>707</v>
      </c>
      <c r="D308" s="151" t="s">
        <v>171</v>
      </c>
      <c r="E308" s="152" t="s">
        <v>708</v>
      </c>
      <c r="F308" s="198" t="s">
        <v>709</v>
      </c>
      <c r="G308" s="199"/>
      <c r="H308" s="199"/>
      <c r="I308" s="199"/>
      <c r="J308" s="153" t="s">
        <v>184</v>
      </c>
      <c r="K308" s="137">
        <v>51.46</v>
      </c>
      <c r="L308" s="200"/>
      <c r="M308" s="199"/>
      <c r="N308" s="200">
        <f>ROUND($L$308*$K$308,2)</f>
        <v>0</v>
      </c>
      <c r="O308" s="196"/>
      <c r="P308" s="196"/>
      <c r="Q308" s="196"/>
      <c r="R308" s="20"/>
      <c r="T308" s="116"/>
      <c r="U308" s="26" t="s">
        <v>34</v>
      </c>
      <c r="V308" s="117">
        <v>0</v>
      </c>
      <c r="W308" s="117">
        <f>$V$308*$K$308</f>
        <v>0</v>
      </c>
      <c r="X308" s="117">
        <v>0.0098</v>
      </c>
      <c r="Y308" s="117">
        <f>$X$308*$K$308</f>
        <v>0.504308</v>
      </c>
      <c r="Z308" s="117">
        <v>0</v>
      </c>
      <c r="AA308" s="118">
        <f>$Z$308*$K$308</f>
        <v>0</v>
      </c>
      <c r="AC308" s="58"/>
      <c r="AR308" s="6" t="s">
        <v>272</v>
      </c>
      <c r="AT308" s="6" t="s">
        <v>171</v>
      </c>
      <c r="AU308" s="6" t="s">
        <v>77</v>
      </c>
      <c r="AY308" s="6" t="s">
        <v>144</v>
      </c>
      <c r="BE308" s="119">
        <f>IF($U$308="základní",$N$308,0)</f>
        <v>0</v>
      </c>
      <c r="BF308" s="119">
        <f>IF($U$308="snížená",$N$308,0)</f>
        <v>0</v>
      </c>
      <c r="BG308" s="119">
        <f>IF($U$308="zákl. přenesená",$N$308,0)</f>
        <v>0</v>
      </c>
      <c r="BH308" s="119">
        <f>IF($U$308="sníž. přenesená",$N$308,0)</f>
        <v>0</v>
      </c>
      <c r="BI308" s="119">
        <f>IF($U$308="nulová",$N$308,0)</f>
        <v>0</v>
      </c>
      <c r="BJ308" s="6" t="s">
        <v>74</v>
      </c>
      <c r="BK308" s="119">
        <f>ROUND($L$308*$K$308,2)</f>
        <v>0</v>
      </c>
      <c r="BL308" s="6" t="s">
        <v>209</v>
      </c>
      <c r="BM308" s="6" t="s">
        <v>710</v>
      </c>
    </row>
    <row r="309" spans="2:65" s="6" customFormat="1" ht="27" customHeight="1">
      <c r="B309" s="19"/>
      <c r="C309" s="139" t="s">
        <v>711</v>
      </c>
      <c r="D309" s="139" t="s">
        <v>146</v>
      </c>
      <c r="E309" s="140" t="s">
        <v>712</v>
      </c>
      <c r="F309" s="195" t="s">
        <v>713</v>
      </c>
      <c r="G309" s="196"/>
      <c r="H309" s="196"/>
      <c r="I309" s="196"/>
      <c r="J309" s="141" t="s">
        <v>184</v>
      </c>
      <c r="K309" s="137">
        <v>16.3</v>
      </c>
      <c r="L309" s="197"/>
      <c r="M309" s="196"/>
      <c r="N309" s="197">
        <f>ROUND($L$309*$K$309,2)</f>
        <v>0</v>
      </c>
      <c r="O309" s="196"/>
      <c r="P309" s="196"/>
      <c r="Q309" s="196"/>
      <c r="R309" s="20"/>
      <c r="T309" s="116"/>
      <c r="U309" s="26" t="s">
        <v>34</v>
      </c>
      <c r="V309" s="117">
        <v>0.295</v>
      </c>
      <c r="W309" s="117">
        <f>$V$309*$K$309</f>
        <v>4.8084999999999996</v>
      </c>
      <c r="X309" s="117">
        <v>0</v>
      </c>
      <c r="Y309" s="117">
        <f>$X$309*$K$309</f>
        <v>0</v>
      </c>
      <c r="Z309" s="117">
        <v>0.0815</v>
      </c>
      <c r="AA309" s="118">
        <f>$Z$309*$K$309</f>
        <v>1.3284500000000001</v>
      </c>
      <c r="AC309" s="58"/>
      <c r="AR309" s="6" t="s">
        <v>209</v>
      </c>
      <c r="AT309" s="6" t="s">
        <v>146</v>
      </c>
      <c r="AU309" s="6" t="s">
        <v>77</v>
      </c>
      <c r="AY309" s="6" t="s">
        <v>144</v>
      </c>
      <c r="BE309" s="119">
        <f>IF($U$309="základní",$N$309,0)</f>
        <v>0</v>
      </c>
      <c r="BF309" s="119">
        <f>IF($U$309="snížená",$N$309,0)</f>
        <v>0</v>
      </c>
      <c r="BG309" s="119">
        <f>IF($U$309="zákl. přenesená",$N$309,0)</f>
        <v>0</v>
      </c>
      <c r="BH309" s="119">
        <f>IF($U$309="sníž. přenesená",$N$309,0)</f>
        <v>0</v>
      </c>
      <c r="BI309" s="119">
        <f>IF($U$309="nulová",$N$309,0)</f>
        <v>0</v>
      </c>
      <c r="BJ309" s="6" t="s">
        <v>74</v>
      </c>
      <c r="BK309" s="119">
        <f>ROUND($L$309*$K$309,2)</f>
        <v>0</v>
      </c>
      <c r="BL309" s="6" t="s">
        <v>209</v>
      </c>
      <c r="BM309" s="6" t="s">
        <v>714</v>
      </c>
    </row>
    <row r="310" spans="2:65" s="6" customFormat="1" ht="27" customHeight="1">
      <c r="B310" s="19"/>
      <c r="C310" s="139" t="s">
        <v>715</v>
      </c>
      <c r="D310" s="139" t="s">
        <v>146</v>
      </c>
      <c r="E310" s="140" t="s">
        <v>716</v>
      </c>
      <c r="F310" s="195" t="s">
        <v>717</v>
      </c>
      <c r="G310" s="196"/>
      <c r="H310" s="196"/>
      <c r="I310" s="196"/>
      <c r="J310" s="141" t="s">
        <v>168</v>
      </c>
      <c r="K310" s="142">
        <v>0.38</v>
      </c>
      <c r="L310" s="197"/>
      <c r="M310" s="196"/>
      <c r="N310" s="197">
        <f>ROUND($L$310*$K$310,2)</f>
        <v>0</v>
      </c>
      <c r="O310" s="196"/>
      <c r="P310" s="196"/>
      <c r="Q310" s="196"/>
      <c r="R310" s="20"/>
      <c r="T310" s="116"/>
      <c r="U310" s="26" t="s">
        <v>34</v>
      </c>
      <c r="V310" s="117">
        <v>1.265</v>
      </c>
      <c r="W310" s="117">
        <f>$V$310*$K$310</f>
        <v>0.48069999999999996</v>
      </c>
      <c r="X310" s="117">
        <v>0</v>
      </c>
      <c r="Y310" s="117">
        <f>$X$310*$K$310</f>
        <v>0</v>
      </c>
      <c r="Z310" s="117">
        <v>0</v>
      </c>
      <c r="AA310" s="118">
        <f>$Z$310*$K$310</f>
        <v>0</v>
      </c>
      <c r="AR310" s="6" t="s">
        <v>209</v>
      </c>
      <c r="AT310" s="6" t="s">
        <v>146</v>
      </c>
      <c r="AU310" s="6" t="s">
        <v>77</v>
      </c>
      <c r="AY310" s="6" t="s">
        <v>144</v>
      </c>
      <c r="BE310" s="119">
        <f>IF($U$310="základní",$N$310,0)</f>
        <v>0</v>
      </c>
      <c r="BF310" s="119">
        <f>IF($U$310="snížená",$N$310,0)</f>
        <v>0</v>
      </c>
      <c r="BG310" s="119">
        <f>IF($U$310="zákl. přenesená",$N$310,0)</f>
        <v>0</v>
      </c>
      <c r="BH310" s="119">
        <f>IF($U$310="sníž. přenesená",$N$310,0)</f>
        <v>0</v>
      </c>
      <c r="BI310" s="119">
        <f>IF($U$310="nulová",$N$310,0)</f>
        <v>0</v>
      </c>
      <c r="BJ310" s="6" t="s">
        <v>74</v>
      </c>
      <c r="BK310" s="119">
        <f>ROUND($L$310*$K$310,2)</f>
        <v>0</v>
      </c>
      <c r="BL310" s="6" t="s">
        <v>209</v>
      </c>
      <c r="BM310" s="6" t="s">
        <v>718</v>
      </c>
    </row>
    <row r="311" spans="2:63" s="102" customFormat="1" ht="30.75" customHeight="1">
      <c r="B311" s="103"/>
      <c r="D311" s="111" t="s">
        <v>124</v>
      </c>
      <c r="E311" s="111"/>
      <c r="F311" s="111"/>
      <c r="G311" s="111"/>
      <c r="H311" s="111"/>
      <c r="I311" s="111"/>
      <c r="J311" s="111"/>
      <c r="K311" s="111"/>
      <c r="L311" s="111"/>
      <c r="M311" s="111"/>
      <c r="N311" s="188">
        <f>$BK$311</f>
        <v>0</v>
      </c>
      <c r="O311" s="189"/>
      <c r="P311" s="189"/>
      <c r="Q311" s="189"/>
      <c r="R311" s="106"/>
      <c r="T311" s="107"/>
      <c r="W311" s="108">
        <f>SUM($W$312:$W$312)</f>
        <v>1.0791199999999999</v>
      </c>
      <c r="Y311" s="108">
        <f>SUM($Y$312:$Y$312)</f>
        <v>0.0019176</v>
      </c>
      <c r="AA311" s="109">
        <f>SUM($AA$312:$AA$312)</f>
        <v>0</v>
      </c>
      <c r="AR311" s="105" t="s">
        <v>77</v>
      </c>
      <c r="AT311" s="105" t="s">
        <v>68</v>
      </c>
      <c r="AU311" s="105" t="s">
        <v>74</v>
      </c>
      <c r="AY311" s="105" t="s">
        <v>144</v>
      </c>
      <c r="BK311" s="110">
        <f>SUM($BK$312:$BK$312)</f>
        <v>0</v>
      </c>
    </row>
    <row r="312" spans="2:65" s="6" customFormat="1" ht="27" customHeight="1">
      <c r="B312" s="19"/>
      <c r="C312" s="112" t="s">
        <v>719</v>
      </c>
      <c r="D312" s="112" t="s">
        <v>146</v>
      </c>
      <c r="E312" s="113" t="s">
        <v>720</v>
      </c>
      <c r="F312" s="194" t="s">
        <v>721</v>
      </c>
      <c r="G312" s="192"/>
      <c r="H312" s="192"/>
      <c r="I312" s="192"/>
      <c r="J312" s="114" t="s">
        <v>184</v>
      </c>
      <c r="K312" s="115">
        <v>3.76</v>
      </c>
      <c r="L312" s="191"/>
      <c r="M312" s="192"/>
      <c r="N312" s="191">
        <f>ROUND($L$312*$K$312,2)</f>
        <v>0</v>
      </c>
      <c r="O312" s="192"/>
      <c r="P312" s="192"/>
      <c r="Q312" s="192"/>
      <c r="R312" s="20"/>
      <c r="T312" s="116"/>
      <c r="U312" s="26" t="s">
        <v>34</v>
      </c>
      <c r="V312" s="117">
        <v>0.287</v>
      </c>
      <c r="W312" s="117">
        <f>$V$312*$K$312</f>
        <v>1.0791199999999999</v>
      </c>
      <c r="X312" s="117">
        <v>0.00051</v>
      </c>
      <c r="Y312" s="117">
        <f>$X$312*$K$312</f>
        <v>0.0019176</v>
      </c>
      <c r="Z312" s="117">
        <v>0</v>
      </c>
      <c r="AA312" s="118">
        <f>$Z$312*$K$312</f>
        <v>0</v>
      </c>
      <c r="AF312" s="144"/>
      <c r="AR312" s="6" t="s">
        <v>209</v>
      </c>
      <c r="AT312" s="6" t="s">
        <v>146</v>
      </c>
      <c r="AU312" s="6" t="s">
        <v>77</v>
      </c>
      <c r="AY312" s="6" t="s">
        <v>144</v>
      </c>
      <c r="BE312" s="119">
        <f>IF($U$312="základní",$N$312,0)</f>
        <v>0</v>
      </c>
      <c r="BF312" s="119">
        <f>IF($U$312="snížená",$N$312,0)</f>
        <v>0</v>
      </c>
      <c r="BG312" s="119">
        <f>IF($U$312="zákl. přenesená",$N$312,0)</f>
        <v>0</v>
      </c>
      <c r="BH312" s="119">
        <f>IF($U$312="sníž. přenesená",$N$312,0)</f>
        <v>0</v>
      </c>
      <c r="BI312" s="119">
        <f>IF($U$312="nulová",$N$312,0)</f>
        <v>0</v>
      </c>
      <c r="BJ312" s="6" t="s">
        <v>74</v>
      </c>
      <c r="BK312" s="119">
        <f>ROUND($L$312*$K$312,2)</f>
        <v>0</v>
      </c>
      <c r="BL312" s="6" t="s">
        <v>209</v>
      </c>
      <c r="BM312" s="6" t="s">
        <v>722</v>
      </c>
    </row>
    <row r="313" spans="2:63" s="102" customFormat="1" ht="30.75" customHeight="1">
      <c r="B313" s="103"/>
      <c r="D313" s="111" t="s">
        <v>125</v>
      </c>
      <c r="E313" s="111"/>
      <c r="F313" s="111"/>
      <c r="G313" s="111"/>
      <c r="H313" s="111"/>
      <c r="I313" s="111"/>
      <c r="J313" s="111"/>
      <c r="K313" s="111"/>
      <c r="L313" s="111"/>
      <c r="M313" s="111"/>
      <c r="N313" s="188">
        <f>$BK$313</f>
        <v>0</v>
      </c>
      <c r="O313" s="189"/>
      <c r="P313" s="189"/>
      <c r="Q313" s="189"/>
      <c r="R313" s="106"/>
      <c r="T313" s="107"/>
      <c r="W313" s="108">
        <f>SUM($W$314:$W$314)</f>
        <v>42.820928</v>
      </c>
      <c r="Y313" s="108">
        <f>SUM($Y$314:$Y$314)</f>
        <v>0.19403233</v>
      </c>
      <c r="AA313" s="109">
        <f>SUM($AA$314:$AA$314)</f>
        <v>0</v>
      </c>
      <c r="AR313" s="105" t="s">
        <v>77</v>
      </c>
      <c r="AT313" s="105" t="s">
        <v>68</v>
      </c>
      <c r="AU313" s="105" t="s">
        <v>74</v>
      </c>
      <c r="AY313" s="105" t="s">
        <v>144</v>
      </c>
      <c r="BK313" s="110">
        <f>SUM($BK$314:$BK$314)</f>
        <v>0</v>
      </c>
    </row>
    <row r="314" spans="2:65" s="6" customFormat="1" ht="27" customHeight="1">
      <c r="B314" s="19"/>
      <c r="C314" s="139" t="s">
        <v>723</v>
      </c>
      <c r="D314" s="139" t="s">
        <v>146</v>
      </c>
      <c r="E314" s="140" t="s">
        <v>724</v>
      </c>
      <c r="F314" s="195" t="s">
        <v>725</v>
      </c>
      <c r="G314" s="196"/>
      <c r="H314" s="196"/>
      <c r="I314" s="196"/>
      <c r="J314" s="141" t="s">
        <v>184</v>
      </c>
      <c r="K314" s="145">
        <v>669.077</v>
      </c>
      <c r="L314" s="197"/>
      <c r="M314" s="196"/>
      <c r="N314" s="197">
        <f>ROUND($L$314*$K$314,2)</f>
        <v>0</v>
      </c>
      <c r="O314" s="196"/>
      <c r="P314" s="196"/>
      <c r="Q314" s="196"/>
      <c r="R314" s="20"/>
      <c r="T314" s="116"/>
      <c r="U314" s="26" t="s">
        <v>34</v>
      </c>
      <c r="V314" s="117">
        <v>0.064</v>
      </c>
      <c r="W314" s="117">
        <f>$V$314*$K$314</f>
        <v>42.820928</v>
      </c>
      <c r="X314" s="117">
        <v>0.00029</v>
      </c>
      <c r="Y314" s="117">
        <f>$X$314*$K$314</f>
        <v>0.19403233</v>
      </c>
      <c r="Z314" s="117">
        <v>0</v>
      </c>
      <c r="AA314" s="118">
        <f>$Z$314*$K$314</f>
        <v>0</v>
      </c>
      <c r="AC314" s="58"/>
      <c r="AR314" s="6" t="s">
        <v>209</v>
      </c>
      <c r="AT314" s="6" t="s">
        <v>146</v>
      </c>
      <c r="AU314" s="6" t="s">
        <v>77</v>
      </c>
      <c r="AY314" s="6" t="s">
        <v>144</v>
      </c>
      <c r="BE314" s="119">
        <f>IF($U$314="základní",$N$314,0)</f>
        <v>0</v>
      </c>
      <c r="BF314" s="119">
        <f>IF($U$314="snížená",$N$314,0)</f>
        <v>0</v>
      </c>
      <c r="BG314" s="119">
        <f>IF($U$314="zákl. přenesená",$N$314,0)</f>
        <v>0</v>
      </c>
      <c r="BH314" s="119">
        <f>IF($U$314="sníž. přenesená",$N$314,0)</f>
        <v>0</v>
      </c>
      <c r="BI314" s="119">
        <f>IF($U$314="nulová",$N$314,0)</f>
        <v>0</v>
      </c>
      <c r="BJ314" s="6" t="s">
        <v>74</v>
      </c>
      <c r="BK314" s="119">
        <f>ROUND($L$314*$K$314,2)</f>
        <v>0</v>
      </c>
      <c r="BL314" s="6" t="s">
        <v>209</v>
      </c>
      <c r="BM314" s="6" t="s">
        <v>726</v>
      </c>
    </row>
    <row r="315" spans="2:63" s="102" customFormat="1" ht="37.5" customHeight="1">
      <c r="B315" s="103"/>
      <c r="D315" s="104" t="s">
        <v>126</v>
      </c>
      <c r="E315" s="104"/>
      <c r="F315" s="104"/>
      <c r="G315" s="104"/>
      <c r="H315" s="104"/>
      <c r="I315" s="104"/>
      <c r="J315" s="104"/>
      <c r="K315" s="104"/>
      <c r="L315" s="104"/>
      <c r="M315" s="104"/>
      <c r="N315" s="190">
        <f>$BK$315</f>
        <v>0</v>
      </c>
      <c r="O315" s="189"/>
      <c r="P315" s="189"/>
      <c r="Q315" s="189"/>
      <c r="R315" s="106"/>
      <c r="T315" s="107"/>
      <c r="W315" s="108">
        <f>$W$316</f>
        <v>0</v>
      </c>
      <c r="Y315" s="108">
        <f>$Y$316</f>
        <v>0</v>
      </c>
      <c r="AA315" s="109">
        <f>$AA$316</f>
        <v>0</v>
      </c>
      <c r="AR315" s="105" t="s">
        <v>80</v>
      </c>
      <c r="AT315" s="105" t="s">
        <v>68</v>
      </c>
      <c r="AU315" s="105" t="s">
        <v>69</v>
      </c>
      <c r="AY315" s="105" t="s">
        <v>144</v>
      </c>
      <c r="BK315" s="110">
        <f>$BK$316</f>
        <v>0</v>
      </c>
    </row>
    <row r="316" spans="2:63" s="102" customFormat="1" ht="21" customHeight="1">
      <c r="B316" s="103"/>
      <c r="D316" s="111" t="s">
        <v>127</v>
      </c>
      <c r="E316" s="111"/>
      <c r="F316" s="111"/>
      <c r="G316" s="111"/>
      <c r="H316" s="111"/>
      <c r="I316" s="111"/>
      <c r="J316" s="111"/>
      <c r="K316" s="111"/>
      <c r="L316" s="111"/>
      <c r="M316" s="111"/>
      <c r="N316" s="188">
        <f>$BK$316</f>
        <v>0</v>
      </c>
      <c r="O316" s="189"/>
      <c r="P316" s="189"/>
      <c r="Q316" s="189"/>
      <c r="R316" s="106"/>
      <c r="T316" s="107"/>
      <c r="W316" s="108">
        <f>SUM($W$317:$W$317)</f>
        <v>0</v>
      </c>
      <c r="Y316" s="108">
        <f>SUM($Y$317:$Y$317)</f>
        <v>0</v>
      </c>
      <c r="AA316" s="109">
        <f>SUM($AA$317:$AA$317)</f>
        <v>0</v>
      </c>
      <c r="AR316" s="105" t="s">
        <v>80</v>
      </c>
      <c r="AT316" s="105" t="s">
        <v>68</v>
      </c>
      <c r="AU316" s="105" t="s">
        <v>74</v>
      </c>
      <c r="AY316" s="105" t="s">
        <v>144</v>
      </c>
      <c r="BK316" s="110">
        <f>SUM($BK$317:$BK$317)</f>
        <v>0</v>
      </c>
    </row>
    <row r="317" spans="2:65" s="6" customFormat="1" ht="15.75" customHeight="1">
      <c r="B317" s="19"/>
      <c r="C317" s="112" t="s">
        <v>727</v>
      </c>
      <c r="D317" s="112" t="s">
        <v>146</v>
      </c>
      <c r="E317" s="113" t="s">
        <v>728</v>
      </c>
      <c r="F317" s="194" t="s">
        <v>729</v>
      </c>
      <c r="G317" s="192"/>
      <c r="H317" s="192"/>
      <c r="I317" s="192"/>
      <c r="J317" s="114" t="s">
        <v>482</v>
      </c>
      <c r="K317" s="115">
        <v>1</v>
      </c>
      <c r="L317" s="191"/>
      <c r="M317" s="192"/>
      <c r="N317" s="191">
        <f>ROUND($L$317*$K$317,2)</f>
        <v>0</v>
      </c>
      <c r="O317" s="192"/>
      <c r="P317" s="192"/>
      <c r="Q317" s="192"/>
      <c r="R317" s="20"/>
      <c r="T317" s="116"/>
      <c r="U317" s="26" t="s">
        <v>34</v>
      </c>
      <c r="V317" s="117">
        <v>0</v>
      </c>
      <c r="W317" s="117">
        <f>$V$317*$K$317</f>
        <v>0</v>
      </c>
      <c r="X317" s="117">
        <v>0</v>
      </c>
      <c r="Y317" s="117">
        <f>$X$317*$K$317</f>
        <v>0</v>
      </c>
      <c r="Z317" s="117">
        <v>0</v>
      </c>
      <c r="AA317" s="118">
        <f>$Z$317*$K$317</f>
        <v>0</v>
      </c>
      <c r="AR317" s="6" t="s">
        <v>395</v>
      </c>
      <c r="AT317" s="6" t="s">
        <v>146</v>
      </c>
      <c r="AU317" s="6" t="s">
        <v>77</v>
      </c>
      <c r="AY317" s="6" t="s">
        <v>144</v>
      </c>
      <c r="BE317" s="119">
        <f>IF($U$317="základní",$N$317,0)</f>
        <v>0</v>
      </c>
      <c r="BF317" s="119">
        <f>IF($U$317="snížená",$N$317,0)</f>
        <v>0</v>
      </c>
      <c r="BG317" s="119">
        <f>IF($U$317="zákl. přenesená",$N$317,0)</f>
        <v>0</v>
      </c>
      <c r="BH317" s="119">
        <f>IF($U$317="sníž. přenesená",$N$317,0)</f>
        <v>0</v>
      </c>
      <c r="BI317" s="119">
        <f>IF($U$317="nulová",$N$317,0)</f>
        <v>0</v>
      </c>
      <c r="BJ317" s="6" t="s">
        <v>74</v>
      </c>
      <c r="BK317" s="119">
        <f>ROUND($L$317*$K$317,2)</f>
        <v>0</v>
      </c>
      <c r="BL317" s="6" t="s">
        <v>395</v>
      </c>
      <c r="BM317" s="6" t="s">
        <v>730</v>
      </c>
    </row>
    <row r="318" spans="2:46" s="6" customFormat="1" ht="7.5" customHeight="1">
      <c r="B318" s="41"/>
      <c r="C318" s="42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3"/>
      <c r="AT318" s="2"/>
    </row>
  </sheetData>
  <sheetProtection/>
  <mergeCells count="551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2:Q112"/>
    <mergeCell ref="N113:Q113"/>
    <mergeCell ref="N114:Q114"/>
    <mergeCell ref="N115:Q115"/>
    <mergeCell ref="N116:Q116"/>
    <mergeCell ref="N117:Q117"/>
    <mergeCell ref="N118:Q118"/>
    <mergeCell ref="N142:Q142"/>
    <mergeCell ref="N139:Q139"/>
    <mergeCell ref="N140:Q140"/>
    <mergeCell ref="N120:Q120"/>
    <mergeCell ref="L122:Q122"/>
    <mergeCell ref="C128:Q128"/>
    <mergeCell ref="F130:P130"/>
    <mergeCell ref="F131:P131"/>
    <mergeCell ref="M133:P133"/>
    <mergeCell ref="F143:I143"/>
    <mergeCell ref="L143:M143"/>
    <mergeCell ref="N143:Q143"/>
    <mergeCell ref="M135:Q135"/>
    <mergeCell ref="M136:Q136"/>
    <mergeCell ref="F138:I138"/>
    <mergeCell ref="L138:M138"/>
    <mergeCell ref="N138:Q138"/>
    <mergeCell ref="F142:I142"/>
    <mergeCell ref="L142:M142"/>
    <mergeCell ref="F146:I146"/>
    <mergeCell ref="L146:M146"/>
    <mergeCell ref="N146:Q146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54:I154"/>
    <mergeCell ref="L154:M154"/>
    <mergeCell ref="N154:Q154"/>
    <mergeCell ref="N156:Q156"/>
    <mergeCell ref="F157:I157"/>
    <mergeCell ref="L157:M157"/>
    <mergeCell ref="N157:Q157"/>
    <mergeCell ref="F156:I156"/>
    <mergeCell ref="L156:M156"/>
    <mergeCell ref="F158:I158"/>
    <mergeCell ref="L158:M158"/>
    <mergeCell ref="N158:Q158"/>
    <mergeCell ref="F159:I159"/>
    <mergeCell ref="L159:M159"/>
    <mergeCell ref="N159:Q159"/>
    <mergeCell ref="F162:I162"/>
    <mergeCell ref="L162:M162"/>
    <mergeCell ref="N162:Q162"/>
    <mergeCell ref="F160:I160"/>
    <mergeCell ref="L160:M160"/>
    <mergeCell ref="N160:Q160"/>
    <mergeCell ref="F161:I161"/>
    <mergeCell ref="L161:M161"/>
    <mergeCell ref="N161:Q161"/>
    <mergeCell ref="F163:I163"/>
    <mergeCell ref="L163:M163"/>
    <mergeCell ref="N163:Q163"/>
    <mergeCell ref="F164:I164"/>
    <mergeCell ref="L164:M164"/>
    <mergeCell ref="N164:Q164"/>
    <mergeCell ref="F167:I167"/>
    <mergeCell ref="L167:M167"/>
    <mergeCell ref="N167:Q167"/>
    <mergeCell ref="F166:I166"/>
    <mergeCell ref="L166:M166"/>
    <mergeCell ref="F165:I165"/>
    <mergeCell ref="L165:M165"/>
    <mergeCell ref="N165:Q165"/>
    <mergeCell ref="N166:Q166"/>
    <mergeCell ref="F170:I170"/>
    <mergeCell ref="L170:M170"/>
    <mergeCell ref="N170:Q170"/>
    <mergeCell ref="F169:I169"/>
    <mergeCell ref="L169:M169"/>
    <mergeCell ref="N169:Q169"/>
    <mergeCell ref="F171:I171"/>
    <mergeCell ref="L171:M171"/>
    <mergeCell ref="N171:Q171"/>
    <mergeCell ref="F172:I172"/>
    <mergeCell ref="L172:M172"/>
    <mergeCell ref="N172:Q172"/>
    <mergeCell ref="F173:I173"/>
    <mergeCell ref="L173:M173"/>
    <mergeCell ref="N173:Q173"/>
    <mergeCell ref="F175:I175"/>
    <mergeCell ref="L175:M175"/>
    <mergeCell ref="N175:Q175"/>
    <mergeCell ref="N174:Q174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8:I188"/>
    <mergeCell ref="L188:M188"/>
    <mergeCell ref="N188:Q188"/>
    <mergeCell ref="F186:I186"/>
    <mergeCell ref="L186:M186"/>
    <mergeCell ref="N186:Q186"/>
    <mergeCell ref="F187:I187"/>
    <mergeCell ref="L187:M187"/>
    <mergeCell ref="N187:Q187"/>
    <mergeCell ref="F189:I189"/>
    <mergeCell ref="L189:M189"/>
    <mergeCell ref="N189:Q189"/>
    <mergeCell ref="F190:I190"/>
    <mergeCell ref="L190:M190"/>
    <mergeCell ref="N190:Q190"/>
    <mergeCell ref="F192:I192"/>
    <mergeCell ref="L192:M192"/>
    <mergeCell ref="N192:Q192"/>
    <mergeCell ref="F191:I191"/>
    <mergeCell ref="L191:M191"/>
    <mergeCell ref="N191:Q191"/>
    <mergeCell ref="F194:I194"/>
    <mergeCell ref="L194:M194"/>
    <mergeCell ref="N194:Q194"/>
    <mergeCell ref="L193:M193"/>
    <mergeCell ref="N193:Q193"/>
    <mergeCell ref="F193:I193"/>
    <mergeCell ref="L195:M195"/>
    <mergeCell ref="N195:Q195"/>
    <mergeCell ref="F196:I196"/>
    <mergeCell ref="L196:M196"/>
    <mergeCell ref="N196:Q196"/>
    <mergeCell ref="F195:I195"/>
    <mergeCell ref="F198:I198"/>
    <mergeCell ref="L198:M198"/>
    <mergeCell ref="N198:Q198"/>
    <mergeCell ref="L197:M197"/>
    <mergeCell ref="N197:Q197"/>
    <mergeCell ref="F197:I197"/>
    <mergeCell ref="F201:I201"/>
    <mergeCell ref="L201:M201"/>
    <mergeCell ref="N201:Q201"/>
    <mergeCell ref="L199:M199"/>
    <mergeCell ref="N199:Q199"/>
    <mergeCell ref="F200:I200"/>
    <mergeCell ref="L200:M200"/>
    <mergeCell ref="N200:Q200"/>
    <mergeCell ref="F199:I199"/>
    <mergeCell ref="F203:I203"/>
    <mergeCell ref="L203:M203"/>
    <mergeCell ref="N203:Q203"/>
    <mergeCell ref="F202:I202"/>
    <mergeCell ref="L202:M202"/>
    <mergeCell ref="N202:Q202"/>
    <mergeCell ref="F205:I205"/>
    <mergeCell ref="L205:M205"/>
    <mergeCell ref="N205:Q205"/>
    <mergeCell ref="L204:M204"/>
    <mergeCell ref="N204:Q204"/>
    <mergeCell ref="F204:I204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6:I216"/>
    <mergeCell ref="L216:M216"/>
    <mergeCell ref="N216:Q216"/>
    <mergeCell ref="F211:I211"/>
    <mergeCell ref="L211:M211"/>
    <mergeCell ref="N211:Q211"/>
    <mergeCell ref="F213:I213"/>
    <mergeCell ref="L213:M213"/>
    <mergeCell ref="N213:Q213"/>
    <mergeCell ref="N212:Q212"/>
    <mergeCell ref="F220:I220"/>
    <mergeCell ref="L220:M220"/>
    <mergeCell ref="N220:Q220"/>
    <mergeCell ref="F217:I217"/>
    <mergeCell ref="L217:M217"/>
    <mergeCell ref="N217:Q217"/>
    <mergeCell ref="F219:I219"/>
    <mergeCell ref="L219:M219"/>
    <mergeCell ref="N219:Q219"/>
    <mergeCell ref="N218:Q218"/>
    <mergeCell ref="F222:I222"/>
    <mergeCell ref="L222:M222"/>
    <mergeCell ref="N222:Q222"/>
    <mergeCell ref="F221:I221"/>
    <mergeCell ref="L221:M221"/>
    <mergeCell ref="N221:Q221"/>
    <mergeCell ref="L223:M223"/>
    <mergeCell ref="N223:Q223"/>
    <mergeCell ref="F224:I224"/>
    <mergeCell ref="L224:M224"/>
    <mergeCell ref="N224:Q224"/>
    <mergeCell ref="F223:I223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9:I229"/>
    <mergeCell ref="L229:M229"/>
    <mergeCell ref="N229:Q229"/>
    <mergeCell ref="N228:Q228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34:I234"/>
    <mergeCell ref="L234:M234"/>
    <mergeCell ref="N234:Q234"/>
    <mergeCell ref="N233:Q233"/>
    <mergeCell ref="F235:I235"/>
    <mergeCell ref="L235:M235"/>
    <mergeCell ref="N235:Q235"/>
    <mergeCell ref="F236:I236"/>
    <mergeCell ref="L236:M236"/>
    <mergeCell ref="N236:Q236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4:I244"/>
    <mergeCell ref="L244:M244"/>
    <mergeCell ref="N244:Q244"/>
    <mergeCell ref="F248:I248"/>
    <mergeCell ref="L248:M248"/>
    <mergeCell ref="N248:Q248"/>
    <mergeCell ref="F247:I247"/>
    <mergeCell ref="L247:M247"/>
    <mergeCell ref="F246:I246"/>
    <mergeCell ref="L246:M246"/>
    <mergeCell ref="N246:Q246"/>
    <mergeCell ref="N247:Q247"/>
    <mergeCell ref="F250:I250"/>
    <mergeCell ref="L250:M250"/>
    <mergeCell ref="N250:Q250"/>
    <mergeCell ref="F249:I249"/>
    <mergeCell ref="L249:M249"/>
    <mergeCell ref="N249:Q249"/>
    <mergeCell ref="L251:M251"/>
    <mergeCell ref="N251:Q251"/>
    <mergeCell ref="F252:I252"/>
    <mergeCell ref="L252:M252"/>
    <mergeCell ref="N252:Q252"/>
    <mergeCell ref="F251:I251"/>
    <mergeCell ref="F254:I254"/>
    <mergeCell ref="L254:M254"/>
    <mergeCell ref="N254:Q254"/>
    <mergeCell ref="F255:I255"/>
    <mergeCell ref="L255:M255"/>
    <mergeCell ref="N255:Q255"/>
    <mergeCell ref="F257:I257"/>
    <mergeCell ref="L257:M257"/>
    <mergeCell ref="N257:Q257"/>
    <mergeCell ref="F258:I258"/>
    <mergeCell ref="L258:M258"/>
    <mergeCell ref="N258:Q258"/>
    <mergeCell ref="F262:I262"/>
    <mergeCell ref="L262:M262"/>
    <mergeCell ref="F261:I261"/>
    <mergeCell ref="L261:M261"/>
    <mergeCell ref="N261:Q261"/>
    <mergeCell ref="F259:I259"/>
    <mergeCell ref="L259:M259"/>
    <mergeCell ref="N259:Q259"/>
    <mergeCell ref="F260:I260"/>
    <mergeCell ref="L260:M260"/>
    <mergeCell ref="F263:I263"/>
    <mergeCell ref="L263:M263"/>
    <mergeCell ref="N263:Q263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8:I268"/>
    <mergeCell ref="L268:M268"/>
    <mergeCell ref="N268:Q268"/>
    <mergeCell ref="F269:I269"/>
    <mergeCell ref="F271:I271"/>
    <mergeCell ref="L271:M271"/>
    <mergeCell ref="N271:Q271"/>
    <mergeCell ref="N270:Q270"/>
    <mergeCell ref="L276:M276"/>
    <mergeCell ref="N276:Q276"/>
    <mergeCell ref="F272:I272"/>
    <mergeCell ref="L272:M272"/>
    <mergeCell ref="N272:Q272"/>
    <mergeCell ref="F273:I273"/>
    <mergeCell ref="L273:M273"/>
    <mergeCell ref="N273:Q273"/>
    <mergeCell ref="F279:I279"/>
    <mergeCell ref="L279:M279"/>
    <mergeCell ref="F278:I278"/>
    <mergeCell ref="L278:M278"/>
    <mergeCell ref="N278:Q278"/>
    <mergeCell ref="F274:I274"/>
    <mergeCell ref="F275:I275"/>
    <mergeCell ref="L275:M275"/>
    <mergeCell ref="N275:Q275"/>
    <mergeCell ref="F276:I276"/>
    <mergeCell ref="F281:I281"/>
    <mergeCell ref="L281:M281"/>
    <mergeCell ref="N281:Q281"/>
    <mergeCell ref="F280:I280"/>
    <mergeCell ref="L280:M280"/>
    <mergeCell ref="N280:Q280"/>
    <mergeCell ref="F283:I283"/>
    <mergeCell ref="L283:M283"/>
    <mergeCell ref="N283:Q283"/>
    <mergeCell ref="F282:I282"/>
    <mergeCell ref="L282:M282"/>
    <mergeCell ref="N282:Q282"/>
    <mergeCell ref="F285:I285"/>
    <mergeCell ref="L285:M285"/>
    <mergeCell ref="N285:Q285"/>
    <mergeCell ref="F284:I284"/>
    <mergeCell ref="L284:M284"/>
    <mergeCell ref="N284:Q284"/>
    <mergeCell ref="F288:I288"/>
    <mergeCell ref="L288:M288"/>
    <mergeCell ref="F287:I287"/>
    <mergeCell ref="L287:M287"/>
    <mergeCell ref="N287:Q287"/>
    <mergeCell ref="N288:Q288"/>
    <mergeCell ref="F291:I291"/>
    <mergeCell ref="L291:M291"/>
    <mergeCell ref="N291:Q291"/>
    <mergeCell ref="F289:I289"/>
    <mergeCell ref="L289:M289"/>
    <mergeCell ref="N289:Q289"/>
    <mergeCell ref="F290:I290"/>
    <mergeCell ref="L290:M290"/>
    <mergeCell ref="N290:Q290"/>
    <mergeCell ref="F292:I292"/>
    <mergeCell ref="L292:M292"/>
    <mergeCell ref="N292:Q292"/>
    <mergeCell ref="F293:I293"/>
    <mergeCell ref="L293:M293"/>
    <mergeCell ref="N293:Q293"/>
    <mergeCell ref="F297:I297"/>
    <mergeCell ref="L297:M297"/>
    <mergeCell ref="N297:Q297"/>
    <mergeCell ref="F294:I294"/>
    <mergeCell ref="L294:M294"/>
    <mergeCell ref="N294:Q294"/>
    <mergeCell ref="F296:I296"/>
    <mergeCell ref="L296:M296"/>
    <mergeCell ref="N296:Q296"/>
    <mergeCell ref="F299:I299"/>
    <mergeCell ref="L299:M299"/>
    <mergeCell ref="N299:Q299"/>
    <mergeCell ref="F298:I298"/>
    <mergeCell ref="L298:M298"/>
    <mergeCell ref="N298:Q298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5:I305"/>
    <mergeCell ref="L305:M305"/>
    <mergeCell ref="N305:Q305"/>
    <mergeCell ref="F307:I307"/>
    <mergeCell ref="L307:M307"/>
    <mergeCell ref="N307:Q307"/>
    <mergeCell ref="N306:Q306"/>
    <mergeCell ref="F308:I308"/>
    <mergeCell ref="L308:M308"/>
    <mergeCell ref="N308:Q308"/>
    <mergeCell ref="F309:I309"/>
    <mergeCell ref="L309:M309"/>
    <mergeCell ref="N309:Q309"/>
    <mergeCell ref="N314:Q314"/>
    <mergeCell ref="N313:Q313"/>
    <mergeCell ref="L310:M310"/>
    <mergeCell ref="N310:Q310"/>
    <mergeCell ref="F312:I312"/>
    <mergeCell ref="L312:M312"/>
    <mergeCell ref="N312:Q312"/>
    <mergeCell ref="F310:I310"/>
    <mergeCell ref="N311:Q311"/>
    <mergeCell ref="N155:Q155"/>
    <mergeCell ref="N168:Q168"/>
    <mergeCell ref="F317:I317"/>
    <mergeCell ref="L317:M317"/>
    <mergeCell ref="N317:Q317"/>
    <mergeCell ref="N315:Q315"/>
    <mergeCell ref="N316:Q316"/>
    <mergeCell ref="F314:I314"/>
    <mergeCell ref="L314:M314"/>
    <mergeCell ref="N304:Q304"/>
    <mergeCell ref="N206:Q206"/>
    <mergeCell ref="N286:Q286"/>
    <mergeCell ref="N295:Q295"/>
    <mergeCell ref="N237:Q237"/>
    <mergeCell ref="N243:Q243"/>
    <mergeCell ref="N260:Q260"/>
    <mergeCell ref="N215:Q215"/>
    <mergeCell ref="N279:Q279"/>
    <mergeCell ref="N264:Q264"/>
    <mergeCell ref="N262:Q262"/>
    <mergeCell ref="H1:K1"/>
    <mergeCell ref="S2:AC2"/>
    <mergeCell ref="N277:Q277"/>
    <mergeCell ref="N141:Q141"/>
    <mergeCell ref="N151:Q151"/>
    <mergeCell ref="N153:Q153"/>
    <mergeCell ref="N245:Q245"/>
    <mergeCell ref="N253:Q253"/>
    <mergeCell ref="N256:Q256"/>
    <mergeCell ref="N214:Q214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3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4"/>
  <sheetViews>
    <sheetView showGridLines="0" zoomScalePageLayoutView="0" workbookViewId="0" topLeftCell="A1">
      <pane ySplit="1" topLeftCell="A106" activePane="bottomLeft" state="frozen"/>
      <selection pane="topLeft" activeCell="A1" sqref="A1"/>
      <selection pane="bottomLeft" activeCell="L129" sqref="L122:M12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847</v>
      </c>
      <c r="G1" s="131"/>
      <c r="H1" s="187" t="s">
        <v>848</v>
      </c>
      <c r="I1" s="187"/>
      <c r="J1" s="187"/>
      <c r="K1" s="187"/>
      <c r="L1" s="131" t="s">
        <v>849</v>
      </c>
      <c r="M1" s="129"/>
      <c r="N1" s="129"/>
      <c r="O1" s="130" t="s">
        <v>87</v>
      </c>
      <c r="P1" s="129"/>
      <c r="Q1" s="129"/>
      <c r="R1" s="129"/>
      <c r="S1" s="131" t="s">
        <v>850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5" t="s">
        <v>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58" t="s">
        <v>5</v>
      </c>
      <c r="T2" s="159"/>
      <c r="U2" s="159"/>
      <c r="V2" s="159"/>
      <c r="W2" s="159"/>
      <c r="X2" s="159"/>
      <c r="Y2" s="159"/>
      <c r="Z2" s="159"/>
      <c r="AA2" s="159"/>
      <c r="AB2" s="159"/>
      <c r="AC2" s="159"/>
      <c r="AT2" s="2" t="s">
        <v>79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79" t="s">
        <v>88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210" t="str">
        <f>'Rekapitulace stavby'!$K$6</f>
        <v>Nemocnice Stod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R6" s="11"/>
    </row>
    <row r="7" spans="2:18" s="6" customFormat="1" ht="33.75" customHeight="1">
      <c r="B7" s="19"/>
      <c r="D7" s="15" t="s">
        <v>89</v>
      </c>
      <c r="F7" s="185" t="s">
        <v>731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211">
        <f>'Rekapitulace stavby'!$AN$8</f>
        <v>41986</v>
      </c>
      <c r="P9" s="155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22</v>
      </c>
      <c r="M11" s="16" t="s">
        <v>23</v>
      </c>
      <c r="O11" s="172">
        <f>IF('Rekapitulace stavby'!$AN$10="","",'Rekapitulace stavby'!$AN$10)</f>
      </c>
      <c r="P11" s="155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24</v>
      </c>
      <c r="O12" s="172">
        <f>IF('Rekapitulace stavby'!$AN$11="","",'Rekapitulace stavby'!$AN$11)</f>
      </c>
      <c r="P12" s="155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25</v>
      </c>
      <c r="M14" s="16" t="s">
        <v>23</v>
      </c>
      <c r="O14" s="172">
        <f>IF('Rekapitulace stavby'!$AN$13="","",'Rekapitulace stavby'!$AN$13)</f>
      </c>
      <c r="P14" s="155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24</v>
      </c>
      <c r="O15" s="172">
        <f>IF('Rekapitulace stavby'!$AN$14="","",'Rekapitulace stavby'!$AN$14)</f>
      </c>
      <c r="P15" s="155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26</v>
      </c>
      <c r="M17" s="16" t="s">
        <v>23</v>
      </c>
      <c r="O17" s="172">
        <f>IF('Rekapitulace stavby'!$AN$16="","",'Rekapitulace stavby'!$AN$16)</f>
      </c>
      <c r="P17" s="155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24</v>
      </c>
      <c r="O18" s="172">
        <f>IF('Rekapitulace stavby'!$AN$17="","",'Rekapitulace stavby'!$AN$17)</f>
      </c>
      <c r="P18" s="155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28</v>
      </c>
      <c r="M20" s="16" t="s">
        <v>23</v>
      </c>
      <c r="O20" s="172">
        <f>IF('Rekapitulace stavby'!$AN$19="","",'Rekapitulace stavby'!$AN$19)</f>
      </c>
      <c r="P20" s="155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24</v>
      </c>
      <c r="O21" s="172">
        <f>IF('Rekapitulace stavby'!$AN$20="","",'Rekapitulace stavby'!$AN$20)</f>
      </c>
      <c r="P21" s="155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29</v>
      </c>
      <c r="R23" s="20"/>
    </row>
    <row r="24" spans="2:18" s="79" customFormat="1" ht="15.75" customHeight="1">
      <c r="B24" s="80"/>
      <c r="E24" s="186"/>
      <c r="F24" s="217"/>
      <c r="G24" s="217"/>
      <c r="H24" s="217"/>
      <c r="I24" s="217"/>
      <c r="J24" s="217"/>
      <c r="K24" s="217"/>
      <c r="L24" s="217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91</v>
      </c>
      <c r="M27" s="162">
        <f>$N$88</f>
        <v>0</v>
      </c>
      <c r="N27" s="155"/>
      <c r="O27" s="155"/>
      <c r="P27" s="155"/>
      <c r="R27" s="20"/>
    </row>
    <row r="28" spans="2:18" s="6" customFormat="1" ht="15" customHeight="1">
      <c r="B28" s="19"/>
      <c r="D28" s="18" t="s">
        <v>92</v>
      </c>
      <c r="M28" s="162">
        <f>$N$100</f>
        <v>0</v>
      </c>
      <c r="N28" s="155"/>
      <c r="O28" s="155"/>
      <c r="P28" s="155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32</v>
      </c>
      <c r="M30" s="218">
        <f>ROUND($M$27+$M$28,2)</f>
        <v>0</v>
      </c>
      <c r="N30" s="155"/>
      <c r="O30" s="155"/>
      <c r="P30" s="155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33</v>
      </c>
      <c r="E32" s="24" t="s">
        <v>34</v>
      </c>
      <c r="F32" s="25">
        <v>0.21</v>
      </c>
      <c r="G32" s="84" t="s">
        <v>35</v>
      </c>
      <c r="H32" s="216">
        <f>ROUND((SUM($BE$100:$BE$101)+SUM($BE$119:$BE$173)),2)</f>
        <v>0</v>
      </c>
      <c r="I32" s="155"/>
      <c r="J32" s="155"/>
      <c r="M32" s="216">
        <f>ROUND(ROUND((SUM($BE$100:$BE$101)+SUM($BE$119:$BE$173)),2)*$F$32,2)</f>
        <v>0</v>
      </c>
      <c r="N32" s="155"/>
      <c r="O32" s="155"/>
      <c r="P32" s="155"/>
      <c r="R32" s="20"/>
    </row>
    <row r="33" spans="2:18" s="6" customFormat="1" ht="15" customHeight="1">
      <c r="B33" s="19"/>
      <c r="E33" s="24" t="s">
        <v>36</v>
      </c>
      <c r="F33" s="25">
        <v>0.15</v>
      </c>
      <c r="G33" s="84" t="s">
        <v>35</v>
      </c>
      <c r="H33" s="216">
        <f>ROUND((SUM($BF$100:$BF$101)+SUM($BF$119:$BF$173)),2)</f>
        <v>0</v>
      </c>
      <c r="I33" s="155"/>
      <c r="J33" s="155"/>
      <c r="M33" s="216">
        <f>ROUND(ROUND((SUM($BF$100:$BF$101)+SUM($BF$119:$BF$173)),2)*$F$33,2)</f>
        <v>0</v>
      </c>
      <c r="N33" s="155"/>
      <c r="O33" s="155"/>
      <c r="P33" s="155"/>
      <c r="R33" s="20"/>
    </row>
    <row r="34" spans="2:18" s="6" customFormat="1" ht="15" customHeight="1" hidden="1">
      <c r="B34" s="19"/>
      <c r="E34" s="24" t="s">
        <v>37</v>
      </c>
      <c r="F34" s="25">
        <v>0.21</v>
      </c>
      <c r="G34" s="84" t="s">
        <v>35</v>
      </c>
      <c r="H34" s="216">
        <f>ROUND((SUM($BG$100:$BG$101)+SUM($BG$119:$BG$173)),2)</f>
        <v>0</v>
      </c>
      <c r="I34" s="155"/>
      <c r="J34" s="155"/>
      <c r="M34" s="216">
        <v>0</v>
      </c>
      <c r="N34" s="155"/>
      <c r="O34" s="155"/>
      <c r="P34" s="155"/>
      <c r="R34" s="20"/>
    </row>
    <row r="35" spans="2:18" s="6" customFormat="1" ht="15" customHeight="1" hidden="1">
      <c r="B35" s="19"/>
      <c r="E35" s="24" t="s">
        <v>38</v>
      </c>
      <c r="F35" s="25">
        <v>0.15</v>
      </c>
      <c r="G35" s="84" t="s">
        <v>35</v>
      </c>
      <c r="H35" s="216">
        <f>ROUND((SUM($BH$100:$BH$101)+SUM($BH$119:$BH$173)),2)</f>
        <v>0</v>
      </c>
      <c r="I35" s="155"/>
      <c r="J35" s="155"/>
      <c r="M35" s="216">
        <v>0</v>
      </c>
      <c r="N35" s="155"/>
      <c r="O35" s="155"/>
      <c r="P35" s="155"/>
      <c r="R35" s="20"/>
    </row>
    <row r="36" spans="2:18" s="6" customFormat="1" ht="15" customHeight="1" hidden="1">
      <c r="B36" s="19"/>
      <c r="E36" s="24" t="s">
        <v>39</v>
      </c>
      <c r="F36" s="25">
        <v>0</v>
      </c>
      <c r="G36" s="84" t="s">
        <v>35</v>
      </c>
      <c r="H36" s="216">
        <f>ROUND((SUM($BI$100:$BI$101)+SUM($BI$119:$BI$173)),2)</f>
        <v>0</v>
      </c>
      <c r="I36" s="155"/>
      <c r="J36" s="155"/>
      <c r="M36" s="216">
        <v>0</v>
      </c>
      <c r="N36" s="155"/>
      <c r="O36" s="155"/>
      <c r="P36" s="155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40</v>
      </c>
      <c r="E38" s="30"/>
      <c r="F38" s="30"/>
      <c r="G38" s="85" t="s">
        <v>41</v>
      </c>
      <c r="H38" s="31" t="s">
        <v>42</v>
      </c>
      <c r="I38" s="30"/>
      <c r="J38" s="30"/>
      <c r="K38" s="30"/>
      <c r="L38" s="178">
        <f>SUM($M$30:$M$36)</f>
        <v>0</v>
      </c>
      <c r="M38" s="174"/>
      <c r="N38" s="174"/>
      <c r="O38" s="174"/>
      <c r="P38" s="17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43</v>
      </c>
      <c r="E50" s="33"/>
      <c r="F50" s="33"/>
      <c r="G50" s="33"/>
      <c r="H50" s="34"/>
      <c r="J50" s="32" t="s">
        <v>44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45</v>
      </c>
      <c r="E59" s="38"/>
      <c r="F59" s="38"/>
      <c r="G59" s="39" t="s">
        <v>46</v>
      </c>
      <c r="H59" s="40"/>
      <c r="J59" s="37" t="s">
        <v>45</v>
      </c>
      <c r="K59" s="38"/>
      <c r="L59" s="38"/>
      <c r="M59" s="38"/>
      <c r="N59" s="39" t="s">
        <v>46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47</v>
      </c>
      <c r="E61" s="33"/>
      <c r="F61" s="33"/>
      <c r="G61" s="33"/>
      <c r="H61" s="34"/>
      <c r="J61" s="32" t="s">
        <v>48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45</v>
      </c>
      <c r="E70" s="38"/>
      <c r="F70" s="38"/>
      <c r="G70" s="39" t="s">
        <v>46</v>
      </c>
      <c r="H70" s="40"/>
      <c r="J70" s="37" t="s">
        <v>45</v>
      </c>
      <c r="K70" s="38"/>
      <c r="L70" s="38"/>
      <c r="M70" s="38"/>
      <c r="N70" s="39" t="s">
        <v>46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79" t="s">
        <v>93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210" t="str">
        <f>$F$6</f>
        <v>Nemocnice Stod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R78" s="20"/>
    </row>
    <row r="79" spans="2:18" s="6" customFormat="1" ht="37.5" customHeight="1">
      <c r="B79" s="19"/>
      <c r="C79" s="49" t="s">
        <v>89</v>
      </c>
      <c r="F79" s="180" t="str">
        <f>$F$7</f>
        <v>2 - Elektroinstalace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211">
        <f>IF($O$9="","",$O$9)</f>
        <v>41986</v>
      </c>
      <c r="N81" s="155"/>
      <c r="O81" s="155"/>
      <c r="P81" s="155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22</v>
      </c>
      <c r="F83" s="14" t="str">
        <f>$E$12</f>
        <v> </v>
      </c>
      <c r="K83" s="16" t="s">
        <v>26</v>
      </c>
      <c r="M83" s="172" t="str">
        <f>$E$18</f>
        <v> </v>
      </c>
      <c r="N83" s="155"/>
      <c r="O83" s="155"/>
      <c r="P83" s="155"/>
      <c r="Q83" s="155"/>
      <c r="R83" s="20"/>
    </row>
    <row r="84" spans="2:18" s="6" customFormat="1" ht="15" customHeight="1">
      <c r="B84" s="19"/>
      <c r="C84" s="16" t="s">
        <v>25</v>
      </c>
      <c r="F84" s="14" t="str">
        <f>IF($E$15="","",$E$15)</f>
        <v> </v>
      </c>
      <c r="K84" s="16" t="s">
        <v>28</v>
      </c>
      <c r="M84" s="172" t="str">
        <f>$E$21</f>
        <v> </v>
      </c>
      <c r="N84" s="155"/>
      <c r="O84" s="155"/>
      <c r="P84" s="155"/>
      <c r="Q84" s="155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15" t="s">
        <v>94</v>
      </c>
      <c r="D86" s="157"/>
      <c r="E86" s="157"/>
      <c r="F86" s="157"/>
      <c r="G86" s="157"/>
      <c r="H86" s="28"/>
      <c r="I86" s="28"/>
      <c r="J86" s="28"/>
      <c r="K86" s="28"/>
      <c r="L86" s="28"/>
      <c r="M86" s="28"/>
      <c r="N86" s="215" t="s">
        <v>95</v>
      </c>
      <c r="O86" s="155"/>
      <c r="P86" s="155"/>
      <c r="Q86" s="155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96</v>
      </c>
      <c r="N88" s="154">
        <f>$N$119</f>
        <v>0</v>
      </c>
      <c r="O88" s="155"/>
      <c r="P88" s="155"/>
      <c r="Q88" s="155"/>
      <c r="R88" s="20"/>
      <c r="AU88" s="6" t="s">
        <v>97</v>
      </c>
    </row>
    <row r="89" spans="2:18" s="65" customFormat="1" ht="25.5" customHeight="1">
      <c r="B89" s="86"/>
      <c r="D89" s="87" t="s">
        <v>732</v>
      </c>
      <c r="N89" s="214">
        <f>$N$120</f>
        <v>0</v>
      </c>
      <c r="O89" s="213"/>
      <c r="P89" s="213"/>
      <c r="Q89" s="213"/>
      <c r="R89" s="88"/>
    </row>
    <row r="90" spans="2:18" s="82" customFormat="1" ht="21" customHeight="1">
      <c r="B90" s="89"/>
      <c r="D90" s="90" t="s">
        <v>733</v>
      </c>
      <c r="N90" s="212">
        <f>$N$121</f>
        <v>0</v>
      </c>
      <c r="O90" s="213"/>
      <c r="P90" s="213"/>
      <c r="Q90" s="213"/>
      <c r="R90" s="91"/>
    </row>
    <row r="91" spans="2:18" s="82" customFormat="1" ht="21" customHeight="1">
      <c r="B91" s="89"/>
      <c r="D91" s="90" t="s">
        <v>734</v>
      </c>
      <c r="N91" s="212">
        <f>$N$130</f>
        <v>0</v>
      </c>
      <c r="O91" s="213"/>
      <c r="P91" s="213"/>
      <c r="Q91" s="213"/>
      <c r="R91" s="91"/>
    </row>
    <row r="92" spans="2:18" s="82" customFormat="1" ht="21" customHeight="1">
      <c r="B92" s="89"/>
      <c r="D92" s="90" t="s">
        <v>735</v>
      </c>
      <c r="N92" s="212">
        <f>$N$137</f>
        <v>0</v>
      </c>
      <c r="O92" s="213"/>
      <c r="P92" s="213"/>
      <c r="Q92" s="213"/>
      <c r="R92" s="91"/>
    </row>
    <row r="93" spans="2:18" s="82" customFormat="1" ht="21" customHeight="1">
      <c r="B93" s="89"/>
      <c r="D93" s="90" t="s">
        <v>736</v>
      </c>
      <c r="N93" s="212">
        <f>$N$140</f>
        <v>0</v>
      </c>
      <c r="O93" s="213"/>
      <c r="P93" s="213"/>
      <c r="Q93" s="213"/>
      <c r="R93" s="91"/>
    </row>
    <row r="94" spans="2:18" s="65" customFormat="1" ht="25.5" customHeight="1">
      <c r="B94" s="86"/>
      <c r="D94" s="87" t="s">
        <v>737</v>
      </c>
      <c r="N94" s="214">
        <f>$N$147</f>
        <v>0</v>
      </c>
      <c r="O94" s="213"/>
      <c r="P94" s="213"/>
      <c r="Q94" s="213"/>
      <c r="R94" s="88"/>
    </row>
    <row r="95" spans="2:18" s="82" customFormat="1" ht="21" customHeight="1">
      <c r="B95" s="89"/>
      <c r="D95" s="90" t="s">
        <v>738</v>
      </c>
      <c r="N95" s="212">
        <f>$N$148</f>
        <v>0</v>
      </c>
      <c r="O95" s="213"/>
      <c r="P95" s="213"/>
      <c r="Q95" s="213"/>
      <c r="R95" s="91"/>
    </row>
    <row r="96" spans="2:18" s="82" customFormat="1" ht="21" customHeight="1">
      <c r="B96" s="89"/>
      <c r="D96" s="90" t="s">
        <v>739</v>
      </c>
      <c r="N96" s="212">
        <f>$N$157</f>
        <v>0</v>
      </c>
      <c r="O96" s="213"/>
      <c r="P96" s="213"/>
      <c r="Q96" s="213"/>
      <c r="R96" s="91"/>
    </row>
    <row r="97" spans="2:18" s="82" customFormat="1" ht="15.75" customHeight="1">
      <c r="B97" s="89"/>
      <c r="D97" s="90" t="s">
        <v>740</v>
      </c>
      <c r="N97" s="212">
        <f>$N$162</f>
        <v>0</v>
      </c>
      <c r="O97" s="213"/>
      <c r="P97" s="213"/>
      <c r="Q97" s="213"/>
      <c r="R97" s="91"/>
    </row>
    <row r="98" spans="2:18" s="82" customFormat="1" ht="21" customHeight="1">
      <c r="B98" s="89"/>
      <c r="D98" s="90" t="s">
        <v>741</v>
      </c>
      <c r="N98" s="212">
        <f>$N$165</f>
        <v>0</v>
      </c>
      <c r="O98" s="213"/>
      <c r="P98" s="213"/>
      <c r="Q98" s="213"/>
      <c r="R98" s="91"/>
    </row>
    <row r="99" spans="2:18" s="6" customFormat="1" ht="22.5" customHeight="1">
      <c r="B99" s="19"/>
      <c r="R99" s="20"/>
    </row>
    <row r="100" spans="2:21" s="6" customFormat="1" ht="30" customHeight="1">
      <c r="B100" s="19"/>
      <c r="C100" s="60" t="s">
        <v>128</v>
      </c>
      <c r="N100" s="154">
        <v>0</v>
      </c>
      <c r="O100" s="155"/>
      <c r="P100" s="155"/>
      <c r="Q100" s="155"/>
      <c r="R100" s="20"/>
      <c r="T100" s="92"/>
      <c r="U100" s="93" t="s">
        <v>33</v>
      </c>
    </row>
    <row r="101" spans="2:18" s="6" customFormat="1" ht="18.75" customHeight="1">
      <c r="B101" s="19"/>
      <c r="R101" s="20"/>
    </row>
    <row r="102" spans="2:18" s="6" customFormat="1" ht="30" customHeight="1">
      <c r="B102" s="19"/>
      <c r="C102" s="78" t="s">
        <v>86</v>
      </c>
      <c r="D102" s="28"/>
      <c r="E102" s="28"/>
      <c r="F102" s="28"/>
      <c r="G102" s="28"/>
      <c r="H102" s="28"/>
      <c r="I102" s="28"/>
      <c r="J102" s="28"/>
      <c r="K102" s="28"/>
      <c r="L102" s="156">
        <f>ROUND(SUM($N$88+$N$100),2)</f>
        <v>0</v>
      </c>
      <c r="M102" s="157"/>
      <c r="N102" s="157"/>
      <c r="O102" s="157"/>
      <c r="P102" s="157"/>
      <c r="Q102" s="157"/>
      <c r="R102" s="20"/>
    </row>
    <row r="103" spans="2:18" s="6" customFormat="1" ht="7.5" customHeight="1"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3"/>
    </row>
    <row r="107" spans="2:18" s="6" customFormat="1" ht="7.5" customHeight="1">
      <c r="B107" s="44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6"/>
    </row>
    <row r="108" spans="2:18" s="6" customFormat="1" ht="37.5" customHeight="1">
      <c r="B108" s="19"/>
      <c r="C108" s="179" t="s">
        <v>129</v>
      </c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20"/>
    </row>
    <row r="109" spans="2:18" s="6" customFormat="1" ht="7.5" customHeight="1">
      <c r="B109" s="19"/>
      <c r="R109" s="20"/>
    </row>
    <row r="110" spans="2:18" s="6" customFormat="1" ht="30.75" customHeight="1">
      <c r="B110" s="19"/>
      <c r="C110" s="16" t="s">
        <v>14</v>
      </c>
      <c r="F110" s="210" t="str">
        <f>$F$6</f>
        <v>Nemocnice Stod</v>
      </c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R110" s="20"/>
    </row>
    <row r="111" spans="2:18" s="6" customFormat="1" ht="37.5" customHeight="1">
      <c r="B111" s="19"/>
      <c r="C111" s="49" t="s">
        <v>89</v>
      </c>
      <c r="F111" s="180" t="str">
        <f>$F$7</f>
        <v>2 - Elektroinstalace</v>
      </c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R111" s="20"/>
    </row>
    <row r="112" spans="2:18" s="6" customFormat="1" ht="7.5" customHeight="1">
      <c r="B112" s="19"/>
      <c r="R112" s="20"/>
    </row>
    <row r="113" spans="2:18" s="6" customFormat="1" ht="18.75" customHeight="1">
      <c r="B113" s="19"/>
      <c r="C113" s="16" t="s">
        <v>19</v>
      </c>
      <c r="F113" s="14" t="str">
        <f>$F$9</f>
        <v> </v>
      </c>
      <c r="K113" s="16" t="s">
        <v>21</v>
      </c>
      <c r="M113" s="211">
        <f>IF($O$9="","",$O$9)</f>
        <v>41986</v>
      </c>
      <c r="N113" s="155"/>
      <c r="O113" s="155"/>
      <c r="P113" s="155"/>
      <c r="R113" s="20"/>
    </row>
    <row r="114" spans="2:18" s="6" customFormat="1" ht="7.5" customHeight="1">
      <c r="B114" s="19"/>
      <c r="R114" s="20"/>
    </row>
    <row r="115" spans="2:18" s="6" customFormat="1" ht="15.75" customHeight="1">
      <c r="B115" s="19"/>
      <c r="C115" s="16" t="s">
        <v>22</v>
      </c>
      <c r="F115" s="14" t="str">
        <f>$E$12</f>
        <v> </v>
      </c>
      <c r="K115" s="16" t="s">
        <v>26</v>
      </c>
      <c r="M115" s="172" t="str">
        <f>$E$18</f>
        <v> </v>
      </c>
      <c r="N115" s="155"/>
      <c r="O115" s="155"/>
      <c r="P115" s="155"/>
      <c r="Q115" s="155"/>
      <c r="R115" s="20"/>
    </row>
    <row r="116" spans="2:18" s="6" customFormat="1" ht="15" customHeight="1">
      <c r="B116" s="19"/>
      <c r="C116" s="16" t="s">
        <v>25</v>
      </c>
      <c r="F116" s="14" t="str">
        <f>IF($E$15="","",$E$15)</f>
        <v> </v>
      </c>
      <c r="K116" s="16" t="s">
        <v>28</v>
      </c>
      <c r="M116" s="172" t="str">
        <f>$E$21</f>
        <v> </v>
      </c>
      <c r="N116" s="155"/>
      <c r="O116" s="155"/>
      <c r="P116" s="155"/>
      <c r="Q116" s="155"/>
      <c r="R116" s="20"/>
    </row>
    <row r="117" spans="2:18" s="6" customFormat="1" ht="11.25" customHeight="1">
      <c r="B117" s="19"/>
      <c r="R117" s="20"/>
    </row>
    <row r="118" spans="2:27" s="94" customFormat="1" ht="30" customHeight="1">
      <c r="B118" s="95"/>
      <c r="C118" s="96" t="s">
        <v>130</v>
      </c>
      <c r="D118" s="97" t="s">
        <v>131</v>
      </c>
      <c r="E118" s="97" t="s">
        <v>51</v>
      </c>
      <c r="F118" s="206" t="s">
        <v>132</v>
      </c>
      <c r="G118" s="207"/>
      <c r="H118" s="207"/>
      <c r="I118" s="207"/>
      <c r="J118" s="97" t="s">
        <v>133</v>
      </c>
      <c r="K118" s="97" t="s">
        <v>134</v>
      </c>
      <c r="L118" s="206" t="s">
        <v>135</v>
      </c>
      <c r="M118" s="207"/>
      <c r="N118" s="206" t="s">
        <v>136</v>
      </c>
      <c r="O118" s="207"/>
      <c r="P118" s="207"/>
      <c r="Q118" s="208"/>
      <c r="R118" s="98"/>
      <c r="T118" s="55" t="s">
        <v>137</v>
      </c>
      <c r="U118" s="56" t="s">
        <v>33</v>
      </c>
      <c r="V118" s="56" t="s">
        <v>138</v>
      </c>
      <c r="W118" s="56" t="s">
        <v>139</v>
      </c>
      <c r="X118" s="56" t="s">
        <v>140</v>
      </c>
      <c r="Y118" s="56" t="s">
        <v>141</v>
      </c>
      <c r="Z118" s="56" t="s">
        <v>142</v>
      </c>
      <c r="AA118" s="57" t="s">
        <v>143</v>
      </c>
    </row>
    <row r="119" spans="2:63" s="6" customFormat="1" ht="30" customHeight="1">
      <c r="B119" s="19"/>
      <c r="C119" s="60" t="s">
        <v>91</v>
      </c>
      <c r="N119" s="209">
        <f>$BK$119</f>
        <v>0</v>
      </c>
      <c r="O119" s="155"/>
      <c r="P119" s="155"/>
      <c r="Q119" s="155"/>
      <c r="R119" s="20"/>
      <c r="T119" s="59"/>
      <c r="U119" s="33"/>
      <c r="V119" s="33"/>
      <c r="W119" s="99">
        <f>$W$120+$W$147</f>
        <v>0</v>
      </c>
      <c r="X119" s="33"/>
      <c r="Y119" s="99">
        <f>$Y$120+$Y$147</f>
        <v>0</v>
      </c>
      <c r="Z119" s="33"/>
      <c r="AA119" s="100">
        <f>$AA$120+$AA$147</f>
        <v>0</v>
      </c>
      <c r="AT119" s="6" t="s">
        <v>68</v>
      </c>
      <c r="AU119" s="6" t="s">
        <v>97</v>
      </c>
      <c r="BK119" s="101">
        <f>$BK$120+$BK$147</f>
        <v>0</v>
      </c>
    </row>
    <row r="120" spans="2:63" s="102" customFormat="1" ht="37.5" customHeight="1">
      <c r="B120" s="103"/>
      <c r="D120" s="104" t="s">
        <v>732</v>
      </c>
      <c r="E120" s="104"/>
      <c r="F120" s="104"/>
      <c r="G120" s="104"/>
      <c r="H120" s="104"/>
      <c r="I120" s="104"/>
      <c r="J120" s="104"/>
      <c r="K120" s="104"/>
      <c r="L120" s="104"/>
      <c r="M120" s="104"/>
      <c r="N120" s="190">
        <f>$BK$120</f>
        <v>0</v>
      </c>
      <c r="O120" s="189"/>
      <c r="P120" s="189"/>
      <c r="Q120" s="189"/>
      <c r="R120" s="106"/>
      <c r="T120" s="107"/>
      <c r="W120" s="108">
        <f>$W$121+$W$130+$W$137+$W$140</f>
        <v>0</v>
      </c>
      <c r="Y120" s="108">
        <f>$Y$121+$Y$130+$Y$137+$Y$140</f>
        <v>0</v>
      </c>
      <c r="AA120" s="109">
        <f>$AA$121+$AA$130+$AA$137+$AA$140</f>
        <v>0</v>
      </c>
      <c r="AR120" s="105" t="s">
        <v>80</v>
      </c>
      <c r="AT120" s="105" t="s">
        <v>68</v>
      </c>
      <c r="AU120" s="105" t="s">
        <v>69</v>
      </c>
      <c r="AY120" s="105" t="s">
        <v>144</v>
      </c>
      <c r="BK120" s="110">
        <f>$BK$121+$BK$130+$BK$137+$BK$140</f>
        <v>0</v>
      </c>
    </row>
    <row r="121" spans="2:63" s="102" customFormat="1" ht="21" customHeight="1">
      <c r="B121" s="103"/>
      <c r="D121" s="111" t="s">
        <v>733</v>
      </c>
      <c r="E121" s="111"/>
      <c r="F121" s="111"/>
      <c r="G121" s="111"/>
      <c r="H121" s="111"/>
      <c r="I121" s="111"/>
      <c r="J121" s="111"/>
      <c r="K121" s="111"/>
      <c r="L121" s="111"/>
      <c r="M121" s="111"/>
      <c r="N121" s="188">
        <f>$BK$121</f>
        <v>0</v>
      </c>
      <c r="O121" s="189"/>
      <c r="P121" s="189"/>
      <c r="Q121" s="189"/>
      <c r="R121" s="106"/>
      <c r="T121" s="107"/>
      <c r="W121" s="108">
        <f>SUM($W$122:$W$129)</f>
        <v>0</v>
      </c>
      <c r="Y121" s="108">
        <f>SUM($Y$122:$Y$129)</f>
        <v>0</v>
      </c>
      <c r="AA121" s="109">
        <f>SUM($AA$122:$AA$129)</f>
        <v>0</v>
      </c>
      <c r="AR121" s="105" t="s">
        <v>80</v>
      </c>
      <c r="AT121" s="105" t="s">
        <v>68</v>
      </c>
      <c r="AU121" s="105" t="s">
        <v>74</v>
      </c>
      <c r="AY121" s="105" t="s">
        <v>144</v>
      </c>
      <c r="BK121" s="110">
        <f>SUM($BK$122:$BK$129)</f>
        <v>0</v>
      </c>
    </row>
    <row r="122" spans="2:65" s="6" customFormat="1" ht="27" customHeight="1">
      <c r="B122" s="19"/>
      <c r="C122" s="112" t="s">
        <v>74</v>
      </c>
      <c r="D122" s="112" t="s">
        <v>146</v>
      </c>
      <c r="E122" s="113" t="s">
        <v>74</v>
      </c>
      <c r="F122" s="194" t="s">
        <v>742</v>
      </c>
      <c r="G122" s="192"/>
      <c r="H122" s="192"/>
      <c r="I122" s="192"/>
      <c r="J122" s="114" t="s">
        <v>157</v>
      </c>
      <c r="K122" s="115">
        <v>1</v>
      </c>
      <c r="L122" s="191"/>
      <c r="M122" s="192"/>
      <c r="N122" s="191">
        <f>ROUND($L$122*$K$122,2)</f>
        <v>0</v>
      </c>
      <c r="O122" s="192"/>
      <c r="P122" s="192"/>
      <c r="Q122" s="192"/>
      <c r="R122" s="20"/>
      <c r="T122" s="116"/>
      <c r="U122" s="26" t="s">
        <v>34</v>
      </c>
      <c r="V122" s="117">
        <v>0</v>
      </c>
      <c r="W122" s="117">
        <f>$V$122*$K$122</f>
        <v>0</v>
      </c>
      <c r="X122" s="117">
        <v>0</v>
      </c>
      <c r="Y122" s="117">
        <f>$X$122*$K$122</f>
        <v>0</v>
      </c>
      <c r="Z122" s="117">
        <v>0</v>
      </c>
      <c r="AA122" s="118">
        <f>$Z$122*$K$122</f>
        <v>0</v>
      </c>
      <c r="AR122" s="6" t="s">
        <v>395</v>
      </c>
      <c r="AT122" s="6" t="s">
        <v>146</v>
      </c>
      <c r="AU122" s="6" t="s">
        <v>77</v>
      </c>
      <c r="AY122" s="6" t="s">
        <v>144</v>
      </c>
      <c r="BE122" s="119">
        <f>IF($U$122="základní",$N$122,0)</f>
        <v>0</v>
      </c>
      <c r="BF122" s="119">
        <f>IF($U$122="snížená",$N$122,0)</f>
        <v>0</v>
      </c>
      <c r="BG122" s="119">
        <f>IF($U$122="zákl. přenesená",$N$122,0)</f>
        <v>0</v>
      </c>
      <c r="BH122" s="119">
        <f>IF($U$122="sníž. přenesená",$N$122,0)</f>
        <v>0</v>
      </c>
      <c r="BI122" s="119">
        <f>IF($U$122="nulová",$N$122,0)</f>
        <v>0</v>
      </c>
      <c r="BJ122" s="6" t="s">
        <v>74</v>
      </c>
      <c r="BK122" s="119">
        <f>ROUND($L$122*$K$122,2)</f>
        <v>0</v>
      </c>
      <c r="BL122" s="6" t="s">
        <v>395</v>
      </c>
      <c r="BM122" s="6" t="s">
        <v>743</v>
      </c>
    </row>
    <row r="123" spans="2:65" s="6" customFormat="1" ht="27" customHeight="1">
      <c r="B123" s="19"/>
      <c r="C123" s="112" t="s">
        <v>77</v>
      </c>
      <c r="D123" s="112" t="s">
        <v>146</v>
      </c>
      <c r="E123" s="113" t="s">
        <v>77</v>
      </c>
      <c r="F123" s="194" t="s">
        <v>744</v>
      </c>
      <c r="G123" s="192"/>
      <c r="H123" s="192"/>
      <c r="I123" s="192"/>
      <c r="J123" s="114" t="s">
        <v>157</v>
      </c>
      <c r="K123" s="115">
        <v>1</v>
      </c>
      <c r="L123" s="191"/>
      <c r="M123" s="192"/>
      <c r="N123" s="191">
        <f>ROUND($L$123*$K$123,2)</f>
        <v>0</v>
      </c>
      <c r="O123" s="192"/>
      <c r="P123" s="192"/>
      <c r="Q123" s="192"/>
      <c r="R123" s="20"/>
      <c r="T123" s="116"/>
      <c r="U123" s="26" t="s">
        <v>34</v>
      </c>
      <c r="V123" s="117">
        <v>0</v>
      </c>
      <c r="W123" s="117">
        <f>$V$123*$K$123</f>
        <v>0</v>
      </c>
      <c r="X123" s="117">
        <v>0</v>
      </c>
      <c r="Y123" s="117">
        <f>$X$123*$K$123</f>
        <v>0</v>
      </c>
      <c r="Z123" s="117">
        <v>0</v>
      </c>
      <c r="AA123" s="118">
        <f>$Z$123*$K$123</f>
        <v>0</v>
      </c>
      <c r="AR123" s="6" t="s">
        <v>395</v>
      </c>
      <c r="AT123" s="6" t="s">
        <v>146</v>
      </c>
      <c r="AU123" s="6" t="s">
        <v>77</v>
      </c>
      <c r="AY123" s="6" t="s">
        <v>144</v>
      </c>
      <c r="BE123" s="119">
        <f>IF($U$123="základní",$N$123,0)</f>
        <v>0</v>
      </c>
      <c r="BF123" s="119">
        <f>IF($U$123="snížená",$N$123,0)</f>
        <v>0</v>
      </c>
      <c r="BG123" s="119">
        <f>IF($U$123="zákl. přenesená",$N$123,0)</f>
        <v>0</v>
      </c>
      <c r="BH123" s="119">
        <f>IF($U$123="sníž. přenesená",$N$123,0)</f>
        <v>0</v>
      </c>
      <c r="BI123" s="119">
        <f>IF($U$123="nulová",$N$123,0)</f>
        <v>0</v>
      </c>
      <c r="BJ123" s="6" t="s">
        <v>74</v>
      </c>
      <c r="BK123" s="119">
        <f>ROUND($L$123*$K$123,2)</f>
        <v>0</v>
      </c>
      <c r="BL123" s="6" t="s">
        <v>395</v>
      </c>
      <c r="BM123" s="6" t="s">
        <v>745</v>
      </c>
    </row>
    <row r="124" spans="2:65" s="6" customFormat="1" ht="27" customHeight="1">
      <c r="B124" s="19"/>
      <c r="C124" s="112" t="s">
        <v>80</v>
      </c>
      <c r="D124" s="112" t="s">
        <v>146</v>
      </c>
      <c r="E124" s="113" t="s">
        <v>80</v>
      </c>
      <c r="F124" s="194" t="s">
        <v>746</v>
      </c>
      <c r="G124" s="192"/>
      <c r="H124" s="192"/>
      <c r="I124" s="192"/>
      <c r="J124" s="114" t="s">
        <v>157</v>
      </c>
      <c r="K124" s="115">
        <v>2</v>
      </c>
      <c r="L124" s="191"/>
      <c r="M124" s="192"/>
      <c r="N124" s="191">
        <f>ROUND($L$124*$K$124,2)</f>
        <v>0</v>
      </c>
      <c r="O124" s="192"/>
      <c r="P124" s="192"/>
      <c r="Q124" s="192"/>
      <c r="R124" s="20"/>
      <c r="T124" s="116"/>
      <c r="U124" s="26" t="s">
        <v>34</v>
      </c>
      <c r="V124" s="117">
        <v>0</v>
      </c>
      <c r="W124" s="117">
        <f>$V$124*$K$124</f>
        <v>0</v>
      </c>
      <c r="X124" s="117">
        <v>0</v>
      </c>
      <c r="Y124" s="117">
        <f>$X$124*$K$124</f>
        <v>0</v>
      </c>
      <c r="Z124" s="117">
        <v>0</v>
      </c>
      <c r="AA124" s="118">
        <f>$Z$124*$K$124</f>
        <v>0</v>
      </c>
      <c r="AR124" s="6" t="s">
        <v>395</v>
      </c>
      <c r="AT124" s="6" t="s">
        <v>146</v>
      </c>
      <c r="AU124" s="6" t="s">
        <v>77</v>
      </c>
      <c r="AY124" s="6" t="s">
        <v>144</v>
      </c>
      <c r="BE124" s="119">
        <f>IF($U$124="základní",$N$124,0)</f>
        <v>0</v>
      </c>
      <c r="BF124" s="119">
        <f>IF($U$124="snížená",$N$124,0)</f>
        <v>0</v>
      </c>
      <c r="BG124" s="119">
        <f>IF($U$124="zákl. přenesená",$N$124,0)</f>
        <v>0</v>
      </c>
      <c r="BH124" s="119">
        <f>IF($U$124="sníž. přenesená",$N$124,0)</f>
        <v>0</v>
      </c>
      <c r="BI124" s="119">
        <f>IF($U$124="nulová",$N$124,0)</f>
        <v>0</v>
      </c>
      <c r="BJ124" s="6" t="s">
        <v>74</v>
      </c>
      <c r="BK124" s="119">
        <f>ROUND($L$124*$K$124,2)</f>
        <v>0</v>
      </c>
      <c r="BL124" s="6" t="s">
        <v>395</v>
      </c>
      <c r="BM124" s="6" t="s">
        <v>747</v>
      </c>
    </row>
    <row r="125" spans="2:65" s="6" customFormat="1" ht="27" customHeight="1">
      <c r="B125" s="19"/>
      <c r="C125" s="112" t="s">
        <v>150</v>
      </c>
      <c r="D125" s="112" t="s">
        <v>146</v>
      </c>
      <c r="E125" s="113" t="s">
        <v>150</v>
      </c>
      <c r="F125" s="194" t="s">
        <v>748</v>
      </c>
      <c r="G125" s="192"/>
      <c r="H125" s="192"/>
      <c r="I125" s="192"/>
      <c r="J125" s="114" t="s">
        <v>157</v>
      </c>
      <c r="K125" s="115">
        <v>2</v>
      </c>
      <c r="L125" s="191"/>
      <c r="M125" s="192"/>
      <c r="N125" s="191">
        <f>ROUND($L$125*$K$125,2)</f>
        <v>0</v>
      </c>
      <c r="O125" s="192"/>
      <c r="P125" s="192"/>
      <c r="Q125" s="192"/>
      <c r="R125" s="20"/>
      <c r="T125" s="116"/>
      <c r="U125" s="26" t="s">
        <v>34</v>
      </c>
      <c r="V125" s="117">
        <v>0</v>
      </c>
      <c r="W125" s="117">
        <f>$V$125*$K$125</f>
        <v>0</v>
      </c>
      <c r="X125" s="117">
        <v>0</v>
      </c>
      <c r="Y125" s="117">
        <f>$X$125*$K$125</f>
        <v>0</v>
      </c>
      <c r="Z125" s="117">
        <v>0</v>
      </c>
      <c r="AA125" s="118">
        <f>$Z$125*$K$125</f>
        <v>0</v>
      </c>
      <c r="AR125" s="6" t="s">
        <v>395</v>
      </c>
      <c r="AT125" s="6" t="s">
        <v>146</v>
      </c>
      <c r="AU125" s="6" t="s">
        <v>77</v>
      </c>
      <c r="AY125" s="6" t="s">
        <v>144</v>
      </c>
      <c r="BE125" s="119">
        <f>IF($U$125="základní",$N$125,0)</f>
        <v>0</v>
      </c>
      <c r="BF125" s="119">
        <f>IF($U$125="snížená",$N$125,0)</f>
        <v>0</v>
      </c>
      <c r="BG125" s="119">
        <f>IF($U$125="zákl. přenesená",$N$125,0)</f>
        <v>0</v>
      </c>
      <c r="BH125" s="119">
        <f>IF($U$125="sníž. přenesená",$N$125,0)</f>
        <v>0</v>
      </c>
      <c r="BI125" s="119">
        <f>IF($U$125="nulová",$N$125,0)</f>
        <v>0</v>
      </c>
      <c r="BJ125" s="6" t="s">
        <v>74</v>
      </c>
      <c r="BK125" s="119">
        <f>ROUND($L$125*$K$125,2)</f>
        <v>0</v>
      </c>
      <c r="BL125" s="6" t="s">
        <v>395</v>
      </c>
      <c r="BM125" s="6" t="s">
        <v>749</v>
      </c>
    </row>
    <row r="126" spans="2:65" s="6" customFormat="1" ht="15.75" customHeight="1">
      <c r="B126" s="19"/>
      <c r="C126" s="112" t="s">
        <v>165</v>
      </c>
      <c r="D126" s="112" t="s">
        <v>146</v>
      </c>
      <c r="E126" s="113" t="s">
        <v>165</v>
      </c>
      <c r="F126" s="194" t="s">
        <v>750</v>
      </c>
      <c r="G126" s="192"/>
      <c r="H126" s="192"/>
      <c r="I126" s="192"/>
      <c r="J126" s="114" t="s">
        <v>157</v>
      </c>
      <c r="K126" s="115">
        <v>2</v>
      </c>
      <c r="L126" s="191"/>
      <c r="M126" s="192"/>
      <c r="N126" s="191">
        <f>ROUND($L$126*$K$126,2)</f>
        <v>0</v>
      </c>
      <c r="O126" s="192"/>
      <c r="P126" s="192"/>
      <c r="Q126" s="192"/>
      <c r="R126" s="20"/>
      <c r="T126" s="116"/>
      <c r="U126" s="26" t="s">
        <v>34</v>
      </c>
      <c r="V126" s="117">
        <v>0</v>
      </c>
      <c r="W126" s="117">
        <f>$V$126*$K$126</f>
        <v>0</v>
      </c>
      <c r="X126" s="117">
        <v>0</v>
      </c>
      <c r="Y126" s="117">
        <f>$X$126*$K$126</f>
        <v>0</v>
      </c>
      <c r="Z126" s="117">
        <v>0</v>
      </c>
      <c r="AA126" s="118">
        <f>$Z$126*$K$126</f>
        <v>0</v>
      </c>
      <c r="AR126" s="6" t="s">
        <v>395</v>
      </c>
      <c r="AT126" s="6" t="s">
        <v>146</v>
      </c>
      <c r="AU126" s="6" t="s">
        <v>77</v>
      </c>
      <c r="AY126" s="6" t="s">
        <v>144</v>
      </c>
      <c r="BE126" s="119">
        <f>IF($U$126="základní",$N$126,0)</f>
        <v>0</v>
      </c>
      <c r="BF126" s="119">
        <f>IF($U$126="snížená",$N$126,0)</f>
        <v>0</v>
      </c>
      <c r="BG126" s="119">
        <f>IF($U$126="zákl. přenesená",$N$126,0)</f>
        <v>0</v>
      </c>
      <c r="BH126" s="119">
        <f>IF($U$126="sníž. přenesená",$N$126,0)</f>
        <v>0</v>
      </c>
      <c r="BI126" s="119">
        <f>IF($U$126="nulová",$N$126,0)</f>
        <v>0</v>
      </c>
      <c r="BJ126" s="6" t="s">
        <v>74</v>
      </c>
      <c r="BK126" s="119">
        <f>ROUND($L$126*$K$126,2)</f>
        <v>0</v>
      </c>
      <c r="BL126" s="6" t="s">
        <v>395</v>
      </c>
      <c r="BM126" s="6" t="s">
        <v>751</v>
      </c>
    </row>
    <row r="127" spans="2:65" s="6" customFormat="1" ht="27" customHeight="1">
      <c r="B127" s="19"/>
      <c r="C127" s="112" t="s">
        <v>170</v>
      </c>
      <c r="D127" s="112" t="s">
        <v>146</v>
      </c>
      <c r="E127" s="113" t="s">
        <v>170</v>
      </c>
      <c r="F127" s="194" t="s">
        <v>752</v>
      </c>
      <c r="G127" s="192"/>
      <c r="H127" s="192"/>
      <c r="I127" s="192"/>
      <c r="J127" s="114" t="s">
        <v>157</v>
      </c>
      <c r="K127" s="115">
        <v>22</v>
      </c>
      <c r="L127" s="191"/>
      <c r="M127" s="192"/>
      <c r="N127" s="191">
        <f>ROUND($L$127*$K$127,2)</f>
        <v>0</v>
      </c>
      <c r="O127" s="192"/>
      <c r="P127" s="192"/>
      <c r="Q127" s="192"/>
      <c r="R127" s="20"/>
      <c r="T127" s="116"/>
      <c r="U127" s="26" t="s">
        <v>34</v>
      </c>
      <c r="V127" s="117">
        <v>0</v>
      </c>
      <c r="W127" s="117">
        <f>$V$127*$K$127</f>
        <v>0</v>
      </c>
      <c r="X127" s="117">
        <v>0</v>
      </c>
      <c r="Y127" s="117">
        <f>$X$127*$K$127</f>
        <v>0</v>
      </c>
      <c r="Z127" s="117">
        <v>0</v>
      </c>
      <c r="AA127" s="118">
        <f>$Z$127*$K$127</f>
        <v>0</v>
      </c>
      <c r="AR127" s="6" t="s">
        <v>395</v>
      </c>
      <c r="AT127" s="6" t="s">
        <v>146</v>
      </c>
      <c r="AU127" s="6" t="s">
        <v>77</v>
      </c>
      <c r="AY127" s="6" t="s">
        <v>144</v>
      </c>
      <c r="BE127" s="119">
        <f>IF($U$127="základní",$N$127,0)</f>
        <v>0</v>
      </c>
      <c r="BF127" s="119">
        <f>IF($U$127="snížená",$N$127,0)</f>
        <v>0</v>
      </c>
      <c r="BG127" s="119">
        <f>IF($U$127="zákl. přenesená",$N$127,0)</f>
        <v>0</v>
      </c>
      <c r="BH127" s="119">
        <f>IF($U$127="sníž. přenesená",$N$127,0)</f>
        <v>0</v>
      </c>
      <c r="BI127" s="119">
        <f>IF($U$127="nulová",$N$127,0)</f>
        <v>0</v>
      </c>
      <c r="BJ127" s="6" t="s">
        <v>74</v>
      </c>
      <c r="BK127" s="119">
        <f>ROUND($L$127*$K$127,2)</f>
        <v>0</v>
      </c>
      <c r="BL127" s="6" t="s">
        <v>395</v>
      </c>
      <c r="BM127" s="6" t="s">
        <v>753</v>
      </c>
    </row>
    <row r="128" spans="2:65" s="6" customFormat="1" ht="27" customHeight="1">
      <c r="B128" s="19"/>
      <c r="C128" s="112" t="s">
        <v>177</v>
      </c>
      <c r="D128" s="112" t="s">
        <v>146</v>
      </c>
      <c r="E128" s="113" t="s">
        <v>177</v>
      </c>
      <c r="F128" s="194" t="s">
        <v>754</v>
      </c>
      <c r="G128" s="192"/>
      <c r="H128" s="192"/>
      <c r="I128" s="192"/>
      <c r="J128" s="114" t="s">
        <v>157</v>
      </c>
      <c r="K128" s="115">
        <v>3</v>
      </c>
      <c r="L128" s="191"/>
      <c r="M128" s="192"/>
      <c r="N128" s="191">
        <f>ROUND($L$128*$K$128,2)</f>
        <v>0</v>
      </c>
      <c r="O128" s="192"/>
      <c r="P128" s="192"/>
      <c r="Q128" s="192"/>
      <c r="R128" s="20"/>
      <c r="T128" s="116"/>
      <c r="U128" s="26" t="s">
        <v>34</v>
      </c>
      <c r="V128" s="117">
        <v>0</v>
      </c>
      <c r="W128" s="117">
        <f>$V$128*$K$128</f>
        <v>0</v>
      </c>
      <c r="X128" s="117">
        <v>0</v>
      </c>
      <c r="Y128" s="117">
        <f>$X$128*$K$128</f>
        <v>0</v>
      </c>
      <c r="Z128" s="117">
        <v>0</v>
      </c>
      <c r="AA128" s="118">
        <f>$Z$128*$K$128</f>
        <v>0</v>
      </c>
      <c r="AR128" s="6" t="s">
        <v>395</v>
      </c>
      <c r="AT128" s="6" t="s">
        <v>146</v>
      </c>
      <c r="AU128" s="6" t="s">
        <v>77</v>
      </c>
      <c r="AY128" s="6" t="s">
        <v>144</v>
      </c>
      <c r="BE128" s="119">
        <f>IF($U$128="základní",$N$128,0)</f>
        <v>0</v>
      </c>
      <c r="BF128" s="119">
        <f>IF($U$128="snížená",$N$128,0)</f>
        <v>0</v>
      </c>
      <c r="BG128" s="119">
        <f>IF($U$128="zákl. přenesená",$N$128,0)</f>
        <v>0</v>
      </c>
      <c r="BH128" s="119">
        <f>IF($U$128="sníž. přenesená",$N$128,0)</f>
        <v>0</v>
      </c>
      <c r="BI128" s="119">
        <f>IF($U$128="nulová",$N$128,0)</f>
        <v>0</v>
      </c>
      <c r="BJ128" s="6" t="s">
        <v>74</v>
      </c>
      <c r="BK128" s="119">
        <f>ROUND($L$128*$K$128,2)</f>
        <v>0</v>
      </c>
      <c r="BL128" s="6" t="s">
        <v>395</v>
      </c>
      <c r="BM128" s="6" t="s">
        <v>755</v>
      </c>
    </row>
    <row r="129" spans="2:65" s="6" customFormat="1" ht="27" customHeight="1">
      <c r="B129" s="19"/>
      <c r="C129" s="112" t="s">
        <v>174</v>
      </c>
      <c r="D129" s="112" t="s">
        <v>146</v>
      </c>
      <c r="E129" s="113" t="s">
        <v>174</v>
      </c>
      <c r="F129" s="194" t="s">
        <v>756</v>
      </c>
      <c r="G129" s="192"/>
      <c r="H129" s="192"/>
      <c r="I129" s="192"/>
      <c r="J129" s="114" t="s">
        <v>157</v>
      </c>
      <c r="K129" s="115">
        <v>1</v>
      </c>
      <c r="L129" s="191"/>
      <c r="M129" s="192"/>
      <c r="N129" s="191">
        <f>ROUND($L$129*$K$129,2)</f>
        <v>0</v>
      </c>
      <c r="O129" s="192"/>
      <c r="P129" s="192"/>
      <c r="Q129" s="192"/>
      <c r="R129" s="20"/>
      <c r="T129" s="116"/>
      <c r="U129" s="26" t="s">
        <v>34</v>
      </c>
      <c r="V129" s="117">
        <v>0</v>
      </c>
      <c r="W129" s="117">
        <f>$V$129*$K$129</f>
        <v>0</v>
      </c>
      <c r="X129" s="117">
        <v>0</v>
      </c>
      <c r="Y129" s="117">
        <f>$X$129*$K$129</f>
        <v>0</v>
      </c>
      <c r="Z129" s="117">
        <v>0</v>
      </c>
      <c r="AA129" s="118">
        <f>$Z$129*$K$129</f>
        <v>0</v>
      </c>
      <c r="AR129" s="6" t="s">
        <v>395</v>
      </c>
      <c r="AT129" s="6" t="s">
        <v>146</v>
      </c>
      <c r="AU129" s="6" t="s">
        <v>77</v>
      </c>
      <c r="AY129" s="6" t="s">
        <v>144</v>
      </c>
      <c r="BE129" s="119">
        <f>IF($U$129="základní",$N$129,0)</f>
        <v>0</v>
      </c>
      <c r="BF129" s="119">
        <f>IF($U$129="snížená",$N$129,0)</f>
        <v>0</v>
      </c>
      <c r="BG129" s="119">
        <f>IF($U$129="zákl. přenesená",$N$129,0)</f>
        <v>0</v>
      </c>
      <c r="BH129" s="119">
        <f>IF($U$129="sníž. přenesená",$N$129,0)</f>
        <v>0</v>
      </c>
      <c r="BI129" s="119">
        <f>IF($U$129="nulová",$N$129,0)</f>
        <v>0</v>
      </c>
      <c r="BJ129" s="6" t="s">
        <v>74</v>
      </c>
      <c r="BK129" s="119">
        <f>ROUND($L$129*$K$129,2)</f>
        <v>0</v>
      </c>
      <c r="BL129" s="6" t="s">
        <v>395</v>
      </c>
      <c r="BM129" s="6" t="s">
        <v>757</v>
      </c>
    </row>
    <row r="130" spans="2:63" s="102" customFormat="1" ht="30.75" customHeight="1">
      <c r="B130" s="103"/>
      <c r="D130" s="111" t="s">
        <v>734</v>
      </c>
      <c r="E130" s="111"/>
      <c r="F130" s="111"/>
      <c r="G130" s="111"/>
      <c r="H130" s="111"/>
      <c r="I130" s="111"/>
      <c r="J130" s="111"/>
      <c r="K130" s="111"/>
      <c r="L130" s="111"/>
      <c r="M130" s="111"/>
      <c r="N130" s="188">
        <f>$BK$130</f>
        <v>0</v>
      </c>
      <c r="O130" s="189"/>
      <c r="P130" s="189"/>
      <c r="Q130" s="189"/>
      <c r="R130" s="106"/>
      <c r="T130" s="107"/>
      <c r="W130" s="108">
        <f>SUM($W$131:$W$136)</f>
        <v>0</v>
      </c>
      <c r="Y130" s="108">
        <f>SUM($Y$131:$Y$136)</f>
        <v>0</v>
      </c>
      <c r="AA130" s="109">
        <f>SUM($AA$131:$AA$136)</f>
        <v>0</v>
      </c>
      <c r="AR130" s="105" t="s">
        <v>80</v>
      </c>
      <c r="AT130" s="105" t="s">
        <v>68</v>
      </c>
      <c r="AU130" s="105" t="s">
        <v>74</v>
      </c>
      <c r="AY130" s="105" t="s">
        <v>144</v>
      </c>
      <c r="BK130" s="110">
        <f>SUM($BK$131:$BK$136)</f>
        <v>0</v>
      </c>
    </row>
    <row r="131" spans="2:65" s="6" customFormat="1" ht="15.75" customHeight="1">
      <c r="B131" s="19"/>
      <c r="C131" s="139" t="s">
        <v>186</v>
      </c>
      <c r="D131" s="139" t="s">
        <v>146</v>
      </c>
      <c r="E131" s="140" t="s">
        <v>186</v>
      </c>
      <c r="F131" s="195" t="s">
        <v>758</v>
      </c>
      <c r="G131" s="196"/>
      <c r="H131" s="196"/>
      <c r="I131" s="196"/>
      <c r="J131" s="141" t="s">
        <v>293</v>
      </c>
      <c r="K131" s="137">
        <v>16</v>
      </c>
      <c r="L131" s="197"/>
      <c r="M131" s="196"/>
      <c r="N131" s="197">
        <f>ROUND($L$131*$K$131,2)</f>
        <v>0</v>
      </c>
      <c r="O131" s="196"/>
      <c r="P131" s="196"/>
      <c r="Q131" s="196"/>
      <c r="R131" s="20"/>
      <c r="T131" s="116"/>
      <c r="U131" s="26" t="s">
        <v>34</v>
      </c>
      <c r="V131" s="117">
        <v>0</v>
      </c>
      <c r="W131" s="117">
        <f>$V$131*$K$131</f>
        <v>0</v>
      </c>
      <c r="X131" s="117">
        <v>0</v>
      </c>
      <c r="Y131" s="117">
        <f>$X$131*$K$131</f>
        <v>0</v>
      </c>
      <c r="Z131" s="117">
        <v>0</v>
      </c>
      <c r="AA131" s="118">
        <f>$Z$131*$K$131</f>
        <v>0</v>
      </c>
      <c r="AC131" s="58"/>
      <c r="AR131" s="6" t="s">
        <v>395</v>
      </c>
      <c r="AT131" s="6" t="s">
        <v>146</v>
      </c>
      <c r="AU131" s="6" t="s">
        <v>77</v>
      </c>
      <c r="AY131" s="6" t="s">
        <v>144</v>
      </c>
      <c r="BE131" s="119">
        <f>IF($U$131="základní",$N$131,0)</f>
        <v>0</v>
      </c>
      <c r="BF131" s="119">
        <f>IF($U$131="snížená",$N$131,0)</f>
        <v>0</v>
      </c>
      <c r="BG131" s="119">
        <f>IF($U$131="zákl. přenesená",$N$131,0)</f>
        <v>0</v>
      </c>
      <c r="BH131" s="119">
        <f>IF($U$131="sníž. přenesená",$N$131,0)</f>
        <v>0</v>
      </c>
      <c r="BI131" s="119">
        <f>IF($U$131="nulová",$N$131,0)</f>
        <v>0</v>
      </c>
      <c r="BJ131" s="6" t="s">
        <v>74</v>
      </c>
      <c r="BK131" s="119">
        <f>ROUND($L$131*$K$131,2)</f>
        <v>0</v>
      </c>
      <c r="BL131" s="6" t="s">
        <v>395</v>
      </c>
      <c r="BM131" s="6" t="s">
        <v>759</v>
      </c>
    </row>
    <row r="132" spans="2:65" s="6" customFormat="1" ht="15.75" customHeight="1">
      <c r="B132" s="19"/>
      <c r="C132" s="139" t="s">
        <v>190</v>
      </c>
      <c r="D132" s="139" t="s">
        <v>146</v>
      </c>
      <c r="E132" s="140" t="s">
        <v>190</v>
      </c>
      <c r="F132" s="195" t="s">
        <v>758</v>
      </c>
      <c r="G132" s="196"/>
      <c r="H132" s="196"/>
      <c r="I132" s="196"/>
      <c r="J132" s="141" t="s">
        <v>293</v>
      </c>
      <c r="K132" s="137">
        <v>40</v>
      </c>
      <c r="L132" s="197"/>
      <c r="M132" s="196"/>
      <c r="N132" s="197">
        <f>ROUND($L$132*$K$132,2)</f>
        <v>0</v>
      </c>
      <c r="O132" s="196"/>
      <c r="P132" s="196"/>
      <c r="Q132" s="196"/>
      <c r="R132" s="20"/>
      <c r="T132" s="116"/>
      <c r="U132" s="26" t="s">
        <v>34</v>
      </c>
      <c r="V132" s="117">
        <v>0</v>
      </c>
      <c r="W132" s="117">
        <f>$V$132*$K$132</f>
        <v>0</v>
      </c>
      <c r="X132" s="117">
        <v>0</v>
      </c>
      <c r="Y132" s="117">
        <f>$X$132*$K$132</f>
        <v>0</v>
      </c>
      <c r="Z132" s="117">
        <v>0</v>
      </c>
      <c r="AA132" s="118">
        <f>$Z$132*$K$132</f>
        <v>0</v>
      </c>
      <c r="AC132" s="58"/>
      <c r="AR132" s="6" t="s">
        <v>395</v>
      </c>
      <c r="AT132" s="6" t="s">
        <v>146</v>
      </c>
      <c r="AU132" s="6" t="s">
        <v>77</v>
      </c>
      <c r="AY132" s="6" t="s">
        <v>144</v>
      </c>
      <c r="BE132" s="119">
        <f>IF($U$132="základní",$N$132,0)</f>
        <v>0</v>
      </c>
      <c r="BF132" s="119">
        <f>IF($U$132="snížená",$N$132,0)</f>
        <v>0</v>
      </c>
      <c r="BG132" s="119">
        <f>IF($U$132="zákl. přenesená",$N$132,0)</f>
        <v>0</v>
      </c>
      <c r="BH132" s="119">
        <f>IF($U$132="sníž. přenesená",$N$132,0)</f>
        <v>0</v>
      </c>
      <c r="BI132" s="119">
        <f>IF($U$132="nulová",$N$132,0)</f>
        <v>0</v>
      </c>
      <c r="BJ132" s="6" t="s">
        <v>74</v>
      </c>
      <c r="BK132" s="119">
        <f>ROUND($L$132*$K$132,2)</f>
        <v>0</v>
      </c>
      <c r="BL132" s="6" t="s">
        <v>395</v>
      </c>
      <c r="BM132" s="6" t="s">
        <v>760</v>
      </c>
    </row>
    <row r="133" spans="2:65" s="6" customFormat="1" ht="15.75" customHeight="1">
      <c r="B133" s="19"/>
      <c r="C133" s="139" t="s">
        <v>194</v>
      </c>
      <c r="D133" s="139" t="s">
        <v>146</v>
      </c>
      <c r="E133" s="140" t="s">
        <v>194</v>
      </c>
      <c r="F133" s="195" t="s">
        <v>761</v>
      </c>
      <c r="G133" s="196"/>
      <c r="H133" s="196"/>
      <c r="I133" s="196"/>
      <c r="J133" s="141" t="s">
        <v>293</v>
      </c>
      <c r="K133" s="137">
        <v>80</v>
      </c>
      <c r="L133" s="197"/>
      <c r="M133" s="196"/>
      <c r="N133" s="197">
        <f>ROUND($L$133*$K$133,2)</f>
        <v>0</v>
      </c>
      <c r="O133" s="196"/>
      <c r="P133" s="196"/>
      <c r="Q133" s="196"/>
      <c r="R133" s="20"/>
      <c r="T133" s="116"/>
      <c r="U133" s="26" t="s">
        <v>34</v>
      </c>
      <c r="V133" s="117">
        <v>0</v>
      </c>
      <c r="W133" s="117">
        <f>$V$133*$K$133</f>
        <v>0</v>
      </c>
      <c r="X133" s="117">
        <v>0</v>
      </c>
      <c r="Y133" s="117">
        <f>$X$133*$K$133</f>
        <v>0</v>
      </c>
      <c r="Z133" s="117">
        <v>0</v>
      </c>
      <c r="AA133" s="118">
        <f>$Z$133*$K$133</f>
        <v>0</v>
      </c>
      <c r="AC133" s="58"/>
      <c r="AR133" s="6" t="s">
        <v>395</v>
      </c>
      <c r="AT133" s="6" t="s">
        <v>146</v>
      </c>
      <c r="AU133" s="6" t="s">
        <v>77</v>
      </c>
      <c r="AY133" s="6" t="s">
        <v>144</v>
      </c>
      <c r="BE133" s="119">
        <f>IF($U$133="základní",$N$133,0)</f>
        <v>0</v>
      </c>
      <c r="BF133" s="119">
        <f>IF($U$133="snížená",$N$133,0)</f>
        <v>0</v>
      </c>
      <c r="BG133" s="119">
        <f>IF($U$133="zákl. přenesená",$N$133,0)</f>
        <v>0</v>
      </c>
      <c r="BH133" s="119">
        <f>IF($U$133="sníž. přenesená",$N$133,0)</f>
        <v>0</v>
      </c>
      <c r="BI133" s="119">
        <f>IF($U$133="nulová",$N$133,0)</f>
        <v>0</v>
      </c>
      <c r="BJ133" s="6" t="s">
        <v>74</v>
      </c>
      <c r="BK133" s="119">
        <f>ROUND($L$133*$K$133,2)</f>
        <v>0</v>
      </c>
      <c r="BL133" s="6" t="s">
        <v>395</v>
      </c>
      <c r="BM133" s="6" t="s">
        <v>762</v>
      </c>
    </row>
    <row r="134" spans="2:65" s="6" customFormat="1" ht="27" customHeight="1">
      <c r="B134" s="19"/>
      <c r="C134" s="139" t="s">
        <v>181</v>
      </c>
      <c r="D134" s="139" t="s">
        <v>146</v>
      </c>
      <c r="E134" s="140" t="s">
        <v>181</v>
      </c>
      <c r="F134" s="195" t="s">
        <v>763</v>
      </c>
      <c r="G134" s="196"/>
      <c r="H134" s="196"/>
      <c r="I134" s="196"/>
      <c r="J134" s="141" t="s">
        <v>293</v>
      </c>
      <c r="K134" s="137">
        <v>340</v>
      </c>
      <c r="L134" s="197"/>
      <c r="M134" s="196"/>
      <c r="N134" s="197">
        <f>ROUND($L$134*$K$134,2)</f>
        <v>0</v>
      </c>
      <c r="O134" s="196"/>
      <c r="P134" s="196"/>
      <c r="Q134" s="196"/>
      <c r="R134" s="20"/>
      <c r="T134" s="116"/>
      <c r="U134" s="26" t="s">
        <v>34</v>
      </c>
      <c r="V134" s="117">
        <v>0</v>
      </c>
      <c r="W134" s="117">
        <f>$V$134*$K$134</f>
        <v>0</v>
      </c>
      <c r="X134" s="117">
        <v>0</v>
      </c>
      <c r="Y134" s="117">
        <f>$X$134*$K$134</f>
        <v>0</v>
      </c>
      <c r="Z134" s="117">
        <v>0</v>
      </c>
      <c r="AA134" s="118">
        <f>$Z$134*$K$134</f>
        <v>0</v>
      </c>
      <c r="AC134" s="58"/>
      <c r="AR134" s="6" t="s">
        <v>395</v>
      </c>
      <c r="AT134" s="6" t="s">
        <v>146</v>
      </c>
      <c r="AU134" s="6" t="s">
        <v>77</v>
      </c>
      <c r="AY134" s="6" t="s">
        <v>144</v>
      </c>
      <c r="BE134" s="119">
        <f>IF($U$134="základní",$N$134,0)</f>
        <v>0</v>
      </c>
      <c r="BF134" s="119">
        <f>IF($U$134="snížená",$N$134,0)</f>
        <v>0</v>
      </c>
      <c r="BG134" s="119">
        <f>IF($U$134="zákl. přenesená",$N$134,0)</f>
        <v>0</v>
      </c>
      <c r="BH134" s="119">
        <f>IF($U$134="sníž. přenesená",$N$134,0)</f>
        <v>0</v>
      </c>
      <c r="BI134" s="119">
        <f>IF($U$134="nulová",$N$134,0)</f>
        <v>0</v>
      </c>
      <c r="BJ134" s="6" t="s">
        <v>74</v>
      </c>
      <c r="BK134" s="119">
        <f>ROUND($L$134*$K$134,2)</f>
        <v>0</v>
      </c>
      <c r="BL134" s="6" t="s">
        <v>395</v>
      </c>
      <c r="BM134" s="6" t="s">
        <v>764</v>
      </c>
    </row>
    <row r="135" spans="2:65" s="6" customFormat="1" ht="15.75" customHeight="1">
      <c r="B135" s="19"/>
      <c r="C135" s="139" t="s">
        <v>307</v>
      </c>
      <c r="D135" s="139" t="s">
        <v>146</v>
      </c>
      <c r="E135" s="140" t="s">
        <v>765</v>
      </c>
      <c r="F135" s="195" t="s">
        <v>766</v>
      </c>
      <c r="G135" s="196"/>
      <c r="H135" s="196"/>
      <c r="I135" s="196"/>
      <c r="J135" s="141" t="s">
        <v>767</v>
      </c>
      <c r="K135" s="142">
        <v>1</v>
      </c>
      <c r="L135" s="197"/>
      <c r="M135" s="196"/>
      <c r="N135" s="197">
        <f>ROUND($L$135*$K$135,2)</f>
        <v>0</v>
      </c>
      <c r="O135" s="196"/>
      <c r="P135" s="196"/>
      <c r="Q135" s="196"/>
      <c r="R135" s="20"/>
      <c r="T135" s="116"/>
      <c r="U135" s="26" t="s">
        <v>34</v>
      </c>
      <c r="V135" s="117">
        <v>0</v>
      </c>
      <c r="W135" s="117">
        <f>$V$135*$K$135</f>
        <v>0</v>
      </c>
      <c r="X135" s="117">
        <v>0</v>
      </c>
      <c r="Y135" s="117">
        <f>$X$135*$K$135</f>
        <v>0</v>
      </c>
      <c r="Z135" s="117">
        <v>0</v>
      </c>
      <c r="AA135" s="118">
        <f>$Z$135*$K$135</f>
        <v>0</v>
      </c>
      <c r="AR135" s="6" t="s">
        <v>395</v>
      </c>
      <c r="AT135" s="6" t="s">
        <v>146</v>
      </c>
      <c r="AU135" s="6" t="s">
        <v>77</v>
      </c>
      <c r="AY135" s="6" t="s">
        <v>144</v>
      </c>
      <c r="BE135" s="119">
        <f>IF($U$135="základní",$N$135,0)</f>
        <v>0</v>
      </c>
      <c r="BF135" s="119">
        <f>IF($U$135="snížená",$N$135,0)</f>
        <v>0</v>
      </c>
      <c r="BG135" s="119">
        <f>IF($U$135="zákl. přenesená",$N$135,0)</f>
        <v>0</v>
      </c>
      <c r="BH135" s="119">
        <f>IF($U$135="sníž. přenesená",$N$135,0)</f>
        <v>0</v>
      </c>
      <c r="BI135" s="119">
        <f>IF($U$135="nulová",$N$135,0)</f>
        <v>0</v>
      </c>
      <c r="BJ135" s="6" t="s">
        <v>74</v>
      </c>
      <c r="BK135" s="119">
        <f>ROUND($L$135*$K$135,2)</f>
        <v>0</v>
      </c>
      <c r="BL135" s="6" t="s">
        <v>395</v>
      </c>
      <c r="BM135" s="6" t="s">
        <v>768</v>
      </c>
    </row>
    <row r="136" spans="2:65" s="6" customFormat="1" ht="15.75" customHeight="1">
      <c r="B136" s="19"/>
      <c r="C136" s="139" t="s">
        <v>315</v>
      </c>
      <c r="D136" s="139" t="s">
        <v>146</v>
      </c>
      <c r="E136" s="140" t="s">
        <v>769</v>
      </c>
      <c r="F136" s="195" t="s">
        <v>770</v>
      </c>
      <c r="G136" s="196"/>
      <c r="H136" s="196"/>
      <c r="I136" s="196"/>
      <c r="J136" s="141" t="s">
        <v>767</v>
      </c>
      <c r="K136" s="142">
        <v>1</v>
      </c>
      <c r="L136" s="197"/>
      <c r="M136" s="196"/>
      <c r="N136" s="197">
        <f>ROUND($L$136*$K$136,2)</f>
        <v>0</v>
      </c>
      <c r="O136" s="196"/>
      <c r="P136" s="196"/>
      <c r="Q136" s="196"/>
      <c r="R136" s="20"/>
      <c r="T136" s="116"/>
      <c r="U136" s="26" t="s">
        <v>34</v>
      </c>
      <c r="V136" s="117">
        <v>0</v>
      </c>
      <c r="W136" s="117">
        <f>$V$136*$K$136</f>
        <v>0</v>
      </c>
      <c r="X136" s="117">
        <v>0</v>
      </c>
      <c r="Y136" s="117">
        <f>$X$136*$K$136</f>
        <v>0</v>
      </c>
      <c r="Z136" s="117">
        <v>0</v>
      </c>
      <c r="AA136" s="118">
        <f>$Z$136*$K$136</f>
        <v>0</v>
      </c>
      <c r="AR136" s="6" t="s">
        <v>395</v>
      </c>
      <c r="AT136" s="6" t="s">
        <v>146</v>
      </c>
      <c r="AU136" s="6" t="s">
        <v>77</v>
      </c>
      <c r="AY136" s="6" t="s">
        <v>144</v>
      </c>
      <c r="BE136" s="119">
        <f>IF($U$136="základní",$N$136,0)</f>
        <v>0</v>
      </c>
      <c r="BF136" s="119">
        <f>IF($U$136="snížená",$N$136,0)</f>
        <v>0</v>
      </c>
      <c r="BG136" s="119">
        <f>IF($U$136="zákl. přenesená",$N$136,0)</f>
        <v>0</v>
      </c>
      <c r="BH136" s="119">
        <f>IF($U$136="sníž. přenesená",$N$136,0)</f>
        <v>0</v>
      </c>
      <c r="BI136" s="119">
        <f>IF($U$136="nulová",$N$136,0)</f>
        <v>0</v>
      </c>
      <c r="BJ136" s="6" t="s">
        <v>74</v>
      </c>
      <c r="BK136" s="119">
        <f>ROUND($L$136*$K$136,2)</f>
        <v>0</v>
      </c>
      <c r="BL136" s="6" t="s">
        <v>395</v>
      </c>
      <c r="BM136" s="6" t="s">
        <v>771</v>
      </c>
    </row>
    <row r="137" spans="2:63" s="102" customFormat="1" ht="30.75" customHeight="1">
      <c r="B137" s="103"/>
      <c r="D137" s="111" t="s">
        <v>735</v>
      </c>
      <c r="E137" s="111"/>
      <c r="F137" s="111"/>
      <c r="G137" s="111"/>
      <c r="H137" s="111"/>
      <c r="I137" s="111"/>
      <c r="J137" s="111"/>
      <c r="K137" s="111"/>
      <c r="L137" s="111"/>
      <c r="M137" s="111"/>
      <c r="N137" s="188">
        <f>$BK$137</f>
        <v>0</v>
      </c>
      <c r="O137" s="189"/>
      <c r="P137" s="189"/>
      <c r="Q137" s="189"/>
      <c r="R137" s="106"/>
      <c r="T137" s="107"/>
      <c r="W137" s="108">
        <f>SUM($W$138:$W$139)</f>
        <v>0</v>
      </c>
      <c r="Y137" s="108">
        <f>SUM($Y$138:$Y$139)</f>
        <v>0</v>
      </c>
      <c r="AA137" s="109">
        <f>SUM($AA$138:$AA$139)</f>
        <v>0</v>
      </c>
      <c r="AR137" s="105" t="s">
        <v>80</v>
      </c>
      <c r="AT137" s="105" t="s">
        <v>68</v>
      </c>
      <c r="AU137" s="105" t="s">
        <v>74</v>
      </c>
      <c r="AY137" s="105" t="s">
        <v>144</v>
      </c>
      <c r="BK137" s="110">
        <f>SUM($BK$138:$BK$139)</f>
        <v>0</v>
      </c>
    </row>
    <row r="138" spans="2:65" s="6" customFormat="1" ht="27" customHeight="1">
      <c r="B138" s="19"/>
      <c r="C138" s="112" t="s">
        <v>198</v>
      </c>
      <c r="D138" s="112" t="s">
        <v>146</v>
      </c>
      <c r="E138" s="113" t="s">
        <v>198</v>
      </c>
      <c r="F138" s="194" t="s">
        <v>772</v>
      </c>
      <c r="G138" s="192"/>
      <c r="H138" s="192"/>
      <c r="I138" s="192"/>
      <c r="J138" s="114" t="s">
        <v>157</v>
      </c>
      <c r="K138" s="115">
        <v>5</v>
      </c>
      <c r="L138" s="191"/>
      <c r="M138" s="192"/>
      <c r="N138" s="191">
        <f>ROUND($L$138*$K$138,2)</f>
        <v>0</v>
      </c>
      <c r="O138" s="192"/>
      <c r="P138" s="192"/>
      <c r="Q138" s="192"/>
      <c r="R138" s="20"/>
      <c r="T138" s="116"/>
      <c r="U138" s="26" t="s">
        <v>34</v>
      </c>
      <c r="V138" s="117">
        <v>0</v>
      </c>
      <c r="W138" s="117">
        <f>$V$138*$K$138</f>
        <v>0</v>
      </c>
      <c r="X138" s="117">
        <v>0</v>
      </c>
      <c r="Y138" s="117">
        <f>$X$138*$K$138</f>
        <v>0</v>
      </c>
      <c r="Z138" s="117">
        <v>0</v>
      </c>
      <c r="AA138" s="118">
        <f>$Z$138*$K$138</f>
        <v>0</v>
      </c>
      <c r="AR138" s="6" t="s">
        <v>395</v>
      </c>
      <c r="AT138" s="6" t="s">
        <v>146</v>
      </c>
      <c r="AU138" s="6" t="s">
        <v>77</v>
      </c>
      <c r="AY138" s="6" t="s">
        <v>144</v>
      </c>
      <c r="BE138" s="119">
        <f>IF($U$138="základní",$N$138,0)</f>
        <v>0</v>
      </c>
      <c r="BF138" s="119">
        <f>IF($U$138="snížená",$N$138,0)</f>
        <v>0</v>
      </c>
      <c r="BG138" s="119">
        <f>IF($U$138="zákl. přenesená",$N$138,0)</f>
        <v>0</v>
      </c>
      <c r="BH138" s="119">
        <f>IF($U$138="sníž. přenesená",$N$138,0)</f>
        <v>0</v>
      </c>
      <c r="BI138" s="119">
        <f>IF($U$138="nulová",$N$138,0)</f>
        <v>0</v>
      </c>
      <c r="BJ138" s="6" t="s">
        <v>74</v>
      </c>
      <c r="BK138" s="119">
        <f>ROUND($L$138*$K$138,2)</f>
        <v>0</v>
      </c>
      <c r="BL138" s="6" t="s">
        <v>395</v>
      </c>
      <c r="BM138" s="6" t="s">
        <v>773</v>
      </c>
    </row>
    <row r="139" spans="2:65" s="6" customFormat="1" ht="27" customHeight="1">
      <c r="B139" s="19"/>
      <c r="C139" s="112" t="s">
        <v>202</v>
      </c>
      <c r="D139" s="112" t="s">
        <v>146</v>
      </c>
      <c r="E139" s="113" t="s">
        <v>202</v>
      </c>
      <c r="F139" s="194" t="s">
        <v>774</v>
      </c>
      <c r="G139" s="192"/>
      <c r="H139" s="192"/>
      <c r="I139" s="192"/>
      <c r="J139" s="114" t="s">
        <v>157</v>
      </c>
      <c r="K139" s="115">
        <v>1</v>
      </c>
      <c r="L139" s="191"/>
      <c r="M139" s="192"/>
      <c r="N139" s="191">
        <f>ROUND($L$139*$K$139,2)</f>
        <v>0</v>
      </c>
      <c r="O139" s="192"/>
      <c r="P139" s="192"/>
      <c r="Q139" s="192"/>
      <c r="R139" s="20"/>
      <c r="T139" s="116"/>
      <c r="U139" s="26" t="s">
        <v>34</v>
      </c>
      <c r="V139" s="117">
        <v>0</v>
      </c>
      <c r="W139" s="117">
        <f>$V$139*$K$139</f>
        <v>0</v>
      </c>
      <c r="X139" s="117">
        <v>0</v>
      </c>
      <c r="Y139" s="117">
        <f>$X$139*$K$139</f>
        <v>0</v>
      </c>
      <c r="Z139" s="117">
        <v>0</v>
      </c>
      <c r="AA139" s="118">
        <f>$Z$139*$K$139</f>
        <v>0</v>
      </c>
      <c r="AR139" s="6" t="s">
        <v>395</v>
      </c>
      <c r="AT139" s="6" t="s">
        <v>146</v>
      </c>
      <c r="AU139" s="6" t="s">
        <v>77</v>
      </c>
      <c r="AY139" s="6" t="s">
        <v>144</v>
      </c>
      <c r="BE139" s="119">
        <f>IF($U$139="základní",$N$139,0)</f>
        <v>0</v>
      </c>
      <c r="BF139" s="119">
        <f>IF($U$139="snížená",$N$139,0)</f>
        <v>0</v>
      </c>
      <c r="BG139" s="119">
        <f>IF($U$139="zákl. přenesená",$N$139,0)</f>
        <v>0</v>
      </c>
      <c r="BH139" s="119">
        <f>IF($U$139="sníž. přenesená",$N$139,0)</f>
        <v>0</v>
      </c>
      <c r="BI139" s="119">
        <f>IF($U$139="nulová",$N$139,0)</f>
        <v>0</v>
      </c>
      <c r="BJ139" s="6" t="s">
        <v>74</v>
      </c>
      <c r="BK139" s="119">
        <f>ROUND($L$139*$K$139,2)</f>
        <v>0</v>
      </c>
      <c r="BL139" s="6" t="s">
        <v>395</v>
      </c>
      <c r="BM139" s="6" t="s">
        <v>775</v>
      </c>
    </row>
    <row r="140" spans="2:63" s="102" customFormat="1" ht="30.75" customHeight="1">
      <c r="B140" s="103"/>
      <c r="D140" s="111" t="s">
        <v>736</v>
      </c>
      <c r="E140" s="111"/>
      <c r="F140" s="111"/>
      <c r="G140" s="111"/>
      <c r="H140" s="111"/>
      <c r="I140" s="111"/>
      <c r="J140" s="111"/>
      <c r="K140" s="111"/>
      <c r="L140" s="111"/>
      <c r="M140" s="111"/>
      <c r="N140" s="188">
        <f>$BK$140</f>
        <v>0</v>
      </c>
      <c r="O140" s="189"/>
      <c r="P140" s="189"/>
      <c r="Q140" s="189"/>
      <c r="R140" s="106"/>
      <c r="T140" s="107"/>
      <c r="W140" s="108">
        <f>SUM($W$141:$W$146)</f>
        <v>0</v>
      </c>
      <c r="Y140" s="108">
        <f>SUM($Y$141:$Y$146)</f>
        <v>0</v>
      </c>
      <c r="AA140" s="109">
        <f>SUM($AA$141:$AA$146)</f>
        <v>0</v>
      </c>
      <c r="AR140" s="105" t="s">
        <v>80</v>
      </c>
      <c r="AT140" s="105" t="s">
        <v>68</v>
      </c>
      <c r="AU140" s="105" t="s">
        <v>74</v>
      </c>
      <c r="AY140" s="105" t="s">
        <v>144</v>
      </c>
      <c r="BK140" s="110">
        <f>SUM($BK$141:$BK$146)</f>
        <v>0</v>
      </c>
    </row>
    <row r="141" spans="2:65" s="6" customFormat="1" ht="27" customHeight="1">
      <c r="B141" s="19"/>
      <c r="C141" s="112" t="s">
        <v>8</v>
      </c>
      <c r="D141" s="112" t="s">
        <v>146</v>
      </c>
      <c r="E141" s="113" t="s">
        <v>8</v>
      </c>
      <c r="F141" s="194" t="s">
        <v>776</v>
      </c>
      <c r="G141" s="192"/>
      <c r="H141" s="192"/>
      <c r="I141" s="192"/>
      <c r="J141" s="114" t="s">
        <v>157</v>
      </c>
      <c r="K141" s="115">
        <v>1</v>
      </c>
      <c r="L141" s="191"/>
      <c r="M141" s="192"/>
      <c r="N141" s="191">
        <f>ROUND($L$141*$K$141,2)</f>
        <v>0</v>
      </c>
      <c r="O141" s="192"/>
      <c r="P141" s="192"/>
      <c r="Q141" s="192"/>
      <c r="R141" s="20"/>
      <c r="T141" s="116"/>
      <c r="U141" s="26" t="s">
        <v>34</v>
      </c>
      <c r="V141" s="117">
        <v>0</v>
      </c>
      <c r="W141" s="117">
        <f>$V$141*$K$141</f>
        <v>0</v>
      </c>
      <c r="X141" s="117">
        <v>0</v>
      </c>
      <c r="Y141" s="117">
        <f>$X$141*$K$141</f>
        <v>0</v>
      </c>
      <c r="Z141" s="117">
        <v>0</v>
      </c>
      <c r="AA141" s="118">
        <f>$Z$141*$K$141</f>
        <v>0</v>
      </c>
      <c r="AR141" s="6" t="s">
        <v>395</v>
      </c>
      <c r="AT141" s="6" t="s">
        <v>146</v>
      </c>
      <c r="AU141" s="6" t="s">
        <v>77</v>
      </c>
      <c r="AY141" s="6" t="s">
        <v>144</v>
      </c>
      <c r="BE141" s="119">
        <f>IF($U$141="základní",$N$141,0)</f>
        <v>0</v>
      </c>
      <c r="BF141" s="119">
        <f>IF($U$141="snížená",$N$141,0)</f>
        <v>0</v>
      </c>
      <c r="BG141" s="119">
        <f>IF($U$141="zákl. přenesená",$N$141,0)</f>
        <v>0</v>
      </c>
      <c r="BH141" s="119">
        <f>IF($U$141="sníž. přenesená",$N$141,0)</f>
        <v>0</v>
      </c>
      <c r="BI141" s="119">
        <f>IF($U$141="nulová",$N$141,0)</f>
        <v>0</v>
      </c>
      <c r="BJ141" s="6" t="s">
        <v>74</v>
      </c>
      <c r="BK141" s="119">
        <f>ROUND($L$141*$K$141,2)</f>
        <v>0</v>
      </c>
      <c r="BL141" s="6" t="s">
        <v>395</v>
      </c>
      <c r="BM141" s="6" t="s">
        <v>777</v>
      </c>
    </row>
    <row r="142" spans="2:65" s="6" customFormat="1" ht="15.75" customHeight="1">
      <c r="B142" s="19"/>
      <c r="C142" s="112" t="s">
        <v>209</v>
      </c>
      <c r="D142" s="112" t="s">
        <v>146</v>
      </c>
      <c r="E142" s="113" t="s">
        <v>209</v>
      </c>
      <c r="F142" s="194" t="s">
        <v>778</v>
      </c>
      <c r="G142" s="192"/>
      <c r="H142" s="192"/>
      <c r="I142" s="192"/>
      <c r="J142" s="114" t="s">
        <v>157</v>
      </c>
      <c r="K142" s="115">
        <v>1</v>
      </c>
      <c r="L142" s="191"/>
      <c r="M142" s="192"/>
      <c r="N142" s="191">
        <f>ROUND($L$142*$K$142,2)</f>
        <v>0</v>
      </c>
      <c r="O142" s="192"/>
      <c r="P142" s="192"/>
      <c r="Q142" s="192"/>
      <c r="R142" s="20"/>
      <c r="T142" s="116"/>
      <c r="U142" s="26" t="s">
        <v>34</v>
      </c>
      <c r="V142" s="117">
        <v>0</v>
      </c>
      <c r="W142" s="117">
        <f>$V$142*$K$142</f>
        <v>0</v>
      </c>
      <c r="X142" s="117">
        <v>0</v>
      </c>
      <c r="Y142" s="117">
        <f>$X$142*$K$142</f>
        <v>0</v>
      </c>
      <c r="Z142" s="117">
        <v>0</v>
      </c>
      <c r="AA142" s="118">
        <f>$Z$142*$K$142</f>
        <v>0</v>
      </c>
      <c r="AR142" s="6" t="s">
        <v>395</v>
      </c>
      <c r="AT142" s="6" t="s">
        <v>146</v>
      </c>
      <c r="AU142" s="6" t="s">
        <v>77</v>
      </c>
      <c r="AY142" s="6" t="s">
        <v>144</v>
      </c>
      <c r="BE142" s="119">
        <f>IF($U$142="základní",$N$142,0)</f>
        <v>0</v>
      </c>
      <c r="BF142" s="119">
        <f>IF($U$142="snížená",$N$142,0)</f>
        <v>0</v>
      </c>
      <c r="BG142" s="119">
        <f>IF($U$142="zákl. přenesená",$N$142,0)</f>
        <v>0</v>
      </c>
      <c r="BH142" s="119">
        <f>IF($U$142="sníž. přenesená",$N$142,0)</f>
        <v>0</v>
      </c>
      <c r="BI142" s="119">
        <f>IF($U$142="nulová",$N$142,0)</f>
        <v>0</v>
      </c>
      <c r="BJ142" s="6" t="s">
        <v>74</v>
      </c>
      <c r="BK142" s="119">
        <f>ROUND($L$142*$K$142,2)</f>
        <v>0</v>
      </c>
      <c r="BL142" s="6" t="s">
        <v>395</v>
      </c>
      <c r="BM142" s="6" t="s">
        <v>779</v>
      </c>
    </row>
    <row r="143" spans="2:65" s="6" customFormat="1" ht="27" customHeight="1">
      <c r="B143" s="19"/>
      <c r="C143" s="112" t="s">
        <v>213</v>
      </c>
      <c r="D143" s="112" t="s">
        <v>146</v>
      </c>
      <c r="E143" s="113" t="s">
        <v>213</v>
      </c>
      <c r="F143" s="194" t="s">
        <v>780</v>
      </c>
      <c r="G143" s="192"/>
      <c r="H143" s="192"/>
      <c r="I143" s="192"/>
      <c r="J143" s="114" t="s">
        <v>157</v>
      </c>
      <c r="K143" s="115">
        <v>1</v>
      </c>
      <c r="L143" s="191"/>
      <c r="M143" s="192"/>
      <c r="N143" s="191">
        <f>ROUND($L$143*$K$143,2)</f>
        <v>0</v>
      </c>
      <c r="O143" s="192"/>
      <c r="P143" s="192"/>
      <c r="Q143" s="192"/>
      <c r="R143" s="20"/>
      <c r="T143" s="116"/>
      <c r="U143" s="26" t="s">
        <v>34</v>
      </c>
      <c r="V143" s="117">
        <v>0</v>
      </c>
      <c r="W143" s="117">
        <f>$V$143*$K$143</f>
        <v>0</v>
      </c>
      <c r="X143" s="117">
        <v>0</v>
      </c>
      <c r="Y143" s="117">
        <f>$X$143*$K$143</f>
        <v>0</v>
      </c>
      <c r="Z143" s="117">
        <v>0</v>
      </c>
      <c r="AA143" s="118">
        <f>$Z$143*$K$143</f>
        <v>0</v>
      </c>
      <c r="AR143" s="6" t="s">
        <v>395</v>
      </c>
      <c r="AT143" s="6" t="s">
        <v>146</v>
      </c>
      <c r="AU143" s="6" t="s">
        <v>77</v>
      </c>
      <c r="AY143" s="6" t="s">
        <v>144</v>
      </c>
      <c r="BE143" s="119">
        <f>IF($U$143="základní",$N$143,0)</f>
        <v>0</v>
      </c>
      <c r="BF143" s="119">
        <f>IF($U$143="snížená",$N$143,0)</f>
        <v>0</v>
      </c>
      <c r="BG143" s="119">
        <f>IF($U$143="zákl. přenesená",$N$143,0)</f>
        <v>0</v>
      </c>
      <c r="BH143" s="119">
        <f>IF($U$143="sníž. přenesená",$N$143,0)</f>
        <v>0</v>
      </c>
      <c r="BI143" s="119">
        <f>IF($U$143="nulová",$N$143,0)</f>
        <v>0</v>
      </c>
      <c r="BJ143" s="6" t="s">
        <v>74</v>
      </c>
      <c r="BK143" s="119">
        <f>ROUND($L$143*$K$143,2)</f>
        <v>0</v>
      </c>
      <c r="BL143" s="6" t="s">
        <v>395</v>
      </c>
      <c r="BM143" s="6" t="s">
        <v>781</v>
      </c>
    </row>
    <row r="144" spans="2:65" s="6" customFormat="1" ht="27" customHeight="1">
      <c r="B144" s="19"/>
      <c r="C144" s="112" t="s">
        <v>217</v>
      </c>
      <c r="D144" s="112" t="s">
        <v>146</v>
      </c>
      <c r="E144" s="113" t="s">
        <v>217</v>
      </c>
      <c r="F144" s="194" t="s">
        <v>782</v>
      </c>
      <c r="G144" s="192"/>
      <c r="H144" s="192"/>
      <c r="I144" s="192"/>
      <c r="J144" s="114" t="s">
        <v>157</v>
      </c>
      <c r="K144" s="115">
        <v>2</v>
      </c>
      <c r="L144" s="191"/>
      <c r="M144" s="192"/>
      <c r="N144" s="191">
        <f>ROUND($L$144*$K$144,2)</f>
        <v>0</v>
      </c>
      <c r="O144" s="192"/>
      <c r="P144" s="192"/>
      <c r="Q144" s="192"/>
      <c r="R144" s="20"/>
      <c r="T144" s="116"/>
      <c r="U144" s="26" t="s">
        <v>34</v>
      </c>
      <c r="V144" s="117">
        <v>0</v>
      </c>
      <c r="W144" s="117">
        <f>$V$144*$K$144</f>
        <v>0</v>
      </c>
      <c r="X144" s="117">
        <v>0</v>
      </c>
      <c r="Y144" s="117">
        <f>$X$144*$K$144</f>
        <v>0</v>
      </c>
      <c r="Z144" s="117">
        <v>0</v>
      </c>
      <c r="AA144" s="118">
        <f>$Z$144*$K$144</f>
        <v>0</v>
      </c>
      <c r="AR144" s="6" t="s">
        <v>395</v>
      </c>
      <c r="AT144" s="6" t="s">
        <v>146</v>
      </c>
      <c r="AU144" s="6" t="s">
        <v>77</v>
      </c>
      <c r="AY144" s="6" t="s">
        <v>144</v>
      </c>
      <c r="BE144" s="119">
        <f>IF($U$144="základní",$N$144,0)</f>
        <v>0</v>
      </c>
      <c r="BF144" s="119">
        <f>IF($U$144="snížená",$N$144,0)</f>
        <v>0</v>
      </c>
      <c r="BG144" s="119">
        <f>IF($U$144="zákl. přenesená",$N$144,0)</f>
        <v>0</v>
      </c>
      <c r="BH144" s="119">
        <f>IF($U$144="sníž. přenesená",$N$144,0)</f>
        <v>0</v>
      </c>
      <c r="BI144" s="119">
        <f>IF($U$144="nulová",$N$144,0)</f>
        <v>0</v>
      </c>
      <c r="BJ144" s="6" t="s">
        <v>74</v>
      </c>
      <c r="BK144" s="119">
        <f>ROUND($L$144*$K$144,2)</f>
        <v>0</v>
      </c>
      <c r="BL144" s="6" t="s">
        <v>395</v>
      </c>
      <c r="BM144" s="6" t="s">
        <v>783</v>
      </c>
    </row>
    <row r="145" spans="2:65" s="6" customFormat="1" ht="27" customHeight="1">
      <c r="B145" s="19"/>
      <c r="C145" s="112" t="s">
        <v>221</v>
      </c>
      <c r="D145" s="112" t="s">
        <v>146</v>
      </c>
      <c r="E145" s="113" t="s">
        <v>221</v>
      </c>
      <c r="F145" s="194" t="s">
        <v>784</v>
      </c>
      <c r="G145" s="192"/>
      <c r="H145" s="192"/>
      <c r="I145" s="192"/>
      <c r="J145" s="114" t="s">
        <v>157</v>
      </c>
      <c r="K145" s="115">
        <v>1</v>
      </c>
      <c r="L145" s="191"/>
      <c r="M145" s="192"/>
      <c r="N145" s="191">
        <f>ROUND($L$145*$K$145,2)</f>
        <v>0</v>
      </c>
      <c r="O145" s="192"/>
      <c r="P145" s="192"/>
      <c r="Q145" s="192"/>
      <c r="R145" s="20"/>
      <c r="T145" s="116"/>
      <c r="U145" s="26" t="s">
        <v>34</v>
      </c>
      <c r="V145" s="117">
        <v>0</v>
      </c>
      <c r="W145" s="117">
        <f>$V$145*$K$145</f>
        <v>0</v>
      </c>
      <c r="X145" s="117">
        <v>0</v>
      </c>
      <c r="Y145" s="117">
        <f>$X$145*$K$145</f>
        <v>0</v>
      </c>
      <c r="Z145" s="117">
        <v>0</v>
      </c>
      <c r="AA145" s="118">
        <f>$Z$145*$K$145</f>
        <v>0</v>
      </c>
      <c r="AR145" s="6" t="s">
        <v>395</v>
      </c>
      <c r="AT145" s="6" t="s">
        <v>146</v>
      </c>
      <c r="AU145" s="6" t="s">
        <v>77</v>
      </c>
      <c r="AY145" s="6" t="s">
        <v>144</v>
      </c>
      <c r="BE145" s="119">
        <f>IF($U$145="základní",$N$145,0)</f>
        <v>0</v>
      </c>
      <c r="BF145" s="119">
        <f>IF($U$145="snížená",$N$145,0)</f>
        <v>0</v>
      </c>
      <c r="BG145" s="119">
        <f>IF($U$145="zákl. přenesená",$N$145,0)</f>
        <v>0</v>
      </c>
      <c r="BH145" s="119">
        <f>IF($U$145="sníž. přenesená",$N$145,0)</f>
        <v>0</v>
      </c>
      <c r="BI145" s="119">
        <f>IF($U$145="nulová",$N$145,0)</f>
        <v>0</v>
      </c>
      <c r="BJ145" s="6" t="s">
        <v>74</v>
      </c>
      <c r="BK145" s="119">
        <f>ROUND($L$145*$K$145,2)</f>
        <v>0</v>
      </c>
      <c r="BL145" s="6" t="s">
        <v>395</v>
      </c>
      <c r="BM145" s="6" t="s">
        <v>785</v>
      </c>
    </row>
    <row r="146" spans="2:65" s="6" customFormat="1" ht="15.75" customHeight="1">
      <c r="B146" s="19"/>
      <c r="C146" s="112" t="s">
        <v>225</v>
      </c>
      <c r="D146" s="112" t="s">
        <v>146</v>
      </c>
      <c r="E146" s="113" t="s">
        <v>225</v>
      </c>
      <c r="F146" s="194" t="s">
        <v>786</v>
      </c>
      <c r="G146" s="192"/>
      <c r="H146" s="192"/>
      <c r="I146" s="192"/>
      <c r="J146" s="114" t="s">
        <v>157</v>
      </c>
      <c r="K146" s="115">
        <v>3</v>
      </c>
      <c r="L146" s="191"/>
      <c r="M146" s="192"/>
      <c r="N146" s="191">
        <f>ROUND($L$146*$K$146,2)</f>
        <v>0</v>
      </c>
      <c r="O146" s="192"/>
      <c r="P146" s="192"/>
      <c r="Q146" s="192"/>
      <c r="R146" s="20"/>
      <c r="T146" s="116"/>
      <c r="U146" s="26" t="s">
        <v>34</v>
      </c>
      <c r="V146" s="117">
        <v>0</v>
      </c>
      <c r="W146" s="117">
        <f>$V$146*$K$146</f>
        <v>0</v>
      </c>
      <c r="X146" s="117">
        <v>0</v>
      </c>
      <c r="Y146" s="117">
        <f>$X$146*$K$146</f>
        <v>0</v>
      </c>
      <c r="Z146" s="117">
        <v>0</v>
      </c>
      <c r="AA146" s="118">
        <f>$Z$146*$K$146</f>
        <v>0</v>
      </c>
      <c r="AR146" s="6" t="s">
        <v>395</v>
      </c>
      <c r="AT146" s="6" t="s">
        <v>146</v>
      </c>
      <c r="AU146" s="6" t="s">
        <v>77</v>
      </c>
      <c r="AY146" s="6" t="s">
        <v>144</v>
      </c>
      <c r="BE146" s="119">
        <f>IF($U$146="základní",$N$146,0)</f>
        <v>0</v>
      </c>
      <c r="BF146" s="119">
        <f>IF($U$146="snížená",$N$146,0)</f>
        <v>0</v>
      </c>
      <c r="BG146" s="119">
        <f>IF($U$146="zákl. přenesená",$N$146,0)</f>
        <v>0</v>
      </c>
      <c r="BH146" s="119">
        <f>IF($U$146="sníž. přenesená",$N$146,0)</f>
        <v>0</v>
      </c>
      <c r="BI146" s="119">
        <f>IF($U$146="nulová",$N$146,0)</f>
        <v>0</v>
      </c>
      <c r="BJ146" s="6" t="s">
        <v>74</v>
      </c>
      <c r="BK146" s="119">
        <f>ROUND($L$146*$K$146,2)</f>
        <v>0</v>
      </c>
      <c r="BL146" s="6" t="s">
        <v>395</v>
      </c>
      <c r="BM146" s="6" t="s">
        <v>787</v>
      </c>
    </row>
    <row r="147" spans="2:63" s="102" customFormat="1" ht="37.5" customHeight="1">
      <c r="B147" s="103"/>
      <c r="D147" s="104" t="s">
        <v>737</v>
      </c>
      <c r="E147" s="104"/>
      <c r="F147" s="104"/>
      <c r="G147" s="104"/>
      <c r="H147" s="104"/>
      <c r="I147" s="104"/>
      <c r="J147" s="104"/>
      <c r="K147" s="104"/>
      <c r="L147" s="104"/>
      <c r="M147" s="104"/>
      <c r="N147" s="190">
        <f>$BK$147</f>
        <v>0</v>
      </c>
      <c r="O147" s="189"/>
      <c r="P147" s="189"/>
      <c r="Q147" s="189"/>
      <c r="R147" s="106"/>
      <c r="T147" s="107"/>
      <c r="W147" s="108">
        <f>$W$148+$W$157+$W$165</f>
        <v>0</v>
      </c>
      <c r="Y147" s="108">
        <f>$Y$148+$Y$157+$Y$165</f>
        <v>0</v>
      </c>
      <c r="AA147" s="109">
        <f>$AA$148+$AA$157+$AA$165</f>
        <v>0</v>
      </c>
      <c r="AR147" s="105" t="s">
        <v>80</v>
      </c>
      <c r="AT147" s="105" t="s">
        <v>68</v>
      </c>
      <c r="AU147" s="105" t="s">
        <v>69</v>
      </c>
      <c r="AY147" s="105" t="s">
        <v>144</v>
      </c>
      <c r="BK147" s="110">
        <f>$BK$148+$BK$157+$BK$165</f>
        <v>0</v>
      </c>
    </row>
    <row r="148" spans="2:63" s="102" customFormat="1" ht="21" customHeight="1">
      <c r="B148" s="103"/>
      <c r="D148" s="111" t="s">
        <v>738</v>
      </c>
      <c r="E148" s="111"/>
      <c r="F148" s="111"/>
      <c r="G148" s="111"/>
      <c r="H148" s="111"/>
      <c r="I148" s="111"/>
      <c r="J148" s="111"/>
      <c r="K148" s="111"/>
      <c r="L148" s="111"/>
      <c r="M148" s="111"/>
      <c r="N148" s="188">
        <f>$BK$148</f>
        <v>0</v>
      </c>
      <c r="O148" s="189"/>
      <c r="P148" s="189"/>
      <c r="Q148" s="189"/>
      <c r="R148" s="106"/>
      <c r="T148" s="107"/>
      <c r="W148" s="108">
        <f>SUM($W$149:$W$156)</f>
        <v>0</v>
      </c>
      <c r="Y148" s="108">
        <f>SUM($Y$149:$Y$156)</f>
        <v>0</v>
      </c>
      <c r="AA148" s="109">
        <f>SUM($AA$149:$AA$156)</f>
        <v>0</v>
      </c>
      <c r="AR148" s="105" t="s">
        <v>80</v>
      </c>
      <c r="AT148" s="105" t="s">
        <v>68</v>
      </c>
      <c r="AU148" s="105" t="s">
        <v>74</v>
      </c>
      <c r="AY148" s="105" t="s">
        <v>144</v>
      </c>
      <c r="BK148" s="110">
        <f>SUM($BK$149:$BK$156)</f>
        <v>0</v>
      </c>
    </row>
    <row r="149" spans="2:65" s="6" customFormat="1" ht="27" customHeight="1">
      <c r="B149" s="19"/>
      <c r="C149" s="112" t="s">
        <v>256</v>
      </c>
      <c r="D149" s="112" t="s">
        <v>146</v>
      </c>
      <c r="E149" s="113" t="s">
        <v>788</v>
      </c>
      <c r="F149" s="194" t="s">
        <v>742</v>
      </c>
      <c r="G149" s="192"/>
      <c r="H149" s="192"/>
      <c r="I149" s="192"/>
      <c r="J149" s="114" t="s">
        <v>157</v>
      </c>
      <c r="K149" s="115">
        <v>1</v>
      </c>
      <c r="L149" s="191"/>
      <c r="M149" s="192"/>
      <c r="N149" s="191">
        <f>ROUND($L$149*$K$149,2)</f>
        <v>0</v>
      </c>
      <c r="O149" s="192"/>
      <c r="P149" s="192"/>
      <c r="Q149" s="192"/>
      <c r="R149" s="20"/>
      <c r="T149" s="116"/>
      <c r="U149" s="26" t="s">
        <v>34</v>
      </c>
      <c r="V149" s="117">
        <v>0</v>
      </c>
      <c r="W149" s="117">
        <f>$V$149*$K$149</f>
        <v>0</v>
      </c>
      <c r="X149" s="117">
        <v>0</v>
      </c>
      <c r="Y149" s="117">
        <f>$X$149*$K$149</f>
        <v>0</v>
      </c>
      <c r="Z149" s="117">
        <v>0</v>
      </c>
      <c r="AA149" s="118">
        <f>$Z$149*$K$149</f>
        <v>0</v>
      </c>
      <c r="AR149" s="6" t="s">
        <v>395</v>
      </c>
      <c r="AT149" s="6" t="s">
        <v>146</v>
      </c>
      <c r="AU149" s="6" t="s">
        <v>77</v>
      </c>
      <c r="AY149" s="6" t="s">
        <v>144</v>
      </c>
      <c r="BE149" s="119">
        <f>IF($U$149="základní",$N$149,0)</f>
        <v>0</v>
      </c>
      <c r="BF149" s="119">
        <f>IF($U$149="snížená",$N$149,0)</f>
        <v>0</v>
      </c>
      <c r="BG149" s="119">
        <f>IF($U$149="zákl. přenesená",$N$149,0)</f>
        <v>0</v>
      </c>
      <c r="BH149" s="119">
        <f>IF($U$149="sníž. přenesená",$N$149,0)</f>
        <v>0</v>
      </c>
      <c r="BI149" s="119">
        <f>IF($U$149="nulová",$N$149,0)</f>
        <v>0</v>
      </c>
      <c r="BJ149" s="6" t="s">
        <v>74</v>
      </c>
      <c r="BK149" s="119">
        <f>ROUND($L$149*$K$149,2)</f>
        <v>0</v>
      </c>
      <c r="BL149" s="6" t="s">
        <v>395</v>
      </c>
      <c r="BM149" s="6" t="s">
        <v>789</v>
      </c>
    </row>
    <row r="150" spans="2:65" s="6" customFormat="1" ht="27" customHeight="1">
      <c r="B150" s="19"/>
      <c r="C150" s="112" t="s">
        <v>252</v>
      </c>
      <c r="D150" s="112" t="s">
        <v>146</v>
      </c>
      <c r="E150" s="113" t="s">
        <v>790</v>
      </c>
      <c r="F150" s="194" t="s">
        <v>744</v>
      </c>
      <c r="G150" s="192"/>
      <c r="H150" s="192"/>
      <c r="I150" s="192"/>
      <c r="J150" s="114" t="s">
        <v>157</v>
      </c>
      <c r="K150" s="115">
        <v>1</v>
      </c>
      <c r="L150" s="191"/>
      <c r="M150" s="192"/>
      <c r="N150" s="191">
        <f>ROUND($L$150*$K$150,2)</f>
        <v>0</v>
      </c>
      <c r="O150" s="192"/>
      <c r="P150" s="192"/>
      <c r="Q150" s="192"/>
      <c r="R150" s="20"/>
      <c r="T150" s="116"/>
      <c r="U150" s="26" t="s">
        <v>34</v>
      </c>
      <c r="V150" s="117">
        <v>0</v>
      </c>
      <c r="W150" s="117">
        <f>$V$150*$K$150</f>
        <v>0</v>
      </c>
      <c r="X150" s="117">
        <v>0</v>
      </c>
      <c r="Y150" s="117">
        <f>$X$150*$K$150</f>
        <v>0</v>
      </c>
      <c r="Z150" s="117">
        <v>0</v>
      </c>
      <c r="AA150" s="118">
        <f>$Z$150*$K$150</f>
        <v>0</v>
      </c>
      <c r="AR150" s="6" t="s">
        <v>395</v>
      </c>
      <c r="AT150" s="6" t="s">
        <v>146</v>
      </c>
      <c r="AU150" s="6" t="s">
        <v>77</v>
      </c>
      <c r="AY150" s="6" t="s">
        <v>144</v>
      </c>
      <c r="BE150" s="119">
        <f>IF($U$150="základní",$N$150,0)</f>
        <v>0</v>
      </c>
      <c r="BF150" s="119">
        <f>IF($U$150="snížená",$N$150,0)</f>
        <v>0</v>
      </c>
      <c r="BG150" s="119">
        <f>IF($U$150="zákl. přenesená",$N$150,0)</f>
        <v>0</v>
      </c>
      <c r="BH150" s="119">
        <f>IF($U$150="sníž. přenesená",$N$150,0)</f>
        <v>0</v>
      </c>
      <c r="BI150" s="119">
        <f>IF($U$150="nulová",$N$150,0)</f>
        <v>0</v>
      </c>
      <c r="BJ150" s="6" t="s">
        <v>74</v>
      </c>
      <c r="BK150" s="119">
        <f>ROUND($L$150*$K$150,2)</f>
        <v>0</v>
      </c>
      <c r="BL150" s="6" t="s">
        <v>395</v>
      </c>
      <c r="BM150" s="6" t="s">
        <v>791</v>
      </c>
    </row>
    <row r="151" spans="2:65" s="6" customFormat="1" ht="27" customHeight="1">
      <c r="B151" s="19"/>
      <c r="C151" s="112" t="s">
        <v>248</v>
      </c>
      <c r="D151" s="112" t="s">
        <v>146</v>
      </c>
      <c r="E151" s="113" t="s">
        <v>792</v>
      </c>
      <c r="F151" s="194" t="s">
        <v>746</v>
      </c>
      <c r="G151" s="192"/>
      <c r="H151" s="192"/>
      <c r="I151" s="192"/>
      <c r="J151" s="114" t="s">
        <v>157</v>
      </c>
      <c r="K151" s="115">
        <v>2</v>
      </c>
      <c r="L151" s="191"/>
      <c r="M151" s="192"/>
      <c r="N151" s="191">
        <f>ROUND($L$151*$K$151,2)</f>
        <v>0</v>
      </c>
      <c r="O151" s="192"/>
      <c r="P151" s="192"/>
      <c r="Q151" s="192"/>
      <c r="R151" s="20"/>
      <c r="T151" s="116"/>
      <c r="U151" s="26" t="s">
        <v>34</v>
      </c>
      <c r="V151" s="117">
        <v>0</v>
      </c>
      <c r="W151" s="117">
        <f>$V$151*$K$151</f>
        <v>0</v>
      </c>
      <c r="X151" s="117">
        <v>0</v>
      </c>
      <c r="Y151" s="117">
        <f>$X$151*$K$151</f>
        <v>0</v>
      </c>
      <c r="Z151" s="117">
        <v>0</v>
      </c>
      <c r="AA151" s="118">
        <f>$Z$151*$K$151</f>
        <v>0</v>
      </c>
      <c r="AR151" s="6" t="s">
        <v>395</v>
      </c>
      <c r="AT151" s="6" t="s">
        <v>146</v>
      </c>
      <c r="AU151" s="6" t="s">
        <v>77</v>
      </c>
      <c r="AY151" s="6" t="s">
        <v>144</v>
      </c>
      <c r="BE151" s="119">
        <f>IF($U$151="základní",$N$151,0)</f>
        <v>0</v>
      </c>
      <c r="BF151" s="119">
        <f>IF($U$151="snížená",$N$151,0)</f>
        <v>0</v>
      </c>
      <c r="BG151" s="119">
        <f>IF($U$151="zákl. přenesená",$N$151,0)</f>
        <v>0</v>
      </c>
      <c r="BH151" s="119">
        <f>IF($U$151="sníž. přenesená",$N$151,0)</f>
        <v>0</v>
      </c>
      <c r="BI151" s="119">
        <f>IF($U$151="nulová",$N$151,0)</f>
        <v>0</v>
      </c>
      <c r="BJ151" s="6" t="s">
        <v>74</v>
      </c>
      <c r="BK151" s="119">
        <f>ROUND($L$151*$K$151,2)</f>
        <v>0</v>
      </c>
      <c r="BL151" s="6" t="s">
        <v>395</v>
      </c>
      <c r="BM151" s="6" t="s">
        <v>793</v>
      </c>
    </row>
    <row r="152" spans="2:65" s="6" customFormat="1" ht="27" customHeight="1">
      <c r="B152" s="19"/>
      <c r="C152" s="112" t="s">
        <v>244</v>
      </c>
      <c r="D152" s="112" t="s">
        <v>146</v>
      </c>
      <c r="E152" s="113" t="s">
        <v>794</v>
      </c>
      <c r="F152" s="194" t="s">
        <v>748</v>
      </c>
      <c r="G152" s="192"/>
      <c r="H152" s="192"/>
      <c r="I152" s="192"/>
      <c r="J152" s="114" t="s">
        <v>157</v>
      </c>
      <c r="K152" s="115">
        <v>2</v>
      </c>
      <c r="L152" s="191"/>
      <c r="M152" s="192"/>
      <c r="N152" s="191">
        <f>ROUND($L$152*$K$152,2)</f>
        <v>0</v>
      </c>
      <c r="O152" s="192"/>
      <c r="P152" s="192"/>
      <c r="Q152" s="192"/>
      <c r="R152" s="20"/>
      <c r="T152" s="116"/>
      <c r="U152" s="26" t="s">
        <v>34</v>
      </c>
      <c r="V152" s="117">
        <v>0</v>
      </c>
      <c r="W152" s="117">
        <f>$V$152*$K$152</f>
        <v>0</v>
      </c>
      <c r="X152" s="117">
        <v>0</v>
      </c>
      <c r="Y152" s="117">
        <f>$X$152*$K$152</f>
        <v>0</v>
      </c>
      <c r="Z152" s="117">
        <v>0</v>
      </c>
      <c r="AA152" s="118">
        <f>$Z$152*$K$152</f>
        <v>0</v>
      </c>
      <c r="AR152" s="6" t="s">
        <v>395</v>
      </c>
      <c r="AT152" s="6" t="s">
        <v>146</v>
      </c>
      <c r="AU152" s="6" t="s">
        <v>77</v>
      </c>
      <c r="AY152" s="6" t="s">
        <v>144</v>
      </c>
      <c r="BE152" s="119">
        <f>IF($U$152="základní",$N$152,0)</f>
        <v>0</v>
      </c>
      <c r="BF152" s="119">
        <f>IF($U$152="snížená",$N$152,0)</f>
        <v>0</v>
      </c>
      <c r="BG152" s="119">
        <f>IF($U$152="zákl. přenesená",$N$152,0)</f>
        <v>0</v>
      </c>
      <c r="BH152" s="119">
        <f>IF($U$152="sníž. přenesená",$N$152,0)</f>
        <v>0</v>
      </c>
      <c r="BI152" s="119">
        <f>IF($U$152="nulová",$N$152,0)</f>
        <v>0</v>
      </c>
      <c r="BJ152" s="6" t="s">
        <v>74</v>
      </c>
      <c r="BK152" s="119">
        <f>ROUND($L$152*$K$152,2)</f>
        <v>0</v>
      </c>
      <c r="BL152" s="6" t="s">
        <v>395</v>
      </c>
      <c r="BM152" s="6" t="s">
        <v>795</v>
      </c>
    </row>
    <row r="153" spans="2:65" s="6" customFormat="1" ht="15.75" customHeight="1">
      <c r="B153" s="19"/>
      <c r="C153" s="112" t="s">
        <v>240</v>
      </c>
      <c r="D153" s="112" t="s">
        <v>146</v>
      </c>
      <c r="E153" s="113" t="s">
        <v>796</v>
      </c>
      <c r="F153" s="194" t="s">
        <v>750</v>
      </c>
      <c r="G153" s="192"/>
      <c r="H153" s="192"/>
      <c r="I153" s="192"/>
      <c r="J153" s="114" t="s">
        <v>157</v>
      </c>
      <c r="K153" s="115">
        <v>2</v>
      </c>
      <c r="L153" s="191"/>
      <c r="M153" s="192"/>
      <c r="N153" s="191">
        <f>ROUND($L$153*$K$153,2)</f>
        <v>0</v>
      </c>
      <c r="O153" s="192"/>
      <c r="P153" s="192"/>
      <c r="Q153" s="192"/>
      <c r="R153" s="20"/>
      <c r="T153" s="116"/>
      <c r="U153" s="26" t="s">
        <v>34</v>
      </c>
      <c r="V153" s="117">
        <v>0</v>
      </c>
      <c r="W153" s="117">
        <f>$V$153*$K$153</f>
        <v>0</v>
      </c>
      <c r="X153" s="117">
        <v>0</v>
      </c>
      <c r="Y153" s="117">
        <f>$X$153*$K$153</f>
        <v>0</v>
      </c>
      <c r="Z153" s="117">
        <v>0</v>
      </c>
      <c r="AA153" s="118">
        <f>$Z$153*$K$153</f>
        <v>0</v>
      </c>
      <c r="AR153" s="6" t="s">
        <v>395</v>
      </c>
      <c r="AT153" s="6" t="s">
        <v>146</v>
      </c>
      <c r="AU153" s="6" t="s">
        <v>77</v>
      </c>
      <c r="AY153" s="6" t="s">
        <v>144</v>
      </c>
      <c r="BE153" s="119">
        <f>IF($U$153="základní",$N$153,0)</f>
        <v>0</v>
      </c>
      <c r="BF153" s="119">
        <f>IF($U$153="snížená",$N$153,0)</f>
        <v>0</v>
      </c>
      <c r="BG153" s="119">
        <f>IF($U$153="zákl. přenesená",$N$153,0)</f>
        <v>0</v>
      </c>
      <c r="BH153" s="119">
        <f>IF($U$153="sníž. přenesená",$N$153,0)</f>
        <v>0</v>
      </c>
      <c r="BI153" s="119">
        <f>IF($U$153="nulová",$N$153,0)</f>
        <v>0</v>
      </c>
      <c r="BJ153" s="6" t="s">
        <v>74</v>
      </c>
      <c r="BK153" s="119">
        <f>ROUND($L$153*$K$153,2)</f>
        <v>0</v>
      </c>
      <c r="BL153" s="6" t="s">
        <v>395</v>
      </c>
      <c r="BM153" s="6" t="s">
        <v>797</v>
      </c>
    </row>
    <row r="154" spans="2:65" s="6" customFormat="1" ht="27" customHeight="1">
      <c r="B154" s="19"/>
      <c r="C154" s="112" t="s">
        <v>236</v>
      </c>
      <c r="D154" s="112" t="s">
        <v>146</v>
      </c>
      <c r="E154" s="113" t="s">
        <v>798</v>
      </c>
      <c r="F154" s="194" t="s">
        <v>752</v>
      </c>
      <c r="G154" s="192"/>
      <c r="H154" s="192"/>
      <c r="I154" s="192"/>
      <c r="J154" s="114" t="s">
        <v>157</v>
      </c>
      <c r="K154" s="115">
        <v>22</v>
      </c>
      <c r="L154" s="191"/>
      <c r="M154" s="192"/>
      <c r="N154" s="191">
        <f>ROUND($L$154*$K$154,2)</f>
        <v>0</v>
      </c>
      <c r="O154" s="192"/>
      <c r="P154" s="192"/>
      <c r="Q154" s="192"/>
      <c r="R154" s="20"/>
      <c r="T154" s="116"/>
      <c r="U154" s="26" t="s">
        <v>34</v>
      </c>
      <c r="V154" s="117">
        <v>0</v>
      </c>
      <c r="W154" s="117">
        <f>$V$154*$K$154</f>
        <v>0</v>
      </c>
      <c r="X154" s="117">
        <v>0</v>
      </c>
      <c r="Y154" s="117">
        <f>$X$154*$K$154</f>
        <v>0</v>
      </c>
      <c r="Z154" s="117">
        <v>0</v>
      </c>
      <c r="AA154" s="118">
        <f>$Z$154*$K$154</f>
        <v>0</v>
      </c>
      <c r="AR154" s="6" t="s">
        <v>395</v>
      </c>
      <c r="AT154" s="6" t="s">
        <v>146</v>
      </c>
      <c r="AU154" s="6" t="s">
        <v>77</v>
      </c>
      <c r="AY154" s="6" t="s">
        <v>144</v>
      </c>
      <c r="BE154" s="119">
        <f>IF($U$154="základní",$N$154,0)</f>
        <v>0</v>
      </c>
      <c r="BF154" s="119">
        <f>IF($U$154="snížená",$N$154,0)</f>
        <v>0</v>
      </c>
      <c r="BG154" s="119">
        <f>IF($U$154="zákl. přenesená",$N$154,0)</f>
        <v>0</v>
      </c>
      <c r="BH154" s="119">
        <f>IF($U$154="sníž. přenesená",$N$154,0)</f>
        <v>0</v>
      </c>
      <c r="BI154" s="119">
        <f>IF($U$154="nulová",$N$154,0)</f>
        <v>0</v>
      </c>
      <c r="BJ154" s="6" t="s">
        <v>74</v>
      </c>
      <c r="BK154" s="119">
        <f>ROUND($L$154*$K$154,2)</f>
        <v>0</v>
      </c>
      <c r="BL154" s="6" t="s">
        <v>395</v>
      </c>
      <c r="BM154" s="6" t="s">
        <v>799</v>
      </c>
    </row>
    <row r="155" spans="2:65" s="6" customFormat="1" ht="27" customHeight="1">
      <c r="B155" s="19"/>
      <c r="C155" s="112" t="s">
        <v>232</v>
      </c>
      <c r="D155" s="112" t="s">
        <v>146</v>
      </c>
      <c r="E155" s="113" t="s">
        <v>800</v>
      </c>
      <c r="F155" s="194" t="s">
        <v>754</v>
      </c>
      <c r="G155" s="192"/>
      <c r="H155" s="192"/>
      <c r="I155" s="192"/>
      <c r="J155" s="114" t="s">
        <v>157</v>
      </c>
      <c r="K155" s="115">
        <v>3</v>
      </c>
      <c r="L155" s="191"/>
      <c r="M155" s="192"/>
      <c r="N155" s="191">
        <f>ROUND($L$155*$K$155,2)</f>
        <v>0</v>
      </c>
      <c r="O155" s="192"/>
      <c r="P155" s="192"/>
      <c r="Q155" s="192"/>
      <c r="R155" s="20"/>
      <c r="T155" s="116"/>
      <c r="U155" s="26" t="s">
        <v>34</v>
      </c>
      <c r="V155" s="117">
        <v>0</v>
      </c>
      <c r="W155" s="117">
        <f>$V$155*$K$155</f>
        <v>0</v>
      </c>
      <c r="X155" s="117">
        <v>0</v>
      </c>
      <c r="Y155" s="117">
        <f>$X$155*$K$155</f>
        <v>0</v>
      </c>
      <c r="Z155" s="117">
        <v>0</v>
      </c>
      <c r="AA155" s="118">
        <f>$Z$155*$K$155</f>
        <v>0</v>
      </c>
      <c r="AR155" s="6" t="s">
        <v>395</v>
      </c>
      <c r="AT155" s="6" t="s">
        <v>146</v>
      </c>
      <c r="AU155" s="6" t="s">
        <v>77</v>
      </c>
      <c r="AY155" s="6" t="s">
        <v>144</v>
      </c>
      <c r="BE155" s="119">
        <f>IF($U$155="základní",$N$155,0)</f>
        <v>0</v>
      </c>
      <c r="BF155" s="119">
        <f>IF($U$155="snížená",$N$155,0)</f>
        <v>0</v>
      </c>
      <c r="BG155" s="119">
        <f>IF($U$155="zákl. přenesená",$N$155,0)</f>
        <v>0</v>
      </c>
      <c r="BH155" s="119">
        <f>IF($U$155="sníž. přenesená",$N$155,0)</f>
        <v>0</v>
      </c>
      <c r="BI155" s="119">
        <f>IF($U$155="nulová",$N$155,0)</f>
        <v>0</v>
      </c>
      <c r="BJ155" s="6" t="s">
        <v>74</v>
      </c>
      <c r="BK155" s="119">
        <f>ROUND($L$155*$K$155,2)</f>
        <v>0</v>
      </c>
      <c r="BL155" s="6" t="s">
        <v>395</v>
      </c>
      <c r="BM155" s="6" t="s">
        <v>801</v>
      </c>
    </row>
    <row r="156" spans="2:65" s="6" customFormat="1" ht="27" customHeight="1">
      <c r="B156" s="19"/>
      <c r="C156" s="112" t="s">
        <v>7</v>
      </c>
      <c r="D156" s="112" t="s">
        <v>146</v>
      </c>
      <c r="E156" s="113" t="s">
        <v>802</v>
      </c>
      <c r="F156" s="194" t="s">
        <v>756</v>
      </c>
      <c r="G156" s="192"/>
      <c r="H156" s="192"/>
      <c r="I156" s="192"/>
      <c r="J156" s="114" t="s">
        <v>157</v>
      </c>
      <c r="K156" s="115">
        <v>1</v>
      </c>
      <c r="L156" s="191"/>
      <c r="M156" s="192"/>
      <c r="N156" s="191">
        <f>ROUND($L$156*$K$156,2)</f>
        <v>0</v>
      </c>
      <c r="O156" s="192"/>
      <c r="P156" s="192"/>
      <c r="Q156" s="192"/>
      <c r="R156" s="20"/>
      <c r="T156" s="116"/>
      <c r="U156" s="26" t="s">
        <v>34</v>
      </c>
      <c r="V156" s="117">
        <v>0</v>
      </c>
      <c r="W156" s="117">
        <f>$V$156*$K$156</f>
        <v>0</v>
      </c>
      <c r="X156" s="117">
        <v>0</v>
      </c>
      <c r="Y156" s="117">
        <f>$X$156*$K$156</f>
        <v>0</v>
      </c>
      <c r="Z156" s="117">
        <v>0</v>
      </c>
      <c r="AA156" s="118">
        <f>$Z$156*$K$156</f>
        <v>0</v>
      </c>
      <c r="AR156" s="6" t="s">
        <v>395</v>
      </c>
      <c r="AT156" s="6" t="s">
        <v>146</v>
      </c>
      <c r="AU156" s="6" t="s">
        <v>77</v>
      </c>
      <c r="AY156" s="6" t="s">
        <v>144</v>
      </c>
      <c r="BE156" s="119">
        <f>IF($U$156="základní",$N$156,0)</f>
        <v>0</v>
      </c>
      <c r="BF156" s="119">
        <f>IF($U$156="snížená",$N$156,0)</f>
        <v>0</v>
      </c>
      <c r="BG156" s="119">
        <f>IF($U$156="zákl. přenesená",$N$156,0)</f>
        <v>0</v>
      </c>
      <c r="BH156" s="119">
        <f>IF($U$156="sníž. přenesená",$N$156,0)</f>
        <v>0</v>
      </c>
      <c r="BI156" s="119">
        <f>IF($U$156="nulová",$N$156,0)</f>
        <v>0</v>
      </c>
      <c r="BJ156" s="6" t="s">
        <v>74</v>
      </c>
      <c r="BK156" s="119">
        <f>ROUND($L$156*$K$156,2)</f>
        <v>0</v>
      </c>
      <c r="BL156" s="6" t="s">
        <v>395</v>
      </c>
      <c r="BM156" s="6" t="s">
        <v>803</v>
      </c>
    </row>
    <row r="157" spans="2:63" s="102" customFormat="1" ht="30.75" customHeight="1">
      <c r="B157" s="103"/>
      <c r="D157" s="111" t="s">
        <v>739</v>
      </c>
      <c r="E157" s="111"/>
      <c r="F157" s="111"/>
      <c r="G157" s="111"/>
      <c r="H157" s="111"/>
      <c r="I157" s="111"/>
      <c r="J157" s="111"/>
      <c r="K157" s="111"/>
      <c r="L157" s="111"/>
      <c r="M157" s="111"/>
      <c r="N157" s="188">
        <f>$BK$157</f>
        <v>0</v>
      </c>
      <c r="O157" s="189"/>
      <c r="P157" s="189"/>
      <c r="Q157" s="189"/>
      <c r="R157" s="106"/>
      <c r="T157" s="107"/>
      <c r="W157" s="108">
        <f>$W$158+SUM($W$159:$W$162)</f>
        <v>0</v>
      </c>
      <c r="Y157" s="108">
        <f>$Y$158+SUM($Y$159:$Y$162)</f>
        <v>0</v>
      </c>
      <c r="AA157" s="109">
        <f>$AA$158+SUM($AA$159:$AA$162)</f>
        <v>0</v>
      </c>
      <c r="AR157" s="105" t="s">
        <v>80</v>
      </c>
      <c r="AT157" s="105" t="s">
        <v>68</v>
      </c>
      <c r="AU157" s="105" t="s">
        <v>74</v>
      </c>
      <c r="AY157" s="105" t="s">
        <v>144</v>
      </c>
      <c r="BK157" s="110">
        <f>$BK$158+SUM($BK$159:$BK$162)</f>
        <v>0</v>
      </c>
    </row>
    <row r="158" spans="2:65" s="6" customFormat="1" ht="15.75" customHeight="1">
      <c r="B158" s="19"/>
      <c r="C158" s="139" t="s">
        <v>260</v>
      </c>
      <c r="D158" s="139" t="s">
        <v>146</v>
      </c>
      <c r="E158" s="140" t="s">
        <v>804</v>
      </c>
      <c r="F158" s="195" t="s">
        <v>758</v>
      </c>
      <c r="G158" s="196"/>
      <c r="H158" s="196"/>
      <c r="I158" s="196"/>
      <c r="J158" s="141" t="s">
        <v>293</v>
      </c>
      <c r="K158" s="137">
        <v>16</v>
      </c>
      <c r="L158" s="197"/>
      <c r="M158" s="196"/>
      <c r="N158" s="197">
        <f>ROUND($L$158*$K$158,2)</f>
        <v>0</v>
      </c>
      <c r="O158" s="196"/>
      <c r="P158" s="196"/>
      <c r="Q158" s="196"/>
      <c r="R158" s="20"/>
      <c r="T158" s="116"/>
      <c r="U158" s="26" t="s">
        <v>34</v>
      </c>
      <c r="V158" s="117">
        <v>0</v>
      </c>
      <c r="W158" s="117">
        <f>$V$158*$K$158</f>
        <v>0</v>
      </c>
      <c r="X158" s="117">
        <v>0</v>
      </c>
      <c r="Y158" s="117">
        <f>$X$158*$K$158</f>
        <v>0</v>
      </c>
      <c r="Z158" s="117">
        <v>0</v>
      </c>
      <c r="AA158" s="118">
        <f>$Z$158*$K$158</f>
        <v>0</v>
      </c>
      <c r="AC158" s="58"/>
      <c r="AR158" s="6" t="s">
        <v>395</v>
      </c>
      <c r="AT158" s="6" t="s">
        <v>146</v>
      </c>
      <c r="AU158" s="6" t="s">
        <v>77</v>
      </c>
      <c r="AY158" s="6" t="s">
        <v>144</v>
      </c>
      <c r="BE158" s="119">
        <f>IF($U$158="základní",$N$158,0)</f>
        <v>0</v>
      </c>
      <c r="BF158" s="119">
        <f>IF($U$158="snížená",$N$158,0)</f>
        <v>0</v>
      </c>
      <c r="BG158" s="119">
        <f>IF($U$158="zákl. přenesená",$N$158,0)</f>
        <v>0</v>
      </c>
      <c r="BH158" s="119">
        <f>IF($U$158="sníž. přenesená",$N$158,0)</f>
        <v>0</v>
      </c>
      <c r="BI158" s="119">
        <f>IF($U$158="nulová",$N$158,0)</f>
        <v>0</v>
      </c>
      <c r="BJ158" s="6" t="s">
        <v>74</v>
      </c>
      <c r="BK158" s="119">
        <f>ROUND($L$158*$K$158,2)</f>
        <v>0</v>
      </c>
      <c r="BL158" s="6" t="s">
        <v>395</v>
      </c>
      <c r="BM158" s="6" t="s">
        <v>805</v>
      </c>
    </row>
    <row r="159" spans="2:65" s="6" customFormat="1" ht="15.75" customHeight="1">
      <c r="B159" s="19"/>
      <c r="C159" s="139" t="s">
        <v>264</v>
      </c>
      <c r="D159" s="139" t="s">
        <v>146</v>
      </c>
      <c r="E159" s="140" t="s">
        <v>806</v>
      </c>
      <c r="F159" s="195" t="s">
        <v>758</v>
      </c>
      <c r="G159" s="196"/>
      <c r="H159" s="196"/>
      <c r="I159" s="196"/>
      <c r="J159" s="141" t="s">
        <v>293</v>
      </c>
      <c r="K159" s="137">
        <v>40</v>
      </c>
      <c r="L159" s="197"/>
      <c r="M159" s="196"/>
      <c r="N159" s="197">
        <f>ROUND($L$159*$K$159,2)</f>
        <v>0</v>
      </c>
      <c r="O159" s="196"/>
      <c r="P159" s="196"/>
      <c r="Q159" s="196"/>
      <c r="R159" s="20"/>
      <c r="T159" s="116"/>
      <c r="U159" s="26" t="s">
        <v>34</v>
      </c>
      <c r="V159" s="117">
        <v>0</v>
      </c>
      <c r="W159" s="117">
        <f>$V$159*$K$159</f>
        <v>0</v>
      </c>
      <c r="X159" s="117">
        <v>0</v>
      </c>
      <c r="Y159" s="117">
        <f>$X$159*$K$159</f>
        <v>0</v>
      </c>
      <c r="Z159" s="117">
        <v>0</v>
      </c>
      <c r="AA159" s="118">
        <f>$Z$159*$K$159</f>
        <v>0</v>
      </c>
      <c r="AC159" s="58"/>
      <c r="AR159" s="6" t="s">
        <v>395</v>
      </c>
      <c r="AT159" s="6" t="s">
        <v>146</v>
      </c>
      <c r="AU159" s="6" t="s">
        <v>77</v>
      </c>
      <c r="AY159" s="6" t="s">
        <v>144</v>
      </c>
      <c r="BE159" s="119">
        <f>IF($U$159="základní",$N$159,0)</f>
        <v>0</v>
      </c>
      <c r="BF159" s="119">
        <f>IF($U$159="snížená",$N$159,0)</f>
        <v>0</v>
      </c>
      <c r="BG159" s="119">
        <f>IF($U$159="zákl. přenesená",$N$159,0)</f>
        <v>0</v>
      </c>
      <c r="BH159" s="119">
        <f>IF($U$159="sníž. přenesená",$N$159,0)</f>
        <v>0</v>
      </c>
      <c r="BI159" s="119">
        <f>IF($U$159="nulová",$N$159,0)</f>
        <v>0</v>
      </c>
      <c r="BJ159" s="6" t="s">
        <v>74</v>
      </c>
      <c r="BK159" s="119">
        <f>ROUND($L$159*$K$159,2)</f>
        <v>0</v>
      </c>
      <c r="BL159" s="6" t="s">
        <v>395</v>
      </c>
      <c r="BM159" s="6" t="s">
        <v>807</v>
      </c>
    </row>
    <row r="160" spans="2:65" s="6" customFormat="1" ht="15.75" customHeight="1">
      <c r="B160" s="19"/>
      <c r="C160" s="139" t="s">
        <v>268</v>
      </c>
      <c r="D160" s="139" t="s">
        <v>146</v>
      </c>
      <c r="E160" s="140" t="s">
        <v>808</v>
      </c>
      <c r="F160" s="195" t="s">
        <v>761</v>
      </c>
      <c r="G160" s="196"/>
      <c r="H160" s="196"/>
      <c r="I160" s="196"/>
      <c r="J160" s="141" t="s">
        <v>293</v>
      </c>
      <c r="K160" s="137">
        <v>80</v>
      </c>
      <c r="L160" s="197"/>
      <c r="M160" s="196"/>
      <c r="N160" s="197">
        <f>ROUND($L$160*$K$160,2)</f>
        <v>0</v>
      </c>
      <c r="O160" s="196"/>
      <c r="P160" s="196"/>
      <c r="Q160" s="196"/>
      <c r="R160" s="20"/>
      <c r="T160" s="116"/>
      <c r="U160" s="26" t="s">
        <v>34</v>
      </c>
      <c r="V160" s="117">
        <v>0</v>
      </c>
      <c r="W160" s="117">
        <f>$V$160*$K$160</f>
        <v>0</v>
      </c>
      <c r="X160" s="117">
        <v>0</v>
      </c>
      <c r="Y160" s="117">
        <f>$X$160*$K$160</f>
        <v>0</v>
      </c>
      <c r="Z160" s="117">
        <v>0</v>
      </c>
      <c r="AA160" s="118">
        <f>$Z$160*$K$160</f>
        <v>0</v>
      </c>
      <c r="AC160" s="58"/>
      <c r="AR160" s="6" t="s">
        <v>395</v>
      </c>
      <c r="AT160" s="6" t="s">
        <v>146</v>
      </c>
      <c r="AU160" s="6" t="s">
        <v>77</v>
      </c>
      <c r="AY160" s="6" t="s">
        <v>144</v>
      </c>
      <c r="BE160" s="119">
        <f>IF($U$160="základní",$N$160,0)</f>
        <v>0</v>
      </c>
      <c r="BF160" s="119">
        <f>IF($U$160="snížená",$N$160,0)</f>
        <v>0</v>
      </c>
      <c r="BG160" s="119">
        <f>IF($U$160="zákl. přenesená",$N$160,0)</f>
        <v>0</v>
      </c>
      <c r="BH160" s="119">
        <f>IF($U$160="sníž. přenesená",$N$160,0)</f>
        <v>0</v>
      </c>
      <c r="BI160" s="119">
        <f>IF($U$160="nulová",$N$160,0)</f>
        <v>0</v>
      </c>
      <c r="BJ160" s="6" t="s">
        <v>74</v>
      </c>
      <c r="BK160" s="119">
        <f>ROUND($L$160*$K$160,2)</f>
        <v>0</v>
      </c>
      <c r="BL160" s="6" t="s">
        <v>395</v>
      </c>
      <c r="BM160" s="6" t="s">
        <v>809</v>
      </c>
    </row>
    <row r="161" spans="2:65" s="6" customFormat="1" ht="27" customHeight="1">
      <c r="B161" s="19"/>
      <c r="C161" s="139" t="s">
        <v>272</v>
      </c>
      <c r="D161" s="139" t="s">
        <v>146</v>
      </c>
      <c r="E161" s="140" t="s">
        <v>810</v>
      </c>
      <c r="F161" s="195" t="s">
        <v>763</v>
      </c>
      <c r="G161" s="196"/>
      <c r="H161" s="196"/>
      <c r="I161" s="196"/>
      <c r="J161" s="141" t="s">
        <v>293</v>
      </c>
      <c r="K161" s="137">
        <v>340</v>
      </c>
      <c r="L161" s="197"/>
      <c r="M161" s="196"/>
      <c r="N161" s="197">
        <f>ROUND($L$161*$K$161,2)</f>
        <v>0</v>
      </c>
      <c r="O161" s="196"/>
      <c r="P161" s="196"/>
      <c r="Q161" s="196"/>
      <c r="R161" s="20"/>
      <c r="T161" s="116"/>
      <c r="U161" s="26" t="s">
        <v>34</v>
      </c>
      <c r="V161" s="117">
        <v>0</v>
      </c>
      <c r="W161" s="117">
        <f>$V$161*$K$161</f>
        <v>0</v>
      </c>
      <c r="X161" s="117">
        <v>0</v>
      </c>
      <c r="Y161" s="117">
        <f>$X$161*$K$161</f>
        <v>0</v>
      </c>
      <c r="Z161" s="117">
        <v>0</v>
      </c>
      <c r="AA161" s="118">
        <f>$Z$161*$K$161</f>
        <v>0</v>
      </c>
      <c r="AC161" s="58"/>
      <c r="AR161" s="6" t="s">
        <v>395</v>
      </c>
      <c r="AT161" s="6" t="s">
        <v>146</v>
      </c>
      <c r="AU161" s="6" t="s">
        <v>77</v>
      </c>
      <c r="AY161" s="6" t="s">
        <v>144</v>
      </c>
      <c r="BE161" s="119">
        <f>IF($U$161="základní",$N$161,0)</f>
        <v>0</v>
      </c>
      <c r="BF161" s="119">
        <f>IF($U$161="snížená",$N$161,0)</f>
        <v>0</v>
      </c>
      <c r="BG161" s="119">
        <f>IF($U$161="zákl. přenesená",$N$161,0)</f>
        <v>0</v>
      </c>
      <c r="BH161" s="119">
        <f>IF($U$161="sníž. přenesená",$N$161,0)</f>
        <v>0</v>
      </c>
      <c r="BI161" s="119">
        <f>IF($U$161="nulová",$N$161,0)</f>
        <v>0</v>
      </c>
      <c r="BJ161" s="6" t="s">
        <v>74</v>
      </c>
      <c r="BK161" s="119">
        <f>ROUND($L$161*$K$161,2)</f>
        <v>0</v>
      </c>
      <c r="BL161" s="6" t="s">
        <v>395</v>
      </c>
      <c r="BM161" s="6" t="s">
        <v>811</v>
      </c>
    </row>
    <row r="162" spans="2:63" s="102" customFormat="1" ht="23.25" customHeight="1">
      <c r="B162" s="103"/>
      <c r="D162" s="111" t="s">
        <v>740</v>
      </c>
      <c r="E162" s="111"/>
      <c r="F162" s="111"/>
      <c r="G162" s="111"/>
      <c r="H162" s="111"/>
      <c r="I162" s="111"/>
      <c r="J162" s="111"/>
      <c r="K162" s="143"/>
      <c r="L162" s="111"/>
      <c r="M162" s="111"/>
      <c r="N162" s="188">
        <f>$BK$162</f>
        <v>0</v>
      </c>
      <c r="O162" s="189"/>
      <c r="P162" s="189"/>
      <c r="Q162" s="189"/>
      <c r="R162" s="106"/>
      <c r="T162" s="107"/>
      <c r="W162" s="108">
        <f>SUM($W$163:$W$164)</f>
        <v>0</v>
      </c>
      <c r="Y162" s="108">
        <f>SUM($Y$163:$Y$164)</f>
        <v>0</v>
      </c>
      <c r="AA162" s="109">
        <f>SUM($AA$163:$AA$164)</f>
        <v>0</v>
      </c>
      <c r="AR162" s="105" t="s">
        <v>80</v>
      </c>
      <c r="AT162" s="105" t="s">
        <v>68</v>
      </c>
      <c r="AU162" s="105" t="s">
        <v>77</v>
      </c>
      <c r="AY162" s="105" t="s">
        <v>144</v>
      </c>
      <c r="BK162" s="110">
        <f>SUM($BK$163:$BK$164)</f>
        <v>0</v>
      </c>
    </row>
    <row r="163" spans="2:65" s="6" customFormat="1" ht="27" customHeight="1">
      <c r="B163" s="19"/>
      <c r="C163" s="112" t="s">
        <v>276</v>
      </c>
      <c r="D163" s="112" t="s">
        <v>146</v>
      </c>
      <c r="E163" s="113" t="s">
        <v>812</v>
      </c>
      <c r="F163" s="194" t="s">
        <v>772</v>
      </c>
      <c r="G163" s="192"/>
      <c r="H163" s="192"/>
      <c r="I163" s="192"/>
      <c r="J163" s="114" t="s">
        <v>157</v>
      </c>
      <c r="K163" s="115">
        <v>5</v>
      </c>
      <c r="L163" s="191"/>
      <c r="M163" s="192"/>
      <c r="N163" s="191">
        <f>ROUND($L$163*$K$163,2)</f>
        <v>0</v>
      </c>
      <c r="O163" s="192"/>
      <c r="P163" s="192"/>
      <c r="Q163" s="192"/>
      <c r="R163" s="20"/>
      <c r="T163" s="116"/>
      <c r="U163" s="26" t="s">
        <v>34</v>
      </c>
      <c r="V163" s="117">
        <v>0</v>
      </c>
      <c r="W163" s="117">
        <f>$V$163*$K$163</f>
        <v>0</v>
      </c>
      <c r="X163" s="117">
        <v>0</v>
      </c>
      <c r="Y163" s="117">
        <f>$X$163*$K$163</f>
        <v>0</v>
      </c>
      <c r="Z163" s="117">
        <v>0</v>
      </c>
      <c r="AA163" s="118">
        <f>$Z$163*$K$163</f>
        <v>0</v>
      </c>
      <c r="AR163" s="6" t="s">
        <v>395</v>
      </c>
      <c r="AT163" s="6" t="s">
        <v>146</v>
      </c>
      <c r="AU163" s="6" t="s">
        <v>80</v>
      </c>
      <c r="AY163" s="6" t="s">
        <v>144</v>
      </c>
      <c r="BE163" s="119">
        <f>IF($U$163="základní",$N$163,0)</f>
        <v>0</v>
      </c>
      <c r="BF163" s="119">
        <f>IF($U$163="snížená",$N$163,0)</f>
        <v>0</v>
      </c>
      <c r="BG163" s="119">
        <f>IF($U$163="zákl. přenesená",$N$163,0)</f>
        <v>0</v>
      </c>
      <c r="BH163" s="119">
        <f>IF($U$163="sníž. přenesená",$N$163,0)</f>
        <v>0</v>
      </c>
      <c r="BI163" s="119">
        <f>IF($U$163="nulová",$N$163,0)</f>
        <v>0</v>
      </c>
      <c r="BJ163" s="6" t="s">
        <v>74</v>
      </c>
      <c r="BK163" s="119">
        <f>ROUND($L$163*$K$163,2)</f>
        <v>0</v>
      </c>
      <c r="BL163" s="6" t="s">
        <v>395</v>
      </c>
      <c r="BM163" s="6" t="s">
        <v>813</v>
      </c>
    </row>
    <row r="164" spans="2:65" s="6" customFormat="1" ht="27" customHeight="1">
      <c r="B164" s="19"/>
      <c r="C164" s="112" t="s">
        <v>280</v>
      </c>
      <c r="D164" s="112" t="s">
        <v>146</v>
      </c>
      <c r="E164" s="113" t="s">
        <v>814</v>
      </c>
      <c r="F164" s="194" t="s">
        <v>774</v>
      </c>
      <c r="G164" s="192"/>
      <c r="H164" s="192"/>
      <c r="I164" s="192"/>
      <c r="J164" s="114" t="s">
        <v>157</v>
      </c>
      <c r="K164" s="115">
        <v>1</v>
      </c>
      <c r="L164" s="191"/>
      <c r="M164" s="192"/>
      <c r="N164" s="191">
        <f>ROUND($L$164*$K$164,2)</f>
        <v>0</v>
      </c>
      <c r="O164" s="192"/>
      <c r="P164" s="192"/>
      <c r="Q164" s="192"/>
      <c r="R164" s="20"/>
      <c r="T164" s="116"/>
      <c r="U164" s="26" t="s">
        <v>34</v>
      </c>
      <c r="V164" s="117">
        <v>0</v>
      </c>
      <c r="W164" s="117">
        <f>$V$164*$K$164</f>
        <v>0</v>
      </c>
      <c r="X164" s="117">
        <v>0</v>
      </c>
      <c r="Y164" s="117">
        <f>$X$164*$K$164</f>
        <v>0</v>
      </c>
      <c r="Z164" s="117">
        <v>0</v>
      </c>
      <c r="AA164" s="118">
        <f>$Z$164*$K$164</f>
        <v>0</v>
      </c>
      <c r="AR164" s="6" t="s">
        <v>395</v>
      </c>
      <c r="AT164" s="6" t="s">
        <v>146</v>
      </c>
      <c r="AU164" s="6" t="s">
        <v>80</v>
      </c>
      <c r="AY164" s="6" t="s">
        <v>144</v>
      </c>
      <c r="BE164" s="119">
        <f>IF($U$164="základní",$N$164,0)</f>
        <v>0</v>
      </c>
      <c r="BF164" s="119">
        <f>IF($U$164="snížená",$N$164,0)</f>
        <v>0</v>
      </c>
      <c r="BG164" s="119">
        <f>IF($U$164="zákl. přenesená",$N$164,0)</f>
        <v>0</v>
      </c>
      <c r="BH164" s="119">
        <f>IF($U$164="sníž. přenesená",$N$164,0)</f>
        <v>0</v>
      </c>
      <c r="BI164" s="119">
        <f>IF($U$164="nulová",$N$164,0)</f>
        <v>0</v>
      </c>
      <c r="BJ164" s="6" t="s">
        <v>74</v>
      </c>
      <c r="BK164" s="119">
        <f>ROUND($L$164*$K$164,2)</f>
        <v>0</v>
      </c>
      <c r="BL164" s="6" t="s">
        <v>395</v>
      </c>
      <c r="BM164" s="6" t="s">
        <v>815</v>
      </c>
    </row>
    <row r="165" spans="2:63" s="102" customFormat="1" ht="30.75" customHeight="1">
      <c r="B165" s="103"/>
      <c r="D165" s="111" t="s">
        <v>741</v>
      </c>
      <c r="E165" s="111"/>
      <c r="F165" s="111"/>
      <c r="G165" s="111"/>
      <c r="H165" s="111"/>
      <c r="I165" s="111"/>
      <c r="J165" s="111"/>
      <c r="K165" s="111"/>
      <c r="L165" s="111"/>
      <c r="M165" s="111"/>
      <c r="N165" s="188">
        <f>$BK$165</f>
        <v>0</v>
      </c>
      <c r="O165" s="189"/>
      <c r="P165" s="189"/>
      <c r="Q165" s="189"/>
      <c r="R165" s="106"/>
      <c r="T165" s="107"/>
      <c r="W165" s="108">
        <f>SUM($W$166:$W$173)</f>
        <v>0</v>
      </c>
      <c r="Y165" s="108">
        <f>SUM($Y$166:$Y$173)</f>
        <v>0</v>
      </c>
      <c r="AA165" s="109">
        <f>SUM($AA$166:$AA$173)</f>
        <v>0</v>
      </c>
      <c r="AR165" s="105" t="s">
        <v>80</v>
      </c>
      <c r="AT165" s="105" t="s">
        <v>68</v>
      </c>
      <c r="AU165" s="105" t="s">
        <v>74</v>
      </c>
      <c r="AY165" s="105" t="s">
        <v>144</v>
      </c>
      <c r="BK165" s="110">
        <f>SUM($BK$166:$BK$173)</f>
        <v>0</v>
      </c>
    </row>
    <row r="166" spans="2:65" s="6" customFormat="1" ht="27" customHeight="1">
      <c r="B166" s="19"/>
      <c r="C166" s="112" t="s">
        <v>284</v>
      </c>
      <c r="D166" s="112" t="s">
        <v>146</v>
      </c>
      <c r="E166" s="113" t="s">
        <v>816</v>
      </c>
      <c r="F166" s="194" t="s">
        <v>776</v>
      </c>
      <c r="G166" s="192"/>
      <c r="H166" s="192"/>
      <c r="I166" s="192"/>
      <c r="J166" s="114" t="s">
        <v>157</v>
      </c>
      <c r="K166" s="115">
        <v>1</v>
      </c>
      <c r="L166" s="191"/>
      <c r="M166" s="192"/>
      <c r="N166" s="191">
        <f>ROUND($L$166*$K$166,2)</f>
        <v>0</v>
      </c>
      <c r="O166" s="192"/>
      <c r="P166" s="192"/>
      <c r="Q166" s="192"/>
      <c r="R166" s="20"/>
      <c r="T166" s="116"/>
      <c r="U166" s="26" t="s">
        <v>34</v>
      </c>
      <c r="V166" s="117">
        <v>0</v>
      </c>
      <c r="W166" s="117">
        <f>$V$166*$K$166</f>
        <v>0</v>
      </c>
      <c r="X166" s="117">
        <v>0</v>
      </c>
      <c r="Y166" s="117">
        <f>$X$166*$K$166</f>
        <v>0</v>
      </c>
      <c r="Z166" s="117">
        <v>0</v>
      </c>
      <c r="AA166" s="118">
        <f>$Z$166*$K$166</f>
        <v>0</v>
      </c>
      <c r="AR166" s="6" t="s">
        <v>395</v>
      </c>
      <c r="AT166" s="6" t="s">
        <v>146</v>
      </c>
      <c r="AU166" s="6" t="s">
        <v>77</v>
      </c>
      <c r="AY166" s="6" t="s">
        <v>144</v>
      </c>
      <c r="BE166" s="119">
        <f>IF($U$166="základní",$N$166,0)</f>
        <v>0</v>
      </c>
      <c r="BF166" s="119">
        <f>IF($U$166="snížená",$N$166,0)</f>
        <v>0</v>
      </c>
      <c r="BG166" s="119">
        <f>IF($U$166="zákl. přenesená",$N$166,0)</f>
        <v>0</v>
      </c>
      <c r="BH166" s="119">
        <f>IF($U$166="sníž. přenesená",$N$166,0)</f>
        <v>0</v>
      </c>
      <c r="BI166" s="119">
        <f>IF($U$166="nulová",$N$166,0)</f>
        <v>0</v>
      </c>
      <c r="BJ166" s="6" t="s">
        <v>74</v>
      </c>
      <c r="BK166" s="119">
        <f>ROUND($L$166*$K$166,2)</f>
        <v>0</v>
      </c>
      <c r="BL166" s="6" t="s">
        <v>395</v>
      </c>
      <c r="BM166" s="6" t="s">
        <v>817</v>
      </c>
    </row>
    <row r="167" spans="2:65" s="6" customFormat="1" ht="15.75" customHeight="1">
      <c r="B167" s="19"/>
      <c r="C167" s="112" t="s">
        <v>288</v>
      </c>
      <c r="D167" s="112" t="s">
        <v>146</v>
      </c>
      <c r="E167" s="113" t="s">
        <v>818</v>
      </c>
      <c r="F167" s="194" t="s">
        <v>778</v>
      </c>
      <c r="G167" s="192"/>
      <c r="H167" s="192"/>
      <c r="I167" s="192"/>
      <c r="J167" s="114" t="s">
        <v>157</v>
      </c>
      <c r="K167" s="115">
        <v>1</v>
      </c>
      <c r="L167" s="191"/>
      <c r="M167" s="192"/>
      <c r="N167" s="191">
        <f>ROUND($L$167*$K$167,2)</f>
        <v>0</v>
      </c>
      <c r="O167" s="192"/>
      <c r="P167" s="192"/>
      <c r="Q167" s="192"/>
      <c r="R167" s="20"/>
      <c r="T167" s="116"/>
      <c r="U167" s="26" t="s">
        <v>34</v>
      </c>
      <c r="V167" s="117">
        <v>0</v>
      </c>
      <c r="W167" s="117">
        <f>$V$167*$K$167</f>
        <v>0</v>
      </c>
      <c r="X167" s="117">
        <v>0</v>
      </c>
      <c r="Y167" s="117">
        <f>$X$167*$K$167</f>
        <v>0</v>
      </c>
      <c r="Z167" s="117">
        <v>0</v>
      </c>
      <c r="AA167" s="118">
        <f>$Z$167*$K$167</f>
        <v>0</v>
      </c>
      <c r="AR167" s="6" t="s">
        <v>395</v>
      </c>
      <c r="AT167" s="6" t="s">
        <v>146</v>
      </c>
      <c r="AU167" s="6" t="s">
        <v>77</v>
      </c>
      <c r="AY167" s="6" t="s">
        <v>144</v>
      </c>
      <c r="BE167" s="119">
        <f>IF($U$167="základní",$N$167,0)</f>
        <v>0</v>
      </c>
      <c r="BF167" s="119">
        <f>IF($U$167="snížená",$N$167,0)</f>
        <v>0</v>
      </c>
      <c r="BG167" s="119">
        <f>IF($U$167="zákl. přenesená",$N$167,0)</f>
        <v>0</v>
      </c>
      <c r="BH167" s="119">
        <f>IF($U$167="sníž. přenesená",$N$167,0)</f>
        <v>0</v>
      </c>
      <c r="BI167" s="119">
        <f>IF($U$167="nulová",$N$167,0)</f>
        <v>0</v>
      </c>
      <c r="BJ167" s="6" t="s">
        <v>74</v>
      </c>
      <c r="BK167" s="119">
        <f>ROUND($L$167*$K$167,2)</f>
        <v>0</v>
      </c>
      <c r="BL167" s="6" t="s">
        <v>395</v>
      </c>
      <c r="BM167" s="6" t="s">
        <v>819</v>
      </c>
    </row>
    <row r="168" spans="2:65" s="6" customFormat="1" ht="27" customHeight="1">
      <c r="B168" s="19"/>
      <c r="C168" s="112" t="s">
        <v>290</v>
      </c>
      <c r="D168" s="112" t="s">
        <v>146</v>
      </c>
      <c r="E168" s="113" t="s">
        <v>820</v>
      </c>
      <c r="F168" s="194" t="s">
        <v>780</v>
      </c>
      <c r="G168" s="192"/>
      <c r="H168" s="192"/>
      <c r="I168" s="192"/>
      <c r="J168" s="114" t="s">
        <v>157</v>
      </c>
      <c r="K168" s="115">
        <v>1</v>
      </c>
      <c r="L168" s="191"/>
      <c r="M168" s="192"/>
      <c r="N168" s="191">
        <f>ROUND($L$168*$K$168,2)</f>
        <v>0</v>
      </c>
      <c r="O168" s="192"/>
      <c r="P168" s="192"/>
      <c r="Q168" s="192"/>
      <c r="R168" s="20"/>
      <c r="T168" s="116"/>
      <c r="U168" s="26" t="s">
        <v>34</v>
      </c>
      <c r="V168" s="117">
        <v>0</v>
      </c>
      <c r="W168" s="117">
        <f>$V$168*$K$168</f>
        <v>0</v>
      </c>
      <c r="X168" s="117">
        <v>0</v>
      </c>
      <c r="Y168" s="117">
        <f>$X$168*$K$168</f>
        <v>0</v>
      </c>
      <c r="Z168" s="117">
        <v>0</v>
      </c>
      <c r="AA168" s="118">
        <f>$Z$168*$K$168</f>
        <v>0</v>
      </c>
      <c r="AR168" s="6" t="s">
        <v>395</v>
      </c>
      <c r="AT168" s="6" t="s">
        <v>146</v>
      </c>
      <c r="AU168" s="6" t="s">
        <v>77</v>
      </c>
      <c r="AY168" s="6" t="s">
        <v>144</v>
      </c>
      <c r="BE168" s="119">
        <f>IF($U$168="základní",$N$168,0)</f>
        <v>0</v>
      </c>
      <c r="BF168" s="119">
        <f>IF($U$168="snížená",$N$168,0)</f>
        <v>0</v>
      </c>
      <c r="BG168" s="119">
        <f>IF($U$168="zákl. přenesená",$N$168,0)</f>
        <v>0</v>
      </c>
      <c r="BH168" s="119">
        <f>IF($U$168="sníž. přenesená",$N$168,0)</f>
        <v>0</v>
      </c>
      <c r="BI168" s="119">
        <f>IF($U$168="nulová",$N$168,0)</f>
        <v>0</v>
      </c>
      <c r="BJ168" s="6" t="s">
        <v>74</v>
      </c>
      <c r="BK168" s="119">
        <f>ROUND($L$168*$K$168,2)</f>
        <v>0</v>
      </c>
      <c r="BL168" s="6" t="s">
        <v>395</v>
      </c>
      <c r="BM168" s="6" t="s">
        <v>821</v>
      </c>
    </row>
    <row r="169" spans="2:65" s="6" customFormat="1" ht="27" customHeight="1">
      <c r="B169" s="19"/>
      <c r="C169" s="112" t="s">
        <v>295</v>
      </c>
      <c r="D169" s="112" t="s">
        <v>146</v>
      </c>
      <c r="E169" s="113" t="s">
        <v>822</v>
      </c>
      <c r="F169" s="194" t="s">
        <v>782</v>
      </c>
      <c r="G169" s="192"/>
      <c r="H169" s="192"/>
      <c r="I169" s="192"/>
      <c r="J169" s="114" t="s">
        <v>157</v>
      </c>
      <c r="K169" s="115">
        <v>2</v>
      </c>
      <c r="L169" s="191"/>
      <c r="M169" s="192"/>
      <c r="N169" s="191">
        <f>ROUND($L$169*$K$169,2)</f>
        <v>0</v>
      </c>
      <c r="O169" s="192"/>
      <c r="P169" s="192"/>
      <c r="Q169" s="192"/>
      <c r="R169" s="20"/>
      <c r="T169" s="116"/>
      <c r="U169" s="26" t="s">
        <v>34</v>
      </c>
      <c r="V169" s="117">
        <v>0</v>
      </c>
      <c r="W169" s="117">
        <f>$V$169*$K$169</f>
        <v>0</v>
      </c>
      <c r="X169" s="117">
        <v>0</v>
      </c>
      <c r="Y169" s="117">
        <f>$X$169*$K$169</f>
        <v>0</v>
      </c>
      <c r="Z169" s="117">
        <v>0</v>
      </c>
      <c r="AA169" s="118">
        <f>$Z$169*$K$169</f>
        <v>0</v>
      </c>
      <c r="AR169" s="6" t="s">
        <v>395</v>
      </c>
      <c r="AT169" s="6" t="s">
        <v>146</v>
      </c>
      <c r="AU169" s="6" t="s">
        <v>77</v>
      </c>
      <c r="AY169" s="6" t="s">
        <v>144</v>
      </c>
      <c r="BE169" s="119">
        <f>IF($U$169="základní",$N$169,0)</f>
        <v>0</v>
      </c>
      <c r="BF169" s="119">
        <f>IF($U$169="snížená",$N$169,0)</f>
        <v>0</v>
      </c>
      <c r="BG169" s="119">
        <f>IF($U$169="zákl. přenesená",$N$169,0)</f>
        <v>0</v>
      </c>
      <c r="BH169" s="119">
        <f>IF($U$169="sníž. přenesená",$N$169,0)</f>
        <v>0</v>
      </c>
      <c r="BI169" s="119">
        <f>IF($U$169="nulová",$N$169,0)</f>
        <v>0</v>
      </c>
      <c r="BJ169" s="6" t="s">
        <v>74</v>
      </c>
      <c r="BK169" s="119">
        <f>ROUND($L$169*$K$169,2)</f>
        <v>0</v>
      </c>
      <c r="BL169" s="6" t="s">
        <v>395</v>
      </c>
      <c r="BM169" s="6" t="s">
        <v>823</v>
      </c>
    </row>
    <row r="170" spans="2:65" s="6" customFormat="1" ht="27" customHeight="1">
      <c r="B170" s="19"/>
      <c r="C170" s="112" t="s">
        <v>299</v>
      </c>
      <c r="D170" s="112" t="s">
        <v>146</v>
      </c>
      <c r="E170" s="113" t="s">
        <v>824</v>
      </c>
      <c r="F170" s="194" t="s">
        <v>784</v>
      </c>
      <c r="G170" s="192"/>
      <c r="H170" s="192"/>
      <c r="I170" s="192"/>
      <c r="J170" s="114" t="s">
        <v>157</v>
      </c>
      <c r="K170" s="115">
        <v>1</v>
      </c>
      <c r="L170" s="191"/>
      <c r="M170" s="192"/>
      <c r="N170" s="191">
        <f>ROUND($L$170*$K$170,2)</f>
        <v>0</v>
      </c>
      <c r="O170" s="192"/>
      <c r="P170" s="192"/>
      <c r="Q170" s="192"/>
      <c r="R170" s="20"/>
      <c r="T170" s="116"/>
      <c r="U170" s="26" t="s">
        <v>34</v>
      </c>
      <c r="V170" s="117">
        <v>0</v>
      </c>
      <c r="W170" s="117">
        <f>$V$170*$K$170</f>
        <v>0</v>
      </c>
      <c r="X170" s="117">
        <v>0</v>
      </c>
      <c r="Y170" s="117">
        <f>$X$170*$K$170</f>
        <v>0</v>
      </c>
      <c r="Z170" s="117">
        <v>0</v>
      </c>
      <c r="AA170" s="118">
        <f>$Z$170*$K$170</f>
        <v>0</v>
      </c>
      <c r="AR170" s="6" t="s">
        <v>395</v>
      </c>
      <c r="AT170" s="6" t="s">
        <v>146</v>
      </c>
      <c r="AU170" s="6" t="s">
        <v>77</v>
      </c>
      <c r="AY170" s="6" t="s">
        <v>144</v>
      </c>
      <c r="BE170" s="119">
        <f>IF($U$170="základní",$N$170,0)</f>
        <v>0</v>
      </c>
      <c r="BF170" s="119">
        <f>IF($U$170="snížená",$N$170,0)</f>
        <v>0</v>
      </c>
      <c r="BG170" s="119">
        <f>IF($U$170="zákl. přenesená",$N$170,0)</f>
        <v>0</v>
      </c>
      <c r="BH170" s="119">
        <f>IF($U$170="sníž. přenesená",$N$170,0)</f>
        <v>0</v>
      </c>
      <c r="BI170" s="119">
        <f>IF($U$170="nulová",$N$170,0)</f>
        <v>0</v>
      </c>
      <c r="BJ170" s="6" t="s">
        <v>74</v>
      </c>
      <c r="BK170" s="119">
        <f>ROUND($L$170*$K$170,2)</f>
        <v>0</v>
      </c>
      <c r="BL170" s="6" t="s">
        <v>395</v>
      </c>
      <c r="BM170" s="6" t="s">
        <v>825</v>
      </c>
    </row>
    <row r="171" spans="2:65" s="6" customFormat="1" ht="15.75" customHeight="1">
      <c r="B171" s="19"/>
      <c r="C171" s="112" t="s">
        <v>303</v>
      </c>
      <c r="D171" s="112" t="s">
        <v>146</v>
      </c>
      <c r="E171" s="113" t="s">
        <v>826</v>
      </c>
      <c r="F171" s="194" t="s">
        <v>786</v>
      </c>
      <c r="G171" s="192"/>
      <c r="H171" s="192"/>
      <c r="I171" s="192"/>
      <c r="J171" s="114" t="s">
        <v>157</v>
      </c>
      <c r="K171" s="115">
        <v>3</v>
      </c>
      <c r="L171" s="191"/>
      <c r="M171" s="192"/>
      <c r="N171" s="191">
        <f>ROUND($L$171*$K$171,2)</f>
        <v>0</v>
      </c>
      <c r="O171" s="192"/>
      <c r="P171" s="192"/>
      <c r="Q171" s="192"/>
      <c r="R171" s="20"/>
      <c r="T171" s="116"/>
      <c r="U171" s="26" t="s">
        <v>34</v>
      </c>
      <c r="V171" s="117">
        <v>0</v>
      </c>
      <c r="W171" s="117">
        <f>$V$171*$K$171</f>
        <v>0</v>
      </c>
      <c r="X171" s="117">
        <v>0</v>
      </c>
      <c r="Y171" s="117">
        <f>$X$171*$K$171</f>
        <v>0</v>
      </c>
      <c r="Z171" s="117">
        <v>0</v>
      </c>
      <c r="AA171" s="118">
        <f>$Z$171*$K$171</f>
        <v>0</v>
      </c>
      <c r="AR171" s="6" t="s">
        <v>395</v>
      </c>
      <c r="AT171" s="6" t="s">
        <v>146</v>
      </c>
      <c r="AU171" s="6" t="s">
        <v>77</v>
      </c>
      <c r="AY171" s="6" t="s">
        <v>144</v>
      </c>
      <c r="BE171" s="119">
        <f>IF($U$171="základní",$N$171,0)</f>
        <v>0</v>
      </c>
      <c r="BF171" s="119">
        <f>IF($U$171="snížená",$N$171,0)</f>
        <v>0</v>
      </c>
      <c r="BG171" s="119">
        <f>IF($U$171="zákl. přenesená",$N$171,0)</f>
        <v>0</v>
      </c>
      <c r="BH171" s="119">
        <f>IF($U$171="sníž. přenesená",$N$171,0)</f>
        <v>0</v>
      </c>
      <c r="BI171" s="119">
        <f>IF($U$171="nulová",$N$171,0)</f>
        <v>0</v>
      </c>
      <c r="BJ171" s="6" t="s">
        <v>74</v>
      </c>
      <c r="BK171" s="119">
        <f>ROUND($L$171*$K$171,2)</f>
        <v>0</v>
      </c>
      <c r="BL171" s="6" t="s">
        <v>395</v>
      </c>
      <c r="BM171" s="6" t="s">
        <v>827</v>
      </c>
    </row>
    <row r="172" spans="2:65" s="6" customFormat="1" ht="15.75" customHeight="1">
      <c r="B172" s="19"/>
      <c r="C172" s="112" t="s">
        <v>311</v>
      </c>
      <c r="D172" s="112" t="s">
        <v>146</v>
      </c>
      <c r="E172" s="113" t="s">
        <v>7</v>
      </c>
      <c r="F172" s="194" t="s">
        <v>828</v>
      </c>
      <c r="G172" s="192"/>
      <c r="H172" s="192"/>
      <c r="I172" s="192"/>
      <c r="J172" s="114" t="s">
        <v>157</v>
      </c>
      <c r="K172" s="115">
        <v>1</v>
      </c>
      <c r="L172" s="191"/>
      <c r="M172" s="192"/>
      <c r="N172" s="191">
        <f>ROUND($L$172*$K$172,2)</f>
        <v>0</v>
      </c>
      <c r="O172" s="192"/>
      <c r="P172" s="192"/>
      <c r="Q172" s="192"/>
      <c r="R172" s="20"/>
      <c r="T172" s="116"/>
      <c r="U172" s="26" t="s">
        <v>34</v>
      </c>
      <c r="V172" s="117">
        <v>0</v>
      </c>
      <c r="W172" s="117">
        <f>$V$172*$K$172</f>
        <v>0</v>
      </c>
      <c r="X172" s="117">
        <v>0</v>
      </c>
      <c r="Y172" s="117">
        <f>$X$172*$K$172</f>
        <v>0</v>
      </c>
      <c r="Z172" s="117">
        <v>0</v>
      </c>
      <c r="AA172" s="118">
        <f>$Z$172*$K$172</f>
        <v>0</v>
      </c>
      <c r="AR172" s="6" t="s">
        <v>395</v>
      </c>
      <c r="AT172" s="6" t="s">
        <v>146</v>
      </c>
      <c r="AU172" s="6" t="s">
        <v>77</v>
      </c>
      <c r="AY172" s="6" t="s">
        <v>144</v>
      </c>
      <c r="BE172" s="119">
        <f>IF($U$172="základní",$N$172,0)</f>
        <v>0</v>
      </c>
      <c r="BF172" s="119">
        <f>IF($U$172="snížená",$N$172,0)</f>
        <v>0</v>
      </c>
      <c r="BG172" s="119">
        <f>IF($U$172="zákl. přenesená",$N$172,0)</f>
        <v>0</v>
      </c>
      <c r="BH172" s="119">
        <f>IF($U$172="sníž. přenesená",$N$172,0)</f>
        <v>0</v>
      </c>
      <c r="BI172" s="119">
        <f>IF($U$172="nulová",$N$172,0)</f>
        <v>0</v>
      </c>
      <c r="BJ172" s="6" t="s">
        <v>74</v>
      </c>
      <c r="BK172" s="119">
        <f>ROUND($L$172*$K$172,2)</f>
        <v>0</v>
      </c>
      <c r="BL172" s="6" t="s">
        <v>395</v>
      </c>
      <c r="BM172" s="6" t="s">
        <v>829</v>
      </c>
    </row>
    <row r="173" spans="2:65" s="6" customFormat="1" ht="15.75" customHeight="1">
      <c r="B173" s="19"/>
      <c r="C173" s="112" t="s">
        <v>319</v>
      </c>
      <c r="D173" s="112" t="s">
        <v>146</v>
      </c>
      <c r="E173" s="113" t="s">
        <v>232</v>
      </c>
      <c r="F173" s="194" t="s">
        <v>830</v>
      </c>
      <c r="G173" s="192"/>
      <c r="H173" s="192"/>
      <c r="I173" s="192"/>
      <c r="J173" s="114" t="s">
        <v>157</v>
      </c>
      <c r="K173" s="115">
        <v>1</v>
      </c>
      <c r="L173" s="191"/>
      <c r="M173" s="192"/>
      <c r="N173" s="191">
        <f>ROUND($L$173*$K$173,2)</f>
        <v>0</v>
      </c>
      <c r="O173" s="192"/>
      <c r="P173" s="192"/>
      <c r="Q173" s="192"/>
      <c r="R173" s="20"/>
      <c r="T173" s="116"/>
      <c r="U173" s="124" t="s">
        <v>34</v>
      </c>
      <c r="V173" s="125">
        <v>0</v>
      </c>
      <c r="W173" s="125">
        <f>$V$173*$K$173</f>
        <v>0</v>
      </c>
      <c r="X173" s="125">
        <v>0</v>
      </c>
      <c r="Y173" s="125">
        <f>$X$173*$K$173</f>
        <v>0</v>
      </c>
      <c r="Z173" s="125">
        <v>0</v>
      </c>
      <c r="AA173" s="126">
        <f>$Z$173*$K$173</f>
        <v>0</v>
      </c>
      <c r="AR173" s="6" t="s">
        <v>395</v>
      </c>
      <c r="AT173" s="6" t="s">
        <v>146</v>
      </c>
      <c r="AU173" s="6" t="s">
        <v>77</v>
      </c>
      <c r="AY173" s="6" t="s">
        <v>144</v>
      </c>
      <c r="BE173" s="119">
        <f>IF($U$173="základní",$N$173,0)</f>
        <v>0</v>
      </c>
      <c r="BF173" s="119">
        <f>IF($U$173="snížená",$N$173,0)</f>
        <v>0</v>
      </c>
      <c r="BG173" s="119">
        <f>IF($U$173="zákl. přenesená",$N$173,0)</f>
        <v>0</v>
      </c>
      <c r="BH173" s="119">
        <f>IF($U$173="sníž. přenesená",$N$173,0)</f>
        <v>0</v>
      </c>
      <c r="BI173" s="119">
        <f>IF($U$173="nulová",$N$173,0)</f>
        <v>0</v>
      </c>
      <c r="BJ173" s="6" t="s">
        <v>74</v>
      </c>
      <c r="BK173" s="119">
        <f>ROUND($L$173*$K$173,2)</f>
        <v>0</v>
      </c>
      <c r="BL173" s="6" t="s">
        <v>395</v>
      </c>
      <c r="BM173" s="6" t="s">
        <v>831</v>
      </c>
    </row>
    <row r="174" spans="2:18" s="6" customFormat="1" ht="7.5" customHeight="1">
      <c r="B174" s="41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3"/>
    </row>
    <row r="645" s="2" customFormat="1" ht="14.25" customHeight="1"/>
  </sheetData>
  <sheetProtection/>
  <mergeCells count="203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100:Q100"/>
    <mergeCell ref="L102:Q102"/>
    <mergeCell ref="C108:Q108"/>
    <mergeCell ref="F110:P110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31:I131"/>
    <mergeCell ref="L131:M131"/>
    <mergeCell ref="N131:Q131"/>
    <mergeCell ref="N130:Q130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8:I138"/>
    <mergeCell ref="L138:M138"/>
    <mergeCell ref="N138:Q138"/>
    <mergeCell ref="N137:Q137"/>
    <mergeCell ref="F139:I139"/>
    <mergeCell ref="L139:M139"/>
    <mergeCell ref="N139:Q139"/>
    <mergeCell ref="F141:I141"/>
    <mergeCell ref="L141:M141"/>
    <mergeCell ref="N141:Q141"/>
    <mergeCell ref="N140:Q140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6:I146"/>
    <mergeCell ref="L146:M146"/>
    <mergeCell ref="N146:Q146"/>
    <mergeCell ref="F149:I149"/>
    <mergeCell ref="L149:M149"/>
    <mergeCell ref="N149:Q149"/>
    <mergeCell ref="N148:Q148"/>
    <mergeCell ref="N147:Q147"/>
    <mergeCell ref="F150:I150"/>
    <mergeCell ref="L150:M150"/>
    <mergeCell ref="N150:Q150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8:I158"/>
    <mergeCell ref="L158:M158"/>
    <mergeCell ref="N158:Q158"/>
    <mergeCell ref="N157:Q157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3:I163"/>
    <mergeCell ref="L163:M163"/>
    <mergeCell ref="N163:Q163"/>
    <mergeCell ref="N162:Q162"/>
    <mergeCell ref="F164:I164"/>
    <mergeCell ref="L164:M164"/>
    <mergeCell ref="N164:Q164"/>
    <mergeCell ref="F166:I166"/>
    <mergeCell ref="L166:M166"/>
    <mergeCell ref="N166:Q166"/>
    <mergeCell ref="N165:Q165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H1:K1"/>
    <mergeCell ref="S2:AC2"/>
    <mergeCell ref="F173:I173"/>
    <mergeCell ref="L173:M173"/>
    <mergeCell ref="N173:Q173"/>
    <mergeCell ref="N119:Q119"/>
    <mergeCell ref="N120:Q120"/>
    <mergeCell ref="N121:Q121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5"/>
  <sheetViews>
    <sheetView showGridLines="0" zoomScalePageLayoutView="0" workbookViewId="0" topLeftCell="A1">
      <pane ySplit="1" topLeftCell="A100" activePane="bottomLeft" state="frozen"/>
      <selection pane="topLeft" activeCell="A1" sqref="A1"/>
      <selection pane="bottomLeft" activeCell="L114" sqref="L114:M114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32"/>
      <c r="B1" s="129"/>
      <c r="C1" s="129"/>
      <c r="D1" s="130" t="s">
        <v>1</v>
      </c>
      <c r="E1" s="129"/>
      <c r="F1" s="131" t="s">
        <v>847</v>
      </c>
      <c r="G1" s="131"/>
      <c r="H1" s="187" t="s">
        <v>848</v>
      </c>
      <c r="I1" s="187"/>
      <c r="J1" s="187"/>
      <c r="K1" s="187"/>
      <c r="L1" s="131" t="s">
        <v>849</v>
      </c>
      <c r="M1" s="129"/>
      <c r="N1" s="129"/>
      <c r="O1" s="130" t="s">
        <v>87</v>
      </c>
      <c r="P1" s="129"/>
      <c r="Q1" s="129"/>
      <c r="R1" s="129"/>
      <c r="S1" s="131" t="s">
        <v>850</v>
      </c>
      <c r="T1" s="131"/>
      <c r="U1" s="132"/>
      <c r="V1" s="13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5" t="s">
        <v>4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S2" s="158" t="s">
        <v>5</v>
      </c>
      <c r="T2" s="159"/>
      <c r="U2" s="159"/>
      <c r="V2" s="159"/>
      <c r="W2" s="159"/>
      <c r="X2" s="159"/>
      <c r="Y2" s="159"/>
      <c r="Z2" s="159"/>
      <c r="AA2" s="159"/>
      <c r="AB2" s="159"/>
      <c r="AC2" s="159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77</v>
      </c>
    </row>
    <row r="4" spans="2:46" s="2" customFormat="1" ht="37.5" customHeight="1">
      <c r="B4" s="10"/>
      <c r="C4" s="179" t="s">
        <v>88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1"/>
      <c r="T4" s="12" t="s">
        <v>10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6" t="s">
        <v>14</v>
      </c>
      <c r="F6" s="210" t="str">
        <f>'Rekapitulace stavby'!$K$6</f>
        <v>Nemocnice Stod</v>
      </c>
      <c r="G6" s="159"/>
      <c r="H6" s="159"/>
      <c r="I6" s="159"/>
      <c r="J6" s="159"/>
      <c r="K6" s="159"/>
      <c r="L6" s="159"/>
      <c r="M6" s="159"/>
      <c r="N6" s="159"/>
      <c r="O6" s="159"/>
      <c r="P6" s="159"/>
      <c r="R6" s="11"/>
    </row>
    <row r="7" spans="2:18" s="6" customFormat="1" ht="33.75" customHeight="1">
      <c r="B7" s="19"/>
      <c r="D7" s="15" t="s">
        <v>89</v>
      </c>
      <c r="F7" s="185" t="s">
        <v>832</v>
      </c>
      <c r="G7" s="155"/>
      <c r="H7" s="155"/>
      <c r="I7" s="155"/>
      <c r="J7" s="155"/>
      <c r="K7" s="155"/>
      <c r="L7" s="155"/>
      <c r="M7" s="155"/>
      <c r="N7" s="155"/>
      <c r="O7" s="155"/>
      <c r="P7" s="155"/>
      <c r="R7" s="20"/>
    </row>
    <row r="8" spans="2:18" s="6" customFormat="1" ht="15" customHeight="1">
      <c r="B8" s="19"/>
      <c r="D8" s="16" t="s">
        <v>17</v>
      </c>
      <c r="F8" s="14"/>
      <c r="M8" s="16" t="s">
        <v>18</v>
      </c>
      <c r="O8" s="14"/>
      <c r="R8" s="20"/>
    </row>
    <row r="9" spans="2:18" s="6" customFormat="1" ht="15" customHeight="1">
      <c r="B9" s="19"/>
      <c r="D9" s="16" t="s">
        <v>19</v>
      </c>
      <c r="F9" s="14" t="s">
        <v>20</v>
      </c>
      <c r="M9" s="16" t="s">
        <v>21</v>
      </c>
      <c r="O9" s="211">
        <f>'Rekapitulace stavby'!$AN$8</f>
        <v>41986</v>
      </c>
      <c r="P9" s="155"/>
      <c r="R9" s="20"/>
    </row>
    <row r="10" spans="2:18" s="6" customFormat="1" ht="12" customHeight="1">
      <c r="B10" s="19"/>
      <c r="R10" s="20"/>
    </row>
    <row r="11" spans="2:18" s="6" customFormat="1" ht="15" customHeight="1">
      <c r="B11" s="19"/>
      <c r="D11" s="16" t="s">
        <v>22</v>
      </c>
      <c r="M11" s="16" t="s">
        <v>23</v>
      </c>
      <c r="O11" s="172">
        <f>IF('Rekapitulace stavby'!$AN$10="","",'Rekapitulace stavby'!$AN$10)</f>
      </c>
      <c r="P11" s="155"/>
      <c r="R11" s="20"/>
    </row>
    <row r="12" spans="2:18" s="6" customFormat="1" ht="18.75" customHeight="1">
      <c r="B12" s="19"/>
      <c r="E12" s="14" t="str">
        <f>IF('Rekapitulace stavby'!$E$11="","",'Rekapitulace stavby'!$E$11)</f>
        <v> </v>
      </c>
      <c r="M12" s="16" t="s">
        <v>24</v>
      </c>
      <c r="O12" s="172">
        <f>IF('Rekapitulace stavby'!$AN$11="","",'Rekapitulace stavby'!$AN$11)</f>
      </c>
      <c r="P12" s="155"/>
      <c r="R12" s="20"/>
    </row>
    <row r="13" spans="2:18" s="6" customFormat="1" ht="7.5" customHeight="1">
      <c r="B13" s="19"/>
      <c r="R13" s="20"/>
    </row>
    <row r="14" spans="2:18" s="6" customFormat="1" ht="15" customHeight="1">
      <c r="B14" s="19"/>
      <c r="D14" s="16" t="s">
        <v>25</v>
      </c>
      <c r="M14" s="16" t="s">
        <v>23</v>
      </c>
      <c r="O14" s="172">
        <f>IF('Rekapitulace stavby'!$AN$13="","",'Rekapitulace stavby'!$AN$13)</f>
      </c>
      <c r="P14" s="155"/>
      <c r="R14" s="20"/>
    </row>
    <row r="15" spans="2:18" s="6" customFormat="1" ht="18.75" customHeight="1">
      <c r="B15" s="19"/>
      <c r="E15" s="14" t="str">
        <f>IF('Rekapitulace stavby'!$E$14="","",'Rekapitulace stavby'!$E$14)</f>
        <v> </v>
      </c>
      <c r="M15" s="16" t="s">
        <v>24</v>
      </c>
      <c r="O15" s="172">
        <f>IF('Rekapitulace stavby'!$AN$14="","",'Rekapitulace stavby'!$AN$14)</f>
      </c>
      <c r="P15" s="155"/>
      <c r="R15" s="20"/>
    </row>
    <row r="16" spans="2:18" s="6" customFormat="1" ht="7.5" customHeight="1">
      <c r="B16" s="19"/>
      <c r="R16" s="20"/>
    </row>
    <row r="17" spans="2:18" s="6" customFormat="1" ht="15" customHeight="1">
      <c r="B17" s="19"/>
      <c r="D17" s="16" t="s">
        <v>26</v>
      </c>
      <c r="M17" s="16" t="s">
        <v>23</v>
      </c>
      <c r="O17" s="172">
        <f>IF('Rekapitulace stavby'!$AN$16="","",'Rekapitulace stavby'!$AN$16)</f>
      </c>
      <c r="P17" s="155"/>
      <c r="R17" s="20"/>
    </row>
    <row r="18" spans="2:18" s="6" customFormat="1" ht="18.75" customHeight="1">
      <c r="B18" s="19"/>
      <c r="E18" s="14" t="str">
        <f>IF('Rekapitulace stavby'!$E$17="","",'Rekapitulace stavby'!$E$17)</f>
        <v> </v>
      </c>
      <c r="M18" s="16" t="s">
        <v>24</v>
      </c>
      <c r="O18" s="172">
        <f>IF('Rekapitulace stavby'!$AN$17="","",'Rekapitulace stavby'!$AN$17)</f>
      </c>
      <c r="P18" s="155"/>
      <c r="R18" s="20"/>
    </row>
    <row r="19" spans="2:18" s="6" customFormat="1" ht="7.5" customHeight="1">
      <c r="B19" s="19"/>
      <c r="R19" s="20"/>
    </row>
    <row r="20" spans="2:18" s="6" customFormat="1" ht="15" customHeight="1">
      <c r="B20" s="19"/>
      <c r="D20" s="16" t="s">
        <v>28</v>
      </c>
      <c r="M20" s="16" t="s">
        <v>23</v>
      </c>
      <c r="O20" s="172">
        <f>IF('Rekapitulace stavby'!$AN$19="","",'Rekapitulace stavby'!$AN$19)</f>
      </c>
      <c r="P20" s="155"/>
      <c r="R20" s="20"/>
    </row>
    <row r="21" spans="2:18" s="6" customFormat="1" ht="18.75" customHeight="1">
      <c r="B21" s="19"/>
      <c r="E21" s="14" t="str">
        <f>IF('Rekapitulace stavby'!$E$20="","",'Rekapitulace stavby'!$E$20)</f>
        <v> </v>
      </c>
      <c r="M21" s="16" t="s">
        <v>24</v>
      </c>
      <c r="O21" s="172">
        <f>IF('Rekapitulace stavby'!$AN$20="","",'Rekapitulace stavby'!$AN$20)</f>
      </c>
      <c r="P21" s="155"/>
      <c r="R21" s="20"/>
    </row>
    <row r="22" spans="2:18" s="6" customFormat="1" ht="7.5" customHeight="1">
      <c r="B22" s="19"/>
      <c r="R22" s="20"/>
    </row>
    <row r="23" spans="2:18" s="6" customFormat="1" ht="15" customHeight="1">
      <c r="B23" s="19"/>
      <c r="D23" s="16" t="s">
        <v>29</v>
      </c>
      <c r="R23" s="20"/>
    </row>
    <row r="24" spans="2:18" s="79" customFormat="1" ht="15.75" customHeight="1">
      <c r="B24" s="80"/>
      <c r="E24" s="186"/>
      <c r="F24" s="217"/>
      <c r="G24" s="217"/>
      <c r="H24" s="217"/>
      <c r="I24" s="217"/>
      <c r="J24" s="217"/>
      <c r="K24" s="217"/>
      <c r="L24" s="217"/>
      <c r="R24" s="81"/>
    </row>
    <row r="25" spans="2:18" s="6" customFormat="1" ht="7.5" customHeight="1">
      <c r="B25" s="19"/>
      <c r="R25" s="20"/>
    </row>
    <row r="26" spans="2:18" s="6" customFormat="1" ht="7.5" customHeight="1">
      <c r="B26" s="19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R26" s="20"/>
    </row>
    <row r="27" spans="2:18" s="6" customFormat="1" ht="15" customHeight="1">
      <c r="B27" s="19"/>
      <c r="D27" s="82" t="s">
        <v>91</v>
      </c>
      <c r="M27" s="162">
        <f>$N$88</f>
        <v>0</v>
      </c>
      <c r="N27" s="155"/>
      <c r="O27" s="155"/>
      <c r="P27" s="155"/>
      <c r="R27" s="20"/>
    </row>
    <row r="28" spans="2:18" s="6" customFormat="1" ht="15" customHeight="1">
      <c r="B28" s="19"/>
      <c r="D28" s="18" t="s">
        <v>92</v>
      </c>
      <c r="M28" s="162">
        <f>$N$91</f>
        <v>0</v>
      </c>
      <c r="N28" s="155"/>
      <c r="O28" s="155"/>
      <c r="P28" s="155"/>
      <c r="R28" s="20"/>
    </row>
    <row r="29" spans="2:18" s="6" customFormat="1" ht="7.5" customHeight="1">
      <c r="B29" s="19"/>
      <c r="R29" s="20"/>
    </row>
    <row r="30" spans="2:18" s="6" customFormat="1" ht="26.25" customHeight="1">
      <c r="B30" s="19"/>
      <c r="D30" s="83" t="s">
        <v>32</v>
      </c>
      <c r="M30" s="218">
        <f>ROUND($M$27+$M$28,2)</f>
        <v>0</v>
      </c>
      <c r="N30" s="155"/>
      <c r="O30" s="155"/>
      <c r="P30" s="155"/>
      <c r="R30" s="20"/>
    </row>
    <row r="31" spans="2:18" s="6" customFormat="1" ht="7.5" customHeight="1">
      <c r="B31" s="19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R31" s="20"/>
    </row>
    <row r="32" spans="2:18" s="6" customFormat="1" ht="15" customHeight="1">
      <c r="B32" s="19"/>
      <c r="D32" s="24" t="s">
        <v>33</v>
      </c>
      <c r="E32" s="24" t="s">
        <v>34</v>
      </c>
      <c r="F32" s="25">
        <v>0.21</v>
      </c>
      <c r="G32" s="84" t="s">
        <v>35</v>
      </c>
      <c r="H32" s="216">
        <f>ROUND((SUM($BE$91:$BE$92)+SUM($BE$110:$BE$114)),2)</f>
        <v>0</v>
      </c>
      <c r="I32" s="155"/>
      <c r="J32" s="155"/>
      <c r="M32" s="216">
        <f>ROUND(ROUND((SUM($BE$91:$BE$92)+SUM($BE$110:$BE$114)),2)*$F$32,2)</f>
        <v>0</v>
      </c>
      <c r="N32" s="155"/>
      <c r="O32" s="155"/>
      <c r="P32" s="155"/>
      <c r="R32" s="20"/>
    </row>
    <row r="33" spans="2:18" s="6" customFormat="1" ht="15" customHeight="1">
      <c r="B33" s="19"/>
      <c r="E33" s="24" t="s">
        <v>36</v>
      </c>
      <c r="F33" s="25">
        <v>0.15</v>
      </c>
      <c r="G33" s="84" t="s">
        <v>35</v>
      </c>
      <c r="H33" s="216">
        <f>ROUND((SUM($BF$91:$BF$92)+SUM($BF$110:$BF$114)),2)</f>
        <v>0</v>
      </c>
      <c r="I33" s="155"/>
      <c r="J33" s="155"/>
      <c r="M33" s="216">
        <f>ROUND(ROUND((SUM($BF$91:$BF$92)+SUM($BF$110:$BF$114)),2)*$F$33,2)</f>
        <v>0</v>
      </c>
      <c r="N33" s="155"/>
      <c r="O33" s="155"/>
      <c r="P33" s="155"/>
      <c r="R33" s="20"/>
    </row>
    <row r="34" spans="2:18" s="6" customFormat="1" ht="15" customHeight="1" hidden="1">
      <c r="B34" s="19"/>
      <c r="E34" s="24" t="s">
        <v>37</v>
      </c>
      <c r="F34" s="25">
        <v>0.21</v>
      </c>
      <c r="G34" s="84" t="s">
        <v>35</v>
      </c>
      <c r="H34" s="216">
        <f>ROUND((SUM($BG$91:$BG$92)+SUM($BG$110:$BG$114)),2)</f>
        <v>0</v>
      </c>
      <c r="I34" s="155"/>
      <c r="J34" s="155"/>
      <c r="M34" s="216">
        <v>0</v>
      </c>
      <c r="N34" s="155"/>
      <c r="O34" s="155"/>
      <c r="P34" s="155"/>
      <c r="R34" s="20"/>
    </row>
    <row r="35" spans="2:18" s="6" customFormat="1" ht="15" customHeight="1" hidden="1">
      <c r="B35" s="19"/>
      <c r="E35" s="24" t="s">
        <v>38</v>
      </c>
      <c r="F35" s="25">
        <v>0.15</v>
      </c>
      <c r="G35" s="84" t="s">
        <v>35</v>
      </c>
      <c r="H35" s="216">
        <f>ROUND((SUM($BH$91:$BH$92)+SUM($BH$110:$BH$114)),2)</f>
        <v>0</v>
      </c>
      <c r="I35" s="155"/>
      <c r="J35" s="155"/>
      <c r="M35" s="216">
        <v>0</v>
      </c>
      <c r="N35" s="155"/>
      <c r="O35" s="155"/>
      <c r="P35" s="155"/>
      <c r="R35" s="20"/>
    </row>
    <row r="36" spans="2:18" s="6" customFormat="1" ht="15" customHeight="1" hidden="1">
      <c r="B36" s="19"/>
      <c r="E36" s="24" t="s">
        <v>39</v>
      </c>
      <c r="F36" s="25">
        <v>0</v>
      </c>
      <c r="G36" s="84" t="s">
        <v>35</v>
      </c>
      <c r="H36" s="216">
        <f>ROUND((SUM($BI$91:$BI$92)+SUM($BI$110:$BI$114)),2)</f>
        <v>0</v>
      </c>
      <c r="I36" s="155"/>
      <c r="J36" s="155"/>
      <c r="M36" s="216">
        <v>0</v>
      </c>
      <c r="N36" s="155"/>
      <c r="O36" s="155"/>
      <c r="P36" s="155"/>
      <c r="R36" s="20"/>
    </row>
    <row r="37" spans="2:18" s="6" customFormat="1" ht="7.5" customHeight="1">
      <c r="B37" s="19"/>
      <c r="R37" s="20"/>
    </row>
    <row r="38" spans="2:18" s="6" customFormat="1" ht="26.25" customHeight="1">
      <c r="B38" s="19"/>
      <c r="C38" s="28"/>
      <c r="D38" s="29" t="s">
        <v>40</v>
      </c>
      <c r="E38" s="30"/>
      <c r="F38" s="30"/>
      <c r="G38" s="85" t="s">
        <v>41</v>
      </c>
      <c r="H38" s="31" t="s">
        <v>42</v>
      </c>
      <c r="I38" s="30"/>
      <c r="J38" s="30"/>
      <c r="K38" s="30"/>
      <c r="L38" s="178">
        <f>SUM($M$30:$M$36)</f>
        <v>0</v>
      </c>
      <c r="M38" s="174"/>
      <c r="N38" s="174"/>
      <c r="O38" s="174"/>
      <c r="P38" s="176"/>
      <c r="Q38" s="28"/>
      <c r="R38" s="20"/>
    </row>
    <row r="39" spans="2:18" s="6" customFormat="1" ht="15" customHeight="1">
      <c r="B39" s="19"/>
      <c r="R39" s="20"/>
    </row>
    <row r="40" spans="2:18" s="6" customFormat="1" ht="15" customHeight="1">
      <c r="B40" s="19"/>
      <c r="R40" s="20"/>
    </row>
    <row r="41" spans="2:18" s="2" customFormat="1" ht="14.25" customHeight="1">
      <c r="B41" s="10"/>
      <c r="R41" s="11"/>
    </row>
    <row r="42" spans="2:18" s="2" customFormat="1" ht="14.25" customHeight="1">
      <c r="B42" s="10"/>
      <c r="R42" s="11"/>
    </row>
    <row r="43" spans="2:18" s="2" customFormat="1" ht="14.25" customHeight="1">
      <c r="B43" s="10"/>
      <c r="R43" s="11"/>
    </row>
    <row r="44" spans="2:18" s="2" customFormat="1" ht="14.25" customHeight="1">
      <c r="B44" s="10"/>
      <c r="R44" s="11"/>
    </row>
    <row r="45" spans="2:18" s="2" customFormat="1" ht="14.25" customHeight="1">
      <c r="B45" s="10"/>
      <c r="R45" s="11"/>
    </row>
    <row r="46" spans="2:18" s="2" customFormat="1" ht="14.25" customHeight="1">
      <c r="B46" s="10"/>
      <c r="R46" s="11"/>
    </row>
    <row r="47" spans="2:18" s="2" customFormat="1" ht="14.25" customHeight="1">
      <c r="B47" s="10"/>
      <c r="R47" s="11"/>
    </row>
    <row r="48" spans="2:18" s="2" customFormat="1" ht="14.25" customHeight="1">
      <c r="B48" s="10"/>
      <c r="R48" s="11"/>
    </row>
    <row r="49" spans="2:18" s="2" customFormat="1" ht="14.25" customHeight="1">
      <c r="B49" s="10"/>
      <c r="R49" s="11"/>
    </row>
    <row r="50" spans="2:18" s="6" customFormat="1" ht="15.75" customHeight="1">
      <c r="B50" s="19"/>
      <c r="D50" s="32" t="s">
        <v>43</v>
      </c>
      <c r="E50" s="33"/>
      <c r="F50" s="33"/>
      <c r="G50" s="33"/>
      <c r="H50" s="34"/>
      <c r="J50" s="32" t="s">
        <v>44</v>
      </c>
      <c r="K50" s="33"/>
      <c r="L50" s="33"/>
      <c r="M50" s="33"/>
      <c r="N50" s="33"/>
      <c r="O50" s="33"/>
      <c r="P50" s="34"/>
      <c r="R50" s="20"/>
    </row>
    <row r="51" spans="2:18" s="2" customFormat="1" ht="14.25" customHeight="1">
      <c r="B51" s="10"/>
      <c r="D51" s="35"/>
      <c r="H51" s="36"/>
      <c r="J51" s="35"/>
      <c r="P51" s="36"/>
      <c r="R51" s="11"/>
    </row>
    <row r="52" spans="2:18" s="2" customFormat="1" ht="14.25" customHeight="1">
      <c r="B52" s="10"/>
      <c r="D52" s="35"/>
      <c r="H52" s="36"/>
      <c r="J52" s="35"/>
      <c r="P52" s="36"/>
      <c r="R52" s="11"/>
    </row>
    <row r="53" spans="2:18" s="2" customFormat="1" ht="14.25" customHeight="1">
      <c r="B53" s="10"/>
      <c r="D53" s="35"/>
      <c r="H53" s="36"/>
      <c r="J53" s="35"/>
      <c r="P53" s="36"/>
      <c r="R53" s="11"/>
    </row>
    <row r="54" spans="2:18" s="2" customFormat="1" ht="14.25" customHeight="1">
      <c r="B54" s="10"/>
      <c r="D54" s="35"/>
      <c r="H54" s="36"/>
      <c r="J54" s="35"/>
      <c r="P54" s="36"/>
      <c r="R54" s="11"/>
    </row>
    <row r="55" spans="2:18" s="2" customFormat="1" ht="14.25" customHeight="1">
      <c r="B55" s="10"/>
      <c r="D55" s="35"/>
      <c r="H55" s="36"/>
      <c r="J55" s="35"/>
      <c r="P55" s="36"/>
      <c r="R55" s="11"/>
    </row>
    <row r="56" spans="2:18" s="2" customFormat="1" ht="14.25" customHeight="1">
      <c r="B56" s="10"/>
      <c r="D56" s="35"/>
      <c r="H56" s="36"/>
      <c r="J56" s="35"/>
      <c r="P56" s="36"/>
      <c r="R56" s="11"/>
    </row>
    <row r="57" spans="2:18" s="2" customFormat="1" ht="14.25" customHeight="1">
      <c r="B57" s="10"/>
      <c r="D57" s="35"/>
      <c r="H57" s="36"/>
      <c r="J57" s="35"/>
      <c r="P57" s="36"/>
      <c r="R57" s="11"/>
    </row>
    <row r="58" spans="2:18" s="2" customFormat="1" ht="14.25" customHeight="1">
      <c r="B58" s="10"/>
      <c r="D58" s="35"/>
      <c r="H58" s="36"/>
      <c r="J58" s="35"/>
      <c r="P58" s="36"/>
      <c r="R58" s="11"/>
    </row>
    <row r="59" spans="2:18" s="6" customFormat="1" ht="15.75" customHeight="1">
      <c r="B59" s="19"/>
      <c r="D59" s="37" t="s">
        <v>45</v>
      </c>
      <c r="E59" s="38"/>
      <c r="F59" s="38"/>
      <c r="G59" s="39" t="s">
        <v>46</v>
      </c>
      <c r="H59" s="40"/>
      <c r="J59" s="37" t="s">
        <v>45</v>
      </c>
      <c r="K59" s="38"/>
      <c r="L59" s="38"/>
      <c r="M59" s="38"/>
      <c r="N59" s="39" t="s">
        <v>46</v>
      </c>
      <c r="O59" s="38"/>
      <c r="P59" s="40"/>
      <c r="R59" s="20"/>
    </row>
    <row r="60" spans="2:18" s="2" customFormat="1" ht="14.25" customHeight="1">
      <c r="B60" s="10"/>
      <c r="R60" s="11"/>
    </row>
    <row r="61" spans="2:18" s="6" customFormat="1" ht="15.75" customHeight="1">
      <c r="B61" s="19"/>
      <c r="D61" s="32" t="s">
        <v>47</v>
      </c>
      <c r="E61" s="33"/>
      <c r="F61" s="33"/>
      <c r="G61" s="33"/>
      <c r="H61" s="34"/>
      <c r="J61" s="32" t="s">
        <v>48</v>
      </c>
      <c r="K61" s="33"/>
      <c r="L61" s="33"/>
      <c r="M61" s="33"/>
      <c r="N61" s="33"/>
      <c r="O61" s="33"/>
      <c r="P61" s="34"/>
      <c r="R61" s="20"/>
    </row>
    <row r="62" spans="2:18" s="2" customFormat="1" ht="14.25" customHeight="1">
      <c r="B62" s="10"/>
      <c r="D62" s="35"/>
      <c r="H62" s="36"/>
      <c r="J62" s="35"/>
      <c r="P62" s="36"/>
      <c r="R62" s="11"/>
    </row>
    <row r="63" spans="2:18" s="2" customFormat="1" ht="14.25" customHeight="1">
      <c r="B63" s="10"/>
      <c r="D63" s="35"/>
      <c r="H63" s="36"/>
      <c r="J63" s="35"/>
      <c r="P63" s="36"/>
      <c r="R63" s="11"/>
    </row>
    <row r="64" spans="2:18" s="2" customFormat="1" ht="14.25" customHeight="1">
      <c r="B64" s="10"/>
      <c r="D64" s="35"/>
      <c r="H64" s="36"/>
      <c r="J64" s="35"/>
      <c r="P64" s="36"/>
      <c r="R64" s="11"/>
    </row>
    <row r="65" spans="2:18" s="2" customFormat="1" ht="14.25" customHeight="1">
      <c r="B65" s="10"/>
      <c r="D65" s="35"/>
      <c r="H65" s="36"/>
      <c r="J65" s="35"/>
      <c r="P65" s="36"/>
      <c r="R65" s="11"/>
    </row>
    <row r="66" spans="2:18" s="2" customFormat="1" ht="14.25" customHeight="1">
      <c r="B66" s="10"/>
      <c r="D66" s="35"/>
      <c r="H66" s="36"/>
      <c r="J66" s="35"/>
      <c r="P66" s="36"/>
      <c r="R66" s="11"/>
    </row>
    <row r="67" spans="2:18" s="2" customFormat="1" ht="14.25" customHeight="1">
      <c r="B67" s="10"/>
      <c r="D67" s="35"/>
      <c r="H67" s="36"/>
      <c r="J67" s="35"/>
      <c r="P67" s="36"/>
      <c r="R67" s="11"/>
    </row>
    <row r="68" spans="2:18" s="2" customFormat="1" ht="14.25" customHeight="1">
      <c r="B68" s="10"/>
      <c r="D68" s="35"/>
      <c r="H68" s="36"/>
      <c r="J68" s="35"/>
      <c r="P68" s="36"/>
      <c r="R68" s="11"/>
    </row>
    <row r="69" spans="2:18" s="2" customFormat="1" ht="14.25" customHeight="1">
      <c r="B69" s="10"/>
      <c r="D69" s="35"/>
      <c r="H69" s="36"/>
      <c r="J69" s="35"/>
      <c r="P69" s="36"/>
      <c r="R69" s="11"/>
    </row>
    <row r="70" spans="2:18" s="6" customFormat="1" ht="15.75" customHeight="1">
      <c r="B70" s="19"/>
      <c r="D70" s="37" t="s">
        <v>45</v>
      </c>
      <c r="E70" s="38"/>
      <c r="F70" s="38"/>
      <c r="G70" s="39" t="s">
        <v>46</v>
      </c>
      <c r="H70" s="40"/>
      <c r="J70" s="37" t="s">
        <v>45</v>
      </c>
      <c r="K70" s="38"/>
      <c r="L70" s="38"/>
      <c r="M70" s="38"/>
      <c r="N70" s="39" t="s">
        <v>46</v>
      </c>
      <c r="O70" s="38"/>
      <c r="P70" s="40"/>
      <c r="R70" s="20"/>
    </row>
    <row r="71" spans="2:18" s="6" customFormat="1" ht="15" customHeight="1">
      <c r="B71" s="4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3"/>
    </row>
    <row r="75" spans="2:18" s="6" customFormat="1" ht="7.5" customHeight="1">
      <c r="B75" s="44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6"/>
    </row>
    <row r="76" spans="2:18" s="6" customFormat="1" ht="37.5" customHeight="1">
      <c r="B76" s="19"/>
      <c r="C76" s="179" t="s">
        <v>93</v>
      </c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5"/>
      <c r="Q76" s="155"/>
      <c r="R76" s="20"/>
    </row>
    <row r="77" spans="2:18" s="6" customFormat="1" ht="7.5" customHeight="1">
      <c r="B77" s="19"/>
      <c r="R77" s="20"/>
    </row>
    <row r="78" spans="2:18" s="6" customFormat="1" ht="30.75" customHeight="1">
      <c r="B78" s="19"/>
      <c r="C78" s="16" t="s">
        <v>14</v>
      </c>
      <c r="F78" s="210" t="str">
        <f>$F$6</f>
        <v>Nemocnice Stod</v>
      </c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R78" s="20"/>
    </row>
    <row r="79" spans="2:18" s="6" customFormat="1" ht="37.5" customHeight="1">
      <c r="B79" s="19"/>
      <c r="C79" s="49" t="s">
        <v>89</v>
      </c>
      <c r="F79" s="180" t="str">
        <f>$F$7</f>
        <v>3 - Vedlejší a ostatní náklady</v>
      </c>
      <c r="G79" s="155"/>
      <c r="H79" s="155"/>
      <c r="I79" s="155"/>
      <c r="J79" s="155"/>
      <c r="K79" s="155"/>
      <c r="L79" s="155"/>
      <c r="M79" s="155"/>
      <c r="N79" s="155"/>
      <c r="O79" s="155"/>
      <c r="P79" s="155"/>
      <c r="R79" s="20"/>
    </row>
    <row r="80" spans="2:18" s="6" customFormat="1" ht="7.5" customHeight="1">
      <c r="B80" s="19"/>
      <c r="R80" s="20"/>
    </row>
    <row r="81" spans="2:18" s="6" customFormat="1" ht="18.75" customHeight="1">
      <c r="B81" s="19"/>
      <c r="C81" s="16" t="s">
        <v>19</v>
      </c>
      <c r="F81" s="14" t="str">
        <f>$F$9</f>
        <v> </v>
      </c>
      <c r="K81" s="16" t="s">
        <v>21</v>
      </c>
      <c r="M81" s="211">
        <f>IF($O$9="","",$O$9)</f>
        <v>41986</v>
      </c>
      <c r="N81" s="155"/>
      <c r="O81" s="155"/>
      <c r="P81" s="155"/>
      <c r="R81" s="20"/>
    </row>
    <row r="82" spans="2:18" s="6" customFormat="1" ht="7.5" customHeight="1">
      <c r="B82" s="19"/>
      <c r="R82" s="20"/>
    </row>
    <row r="83" spans="2:18" s="6" customFormat="1" ht="15.75" customHeight="1">
      <c r="B83" s="19"/>
      <c r="C83" s="16" t="s">
        <v>22</v>
      </c>
      <c r="F83" s="14" t="str">
        <f>$E$12</f>
        <v> </v>
      </c>
      <c r="K83" s="16" t="s">
        <v>26</v>
      </c>
      <c r="M83" s="172" t="str">
        <f>$E$18</f>
        <v> </v>
      </c>
      <c r="N83" s="155"/>
      <c r="O83" s="155"/>
      <c r="P83" s="155"/>
      <c r="Q83" s="155"/>
      <c r="R83" s="20"/>
    </row>
    <row r="84" spans="2:18" s="6" customFormat="1" ht="15" customHeight="1">
      <c r="B84" s="19"/>
      <c r="C84" s="16" t="s">
        <v>25</v>
      </c>
      <c r="F84" s="14" t="str">
        <f>IF($E$15="","",$E$15)</f>
        <v> </v>
      </c>
      <c r="K84" s="16" t="s">
        <v>28</v>
      </c>
      <c r="M84" s="172" t="str">
        <f>$E$21</f>
        <v> </v>
      </c>
      <c r="N84" s="155"/>
      <c r="O84" s="155"/>
      <c r="P84" s="155"/>
      <c r="Q84" s="155"/>
      <c r="R84" s="20"/>
    </row>
    <row r="85" spans="2:18" s="6" customFormat="1" ht="11.25" customHeight="1">
      <c r="B85" s="19"/>
      <c r="R85" s="20"/>
    </row>
    <row r="86" spans="2:18" s="6" customFormat="1" ht="30" customHeight="1">
      <c r="B86" s="19"/>
      <c r="C86" s="215" t="s">
        <v>94</v>
      </c>
      <c r="D86" s="157"/>
      <c r="E86" s="157"/>
      <c r="F86" s="157"/>
      <c r="G86" s="157"/>
      <c r="H86" s="28"/>
      <c r="I86" s="28"/>
      <c r="J86" s="28"/>
      <c r="K86" s="28"/>
      <c r="L86" s="28"/>
      <c r="M86" s="28"/>
      <c r="N86" s="215" t="s">
        <v>95</v>
      </c>
      <c r="O86" s="155"/>
      <c r="P86" s="155"/>
      <c r="Q86" s="155"/>
      <c r="R86" s="20"/>
    </row>
    <row r="87" spans="2:18" s="6" customFormat="1" ht="11.25" customHeight="1">
      <c r="B87" s="19"/>
      <c r="R87" s="20"/>
    </row>
    <row r="88" spans="2:47" s="6" customFormat="1" ht="30" customHeight="1">
      <c r="B88" s="19"/>
      <c r="C88" s="60" t="s">
        <v>96</v>
      </c>
      <c r="N88" s="154">
        <f>$N$110</f>
        <v>0</v>
      </c>
      <c r="O88" s="155"/>
      <c r="P88" s="155"/>
      <c r="Q88" s="155"/>
      <c r="R88" s="20"/>
      <c r="AU88" s="6" t="s">
        <v>97</v>
      </c>
    </row>
    <row r="89" spans="2:18" s="65" customFormat="1" ht="25.5" customHeight="1">
      <c r="B89" s="86"/>
      <c r="D89" s="87" t="s">
        <v>833</v>
      </c>
      <c r="N89" s="214">
        <f>$N$111</f>
        <v>0</v>
      </c>
      <c r="O89" s="213"/>
      <c r="P89" s="213"/>
      <c r="Q89" s="213"/>
      <c r="R89" s="88"/>
    </row>
    <row r="90" spans="2:18" s="6" customFormat="1" ht="22.5" customHeight="1">
      <c r="B90" s="19"/>
      <c r="R90" s="20"/>
    </row>
    <row r="91" spans="2:21" s="6" customFormat="1" ht="30" customHeight="1">
      <c r="B91" s="19"/>
      <c r="C91" s="60" t="s">
        <v>128</v>
      </c>
      <c r="N91" s="154">
        <v>0</v>
      </c>
      <c r="O91" s="155"/>
      <c r="P91" s="155"/>
      <c r="Q91" s="155"/>
      <c r="R91" s="20"/>
      <c r="T91" s="92"/>
      <c r="U91" s="93" t="s">
        <v>33</v>
      </c>
    </row>
    <row r="92" spans="2:18" s="6" customFormat="1" ht="18.75" customHeight="1">
      <c r="B92" s="19"/>
      <c r="R92" s="20"/>
    </row>
    <row r="93" spans="2:18" s="6" customFormat="1" ht="30" customHeight="1">
      <c r="B93" s="19"/>
      <c r="C93" s="78" t="s">
        <v>86</v>
      </c>
      <c r="D93" s="28"/>
      <c r="E93" s="28"/>
      <c r="F93" s="28"/>
      <c r="G93" s="28"/>
      <c r="H93" s="28"/>
      <c r="I93" s="28"/>
      <c r="J93" s="28"/>
      <c r="K93" s="28"/>
      <c r="L93" s="156">
        <f>ROUND(SUM($N$88+$N$91),2)</f>
        <v>0</v>
      </c>
      <c r="M93" s="157"/>
      <c r="N93" s="157"/>
      <c r="O93" s="157"/>
      <c r="P93" s="157"/>
      <c r="Q93" s="157"/>
      <c r="R93" s="20"/>
    </row>
    <row r="94" spans="2:18" s="6" customFormat="1" ht="7.5" customHeight="1"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3"/>
    </row>
    <row r="98" spans="2:18" s="6" customFormat="1" ht="7.5" customHeight="1"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6"/>
    </row>
    <row r="99" spans="2:18" s="6" customFormat="1" ht="37.5" customHeight="1">
      <c r="B99" s="19"/>
      <c r="C99" s="179" t="s">
        <v>129</v>
      </c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20"/>
    </row>
    <row r="100" spans="2:18" s="6" customFormat="1" ht="7.5" customHeight="1">
      <c r="B100" s="19"/>
      <c r="R100" s="20"/>
    </row>
    <row r="101" spans="2:18" s="6" customFormat="1" ht="30.75" customHeight="1">
      <c r="B101" s="19"/>
      <c r="C101" s="16" t="s">
        <v>14</v>
      </c>
      <c r="F101" s="210" t="str">
        <f>$F$6</f>
        <v>Nemocnice Stod</v>
      </c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R101" s="20"/>
    </row>
    <row r="102" spans="2:18" s="6" customFormat="1" ht="37.5" customHeight="1">
      <c r="B102" s="19"/>
      <c r="C102" s="49" t="s">
        <v>89</v>
      </c>
      <c r="F102" s="180" t="str">
        <f>$F$7</f>
        <v>3 - Vedlejší a ostatní náklady</v>
      </c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R102" s="20"/>
    </row>
    <row r="103" spans="2:18" s="6" customFormat="1" ht="7.5" customHeight="1">
      <c r="B103" s="19"/>
      <c r="R103" s="20"/>
    </row>
    <row r="104" spans="2:18" s="6" customFormat="1" ht="18.75" customHeight="1">
      <c r="B104" s="19"/>
      <c r="C104" s="16" t="s">
        <v>19</v>
      </c>
      <c r="F104" s="14" t="str">
        <f>$F$9</f>
        <v> </v>
      </c>
      <c r="K104" s="16" t="s">
        <v>21</v>
      </c>
      <c r="M104" s="211">
        <f>IF($O$9="","",$O$9)</f>
        <v>41986</v>
      </c>
      <c r="N104" s="155"/>
      <c r="O104" s="155"/>
      <c r="P104" s="155"/>
      <c r="R104" s="20"/>
    </row>
    <row r="105" spans="2:18" s="6" customFormat="1" ht="7.5" customHeight="1">
      <c r="B105" s="19"/>
      <c r="R105" s="20"/>
    </row>
    <row r="106" spans="2:18" s="6" customFormat="1" ht="15.75" customHeight="1">
      <c r="B106" s="19"/>
      <c r="C106" s="16" t="s">
        <v>22</v>
      </c>
      <c r="F106" s="14" t="str">
        <f>$E$12</f>
        <v> </v>
      </c>
      <c r="K106" s="16" t="s">
        <v>26</v>
      </c>
      <c r="M106" s="172" t="str">
        <f>$E$18</f>
        <v> </v>
      </c>
      <c r="N106" s="155"/>
      <c r="O106" s="155"/>
      <c r="P106" s="155"/>
      <c r="Q106" s="155"/>
      <c r="R106" s="20"/>
    </row>
    <row r="107" spans="2:18" s="6" customFormat="1" ht="15" customHeight="1">
      <c r="B107" s="19"/>
      <c r="C107" s="16" t="s">
        <v>25</v>
      </c>
      <c r="F107" s="14" t="str">
        <f>IF($E$15="","",$E$15)</f>
        <v> </v>
      </c>
      <c r="K107" s="16" t="s">
        <v>28</v>
      </c>
      <c r="M107" s="172" t="str">
        <f>$E$21</f>
        <v> </v>
      </c>
      <c r="N107" s="155"/>
      <c r="O107" s="155"/>
      <c r="P107" s="155"/>
      <c r="Q107" s="155"/>
      <c r="R107" s="20"/>
    </row>
    <row r="108" spans="2:18" s="6" customFormat="1" ht="11.25" customHeight="1">
      <c r="B108" s="19"/>
      <c r="R108" s="20"/>
    </row>
    <row r="109" spans="2:27" s="94" customFormat="1" ht="30" customHeight="1">
      <c r="B109" s="95"/>
      <c r="C109" s="96" t="s">
        <v>130</v>
      </c>
      <c r="D109" s="97" t="s">
        <v>131</v>
      </c>
      <c r="E109" s="97" t="s">
        <v>51</v>
      </c>
      <c r="F109" s="206" t="s">
        <v>132</v>
      </c>
      <c r="G109" s="207"/>
      <c r="H109" s="207"/>
      <c r="I109" s="207"/>
      <c r="J109" s="97" t="s">
        <v>133</v>
      </c>
      <c r="K109" s="97" t="s">
        <v>134</v>
      </c>
      <c r="L109" s="206" t="s">
        <v>135</v>
      </c>
      <c r="M109" s="207"/>
      <c r="N109" s="206" t="s">
        <v>136</v>
      </c>
      <c r="O109" s="207"/>
      <c r="P109" s="207"/>
      <c r="Q109" s="208"/>
      <c r="R109" s="98"/>
      <c r="T109" s="55" t="s">
        <v>137</v>
      </c>
      <c r="U109" s="56" t="s">
        <v>33</v>
      </c>
      <c r="V109" s="56" t="s">
        <v>138</v>
      </c>
      <c r="W109" s="56" t="s">
        <v>139</v>
      </c>
      <c r="X109" s="56" t="s">
        <v>140</v>
      </c>
      <c r="Y109" s="56" t="s">
        <v>141</v>
      </c>
      <c r="Z109" s="56" t="s">
        <v>142</v>
      </c>
      <c r="AA109" s="57" t="s">
        <v>143</v>
      </c>
    </row>
    <row r="110" spans="2:63" s="6" customFormat="1" ht="30" customHeight="1">
      <c r="B110" s="19"/>
      <c r="C110" s="60" t="s">
        <v>91</v>
      </c>
      <c r="N110" s="209">
        <f>$BK$110</f>
        <v>0</v>
      </c>
      <c r="O110" s="155"/>
      <c r="P110" s="155"/>
      <c r="Q110" s="155"/>
      <c r="R110" s="20"/>
      <c r="T110" s="59"/>
      <c r="U110" s="33"/>
      <c r="V110" s="33"/>
      <c r="W110" s="99">
        <f>$W$111</f>
        <v>0</v>
      </c>
      <c r="X110" s="33"/>
      <c r="Y110" s="99">
        <f>$Y$111</f>
        <v>0</v>
      </c>
      <c r="Z110" s="33"/>
      <c r="AA110" s="100">
        <f>$AA$111</f>
        <v>0</v>
      </c>
      <c r="AT110" s="6" t="s">
        <v>68</v>
      </c>
      <c r="AU110" s="6" t="s">
        <v>97</v>
      </c>
      <c r="BK110" s="101">
        <f>$BK$111</f>
        <v>0</v>
      </c>
    </row>
    <row r="111" spans="2:63" s="102" customFormat="1" ht="37.5" customHeight="1">
      <c r="B111" s="103"/>
      <c r="D111" s="104" t="s">
        <v>833</v>
      </c>
      <c r="E111" s="104"/>
      <c r="F111" s="104"/>
      <c r="G111" s="104"/>
      <c r="H111" s="104"/>
      <c r="I111" s="104"/>
      <c r="J111" s="104"/>
      <c r="K111" s="104"/>
      <c r="L111" s="104"/>
      <c r="M111" s="104"/>
      <c r="N111" s="190">
        <f>$BK$111</f>
        <v>0</v>
      </c>
      <c r="O111" s="189"/>
      <c r="P111" s="189"/>
      <c r="Q111" s="189"/>
      <c r="R111" s="106"/>
      <c r="T111" s="107"/>
      <c r="W111" s="108">
        <f>SUM($W$112:$W$114)</f>
        <v>0</v>
      </c>
      <c r="Y111" s="108">
        <f>SUM($Y$112:$Y$114)</f>
        <v>0</v>
      </c>
      <c r="AA111" s="109">
        <f>SUM($AA$112:$AA$114)</f>
        <v>0</v>
      </c>
      <c r="AR111" s="105" t="s">
        <v>165</v>
      </c>
      <c r="AT111" s="105" t="s">
        <v>68</v>
      </c>
      <c r="AU111" s="105" t="s">
        <v>69</v>
      </c>
      <c r="AY111" s="105" t="s">
        <v>144</v>
      </c>
      <c r="BK111" s="110">
        <f>SUM($BK$112:$BK$114)</f>
        <v>0</v>
      </c>
    </row>
    <row r="112" spans="2:65" s="6" customFormat="1" ht="15.75" customHeight="1">
      <c r="B112" s="19"/>
      <c r="C112" s="112" t="s">
        <v>74</v>
      </c>
      <c r="D112" s="112" t="s">
        <v>146</v>
      </c>
      <c r="E112" s="113" t="s">
        <v>834</v>
      </c>
      <c r="F112" s="194" t="s">
        <v>835</v>
      </c>
      <c r="G112" s="192"/>
      <c r="H112" s="192"/>
      <c r="I112" s="192"/>
      <c r="J112" s="114" t="s">
        <v>767</v>
      </c>
      <c r="K112" s="115">
        <v>1</v>
      </c>
      <c r="L112" s="191"/>
      <c r="M112" s="192"/>
      <c r="N112" s="191">
        <f>ROUND($L$112*$K$112,2)</f>
        <v>0</v>
      </c>
      <c r="O112" s="192"/>
      <c r="P112" s="192"/>
      <c r="Q112" s="192"/>
      <c r="R112" s="20"/>
      <c r="T112" s="116"/>
      <c r="U112" s="26" t="s">
        <v>34</v>
      </c>
      <c r="V112" s="117">
        <v>0</v>
      </c>
      <c r="W112" s="117">
        <f>$V$112*$K$112</f>
        <v>0</v>
      </c>
      <c r="X112" s="117">
        <v>0</v>
      </c>
      <c r="Y112" s="117">
        <f>$X$112*$K$112</f>
        <v>0</v>
      </c>
      <c r="Z112" s="117">
        <v>0</v>
      </c>
      <c r="AA112" s="118">
        <f>$Z$112*$K$112</f>
        <v>0</v>
      </c>
      <c r="AR112" s="6" t="s">
        <v>836</v>
      </c>
      <c r="AT112" s="6" t="s">
        <v>146</v>
      </c>
      <c r="AU112" s="6" t="s">
        <v>74</v>
      </c>
      <c r="AY112" s="6" t="s">
        <v>144</v>
      </c>
      <c r="BE112" s="119">
        <f>IF($U$112="základní",$N$112,0)</f>
        <v>0</v>
      </c>
      <c r="BF112" s="119">
        <f>IF($U$112="snížená",$N$112,0)</f>
        <v>0</v>
      </c>
      <c r="BG112" s="119">
        <f>IF($U$112="zákl. přenesená",$N$112,0)</f>
        <v>0</v>
      </c>
      <c r="BH112" s="119">
        <f>IF($U$112="sníž. přenesená",$N$112,0)</f>
        <v>0</v>
      </c>
      <c r="BI112" s="119">
        <f>IF($U$112="nulová",$N$112,0)</f>
        <v>0</v>
      </c>
      <c r="BJ112" s="6" t="s">
        <v>74</v>
      </c>
      <c r="BK112" s="119">
        <f>ROUND($L$112*$K$112,2)</f>
        <v>0</v>
      </c>
      <c r="BL112" s="6" t="s">
        <v>836</v>
      </c>
      <c r="BM112" s="6" t="s">
        <v>837</v>
      </c>
    </row>
    <row r="113" spans="2:65" s="6" customFormat="1" ht="15.75" customHeight="1">
      <c r="B113" s="19"/>
      <c r="C113" s="112" t="s">
        <v>77</v>
      </c>
      <c r="D113" s="112" t="s">
        <v>146</v>
      </c>
      <c r="E113" s="113" t="s">
        <v>838</v>
      </c>
      <c r="F113" s="194" t="s">
        <v>839</v>
      </c>
      <c r="G113" s="192"/>
      <c r="H113" s="192"/>
      <c r="I113" s="192"/>
      <c r="J113" s="114" t="s">
        <v>767</v>
      </c>
      <c r="K113" s="115">
        <v>1</v>
      </c>
      <c r="L113" s="191"/>
      <c r="M113" s="192"/>
      <c r="N113" s="191">
        <f>ROUND($L$113*$K$113,2)</f>
        <v>0</v>
      </c>
      <c r="O113" s="192"/>
      <c r="P113" s="192"/>
      <c r="Q113" s="192"/>
      <c r="R113" s="20"/>
      <c r="T113" s="116"/>
      <c r="U113" s="26" t="s">
        <v>34</v>
      </c>
      <c r="V113" s="117">
        <v>0</v>
      </c>
      <c r="W113" s="117">
        <f>$V$113*$K$113</f>
        <v>0</v>
      </c>
      <c r="X113" s="117">
        <v>0</v>
      </c>
      <c r="Y113" s="117">
        <f>$X$113*$K$113</f>
        <v>0</v>
      </c>
      <c r="Z113" s="117">
        <v>0</v>
      </c>
      <c r="AA113" s="118">
        <f>$Z$113*$K$113</f>
        <v>0</v>
      </c>
      <c r="AR113" s="6" t="s">
        <v>836</v>
      </c>
      <c r="AT113" s="6" t="s">
        <v>146</v>
      </c>
      <c r="AU113" s="6" t="s">
        <v>74</v>
      </c>
      <c r="AY113" s="6" t="s">
        <v>144</v>
      </c>
      <c r="BE113" s="119">
        <f>IF($U$113="základní",$N$113,0)</f>
        <v>0</v>
      </c>
      <c r="BF113" s="119">
        <f>IF($U$113="snížená",$N$113,0)</f>
        <v>0</v>
      </c>
      <c r="BG113" s="119">
        <f>IF($U$113="zákl. přenesená",$N$113,0)</f>
        <v>0</v>
      </c>
      <c r="BH113" s="119">
        <f>IF($U$113="sníž. přenesená",$N$113,0)</f>
        <v>0</v>
      </c>
      <c r="BI113" s="119">
        <f>IF($U$113="nulová",$N$113,0)</f>
        <v>0</v>
      </c>
      <c r="BJ113" s="6" t="s">
        <v>74</v>
      </c>
      <c r="BK113" s="119">
        <f>ROUND($L$113*$K$113,2)</f>
        <v>0</v>
      </c>
      <c r="BL113" s="6" t="s">
        <v>836</v>
      </c>
      <c r="BM113" s="6" t="s">
        <v>840</v>
      </c>
    </row>
    <row r="114" spans="2:65" s="6" customFormat="1" ht="15.75" customHeight="1">
      <c r="B114" s="19"/>
      <c r="C114" s="112" t="s">
        <v>80</v>
      </c>
      <c r="D114" s="112" t="s">
        <v>146</v>
      </c>
      <c r="E114" s="113" t="s">
        <v>841</v>
      </c>
      <c r="F114" s="194" t="s">
        <v>842</v>
      </c>
      <c r="G114" s="192"/>
      <c r="H114" s="192"/>
      <c r="I114" s="192"/>
      <c r="J114" s="114" t="s">
        <v>767</v>
      </c>
      <c r="K114" s="115">
        <v>1</v>
      </c>
      <c r="L114" s="191"/>
      <c r="M114" s="192"/>
      <c r="N114" s="191">
        <f>ROUND($L$114*$K$114,2)</f>
        <v>0</v>
      </c>
      <c r="O114" s="192"/>
      <c r="P114" s="192"/>
      <c r="Q114" s="192"/>
      <c r="R114" s="20"/>
      <c r="T114" s="116"/>
      <c r="U114" s="124" t="s">
        <v>34</v>
      </c>
      <c r="V114" s="125">
        <v>0</v>
      </c>
      <c r="W114" s="125">
        <f>$V$114*$K$114</f>
        <v>0</v>
      </c>
      <c r="X114" s="125">
        <v>0</v>
      </c>
      <c r="Y114" s="125">
        <f>$X$114*$K$114</f>
        <v>0</v>
      </c>
      <c r="Z114" s="125">
        <v>0</v>
      </c>
      <c r="AA114" s="126">
        <f>$Z$114*$K$114</f>
        <v>0</v>
      </c>
      <c r="AR114" s="6" t="s">
        <v>836</v>
      </c>
      <c r="AT114" s="6" t="s">
        <v>146</v>
      </c>
      <c r="AU114" s="6" t="s">
        <v>74</v>
      </c>
      <c r="AY114" s="6" t="s">
        <v>144</v>
      </c>
      <c r="BE114" s="119">
        <f>IF($U$114="základní",$N$114,0)</f>
        <v>0</v>
      </c>
      <c r="BF114" s="119">
        <f>IF($U$114="snížená",$N$114,0)</f>
        <v>0</v>
      </c>
      <c r="BG114" s="119">
        <f>IF($U$114="zákl. přenesená",$N$114,0)</f>
        <v>0</v>
      </c>
      <c r="BH114" s="119">
        <f>IF($U$114="sníž. přenesená",$N$114,0)</f>
        <v>0</v>
      </c>
      <c r="BI114" s="119">
        <f>IF($U$114="nulová",$N$114,0)</f>
        <v>0</v>
      </c>
      <c r="BJ114" s="6" t="s">
        <v>74</v>
      </c>
      <c r="BK114" s="119">
        <f>ROUND($L$114*$K$114,2)</f>
        <v>0</v>
      </c>
      <c r="BL114" s="6" t="s">
        <v>836</v>
      </c>
      <c r="BM114" s="6" t="s">
        <v>843</v>
      </c>
    </row>
    <row r="115" spans="2:18" s="6" customFormat="1" ht="7.5" customHeight="1">
      <c r="B115" s="41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3"/>
    </row>
    <row r="645" s="2" customFormat="1" ht="14.25" customHeight="1"/>
  </sheetData>
  <sheetProtection/>
  <mergeCells count="6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N88:Q88"/>
    <mergeCell ref="H36:J36"/>
    <mergeCell ref="M36:P36"/>
    <mergeCell ref="L38:P38"/>
    <mergeCell ref="C76:Q76"/>
    <mergeCell ref="F78:P78"/>
    <mergeCell ref="F79:P79"/>
    <mergeCell ref="N91:Q91"/>
    <mergeCell ref="L93:Q93"/>
    <mergeCell ref="C99:Q99"/>
    <mergeCell ref="F101:P101"/>
    <mergeCell ref="F102:P102"/>
    <mergeCell ref="M81:P81"/>
    <mergeCell ref="M83:Q83"/>
    <mergeCell ref="M84:Q84"/>
    <mergeCell ref="C86:G86"/>
    <mergeCell ref="N86:Q86"/>
    <mergeCell ref="H1:K1"/>
    <mergeCell ref="F112:I112"/>
    <mergeCell ref="L112:M112"/>
    <mergeCell ref="N112:Q112"/>
    <mergeCell ref="F113:I113"/>
    <mergeCell ref="L113:M113"/>
    <mergeCell ref="N113:Q113"/>
    <mergeCell ref="M104:P104"/>
    <mergeCell ref="M106:Q106"/>
    <mergeCell ref="M107:Q107"/>
    <mergeCell ref="S2:AC2"/>
    <mergeCell ref="F114:I114"/>
    <mergeCell ref="L114:M114"/>
    <mergeCell ref="N114:Q114"/>
    <mergeCell ref="N110:Q110"/>
    <mergeCell ref="N111:Q111"/>
    <mergeCell ref="F109:I109"/>
    <mergeCell ref="L109:M109"/>
    <mergeCell ref="N109:Q109"/>
    <mergeCell ref="N89:Q89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09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Ivana Tesarova</cp:lastModifiedBy>
  <cp:lastPrinted>2015-02-18T09:01:32Z</cp:lastPrinted>
  <dcterms:created xsi:type="dcterms:W3CDTF">2015-02-18T07:27:08Z</dcterms:created>
  <dcterms:modified xsi:type="dcterms:W3CDTF">2015-11-23T11:43:45Z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