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Přeložka kanaliza..." sheetId="2" r:id="rId2"/>
    <sheet name="Pokyny pro vyplnění" sheetId="3" r:id="rId3"/>
  </sheets>
  <definedNames>
    <definedName name="_xlnm.Print_Titles" localSheetId="0">'Rekapitulace stavby'!$47:$47</definedName>
    <definedName name="_xlnm.Print_Titles" localSheetId="1">'SO 01 - Přeložka kanaliza...'!$78:$78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  <definedName name="_xlnm.Print_Area" localSheetId="1">'SO 01 - Přeložka kanaliza...'!$C$4:$P$33,'SO 01 - Přeložka kanaliza...'!$C$39:$Q$62,'SO 01 - Přeložka kanaliza...'!$C$68:$R$316</definedName>
  </definedNames>
  <calcPr fullCalcOnLoad="1"/>
</workbook>
</file>

<file path=xl/sharedStrings.xml><?xml version="1.0" encoding="utf-8"?>
<sst xmlns="http://schemas.openxmlformats.org/spreadsheetml/2006/main" count="2481" uniqueCount="701">
  <si>
    <t>Export VZ</t>
  </si>
  <si>
    <t>List obsahuje:</t>
  </si>
  <si>
    <t>1.0</t>
  </si>
  <si>
    <t>False</t>
  </si>
  <si>
    <t>{8B52352C-4E5F-4EA9-A162-8946D9B80796}</t>
  </si>
  <si>
    <t>optimalizováno pro tisk sestav ve formátu A4 - na výšku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</si>
  <si>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</si>
  <si>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</si>
  <si>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</si>
  <si>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</si>
  <si>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</si>
  <si>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</si>
  <si>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</si>
  <si>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</si>
  <si>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</si>
  <si>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</si>
  <si>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2015/16/V1 - Výstavba sportovišť v areálu SOU elektrotechnického, Plzeň</t>
  </si>
  <si>
    <t>Místo:</t>
  </si>
  <si>
    <t>Areál SOU elektrotechnického Plzeň</t>
  </si>
  <si>
    <t>Datum:</t>
  </si>
  <si>
    <t>14.12.2015</t>
  </si>
  <si>
    <t>Zadavatel:</t>
  </si>
  <si>
    <t>IČ:</t>
  </si>
  <si>
    <t>0,1</t>
  </si>
  <si>
    <t>Plzeňský kraj</t>
  </si>
  <si>
    <t>DIČ:</t>
  </si>
  <si>
    <t>Uchazeč:</t>
  </si>
  <si>
    <t>Vyplň údaj</t>
  </si>
  <si>
    <t>Projektant:</t>
  </si>
  <si>
    <t>Šumavaplan s.r.o. Sušice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</si>
  <si>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</si>
  <si>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</si>
  <si>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</si>
  <si>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</si>
  <si>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</si>
  <si>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</si>
  <si>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</si>
  <si>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</si>
  <si>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</si>
  <si>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</si>
  <si>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</si>
  <si>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</si>
  <si>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</si>
  <si>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</si>
  <si>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</si>
  <si>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</si>
  <si>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</si>
  <si>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</si>
  <si>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</si>
  <si>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</si>
  <si>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</si>
  <si>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</si>
  <si>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</si>
  <si>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</si>
  <si>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</si>
  <si>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</si>
  <si>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</si>
  <si>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</si>
  <si>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</si>
  <si>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</si>
  <si>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</si>
  <si>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</si>
  <si>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</si>
  <si>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</si>
  <si>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</si>
  <si>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</si>
  <si>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</si>
  <si>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</si>
  <si>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</si>
  <si>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Přeložka kanalizačního sběrače</t>
  </si>
  <si>
    <t>STA</t>
  </si>
  <si>
    <t>{E529BF29-5863-4F39-99BC-D4C7ADB8BD04}</t>
  </si>
  <si>
    <t>2</t>
  </si>
  <si>
    <t>Zpět na list:</t>
  </si>
  <si>
    <t>KRYCÍ LIST SOUPISU</t>
  </si>
  <si>
    <t>Objekt:</t>
  </si>
  <si>
    <t>SO 01 - Přeložka kanalizačního sběrače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</si>
  <si>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</si>
  <si>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</si>
  <si>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</si>
  <si>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</si>
  <si>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</si>
  <si>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</si>
  <si>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</si>
  <si>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</si>
  <si>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</si>
  <si>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</si>
  <si>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</si>
  <si>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</si>
  <si>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96 - Bourání konstrukcí</t>
  </si>
  <si>
    <t xml:space="preserve">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</si>
  <si>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</si>
  <si>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</si>
  <si>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</si>
  <si>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</si>
  <si>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</si>
  <si>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</si>
  <si>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</si>
  <si>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</si>
  <si>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</si>
  <si>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</si>
  <si>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</si>
  <si>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</si>
  <si>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</si>
  <si>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</si>
  <si>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</si>
  <si>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</si>
  <si>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</si>
  <si>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</si>
  <si>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39</t>
  </si>
  <si>
    <t>K</t>
  </si>
  <si>
    <t>001 101</t>
  </si>
  <si>
    <t>Poplatek za skládku</t>
  </si>
  <si>
    <t>t</t>
  </si>
  <si>
    <t>4</t>
  </si>
  <si>
    <t>-244566548</t>
  </si>
  <si>
    <t>1167,718*1,8</t>
  </si>
  <si>
    <t>VV</t>
  </si>
  <si>
    <t>88</t>
  </si>
  <si>
    <t>001 102</t>
  </si>
  <si>
    <t>geotechnické zhodnocení vhodnosti vytěžených zemin pro použití k obsypu - viz. Technická zpráva</t>
  </si>
  <si>
    <t>ks</t>
  </si>
  <si>
    <t>-40717222</t>
  </si>
  <si>
    <t>91</t>
  </si>
  <si>
    <t>001 103</t>
  </si>
  <si>
    <t>Podchycení a zajištění stávajících inženýrských sítí</t>
  </si>
  <si>
    <t>kpl</t>
  </si>
  <si>
    <t>950249609</t>
  </si>
  <si>
    <t>Dodávka a vysazení stromů listnatých (např javory) v. cca 2,2 m, obvod kmínku 12 - 16 sm</t>
  </si>
  <si>
    <t>PP</t>
  </si>
  <si>
    <t>65</t>
  </si>
  <si>
    <t>115101201</t>
  </si>
  <si>
    <t>Čerpání vody na dopravní výšku do 10 m průměrný přítok do 500 l/min</t>
  </si>
  <si>
    <t>hod</t>
  </si>
  <si>
    <t>CS ÚRS 2012 02</t>
  </si>
  <si>
    <t>1544520272</t>
  </si>
  <si>
    <t>Čerpání vody na dopravní výšku do 10 m s uvažovaným průměrným přítokem do 500 l/min</t>
  </si>
  <si>
    <t>200*4</t>
  </si>
  <si>
    <t>66</t>
  </si>
  <si>
    <t>115101301</t>
  </si>
  <si>
    <t>Pohotovost čerpací soupravy pro dopravní výšku do 10 m přítok do 500 l/min</t>
  </si>
  <si>
    <t>den</t>
  </si>
  <si>
    <t>-1125018397</t>
  </si>
  <si>
    <t>Pohotovost záložní čerpací soupravy pro dopravní výšku do 10 m s uvažovaným průměrným přítokem do 500 l/min</t>
  </si>
  <si>
    <t>121101101</t>
  </si>
  <si>
    <t>Sejmutí ornice s přemístěním na vzdálenost do 50 m</t>
  </si>
  <si>
    <t>m3</t>
  </si>
  <si>
    <t>1860326644</t>
  </si>
  <si>
    <t>Sejmutí ornice nebo lesní půdy s vodorovným přemístěním na hromady v místě upotřebení nebo na dočasné či trvalé skládky se složením, na vzdálenost do 50 m</t>
  </si>
  <si>
    <t>"sběrač" (16,2+34,3+5,9+26,4+6,5+3,1)*3,1*0,15+(10,2+10,6+1,3+7,9)*3,8*0,15</t>
  </si>
  <si>
    <t>"šachty" 3,8*3,0*0,15*5</t>
  </si>
  <si>
    <t>"přípojky" (2,5*3,0*0,15)+(5,0*3,0*0,15)</t>
  </si>
  <si>
    <t>16</t>
  </si>
  <si>
    <t>131201203</t>
  </si>
  <si>
    <t>Hloubení jam zapažených v hornině tř. 3 objemu do 5000 m3</t>
  </si>
  <si>
    <t>-904287526</t>
  </si>
  <si>
    <t>Hloubení zapažených jam a zářezů s urovnáním dna do předepsaného profilu a spádu v hornině tř. 3 přes 1 000 do 5 000 m3</t>
  </si>
  <si>
    <t>"Šachty" (3,0*3,8*7,23)+(3,0*3,8*6,83)+(3,0*3,8*7,04)+(3,0*3,8*6,43)+(3,0*3,8*6,3)</t>
  </si>
  <si>
    <t>"sběrač Š1-Š2" (10,2*3,8*7,2)+(16,2*3,1*7,2)+(10,6*3,8*7,2)</t>
  </si>
  <si>
    <t>"sběrač Š2-Š3" (34,4*3,1*(6,83+7,98)*0,5)+(1,3*3,8*7,98)+(5,9*3,1*(7,98+7,04)*0,5)</t>
  </si>
  <si>
    <t>"sběrač Š3-Š4" (26,4*3,1*(7,04+6,43)*0,5)</t>
  </si>
  <si>
    <t>"sběrač Š4-Š5" (6,5*3,1*6,43)+(7,9*3,8*6,43)+(3,1*3,8*6,43)</t>
  </si>
  <si>
    <t>17</t>
  </si>
  <si>
    <t>131201209</t>
  </si>
  <si>
    <t>Příplatek za lepivost u hloubení jam zapažených v hornině tř. 3</t>
  </si>
  <si>
    <t>112601998</t>
  </si>
  <si>
    <t>Hloubení zapažených jam a zářezů s urovnáním dna do předepsaného profilu a spádu Příplatek k cenám za lepivost horniny tř. 3</t>
  </si>
  <si>
    <t>3</t>
  </si>
  <si>
    <t>132201202</t>
  </si>
  <si>
    <t>Hloubení rýh š do 2000 mm v hornině tř. 3 objemu do 1000 m3</t>
  </si>
  <si>
    <t>1803074073</t>
  </si>
  <si>
    <t>Hloubení zapažených i nezapažených rýh šířky přes 600 do 2 000 mm s urovnáním dna do předepsaného profilu a spádu v hornině tř. 3 přes 100 do 1 000 m3</t>
  </si>
  <si>
    <t>"přípojky" (2,5*3,0*7,04)+(5,0*3,0*6,43)</t>
  </si>
  <si>
    <t>132201209</t>
  </si>
  <si>
    <t>Příplatek za lepivost k hloubení rýh š do 2000 mm v hornině tř. 3</t>
  </si>
  <si>
    <t>1141783902</t>
  </si>
  <si>
    <t>Hloubení zapažených i nezapažených rýh šířky přes 600 do 2 000 mm s urovnáním dna do předepsaného profilu a spádu v hornině tř. 3 Příplatek k cenám za lepivost horniny tř. 3</t>
  </si>
  <si>
    <t>5</t>
  </si>
  <si>
    <t>132301202</t>
  </si>
  <si>
    <t>Hloubení rýh š do 2000 mm v hornině tř. 4 objemu do 1000 m3</t>
  </si>
  <si>
    <t>2078889245</t>
  </si>
  <si>
    <t>Hloubení zapažených i nezapažených rýh šířky přes 600 do 2 000 mm s urovnáním dna do předepsaného profilu a spádu v hornině tř. 4 přes 100 do 1 000 m3</t>
  </si>
  <si>
    <t>"sběrač + přípojka" (5,0*3,0*6,83)+(1,5*3,0*7,04)</t>
  </si>
  <si>
    <t>6</t>
  </si>
  <si>
    <t>132301209</t>
  </si>
  <si>
    <t>Příplatek za lepivost k hloubení rýh š do 2000 mm v hornině tř. 4</t>
  </si>
  <si>
    <t>-1479558498</t>
  </si>
  <si>
    <t>Hloubení zapažených i nezapažených rýh šířky přes 600 do 2 000 mm s urovnáním dna do předepsaného profilu a spádu v hornině tř. 4 Příplatek k cenám za lepivost horniny tř. 4</t>
  </si>
  <si>
    <t>7</t>
  </si>
  <si>
    <t>151101103</t>
  </si>
  <si>
    <t>Zřízení příložného pažení a rozepření stěn rýh hl do 10 m</t>
  </si>
  <si>
    <t>m2</t>
  </si>
  <si>
    <t>434905151</t>
  </si>
  <si>
    <t>Zřízení pažení a rozepření stěn rýh pro podzemní vedení pro všechny šířky rýhy příložné pro jakoukoliv mezerovitost, hloubky do 8 m</t>
  </si>
  <si>
    <t>"Šachty" (3,0*2*7,23)+ (3,0*2*6,83)+(3,0*2*7,04)+(3,0*2*6,43)+(3,0*2*6,3)</t>
  </si>
  <si>
    <t>"sběrač Š1-Š2" (10,2*2*7,2)+(16,2*2*7,2)+(10,6*2*7,2)</t>
  </si>
  <si>
    <t>"sběrač Š2-Š3" (34,4*2*(6,83+7,98)*0,5)+(1,3*2*7,98)+(5,9*2*(7,98+7,04)*0,5)</t>
  </si>
  <si>
    <t>"sběrač Š3-Š4" (26,4*2*(7,04+6,43)*0,5)</t>
  </si>
  <si>
    <t>"sběrač Š4-Š5" (6,5*2*6,43)+(7,9*2*6,43)+(3,1*2*6,43)</t>
  </si>
  <si>
    <t>"přípojky" (2,5*2*7,04)+(5,0*2*6,43*2)+(3,1*6,43*3)</t>
  </si>
  <si>
    <t>8</t>
  </si>
  <si>
    <t>151101113</t>
  </si>
  <si>
    <t>Odstranění příložného pažení a rozepření stěn rýh hl do 10 m</t>
  </si>
  <si>
    <t>-1669308364</t>
  </si>
  <si>
    <t>Odstranění pažení a rozepření stěn rýh pro podzemní vedení s uložením materiálu na vzdálenost do 3 m od kraje výkopu příložné, hloubky přes 4 do 8 m</t>
  </si>
  <si>
    <t>9</t>
  </si>
  <si>
    <t>162701105</t>
  </si>
  <si>
    <t>Vodorovné přemístění do 10000 m výkopku/sypaniny z horniny tř. 1 až 4</t>
  </si>
  <si>
    <t>2093119153</t>
  </si>
  <si>
    <t>Vodorovné přemístění výkopku nebo sypaniny po suchu na obvyklém dopravním prostředku, bez naložení výkopku, avšak se složením bez rozhrnutí z horniny tř. 1 až 4 na vzdálenost přes 9 000 do 10 000 m</t>
  </si>
  <si>
    <t>3232,313+149,25+102,45-2316,295</t>
  </si>
  <si>
    <t>10</t>
  </si>
  <si>
    <t>167101102</t>
  </si>
  <si>
    <t>Nakládání výkopku z hornin tř. 1 až 4 přes 100 m3</t>
  </si>
  <si>
    <t>-2078876997</t>
  </si>
  <si>
    <t>Nakládání, skládání a překládání neulehlého výkopku nebo sypaniny nakládání, množství přes 100 m3, z hornin tř. 1 až 4</t>
  </si>
  <si>
    <t>11</t>
  </si>
  <si>
    <t>174101101</t>
  </si>
  <si>
    <t>Zásyp jam, šachet rýh nebo kolem objektů sypaninou se zhutněním</t>
  </si>
  <si>
    <t>1123321908</t>
  </si>
  <si>
    <t>Zásyp sypaninou z jakékoliv horniny s uložením výkopku ve vrstvách se zhutněním jam, šachet, rýh nebo kolem objektů v těchto vykopávkách</t>
  </si>
  <si>
    <t>"Šachty" 3,0*3,8*(4,93+4,53+4,74+4,13+4,0)-3,14*0,5*0,5*(4,93+4,53+4,74+4,13+4,0)</t>
  </si>
  <si>
    <t>"sběrač Š1-Š2" (10,2*3,8*4,9)+(16,2*3,1*4,9)+(10,6*3,8*4,9)</t>
  </si>
  <si>
    <t>"sběrač Š2-Š3" (34,4*3,1*5,1)+(1,3*3,8*5,68)+(5,9*3,1*5,21)</t>
  </si>
  <si>
    <t>"sběrač Š3-Š4" (26,4*3,1*4,44)</t>
  </si>
  <si>
    <t>"sběrač Š4-Š5" (6,5*3,1*4,13)+(7,9*3,8*4,13)+(3,1*3,8*4,13)</t>
  </si>
  <si>
    <t>"přípojky" (2,5*3,0*4,74)+(5,0*3,0*4,13*2)</t>
  </si>
  <si>
    <t>12</t>
  </si>
  <si>
    <t>175101101</t>
  </si>
  <si>
    <t>Obsypání potrubí bez prohození sypaniny z hornin tř. 1 až 4 uloženým do 3 m od kraje výkopu</t>
  </si>
  <si>
    <t>1173297212</t>
  </si>
  <si>
    <t>Obsypání potrubí sypaninou z vhodných hornin tř. 1 až 4 nebo materiálem připraveným podél výkopu ve vzdálenosti do 3 m od jeho kraje, pro jakoukoliv hloubku výkopu a míru zhutnění bez prohození sypaniny</t>
  </si>
  <si>
    <t>"Šachty" (3,0*3,8*2,3*5)-(2,1*2,3*2,3*5)</t>
  </si>
  <si>
    <t>"sběrač Š1-Š2" (10,2*3,8*2,3)+(16,2*3,1*2,3)+(10,6*3,8*2,3)-(10,2+16,2+10,6)*1,0*1,9</t>
  </si>
  <si>
    <t>"sběrač Š2-Š3" (34,4*3,1*2,3)+(1,3*3,8*2,3)+(5,9*3,1*2,3)-(34,4+1,3+5,9)*1,0*1,9</t>
  </si>
  <si>
    <t>"sběrač Š3-Š4" (26,4*3,1*2,3)-(26,4*1,0*1,9)</t>
  </si>
  <si>
    <t>"sběrač Š4-Š5" (6,5*3,1*2,3)+(7,9*3,8*2,3)+(3,1*3,8*2,3)-(6,5+7,9+3,1)*1,0*1,9</t>
  </si>
  <si>
    <t>"přípojky" (2,5*3,0*2,3)+(5,0*3,0*2,3*2)-(2,5+5,0+5,0)*0,4*0,4</t>
  </si>
  <si>
    <t>13</t>
  </si>
  <si>
    <t>M</t>
  </si>
  <si>
    <t>583413440</t>
  </si>
  <si>
    <t>kamenivo drcené drobné frakce 0-4</t>
  </si>
  <si>
    <t>524825206</t>
  </si>
  <si>
    <t>kamenivo přírodní drcené hutné pro stavební účely PDK (drobné, hrubé a štěrkodrť) kamenivo drcené drobné D&lt;=2 mm (ČSN EN 13043 ) D&lt;=4 mm (ČSN EN 12620, ČSN EN 13139 ) d=0 mm, D&lt;=6,3 mm (ČSN EN 13242) frakce   0-4</t>
  </si>
  <si>
    <t>717,976*1,5 'Přepočtené koeficientem množství</t>
  </si>
  <si>
    <t>86</t>
  </si>
  <si>
    <t>180404111</t>
  </si>
  <si>
    <t>Založení hřišťového trávníku výsevem na vrstvě ornice</t>
  </si>
  <si>
    <t>1446679079</t>
  </si>
  <si>
    <t>"sběrač" (16,2+34,3+5,9+26,4+6,5+3,1)*3,1+(10,2+10,6+1,3+7,9)*3,8</t>
  </si>
  <si>
    <t>"šachty" 3,8*3,0*5</t>
  </si>
  <si>
    <t>"přípojky" (2,5*3,0)+(5,0*3,0)</t>
  </si>
  <si>
    <t>87</t>
  </si>
  <si>
    <t>005724400</t>
  </si>
  <si>
    <t>osivo směs travní hřištní</t>
  </si>
  <si>
    <t>kg</t>
  </si>
  <si>
    <t>860151465</t>
  </si>
  <si>
    <t>479,94*0,03</t>
  </si>
  <si>
    <t>14</t>
  </si>
  <si>
    <t>181301102</t>
  </si>
  <si>
    <t>Rozprostření ornice tl vrstvy do 150 mm pl do 500 m2 v rovině nebo ve svahu do 1:5</t>
  </si>
  <si>
    <t>1518491255</t>
  </si>
  <si>
    <t>Rozprostření a urovnání ornice v rovině nebo ve svahu sklonu do 1 : 5 při souvislé ploše do 500 m2, tl. vrstvy přes 100 do 150 mm</t>
  </si>
  <si>
    <t>20</t>
  </si>
  <si>
    <t>212752212</t>
  </si>
  <si>
    <t>Trativod z drenážních trubek plastových flexibilních D do 100 mm včetně lože otevřený výkop</t>
  </si>
  <si>
    <t>m</t>
  </si>
  <si>
    <t>1755132137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</si>
  <si>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</si>
  <si>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"sběrač" (40,0+43,6+28,5+19,5)*2</t>
  </si>
  <si>
    <t>215901101</t>
  </si>
  <si>
    <t>Zhutnění podloží z hornin soudržných do 92% PS nebo nesoudržných sypkých I(d) do 0,8</t>
  </si>
  <si>
    <t>1032161382</t>
  </si>
  <si>
    <t>Zhutnění podloží pod násypy z rostlé horniny tř. 1 až 4 z hornin soudružných do 92 % PS a nesoudržných sypkých relativní ulehlosti I(d) do 0,8</t>
  </si>
  <si>
    <t>"přípojky" (2,5*3,0)+(5,0*3,0*2)</t>
  </si>
  <si>
    <t>451541111</t>
  </si>
  <si>
    <t>Lože pod potrubí otevřený výkop ze štěrkodrtě</t>
  </si>
  <si>
    <t>1966015844</t>
  </si>
  <si>
    <t>Lože pod potrubí, stoky a drobné objekty v otevřeném výkopu ze štěrkodrtě 0-63 mm</t>
  </si>
  <si>
    <t>"přípojky" (2,5*3,0*0,15)+(5,0*3,0*0,15*2)</t>
  </si>
  <si>
    <t>22</t>
  </si>
  <si>
    <t>452311141</t>
  </si>
  <si>
    <t>Podkladní desky z betonu prostého tř. C 16/20 otevřený výkop</t>
  </si>
  <si>
    <t>-1770054594</t>
  </si>
  <si>
    <t>Podkladní a zajišťovací konstrukce z betonu prostého v otevřeném výkopu desky pod potrubí, stoky a drobné objekty z betonu tř. C 16/20</t>
  </si>
  <si>
    <t>27</t>
  </si>
  <si>
    <t>566901223</t>
  </si>
  <si>
    <t>Vyspravení podkladu po překopech ing sítí plochy přes 15 m2 štěrkopískem tl. 200 mm</t>
  </si>
  <si>
    <t>-234984164</t>
  </si>
  <si>
    <t>"sběrač + přípojka" (5,0*3,0)+(1,5*3,0)</t>
  </si>
  <si>
    <t>28</t>
  </si>
  <si>
    <t>572341112</t>
  </si>
  <si>
    <t>Vyspravení krytu vozovky po překopech ing sítí plochy přes 15 m2 asfalt betonem ACO (AB) tl 70 mm</t>
  </si>
  <si>
    <t>-2041837903</t>
  </si>
  <si>
    <t>74</t>
  </si>
  <si>
    <t>916231213</t>
  </si>
  <si>
    <t>Osazení chodníkového obrubníku betonového stojatého s boční opěrou do lože z betonu prostého</t>
  </si>
  <si>
    <t>-641071762</t>
  </si>
  <si>
    <t>Osazení chodníkového obrubníku betonového se zřízením lože, s vyplněním a zatřením spár cementovou maltou stojatého s boční opěrou z betonu prostého tř. C 12/15, do lože z betonu prostého téže značky</t>
  </si>
  <si>
    <t>"sběrač + přípojka" (5,0+3,0+3,0)</t>
  </si>
  <si>
    <t>75</t>
  </si>
  <si>
    <t>916991121</t>
  </si>
  <si>
    <t>Lože pod obrubníky, krajníky nebo obruby z dlažebních kostek z betonu prostého</t>
  </si>
  <si>
    <t>1596042373</t>
  </si>
  <si>
    <t>Lože pod obrubníky, krajníky nebo obruby z dlažebních kostek z betonu prostého tř. C 12/15</t>
  </si>
  <si>
    <t>"sběrač + přípojka" (5,0+3,0+3,0)*0,2*0,2</t>
  </si>
  <si>
    <t>71</t>
  </si>
  <si>
    <t>892351111</t>
  </si>
  <si>
    <t>Zkouška vodotěsnosti potrubí DN 150 nebo 200</t>
  </si>
  <si>
    <t>-353240942</t>
  </si>
  <si>
    <t>Tlakové zkoušky vodou na potrubí DN 150 nebo 200</t>
  </si>
  <si>
    <t>69</t>
  </si>
  <si>
    <t>892372111</t>
  </si>
  <si>
    <t>Zabezpečení konců potrubí DN do 300 při tlakových zkouškách vodou</t>
  </si>
  <si>
    <t>kus</t>
  </si>
  <si>
    <t>1505591789</t>
  </si>
  <si>
    <t>Tlakové zkoušky vodou zabezpečení konců potrubí při tlakových zkouškách DN do 300</t>
  </si>
  <si>
    <t>72</t>
  </si>
  <si>
    <t>892421111</t>
  </si>
  <si>
    <t>Zkouška vodotěsnost potrubí DN 400 nebo 500</t>
  </si>
  <si>
    <t>1941019509</t>
  </si>
  <si>
    <t>Tlakové zkoušky vodou na potrubí DN 400 nebo 500</t>
  </si>
  <si>
    <t>70</t>
  </si>
  <si>
    <t>892442111</t>
  </si>
  <si>
    <t>Zabezpečení konců potrubí DN nad 300 do 600 při tlakových zkouškách vodou</t>
  </si>
  <si>
    <t>540607771</t>
  </si>
  <si>
    <t>Tlakové zkoušky vodou zabezpečení konců potrubí při tlakových zkouškách DN přes 300 do 600</t>
  </si>
  <si>
    <t>68</t>
  </si>
  <si>
    <t>892522111</t>
  </si>
  <si>
    <t>Zabezpečení konců potrubí DN nad 900 při tlakových zkouškách vodou</t>
  </si>
  <si>
    <t>-1880498966</t>
  </si>
  <si>
    <t>Tlakové zkoušky vodou zabezpečení konců potrubí při tlakových zkouškách DN přes 900</t>
  </si>
  <si>
    <t>67</t>
  </si>
  <si>
    <t>892551111</t>
  </si>
  <si>
    <t>Zkouška vodotěsnosti u potrubí DN 1500, vč. revizních šachet</t>
  </si>
  <si>
    <t>-1555178971</t>
  </si>
  <si>
    <t>Tlakové zkoušky vodou na potrubí DN 1500</t>
  </si>
  <si>
    <t>25</t>
  </si>
  <si>
    <t>894601111</t>
  </si>
  <si>
    <t>Výztuž šachet z betonářské oceli 10 216</t>
  </si>
  <si>
    <t>1571098363</t>
  </si>
  <si>
    <t>"sběrač Š1-Š2" (10,2*(1,0+1,4+1,0)*0,005)+(10,5*(1,0+1,4+1,0)*0,005)</t>
  </si>
  <si>
    <t>"sběrač Š2-Š3" (1,3*(1,0+1,4+1,0)*0,005)</t>
  </si>
  <si>
    <t>"sběrač Š4-Š5" (7,9*(1,0+1,4+1,0)*0,005)</t>
  </si>
  <si>
    <t>76</t>
  </si>
  <si>
    <t>899623131</t>
  </si>
  <si>
    <t>Obetonování potrubí nebo zdiva stok betonem prostým tř. C 8/10 otevřený výkop</t>
  </si>
  <si>
    <t>-2135285686</t>
  </si>
  <si>
    <t>Obetonování potrubí nebo zdiva stok betonem prostým v otevřeném výkopu, beton tř. C 8/10</t>
  </si>
  <si>
    <t>"zalití stáv sběrače" 130,8*1,0*1,5</t>
  </si>
  <si>
    <t>"zalití stáv.přípojky" (3,14*0,1*0,1*29,5)+(3,14*0,2*0,2*35,0)+(3,14*0,2*0,2*12,0)</t>
  </si>
  <si>
    <t>23</t>
  </si>
  <si>
    <t>899623151</t>
  </si>
  <si>
    <t>Obetonování potrubí nebo zdiva stok betonem prostým tř. C 16/20 otevřený výkop</t>
  </si>
  <si>
    <t>631866865</t>
  </si>
  <si>
    <t>Obetonování potrubí nebo zdiva stok betonem prostým v otevřeném výkopu, beton tř. C 16/20</t>
  </si>
  <si>
    <t>"sběrač Š1-Š2" (10,2*(0,15+0,45)*0,5*1,0*2)+(10,5*(0,15+0,45)*0,5*1,0*2)</t>
  </si>
  <si>
    <t>"sběrač Š2-Š3" (1,3*(0,15+0,45)*0,5*1,0*2)</t>
  </si>
  <si>
    <t>"sběrač Š4-Š5" (7,9*(0,15+0,45)*0,5*1,0*2)</t>
  </si>
  <si>
    <t>"přípojka Š3" (1,5*1,0*1,9)</t>
  </si>
  <si>
    <t>24</t>
  </si>
  <si>
    <t>899643111</t>
  </si>
  <si>
    <t>Bednění pro obetonování potrubí otevřený výkop, zřízení a odstranění</t>
  </si>
  <si>
    <t>-666295462</t>
  </si>
  <si>
    <t>Bednění pro obetonování potrubí v otevřeném výkopu</t>
  </si>
  <si>
    <t>"sběrač Š1-Š2" (10,2*1,0*2)+(10,5*1,0*2)</t>
  </si>
  <si>
    <t>"sběrač Š2-Š3" (1,3*1,0*2)</t>
  </si>
  <si>
    <t>"sběrač Š4-Š5" (7,9*1,0*2)</t>
  </si>
  <si>
    <t>"přípojka Š3" (1,5*1,9*2)</t>
  </si>
  <si>
    <t>"stáv. sběrač" (1,5*2,0*2)</t>
  </si>
  <si>
    <t>40</t>
  </si>
  <si>
    <t>008 101</t>
  </si>
  <si>
    <t>Dod + mont železobetonové potrubí hrdlové s integrovaným těsněním, potrubí vejčitého profilu DN 1000/1500 mm (šířka/výška), s čedičovou výstelkou - minimální kvalitativní parametry vejčitých trub viz projektová dokumentace</t>
  </si>
  <si>
    <t>2053384487</t>
  </si>
  <si>
    <t>41</t>
  </si>
  <si>
    <t>008 102</t>
  </si>
  <si>
    <t>Dod + mont kanalizační potrubí plastové včetně tvarovek - PVC-U (SN 8) s kompaktní stěnou dle ČSN EN 1401 - DN 200</t>
  </si>
  <si>
    <t>-634506067</t>
  </si>
  <si>
    <t>42</t>
  </si>
  <si>
    <t>008 103</t>
  </si>
  <si>
    <t>Dod + mont kanalizační potrubí plastové včetně tvarovek - PVC-U (SN 8) s kompaktní stěnou dle ČSN EN 1401 - DN 400</t>
  </si>
  <si>
    <t>-1606977014</t>
  </si>
  <si>
    <t>43</t>
  </si>
  <si>
    <t>008 104</t>
  </si>
  <si>
    <t>Dod + mont typová přechodová tvarovka kamenina/PVC - DN 200</t>
  </si>
  <si>
    <t>1843501639</t>
  </si>
  <si>
    <t>44</t>
  </si>
  <si>
    <t>008 105</t>
  </si>
  <si>
    <t>Dod + mont typová přechodová tvarovka kamenina/PVC - DN 400</t>
  </si>
  <si>
    <t>769249761</t>
  </si>
  <si>
    <t>45</t>
  </si>
  <si>
    <t>008 106</t>
  </si>
  <si>
    <t>dod + mont příprava pro kanalizační přípojku DN 200 (vybrání s vnitřním těsněním + potubí s tlakovou zátkou)</t>
  </si>
  <si>
    <t>279478432</t>
  </si>
  <si>
    <t>46</t>
  </si>
  <si>
    <t>008 107</t>
  </si>
  <si>
    <t>Dod + mont.vstupní revizní kanalizační šachta (Š1) - prefa.vstupní část kruhová vnitř.DN1000 mm, vč.lit. poklopu DN 625 mm (D400) a stupadel, ŽB šachtové dno prefa.vnitř.DN2000 mm a v. 2440 mm, dno s čedič.výstelkou, hl.šachty 8,58 m - přesná spc.viz.PD</t>
  </si>
  <si>
    <t>-1365326758</t>
  </si>
  <si>
    <t>47</t>
  </si>
  <si>
    <t>008 109</t>
  </si>
  <si>
    <t>Dod + mont vstupní revizní kanalizační šachta (Š2) - prefa.vstupní část kruhová vnitř.DN1000 mm, vč.lit.poklopu DN 625 mm (D400) a stupadel, ŽB šachtové dno prefa.vnitř.DN2000 mm a v. 2440 mm, dno s čedič.výstelkou, hl.šachty 6,23 m - přesná spc.viz.PD</t>
  </si>
  <si>
    <t>1410416762</t>
  </si>
  <si>
    <t>48</t>
  </si>
  <si>
    <t>008 110</t>
  </si>
  <si>
    <t>Dod a mont vstupní revizní kanalizační šachta (Š3) - prefa.vstupní část kruhová vnitř.DN1000 mm, vč.lit.poklopu DN 625 mm (D400) a stupadel, ŽB šachtové dno prefa.vnitř.DN2000 mm a v. 2440 mm, dno s čedič.výstelkou, hl.šachty 6,07 m - přesná spc.viz.PD</t>
  </si>
  <si>
    <t>-1943685338</t>
  </si>
  <si>
    <t>49</t>
  </si>
  <si>
    <t>008 111</t>
  </si>
  <si>
    <t>Dod + mont vstupní revizní kanalizační šachty (Š4) - prefa.vstupní část kruhová vnitř.DN1000 mm, vč.lit.poklopu DN625 mm (D400) a stupadel, ŽB šachtové dno prefa.vnitř.DN2000 mm a v. 2440 mm, dno s čedič.výstelkou, hl.šachty 5,83 m - přesná spc.viz.PD</t>
  </si>
  <si>
    <t>1639966343</t>
  </si>
  <si>
    <t>50</t>
  </si>
  <si>
    <t>008 112</t>
  </si>
  <si>
    <t>Dod + mont vstupní revizní kanalizační šachty (Š5) - prefa, vstupní část kruhová vnitř.DN1000 mm, vč.lit.poklopu DN 625 mm (D400) a stupadel, ŽB šachtové dno prefa.vnitř.DN2000 mm a v. 2440 mm, dno s čedič.výstelkou, hl.šachty 5,70 m - přesná spc.viz.PD</t>
  </si>
  <si>
    <t>-1397353222</t>
  </si>
  <si>
    <t>51</t>
  </si>
  <si>
    <t>008 113</t>
  </si>
  <si>
    <t>Dod a mont vstupní revizní kanalizační šachty (RŠ) - prefa.kruhová vnitř.DN1000 mm, vč.lit. poklopu DN625 mm (D400) a stupadel, šachtové skruže uložené na bet.základ, hl.šachty 5,24 m - přesná spc.viz.PD</t>
  </si>
  <si>
    <t>-1620715817</t>
  </si>
  <si>
    <t>53</t>
  </si>
  <si>
    <t>008 115</t>
  </si>
  <si>
    <t>Dod + mont kotvení PVC - U potrubí DN 200 ve spadišťové šachtě (2 x objímka)</t>
  </si>
  <si>
    <t>-1052161602</t>
  </si>
  <si>
    <t>77</t>
  </si>
  <si>
    <t>008 116</t>
  </si>
  <si>
    <t>Napojení kanalizační přípojky DN 200 na nový sběrač</t>
  </si>
  <si>
    <t>-1558286554</t>
  </si>
  <si>
    <t>78</t>
  </si>
  <si>
    <t>008 117</t>
  </si>
  <si>
    <t>Napojení kanalizační přípojky DN 400 na nový sběrač</t>
  </si>
  <si>
    <t>569293384</t>
  </si>
  <si>
    <t>79</t>
  </si>
  <si>
    <t>008 118</t>
  </si>
  <si>
    <t>Napojení kanalizační šachty Š1 na stávající kanalizační sběrač vč. úpravy stáv sběrače</t>
  </si>
  <si>
    <t>1483139575</t>
  </si>
  <si>
    <t>80</t>
  </si>
  <si>
    <t>008 119</t>
  </si>
  <si>
    <t>Napojení kanalizační šachty Š5 na stávající kanalizační sběrač vč. úpravy stáv sběrače</t>
  </si>
  <si>
    <t>-276832595</t>
  </si>
  <si>
    <t>81</t>
  </si>
  <si>
    <t>008 120</t>
  </si>
  <si>
    <t>Provizorní přečerpávání odpadních vod do stávající šachty SŠI vč. ucpání stáv.sběrače průtočným vakem - viz technická zpráva</t>
  </si>
  <si>
    <t>1500942455</t>
  </si>
  <si>
    <t>82</t>
  </si>
  <si>
    <t>008 121</t>
  </si>
  <si>
    <t>Provizorní přečerpávání odpadních vod do šachty Š4 vč. ucpání stáv.sběrače průtočným vakem - viz technická zpráva</t>
  </si>
  <si>
    <t>-586612014</t>
  </si>
  <si>
    <t>83</t>
  </si>
  <si>
    <t>008 122</t>
  </si>
  <si>
    <t>Provizorní přepojení upravované přípojky DN 200 - viz technická zpráva</t>
  </si>
  <si>
    <t>410053797</t>
  </si>
  <si>
    <t>84</t>
  </si>
  <si>
    <t>008 123</t>
  </si>
  <si>
    <t>Provizorní přepojení upravované přípojky DN 400 - viz technická zpráva</t>
  </si>
  <si>
    <t>1111616250</t>
  </si>
  <si>
    <t>85</t>
  </si>
  <si>
    <t>008 124</t>
  </si>
  <si>
    <t>Provizorní přečerpávání odpadních vod upravované přípojky DN 400, vč. ucpání stáv.přípojky průtočným vakem - viz technická zpráva</t>
  </si>
  <si>
    <t>1163362764</t>
  </si>
  <si>
    <t>56</t>
  </si>
  <si>
    <t>008 133</t>
  </si>
  <si>
    <t>ostatní pomocný materiál celkem</t>
  </si>
  <si>
    <t>-1203023812</t>
  </si>
  <si>
    <t>ostatní pomocný materiál</t>
  </si>
  <si>
    <t>58</t>
  </si>
  <si>
    <t>008 135</t>
  </si>
  <si>
    <t>Celkové vytýčení všech stávajících inženýrských sítí před prováděním výkopů</t>
  </si>
  <si>
    <t>-1920344068</t>
  </si>
  <si>
    <t>vytýčení sítí před prováděním výkopů</t>
  </si>
  <si>
    <t>59</t>
  </si>
  <si>
    <t>008 136</t>
  </si>
  <si>
    <t>Sondy za účelem zjištění hloubky základové spáry základů sousedních budov - viz technická zpráva</t>
  </si>
  <si>
    <t>1711170593</t>
  </si>
  <si>
    <t>sondy za účelem zjištění hloubky základové spáry základů sousedních budov</t>
  </si>
  <si>
    <t>60</t>
  </si>
  <si>
    <t>008 137</t>
  </si>
  <si>
    <t>dílenská dokumentace</t>
  </si>
  <si>
    <t>-40386238</t>
  </si>
  <si>
    <t>61</t>
  </si>
  <si>
    <t>008 138</t>
  </si>
  <si>
    <t>dokumentace skutečného provedení stavby</t>
  </si>
  <si>
    <t>-843112763</t>
  </si>
  <si>
    <t>62</t>
  </si>
  <si>
    <t>008 139</t>
  </si>
  <si>
    <t>dokumentace geodetického zaměření</t>
  </si>
  <si>
    <t>-1436259952</t>
  </si>
  <si>
    <t>63</t>
  </si>
  <si>
    <t>008 140</t>
  </si>
  <si>
    <t>kamerová prohlídka kanalizace včetně napojených přípojek a odboček</t>
  </si>
  <si>
    <t>-2026032993</t>
  </si>
  <si>
    <t>29</t>
  </si>
  <si>
    <t>113107181</t>
  </si>
  <si>
    <t>Odstranění podkladu pl přes 50 do 200 m2 živičných tl 50 mm</t>
  </si>
  <si>
    <t>-120493194</t>
  </si>
  <si>
    <t>"sběrač + přípojka" (5,0*3,0)</t>
  </si>
  <si>
    <t>26</t>
  </si>
  <si>
    <t>358325114</t>
  </si>
  <si>
    <t>Bourání stoky kompletní nebo otvorů z železobetonu plochy do 4 m2</t>
  </si>
  <si>
    <t>967587276</t>
  </si>
  <si>
    <t>Bourání stoky kompletní nebo vybourání otvorů průřezové plochy do 4 m2 ve stokách ze zdiva z železobetonu</t>
  </si>
  <si>
    <t>"sběrač" (10,0*1,0*1,5)+(12,5*1,0*1,5)</t>
  </si>
  <si>
    <t>"šachty" (3,14*0,75*0,75*2,0*3)+(3,14*0,5*0,5*2,0*2)</t>
  </si>
  <si>
    <t>"přípojky" (3,14*0,1*0,1*3,0)+(3,14*0,2*0,2*6,0)</t>
  </si>
  <si>
    <t>30</t>
  </si>
  <si>
    <t>919735111</t>
  </si>
  <si>
    <t>Řezání stávajícího živičného krytu hl do 50 mm</t>
  </si>
  <si>
    <t>722317007</t>
  </si>
  <si>
    <t>"sběrač + přípojka" (5,0+3,0)</t>
  </si>
  <si>
    <t>31</t>
  </si>
  <si>
    <t>997013501</t>
  </si>
  <si>
    <t>Odvoz suti na skládku a vybouraných hmot nebo meziskládku do 1 km se složením</t>
  </si>
  <si>
    <t>-1870198502</t>
  </si>
  <si>
    <t>32</t>
  </si>
  <si>
    <t>997013509</t>
  </si>
  <si>
    <t>Příplatek k odvozu suti a vybouraných hmot na skládku ZKD 1 km přes 1 km</t>
  </si>
  <si>
    <t>1123460031</t>
  </si>
  <si>
    <t>115,441*10</t>
  </si>
  <si>
    <t>64</t>
  </si>
  <si>
    <t>997221815</t>
  </si>
  <si>
    <t>Poplatek za uložení betonového odpadu na skládce (skládkovné)</t>
  </si>
  <si>
    <t>-902436431</t>
  </si>
  <si>
    <t>Poplatek za uložení stavebního odpadu na skládce (skládkovné) betonového</t>
  </si>
  <si>
    <t>115,441-1,47</t>
  </si>
  <si>
    <t>33</t>
  </si>
  <si>
    <t>997221845</t>
  </si>
  <si>
    <t>Poplatek za uložení odpadu z asfaltových povrchů na skládce (skládkovné)</t>
  </si>
  <si>
    <t>-1758829217</t>
  </si>
  <si>
    <t>73</t>
  </si>
  <si>
    <t>998274101</t>
  </si>
  <si>
    <t>Přesun hmot pro trubní vedení z trub betonových otevřený výkop</t>
  </si>
  <si>
    <t>1925070987</t>
  </si>
  <si>
    <t>Přesun hmot pro trubní vedení hloubené z trub betonových nebo železobetonových pro vodovody nebo kanalizace v otevřeném výkopu dopravní vzdálenost do 15 m</t>
  </si>
  <si>
    <t>90</t>
  </si>
  <si>
    <t>VRN 101</t>
  </si>
  <si>
    <t>Zařízení staveniště</t>
  </si>
  <si>
    <t>kč</t>
  </si>
  <si>
    <t>2007457606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</si>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</sst>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34" xfId="0" applyFont="1" applyBorder="1" applyAlignment="1" applyProtection="1">
      <alignment horizontal="center" vertical="center"/>
      <protection/>
    </xf>
    <xf numFmtId="49" fontId="29" fillId="0" borderId="34" xfId="0" applyNumberFormat="1" applyFont="1" applyBorder="1" applyAlignment="1" applyProtection="1">
      <alignment horizontal="left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168" fontId="29" fillId="0" borderId="34" xfId="0" applyNumberFormat="1" applyFont="1" applyBorder="1" applyAlignment="1" applyProtection="1">
      <alignment horizontal="righ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70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34" xfId="0" applyFont="1" applyBorder="1" applyAlignment="1" applyProtection="1">
      <alignment horizontal="left" vertical="center" wrapText="1"/>
      <protection/>
    </xf>
    <xf numFmtId="0" fontId="29" fillId="0" borderId="34" xfId="0" applyFont="1" applyBorder="1" applyAlignment="1" applyProtection="1">
      <alignment horizontal="left" vertical="center"/>
      <protection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8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1D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F8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71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536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537</v>
      </c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6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19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C4" s="234" t="s">
        <v>10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8"/>
      <c r="AS4" s="13" t="s">
        <v>11</v>
      </c>
      <c r="BE4" s="14" t="s">
        <v>12</v>
      </c>
      <c r="BS4" s="6" t="s">
        <v>13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49" t="s">
        <v>14</v>
      </c>
      <c r="BS5" s="6" t="s">
        <v>6</v>
      </c>
    </row>
    <row r="6" spans="2:71" s="2" customFormat="1" ht="26.25" customHeight="1">
      <c r="B6" s="10"/>
      <c r="C6" s="11"/>
      <c r="D6" s="15" t="s">
        <v>15</v>
      </c>
      <c r="E6" s="11"/>
      <c r="F6" s="11"/>
      <c r="G6" s="11"/>
      <c r="H6" s="11"/>
      <c r="I6" s="11"/>
      <c r="J6" s="11"/>
      <c r="K6" s="236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11"/>
      <c r="AQ6" s="12"/>
      <c r="BE6" s="220"/>
      <c r="BS6" s="6" t="s">
        <v>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20"/>
      <c r="BS7" s="6" t="s">
        <v>6</v>
      </c>
    </row>
    <row r="8" spans="2:71" s="2" customFormat="1" ht="15" customHeight="1">
      <c r="B8" s="10"/>
      <c r="C8" s="11"/>
      <c r="D8" s="16" t="s">
        <v>17</v>
      </c>
      <c r="E8" s="11"/>
      <c r="F8" s="11"/>
      <c r="G8" s="11"/>
      <c r="H8" s="11"/>
      <c r="I8" s="11"/>
      <c r="J8" s="11"/>
      <c r="K8" s="17" t="s">
        <v>18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19</v>
      </c>
      <c r="AL8" s="11"/>
      <c r="AM8" s="11"/>
      <c r="AN8" s="18" t="s">
        <v>20</v>
      </c>
      <c r="AO8" s="11"/>
      <c r="AP8" s="11"/>
      <c r="AQ8" s="12"/>
      <c r="BE8" s="220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20"/>
      <c r="BS9" s="6" t="s">
        <v>6</v>
      </c>
    </row>
    <row r="10" spans="2:71" s="2" customFormat="1" ht="15" customHeight="1">
      <c r="B10" s="10"/>
      <c r="C10" s="11"/>
      <c r="D10" s="16" t="s">
        <v>21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22</v>
      </c>
      <c r="AL10" s="11"/>
      <c r="AM10" s="11"/>
      <c r="AN10" s="17"/>
      <c r="AO10" s="11"/>
      <c r="AP10" s="11"/>
      <c r="AQ10" s="12"/>
      <c r="BE10" s="220"/>
      <c r="BS10" s="6" t="s">
        <v>23</v>
      </c>
    </row>
    <row r="11" spans="2:71" s="2" customFormat="1" ht="19.5" customHeight="1">
      <c r="B11" s="10"/>
      <c r="C11" s="11"/>
      <c r="D11" s="11"/>
      <c r="E11" s="17" t="s">
        <v>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25</v>
      </c>
      <c r="AL11" s="11"/>
      <c r="AM11" s="11"/>
      <c r="AN11" s="17"/>
      <c r="AO11" s="11"/>
      <c r="AP11" s="11"/>
      <c r="AQ11" s="12"/>
      <c r="BE11" s="220"/>
      <c r="BS11" s="6" t="s">
        <v>23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20"/>
      <c r="BS12" s="6" t="s">
        <v>23</v>
      </c>
    </row>
    <row r="13" spans="2:71" s="2" customFormat="1" ht="15" customHeight="1">
      <c r="B13" s="10"/>
      <c r="C13" s="11"/>
      <c r="D13" s="16" t="s">
        <v>26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22</v>
      </c>
      <c r="AL13" s="11"/>
      <c r="AM13" s="11"/>
      <c r="AN13" s="19" t="s">
        <v>27</v>
      </c>
      <c r="AO13" s="11"/>
      <c r="AP13" s="11"/>
      <c r="AQ13" s="12"/>
      <c r="BE13" s="220"/>
      <c r="BS13" s="6" t="s">
        <v>23</v>
      </c>
    </row>
    <row r="14" spans="2:71" s="2" customFormat="1" ht="15.75" customHeight="1">
      <c r="B14" s="10"/>
      <c r="C14" s="11"/>
      <c r="D14" s="11"/>
      <c r="E14" s="251" t="s">
        <v>27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16" t="s">
        <v>25</v>
      </c>
      <c r="AL14" s="11"/>
      <c r="AM14" s="11"/>
      <c r="AN14" s="19" t="s">
        <v>27</v>
      </c>
      <c r="AO14" s="11"/>
      <c r="AP14" s="11"/>
      <c r="AQ14" s="12"/>
      <c r="BE14" s="220"/>
      <c r="BS14" s="6" t="s">
        <v>23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20"/>
      <c r="BS15" s="6" t="s">
        <v>3</v>
      </c>
    </row>
    <row r="16" spans="2:71" s="2" customFormat="1" ht="15" customHeight="1">
      <c r="B16" s="10"/>
      <c r="C16" s="11"/>
      <c r="D16" s="16" t="s">
        <v>28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22</v>
      </c>
      <c r="AL16" s="11"/>
      <c r="AM16" s="11"/>
      <c r="AN16" s="17"/>
      <c r="AO16" s="11"/>
      <c r="AP16" s="11"/>
      <c r="AQ16" s="12"/>
      <c r="BE16" s="220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25</v>
      </c>
      <c r="AL17" s="11"/>
      <c r="AM17" s="11"/>
      <c r="AN17" s="17"/>
      <c r="AO17" s="11"/>
      <c r="AP17" s="11"/>
      <c r="AQ17" s="12"/>
      <c r="BE17" s="220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20"/>
      <c r="BS18" s="6" t="s">
        <v>6</v>
      </c>
    </row>
    <row r="19" spans="2:71" s="2" customFormat="1" ht="15" customHeight="1">
      <c r="B19" s="10"/>
      <c r="C19" s="11"/>
      <c r="D19" s="16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20"/>
      <c r="BS19" s="6" t="s">
        <v>23</v>
      </c>
    </row>
    <row r="20" spans="2:71" s="2" customFormat="1" ht="15.75" customHeight="1">
      <c r="B20" s="10"/>
      <c r="C20" s="11"/>
      <c r="D20" s="11"/>
      <c r="E20" s="252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11"/>
      <c r="AP20" s="11"/>
      <c r="AQ20" s="12"/>
      <c r="BE20" s="220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20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20"/>
    </row>
    <row r="23" spans="2:57" s="6" customFormat="1" ht="27" customHeight="1">
      <c r="B23" s="21"/>
      <c r="C23" s="22"/>
      <c r="D23" s="23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3">
        <f>ROUNDUP($AG$49,2)</f>
        <v>0</v>
      </c>
      <c r="AL23" s="254"/>
      <c r="AM23" s="254"/>
      <c r="AN23" s="254"/>
      <c r="AO23" s="254"/>
      <c r="AP23" s="22"/>
      <c r="AQ23" s="25"/>
      <c r="BE23" s="241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41"/>
    </row>
    <row r="25" spans="2:57" s="6" customFormat="1" ht="15" customHeight="1">
      <c r="B25" s="26"/>
      <c r="C25" s="27"/>
      <c r="D25" s="27" t="s">
        <v>33</v>
      </c>
      <c r="E25" s="27"/>
      <c r="F25" s="27" t="s">
        <v>34</v>
      </c>
      <c r="G25" s="27"/>
      <c r="H25" s="27"/>
      <c r="I25" s="27"/>
      <c r="J25" s="27"/>
      <c r="K25" s="27"/>
      <c r="L25" s="243">
        <v>0.21</v>
      </c>
      <c r="M25" s="244"/>
      <c r="N25" s="244"/>
      <c r="O25" s="244"/>
      <c r="P25" s="27"/>
      <c r="Q25" s="27"/>
      <c r="R25" s="27"/>
      <c r="S25" s="27"/>
      <c r="T25" s="29" t="s">
        <v>35</v>
      </c>
      <c r="U25" s="27"/>
      <c r="V25" s="27"/>
      <c r="W25" s="245">
        <f>ROUNDUP($AZ$49,2)</f>
        <v>0</v>
      </c>
      <c r="X25" s="244"/>
      <c r="Y25" s="244"/>
      <c r="Z25" s="244"/>
      <c r="AA25" s="244"/>
      <c r="AB25" s="244"/>
      <c r="AC25" s="244"/>
      <c r="AD25" s="244"/>
      <c r="AE25" s="244"/>
      <c r="AF25" s="27"/>
      <c r="AG25" s="27"/>
      <c r="AH25" s="27"/>
      <c r="AI25" s="27"/>
      <c r="AJ25" s="27"/>
      <c r="AK25" s="245">
        <f>ROUNDUP($AV$49,1)</f>
        <v>0</v>
      </c>
      <c r="AL25" s="244"/>
      <c r="AM25" s="244"/>
      <c r="AN25" s="244"/>
      <c r="AO25" s="244"/>
      <c r="AP25" s="27"/>
      <c r="AQ25" s="30"/>
      <c r="BE25" s="250"/>
    </row>
    <row r="26" spans="2:57" s="6" customFormat="1" ht="15" customHeight="1">
      <c r="B26" s="26"/>
      <c r="C26" s="27"/>
      <c r="D26" s="27"/>
      <c r="E26" s="27"/>
      <c r="F26" s="27" t="s">
        <v>36</v>
      </c>
      <c r="G26" s="27"/>
      <c r="H26" s="27"/>
      <c r="I26" s="27"/>
      <c r="J26" s="27"/>
      <c r="K26" s="27"/>
      <c r="L26" s="243">
        <v>0.15</v>
      </c>
      <c r="M26" s="244"/>
      <c r="N26" s="244"/>
      <c r="O26" s="244"/>
      <c r="P26" s="27"/>
      <c r="Q26" s="27"/>
      <c r="R26" s="27"/>
      <c r="S26" s="27"/>
      <c r="T26" s="29" t="s">
        <v>35</v>
      </c>
      <c r="U26" s="27"/>
      <c r="V26" s="27"/>
      <c r="W26" s="245">
        <f>ROUNDUP($BA$49,2)</f>
        <v>0</v>
      </c>
      <c r="X26" s="244"/>
      <c r="Y26" s="244"/>
      <c r="Z26" s="244"/>
      <c r="AA26" s="244"/>
      <c r="AB26" s="244"/>
      <c r="AC26" s="244"/>
      <c r="AD26" s="244"/>
      <c r="AE26" s="244"/>
      <c r="AF26" s="27"/>
      <c r="AG26" s="27"/>
      <c r="AH26" s="27"/>
      <c r="AI26" s="27"/>
      <c r="AJ26" s="27"/>
      <c r="AK26" s="245">
        <f>ROUNDUP($AW$49,1)</f>
        <v>0</v>
      </c>
      <c r="AL26" s="244"/>
      <c r="AM26" s="244"/>
      <c r="AN26" s="244"/>
      <c r="AO26" s="244"/>
      <c r="AP26" s="27"/>
      <c r="AQ26" s="30"/>
      <c r="BE26" s="250"/>
    </row>
    <row r="27" spans="2:57" s="6" customFormat="1" ht="15" customHeight="1" hidden="1">
      <c r="B27" s="26"/>
      <c r="C27" s="27"/>
      <c r="D27" s="27"/>
      <c r="E27" s="27"/>
      <c r="F27" s="27" t="s">
        <v>37</v>
      </c>
      <c r="G27" s="27"/>
      <c r="H27" s="27"/>
      <c r="I27" s="27"/>
      <c r="J27" s="27"/>
      <c r="K27" s="27"/>
      <c r="L27" s="243">
        <v>0.21</v>
      </c>
      <c r="M27" s="244"/>
      <c r="N27" s="244"/>
      <c r="O27" s="244"/>
      <c r="P27" s="27"/>
      <c r="Q27" s="27"/>
      <c r="R27" s="27"/>
      <c r="S27" s="27"/>
      <c r="T27" s="29" t="s">
        <v>35</v>
      </c>
      <c r="U27" s="27"/>
      <c r="V27" s="27"/>
      <c r="W27" s="245">
        <f>ROUNDUP($BB$49,2)</f>
        <v>0</v>
      </c>
      <c r="X27" s="244"/>
      <c r="Y27" s="244"/>
      <c r="Z27" s="244"/>
      <c r="AA27" s="244"/>
      <c r="AB27" s="244"/>
      <c r="AC27" s="244"/>
      <c r="AD27" s="244"/>
      <c r="AE27" s="244"/>
      <c r="AF27" s="27"/>
      <c r="AG27" s="27"/>
      <c r="AH27" s="27"/>
      <c r="AI27" s="27"/>
      <c r="AJ27" s="27"/>
      <c r="AK27" s="245">
        <v>0</v>
      </c>
      <c r="AL27" s="244"/>
      <c r="AM27" s="244"/>
      <c r="AN27" s="244"/>
      <c r="AO27" s="244"/>
      <c r="AP27" s="27"/>
      <c r="AQ27" s="30"/>
      <c r="BE27" s="250"/>
    </row>
    <row r="28" spans="2:57" s="6" customFormat="1" ht="15" customHeight="1" hidden="1">
      <c r="B28" s="26"/>
      <c r="C28" s="27"/>
      <c r="D28" s="27"/>
      <c r="E28" s="27"/>
      <c r="F28" s="27" t="s">
        <v>38</v>
      </c>
      <c r="G28" s="27"/>
      <c r="H28" s="27"/>
      <c r="I28" s="27"/>
      <c r="J28" s="27"/>
      <c r="K28" s="27"/>
      <c r="L28" s="243">
        <v>0.15</v>
      </c>
      <c r="M28" s="244"/>
      <c r="N28" s="244"/>
      <c r="O28" s="244"/>
      <c r="P28" s="27"/>
      <c r="Q28" s="27"/>
      <c r="R28" s="27"/>
      <c r="S28" s="27"/>
      <c r="T28" s="29" t="s">
        <v>35</v>
      </c>
      <c r="U28" s="27"/>
      <c r="V28" s="27"/>
      <c r="W28" s="245">
        <f>ROUNDUP($BC$49,2)</f>
        <v>0</v>
      </c>
      <c r="X28" s="244"/>
      <c r="Y28" s="244"/>
      <c r="Z28" s="244"/>
      <c r="AA28" s="244"/>
      <c r="AB28" s="244"/>
      <c r="AC28" s="244"/>
      <c r="AD28" s="244"/>
      <c r="AE28" s="244"/>
      <c r="AF28" s="27"/>
      <c r="AG28" s="27"/>
      <c r="AH28" s="27"/>
      <c r="AI28" s="27"/>
      <c r="AJ28" s="27"/>
      <c r="AK28" s="245">
        <v>0</v>
      </c>
      <c r="AL28" s="244"/>
      <c r="AM28" s="244"/>
      <c r="AN28" s="244"/>
      <c r="AO28" s="244"/>
      <c r="AP28" s="27"/>
      <c r="AQ28" s="30"/>
      <c r="BE28" s="250"/>
    </row>
    <row r="29" spans="2:57" s="6" customFormat="1" ht="15" customHeight="1" hidden="1">
      <c r="B29" s="26"/>
      <c r="C29" s="27"/>
      <c r="D29" s="27"/>
      <c r="E29" s="27"/>
      <c r="F29" s="27" t="s">
        <v>39</v>
      </c>
      <c r="G29" s="27"/>
      <c r="H29" s="27"/>
      <c r="I29" s="27"/>
      <c r="J29" s="27"/>
      <c r="K29" s="27"/>
      <c r="L29" s="243">
        <v>0</v>
      </c>
      <c r="M29" s="244"/>
      <c r="N29" s="244"/>
      <c r="O29" s="244"/>
      <c r="P29" s="27"/>
      <c r="Q29" s="27"/>
      <c r="R29" s="27"/>
      <c r="S29" s="27"/>
      <c r="T29" s="29" t="s">
        <v>35</v>
      </c>
      <c r="U29" s="27"/>
      <c r="V29" s="27"/>
      <c r="W29" s="245">
        <f>ROUNDUP($BD$49,2)</f>
        <v>0</v>
      </c>
      <c r="X29" s="244"/>
      <c r="Y29" s="244"/>
      <c r="Z29" s="244"/>
      <c r="AA29" s="244"/>
      <c r="AB29" s="244"/>
      <c r="AC29" s="244"/>
      <c r="AD29" s="244"/>
      <c r="AE29" s="244"/>
      <c r="AF29" s="27"/>
      <c r="AG29" s="27"/>
      <c r="AH29" s="27"/>
      <c r="AI29" s="27"/>
      <c r="AJ29" s="27"/>
      <c r="AK29" s="245">
        <v>0</v>
      </c>
      <c r="AL29" s="244"/>
      <c r="AM29" s="244"/>
      <c r="AN29" s="244"/>
      <c r="AO29" s="244"/>
      <c r="AP29" s="27"/>
      <c r="AQ29" s="30"/>
      <c r="BE29" s="250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41"/>
    </row>
    <row r="31" spans="2:57" s="6" customFormat="1" ht="27" customHeight="1">
      <c r="B31" s="21"/>
      <c r="C31" s="31"/>
      <c r="D31" s="32" t="s">
        <v>40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41</v>
      </c>
      <c r="U31" s="33"/>
      <c r="V31" s="33"/>
      <c r="W31" s="33"/>
      <c r="X31" s="231" t="s">
        <v>42</v>
      </c>
      <c r="Y31" s="222"/>
      <c r="Z31" s="222"/>
      <c r="AA31" s="222"/>
      <c r="AB31" s="222"/>
      <c r="AC31" s="33"/>
      <c r="AD31" s="33"/>
      <c r="AE31" s="33"/>
      <c r="AF31" s="33"/>
      <c r="AG31" s="33"/>
      <c r="AH31" s="33"/>
      <c r="AI31" s="33"/>
      <c r="AJ31" s="33"/>
      <c r="AK31" s="232">
        <f>ROUNDUP(SUM($AK$23:$AK$29),2)</f>
        <v>0</v>
      </c>
      <c r="AL31" s="222"/>
      <c r="AM31" s="222"/>
      <c r="AN31" s="222"/>
      <c r="AO31" s="233"/>
      <c r="AP31" s="31"/>
      <c r="AQ31" s="35"/>
      <c r="BE31" s="241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41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34" t="s">
        <v>43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15</v>
      </c>
      <c r="D40" s="15"/>
      <c r="E40" s="15"/>
      <c r="F40" s="15"/>
      <c r="G40" s="15"/>
      <c r="H40" s="15"/>
      <c r="I40" s="15"/>
      <c r="J40" s="15"/>
      <c r="K40" s="15"/>
      <c r="L40" s="236" t="str">
        <f>$K$6</f>
        <v>2015/16/V1 - Výstavba sportovišť v areálu SOU elektrotechnického, Plzeň</v>
      </c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17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Areál SOU elektrotechnického Plzeň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19</v>
      </c>
      <c r="AJ42" s="22"/>
      <c r="AK42" s="22"/>
      <c r="AL42" s="22"/>
      <c r="AM42" s="46" t="str">
        <f>IF($AN$8="","",$AN$8)</f>
        <v>14.12.2015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21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Plzeňský kraj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28</v>
      </c>
      <c r="AJ44" s="22"/>
      <c r="AK44" s="22"/>
      <c r="AL44" s="22"/>
      <c r="AM44" s="237" t="str">
        <f>IF($E$17="","",$E$17)</f>
        <v>Šumavaplan s.r.o. Sušice</v>
      </c>
      <c r="AN44" s="235"/>
      <c r="AO44" s="235"/>
      <c r="AP44" s="235"/>
      <c r="AQ44" s="22"/>
      <c r="AR44" s="41"/>
      <c r="AS44" s="238" t="s">
        <v>44</v>
      </c>
      <c r="AT44" s="239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26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40"/>
      <c r="AT45" s="241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42"/>
      <c r="AT46" s="235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21" t="s">
        <v>45</v>
      </c>
      <c r="D47" s="222"/>
      <c r="E47" s="222"/>
      <c r="F47" s="222"/>
      <c r="G47" s="222"/>
      <c r="H47" s="33"/>
      <c r="I47" s="223" t="s">
        <v>46</v>
      </c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4" t="s">
        <v>47</v>
      </c>
      <c r="AH47" s="222"/>
      <c r="AI47" s="222"/>
      <c r="AJ47" s="222"/>
      <c r="AK47" s="222"/>
      <c r="AL47" s="222"/>
      <c r="AM47" s="222"/>
      <c r="AN47" s="223" t="s">
        <v>48</v>
      </c>
      <c r="AO47" s="222"/>
      <c r="AP47" s="222"/>
      <c r="AQ47" s="52" t="s">
        <v>49</v>
      </c>
      <c r="AR47" s="41"/>
      <c r="AS47" s="53" t="s">
        <v>50</v>
      </c>
      <c r="AT47" s="54" t="s">
        <v>51</v>
      </c>
      <c r="AU47" s="54" t="s">
        <v>52</v>
      </c>
      <c r="AV47" s="54" t="s">
        <v>53</v>
      </c>
      <c r="AW47" s="54" t="s">
        <v>54</v>
      </c>
      <c r="AX47" s="54" t="s">
        <v>55</v>
      </c>
      <c r="AY47" s="54" t="s">
        <v>56</v>
      </c>
      <c r="AZ47" s="54" t="s">
        <v>57</v>
      </c>
      <c r="BA47" s="54" t="s">
        <v>58</v>
      </c>
      <c r="BB47" s="54" t="s">
        <v>59</v>
      </c>
      <c r="BC47" s="54" t="s">
        <v>60</v>
      </c>
      <c r="BD47" s="55" t="s">
        <v>61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29">
        <f>ROUNDUP($AG$50,2)</f>
        <v>0</v>
      </c>
      <c r="AH49" s="230"/>
      <c r="AI49" s="230"/>
      <c r="AJ49" s="230"/>
      <c r="AK49" s="230"/>
      <c r="AL49" s="230"/>
      <c r="AM49" s="230"/>
      <c r="AN49" s="229">
        <f>ROUNDUP(SUM($AG$49,$AT$49),2)</f>
        <v>0</v>
      </c>
      <c r="AO49" s="230"/>
      <c r="AP49" s="230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63</v>
      </c>
      <c r="BT49" s="42" t="s">
        <v>64</v>
      </c>
      <c r="BU49" s="66" t="s">
        <v>65</v>
      </c>
      <c r="BV49" s="42" t="s">
        <v>66</v>
      </c>
      <c r="BW49" s="42" t="s">
        <v>4</v>
      </c>
      <c r="BX49" s="42" t="s">
        <v>67</v>
      </c>
    </row>
    <row r="50" spans="1:91" s="67" customFormat="1" ht="28.5" customHeight="1">
      <c r="A50" s="140" t="s">
        <v>538</v>
      </c>
      <c r="B50" s="68"/>
      <c r="C50" s="69"/>
      <c r="D50" s="227" t="s">
        <v>68</v>
      </c>
      <c r="E50" s="228"/>
      <c r="F50" s="228"/>
      <c r="G50" s="228"/>
      <c r="H50" s="228"/>
      <c r="I50" s="69"/>
      <c r="J50" s="227" t="s">
        <v>69</v>
      </c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5">
        <f>'SO 01 - Přeložka kanaliza...'!$M$25</f>
        <v>0</v>
      </c>
      <c r="AH50" s="226"/>
      <c r="AI50" s="226"/>
      <c r="AJ50" s="226"/>
      <c r="AK50" s="226"/>
      <c r="AL50" s="226"/>
      <c r="AM50" s="226"/>
      <c r="AN50" s="225">
        <f>ROUNDUP(SUM($AG$50,$AT$50),2)</f>
        <v>0</v>
      </c>
      <c r="AO50" s="226"/>
      <c r="AP50" s="226"/>
      <c r="AQ50" s="70" t="s">
        <v>70</v>
      </c>
      <c r="AR50" s="71"/>
      <c r="AS50" s="72">
        <v>0</v>
      </c>
      <c r="AT50" s="73">
        <f>ROUNDUP(SUM($AV$50:$AW$50),1)</f>
        <v>0</v>
      </c>
      <c r="AU50" s="74">
        <f>'SO 01 - Přeložka kanaliza...'!$W$79</f>
        <v>0</v>
      </c>
      <c r="AV50" s="73">
        <f>'SO 01 - Přeložka kanaliza...'!$M$27</f>
        <v>0</v>
      </c>
      <c r="AW50" s="73">
        <f>'SO 01 - Přeložka kanaliza...'!$M$28</f>
        <v>0</v>
      </c>
      <c r="AX50" s="73">
        <f>'SO 01 - Přeložka kanaliza...'!$M$29</f>
        <v>0</v>
      </c>
      <c r="AY50" s="73">
        <f>'SO 01 - Přeložka kanaliza...'!$M$30</f>
        <v>0</v>
      </c>
      <c r="AZ50" s="73">
        <f>'SO 01 - Přeložka kanaliza...'!$H$27</f>
        <v>0</v>
      </c>
      <c r="BA50" s="73">
        <f>'SO 01 - Přeložka kanaliza...'!$H$28</f>
        <v>0</v>
      </c>
      <c r="BB50" s="73">
        <f>'SO 01 - Přeložka kanaliza...'!$H$29</f>
        <v>0</v>
      </c>
      <c r="BC50" s="73">
        <f>'SO 01 - Přeložka kanaliza...'!$H$30</f>
        <v>0</v>
      </c>
      <c r="BD50" s="75">
        <f>'SO 01 - Přeložka kanaliza...'!$H$31</f>
        <v>0</v>
      </c>
      <c r="BT50" s="67" t="s">
        <v>8</v>
      </c>
      <c r="BV50" s="67" t="s">
        <v>66</v>
      </c>
      <c r="BW50" s="67" t="s">
        <v>71</v>
      </c>
      <c r="BX50" s="67" t="s">
        <v>4</v>
      </c>
      <c r="CM50" s="67" t="s">
        <v>72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01 - Přeložka kanaliza...'!C2" tooltip="SO 01 - Přeložka kanaliz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539</v>
      </c>
      <c r="G1" s="144"/>
      <c r="H1" s="258" t="s">
        <v>540</v>
      </c>
      <c r="I1" s="258"/>
      <c r="J1" s="258"/>
      <c r="K1" s="258"/>
      <c r="L1" s="144" t="s">
        <v>541</v>
      </c>
      <c r="M1" s="144"/>
      <c r="N1" s="142"/>
      <c r="O1" s="143" t="s">
        <v>73</v>
      </c>
      <c r="P1" s="142"/>
      <c r="Q1" s="142"/>
      <c r="R1" s="142"/>
      <c r="S1" s="144" t="s">
        <v>542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6" t="s">
        <v>5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19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2" t="s">
        <v>71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234" t="s">
        <v>74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8"/>
      <c r="T4" s="13" t="s">
        <v>11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15</v>
      </c>
      <c r="E6" s="11"/>
      <c r="F6" s="271" t="str">
        <f>'Rekapitulace stavby'!$K$6</f>
        <v>2015/16/V1 - Výstavba sportovišť v areálu SOU elektrotechnického, Plzeň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12"/>
    </row>
    <row r="7" spans="2:18" s="6" customFormat="1" ht="18.75" customHeight="1">
      <c r="B7" s="21"/>
      <c r="C7" s="22"/>
      <c r="D7" s="15" t="s">
        <v>75</v>
      </c>
      <c r="E7" s="22"/>
      <c r="F7" s="236" t="s">
        <v>76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77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17</v>
      </c>
      <c r="E10" s="22"/>
      <c r="F10" s="17" t="s">
        <v>18</v>
      </c>
      <c r="G10" s="22"/>
      <c r="H10" s="22"/>
      <c r="I10" s="22"/>
      <c r="J10" s="22"/>
      <c r="K10" s="22"/>
      <c r="L10" s="22"/>
      <c r="M10" s="16" t="s">
        <v>19</v>
      </c>
      <c r="N10" s="22"/>
      <c r="O10" s="272" t="str">
        <f>'Rekapitulace stavby'!$AN$8</f>
        <v>14.12.2015</v>
      </c>
      <c r="P10" s="235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21</v>
      </c>
      <c r="E12" s="22"/>
      <c r="F12" s="22"/>
      <c r="G12" s="22"/>
      <c r="H12" s="22"/>
      <c r="I12" s="22"/>
      <c r="J12" s="22"/>
      <c r="K12" s="22"/>
      <c r="L12" s="22"/>
      <c r="M12" s="16" t="s">
        <v>22</v>
      </c>
      <c r="N12" s="22"/>
      <c r="O12" s="237"/>
      <c r="P12" s="235"/>
      <c r="Q12" s="22"/>
      <c r="R12" s="25"/>
    </row>
    <row r="13" spans="2:18" s="6" customFormat="1" ht="18.75" customHeight="1">
      <c r="B13" s="21"/>
      <c r="C13" s="22"/>
      <c r="D13" s="22"/>
      <c r="E13" s="17" t="s">
        <v>24</v>
      </c>
      <c r="F13" s="22"/>
      <c r="G13" s="22"/>
      <c r="H13" s="22"/>
      <c r="I13" s="22"/>
      <c r="J13" s="22"/>
      <c r="K13" s="22"/>
      <c r="L13" s="22"/>
      <c r="M13" s="16" t="s">
        <v>25</v>
      </c>
      <c r="N13" s="22"/>
      <c r="O13" s="237"/>
      <c r="P13" s="235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26</v>
      </c>
      <c r="E15" s="22"/>
      <c r="F15" s="22"/>
      <c r="G15" s="22"/>
      <c r="H15" s="22"/>
      <c r="I15" s="22"/>
      <c r="J15" s="22"/>
      <c r="K15" s="22"/>
      <c r="L15" s="22"/>
      <c r="M15" s="16" t="s">
        <v>22</v>
      </c>
      <c r="N15" s="22"/>
      <c r="O15" s="237" t="str">
        <f>IF('Rekapitulace stavby'!$AN$13="","",'Rekapitulace stavby'!$AN$13)</f>
        <v>Vyplň údaj</v>
      </c>
      <c r="P15" s="235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25</v>
      </c>
      <c r="N16" s="22"/>
      <c r="O16" s="237" t="str">
        <f>IF('Rekapitulace stavby'!$AN$14="","",'Rekapitulace stavby'!$AN$14)</f>
        <v>Vyplň údaj</v>
      </c>
      <c r="P16" s="235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28</v>
      </c>
      <c r="E18" s="22"/>
      <c r="F18" s="22"/>
      <c r="G18" s="22"/>
      <c r="H18" s="22"/>
      <c r="I18" s="22"/>
      <c r="J18" s="22"/>
      <c r="K18" s="22"/>
      <c r="L18" s="22"/>
      <c r="M18" s="16" t="s">
        <v>22</v>
      </c>
      <c r="N18" s="22"/>
      <c r="O18" s="237"/>
      <c r="P18" s="235"/>
      <c r="Q18" s="22"/>
      <c r="R18" s="25"/>
    </row>
    <row r="19" spans="2:18" s="6" customFormat="1" ht="18.75" customHeight="1">
      <c r="B19" s="21"/>
      <c r="C19" s="22"/>
      <c r="D19" s="22"/>
      <c r="E19" s="17" t="s">
        <v>29</v>
      </c>
      <c r="F19" s="22"/>
      <c r="G19" s="22"/>
      <c r="H19" s="22"/>
      <c r="I19" s="22"/>
      <c r="J19" s="22"/>
      <c r="K19" s="22"/>
      <c r="L19" s="22"/>
      <c r="M19" s="16" t="s">
        <v>25</v>
      </c>
      <c r="N19" s="22"/>
      <c r="O19" s="237"/>
      <c r="P19" s="235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6" customFormat="1" ht="15.75" customHeight="1">
      <c r="B22" s="77"/>
      <c r="C22" s="78"/>
      <c r="D22" s="78"/>
      <c r="E22" s="25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78"/>
      <c r="R22" s="79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0" t="s">
        <v>32</v>
      </c>
      <c r="E25" s="22"/>
      <c r="F25" s="22"/>
      <c r="G25" s="22"/>
      <c r="H25" s="22"/>
      <c r="I25" s="22"/>
      <c r="J25" s="22"/>
      <c r="K25" s="22"/>
      <c r="L25" s="22"/>
      <c r="M25" s="229">
        <f>ROUNDUP($N$79,2)</f>
        <v>0</v>
      </c>
      <c r="N25" s="235"/>
      <c r="O25" s="235"/>
      <c r="P25" s="235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1" t="s">
        <v>35</v>
      </c>
      <c r="H27" s="281">
        <f>SUM($BE$79:$BE$316)</f>
        <v>0</v>
      </c>
      <c r="I27" s="235"/>
      <c r="J27" s="235"/>
      <c r="K27" s="22"/>
      <c r="L27" s="22"/>
      <c r="M27" s="281">
        <f>SUM($BE$79:$BE$316)*$F$27</f>
        <v>0</v>
      </c>
      <c r="N27" s="235"/>
      <c r="O27" s="235"/>
      <c r="P27" s="235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1" t="s">
        <v>35</v>
      </c>
      <c r="H28" s="281">
        <f>SUM($BF$79:$BF$316)</f>
        <v>0</v>
      </c>
      <c r="I28" s="235"/>
      <c r="J28" s="235"/>
      <c r="K28" s="22"/>
      <c r="L28" s="22"/>
      <c r="M28" s="281">
        <f>SUM($BF$79:$BF$316)*$F$28</f>
        <v>0</v>
      </c>
      <c r="N28" s="235"/>
      <c r="O28" s="235"/>
      <c r="P28" s="235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1" t="s">
        <v>35</v>
      </c>
      <c r="H29" s="281">
        <f>SUM($BG$79:$BG$316)</f>
        <v>0</v>
      </c>
      <c r="I29" s="235"/>
      <c r="J29" s="235"/>
      <c r="K29" s="22"/>
      <c r="L29" s="22"/>
      <c r="M29" s="281">
        <v>0</v>
      </c>
      <c r="N29" s="235"/>
      <c r="O29" s="235"/>
      <c r="P29" s="235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1" t="s">
        <v>35</v>
      </c>
      <c r="H30" s="281">
        <f>SUM($BH$79:$BH$316)</f>
        <v>0</v>
      </c>
      <c r="I30" s="235"/>
      <c r="J30" s="235"/>
      <c r="K30" s="22"/>
      <c r="L30" s="22"/>
      <c r="M30" s="281">
        <v>0</v>
      </c>
      <c r="N30" s="235"/>
      <c r="O30" s="235"/>
      <c r="P30" s="235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1" t="s">
        <v>35</v>
      </c>
      <c r="H31" s="281">
        <f>SUM($BI$79:$BI$316)</f>
        <v>0</v>
      </c>
      <c r="I31" s="235"/>
      <c r="J31" s="235"/>
      <c r="K31" s="22"/>
      <c r="L31" s="22"/>
      <c r="M31" s="281">
        <v>0</v>
      </c>
      <c r="N31" s="235"/>
      <c r="O31" s="235"/>
      <c r="P31" s="235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2" t="s">
        <v>41</v>
      </c>
      <c r="H33" s="34" t="s">
        <v>42</v>
      </c>
      <c r="I33" s="33"/>
      <c r="J33" s="33"/>
      <c r="K33" s="33"/>
      <c r="L33" s="232">
        <f>ROUNDUP(SUM($M$25:$M$31),2)</f>
        <v>0</v>
      </c>
      <c r="M33" s="222"/>
      <c r="N33" s="222"/>
      <c r="O33" s="222"/>
      <c r="P33" s="233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21" s="6" customFormat="1" ht="37.5" customHeight="1">
      <c r="B39" s="21"/>
      <c r="C39" s="234" t="s">
        <v>78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82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15</v>
      </c>
      <c r="D41" s="22"/>
      <c r="E41" s="22"/>
      <c r="F41" s="271" t="str">
        <f>$F$6</f>
        <v>2015/16/V1 - Výstavba sportovišť v areálu SOU elektrotechnického, Plzeň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5"/>
      <c r="T41" s="22"/>
      <c r="U41" s="22"/>
    </row>
    <row r="42" spans="2:21" s="6" customFormat="1" ht="15" customHeight="1">
      <c r="B42" s="21"/>
      <c r="C42" s="15" t="s">
        <v>75</v>
      </c>
      <c r="D42" s="22"/>
      <c r="E42" s="22"/>
      <c r="F42" s="236" t="str">
        <f>$F$7</f>
        <v>SO 01 - Přeložka kanalizačního sběrače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17</v>
      </c>
      <c r="D44" s="22"/>
      <c r="E44" s="22"/>
      <c r="F44" s="17" t="str">
        <f>$F$10</f>
        <v>Areál SOU elektrotechnického Plzeň</v>
      </c>
      <c r="G44" s="22"/>
      <c r="H44" s="22"/>
      <c r="I44" s="22"/>
      <c r="J44" s="22"/>
      <c r="K44" s="16" t="s">
        <v>19</v>
      </c>
      <c r="L44" s="22"/>
      <c r="M44" s="272" t="str">
        <f>IF($O$10="","",$O$10)</f>
        <v>14.12.2015</v>
      </c>
      <c r="N44" s="235"/>
      <c r="O44" s="235"/>
      <c r="P44" s="235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21</v>
      </c>
      <c r="D46" s="22"/>
      <c r="E46" s="22"/>
      <c r="F46" s="17" t="str">
        <f>$E$13</f>
        <v>Plzeňský kraj</v>
      </c>
      <c r="G46" s="22"/>
      <c r="H46" s="22"/>
      <c r="I46" s="22"/>
      <c r="J46" s="22"/>
      <c r="K46" s="16" t="s">
        <v>28</v>
      </c>
      <c r="L46" s="22"/>
      <c r="M46" s="237" t="str">
        <f>$E$19</f>
        <v>Šumavaplan s.r.o. Sušice</v>
      </c>
      <c r="N46" s="235"/>
      <c r="O46" s="235"/>
      <c r="P46" s="235"/>
      <c r="Q46" s="235"/>
      <c r="R46" s="25"/>
      <c r="T46" s="22"/>
      <c r="U46" s="22"/>
    </row>
    <row r="47" spans="2:21" s="6" customFormat="1" ht="15" customHeight="1">
      <c r="B47" s="21"/>
      <c r="C47" s="16" t="s">
        <v>26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79" t="s">
        <v>79</v>
      </c>
      <c r="D49" s="280"/>
      <c r="E49" s="280"/>
      <c r="F49" s="280"/>
      <c r="G49" s="280"/>
      <c r="H49" s="31"/>
      <c r="I49" s="31"/>
      <c r="J49" s="31"/>
      <c r="K49" s="31"/>
      <c r="L49" s="31"/>
      <c r="M49" s="31"/>
      <c r="N49" s="279" t="s">
        <v>80</v>
      </c>
      <c r="O49" s="280"/>
      <c r="P49" s="280"/>
      <c r="Q49" s="280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9">
        <f>ROUNDUP($N$79,2)</f>
        <v>0</v>
      </c>
      <c r="O51" s="235"/>
      <c r="P51" s="235"/>
      <c r="Q51" s="235"/>
      <c r="R51" s="25"/>
      <c r="T51" s="22"/>
      <c r="U51" s="22"/>
      <c r="AU51" s="6" t="s">
        <v>82</v>
      </c>
    </row>
    <row r="52" spans="2:21" s="66" customFormat="1" ht="25.5" customHeight="1">
      <c r="B52" s="86"/>
      <c r="C52" s="87"/>
      <c r="D52" s="87" t="s">
        <v>83</v>
      </c>
      <c r="E52" s="87"/>
      <c r="F52" s="87"/>
      <c r="G52" s="87"/>
      <c r="H52" s="87"/>
      <c r="I52" s="87"/>
      <c r="J52" s="87"/>
      <c r="K52" s="87"/>
      <c r="L52" s="87"/>
      <c r="M52" s="87"/>
      <c r="N52" s="277">
        <f>ROUNDUP($N$80,2)</f>
        <v>0</v>
      </c>
      <c r="O52" s="278"/>
      <c r="P52" s="278"/>
      <c r="Q52" s="278"/>
      <c r="R52" s="88"/>
      <c r="T52" s="87"/>
      <c r="U52" s="87"/>
    </row>
    <row r="53" spans="2:21" s="89" customFormat="1" ht="21" customHeight="1">
      <c r="B53" s="90"/>
      <c r="C53" s="91"/>
      <c r="D53" s="91" t="s">
        <v>84</v>
      </c>
      <c r="E53" s="91"/>
      <c r="F53" s="91"/>
      <c r="G53" s="91"/>
      <c r="H53" s="91"/>
      <c r="I53" s="91"/>
      <c r="J53" s="91"/>
      <c r="K53" s="91"/>
      <c r="L53" s="91"/>
      <c r="M53" s="91"/>
      <c r="N53" s="275">
        <f>ROUNDUP($N$81,2)</f>
        <v>0</v>
      </c>
      <c r="O53" s="276"/>
      <c r="P53" s="276"/>
      <c r="Q53" s="276"/>
      <c r="R53" s="92"/>
      <c r="T53" s="91"/>
      <c r="U53" s="91"/>
    </row>
    <row r="54" spans="2:21" s="89" customFormat="1" ht="21" customHeight="1">
      <c r="B54" s="90"/>
      <c r="C54" s="91"/>
      <c r="D54" s="91" t="s">
        <v>85</v>
      </c>
      <c r="E54" s="91"/>
      <c r="F54" s="91"/>
      <c r="G54" s="91"/>
      <c r="H54" s="91"/>
      <c r="I54" s="91"/>
      <c r="J54" s="91"/>
      <c r="K54" s="91"/>
      <c r="L54" s="91"/>
      <c r="M54" s="91"/>
      <c r="N54" s="275">
        <f>ROUNDUP($N$163,2)</f>
        <v>0</v>
      </c>
      <c r="O54" s="276"/>
      <c r="P54" s="276"/>
      <c r="Q54" s="276"/>
      <c r="R54" s="92"/>
      <c r="T54" s="91"/>
      <c r="U54" s="91"/>
    </row>
    <row r="55" spans="2:21" s="89" customFormat="1" ht="21" customHeight="1">
      <c r="B55" s="90"/>
      <c r="C55" s="91"/>
      <c r="D55" s="91" t="s">
        <v>86</v>
      </c>
      <c r="E55" s="91"/>
      <c r="F55" s="91"/>
      <c r="G55" s="91"/>
      <c r="H55" s="91"/>
      <c r="I55" s="91"/>
      <c r="J55" s="91"/>
      <c r="K55" s="91"/>
      <c r="L55" s="91"/>
      <c r="M55" s="91"/>
      <c r="N55" s="275">
        <f>ROUNDUP($N$172,2)</f>
        <v>0</v>
      </c>
      <c r="O55" s="276"/>
      <c r="P55" s="276"/>
      <c r="Q55" s="276"/>
      <c r="R55" s="92"/>
      <c r="T55" s="91"/>
      <c r="U55" s="91"/>
    </row>
    <row r="56" spans="2:21" s="89" customFormat="1" ht="21" customHeight="1">
      <c r="B56" s="90"/>
      <c r="C56" s="91"/>
      <c r="D56" s="91" t="s">
        <v>87</v>
      </c>
      <c r="E56" s="91"/>
      <c r="F56" s="91"/>
      <c r="G56" s="91"/>
      <c r="H56" s="91"/>
      <c r="I56" s="91"/>
      <c r="J56" s="91"/>
      <c r="K56" s="91"/>
      <c r="L56" s="91"/>
      <c r="M56" s="91"/>
      <c r="N56" s="275">
        <f>ROUNDUP($N$183,2)</f>
        <v>0</v>
      </c>
      <c r="O56" s="276"/>
      <c r="P56" s="276"/>
      <c r="Q56" s="276"/>
      <c r="R56" s="92"/>
      <c r="T56" s="91"/>
      <c r="U56" s="91"/>
    </row>
    <row r="57" spans="2:21" s="89" customFormat="1" ht="21" customHeight="1">
      <c r="B57" s="90"/>
      <c r="C57" s="91"/>
      <c r="D57" s="91" t="s">
        <v>88</v>
      </c>
      <c r="E57" s="91"/>
      <c r="F57" s="91"/>
      <c r="G57" s="91"/>
      <c r="H57" s="91"/>
      <c r="I57" s="91"/>
      <c r="J57" s="91"/>
      <c r="K57" s="91"/>
      <c r="L57" s="91"/>
      <c r="M57" s="91"/>
      <c r="N57" s="275">
        <f>ROUNDUP($N$196,2)</f>
        <v>0</v>
      </c>
      <c r="O57" s="276"/>
      <c r="P57" s="276"/>
      <c r="Q57" s="276"/>
      <c r="R57" s="92"/>
      <c r="T57" s="91"/>
      <c r="U57" s="91"/>
    </row>
    <row r="58" spans="2:21" s="89" customFormat="1" ht="21" customHeight="1">
      <c r="B58" s="90"/>
      <c r="C58" s="91"/>
      <c r="D58" s="91" t="s">
        <v>89</v>
      </c>
      <c r="E58" s="91"/>
      <c r="F58" s="91"/>
      <c r="G58" s="91"/>
      <c r="H58" s="91"/>
      <c r="I58" s="91"/>
      <c r="J58" s="91"/>
      <c r="K58" s="91"/>
      <c r="L58" s="91"/>
      <c r="M58" s="91"/>
      <c r="N58" s="275">
        <f>ROUNDUP($N$289,2)</f>
        <v>0</v>
      </c>
      <c r="O58" s="276"/>
      <c r="P58" s="276"/>
      <c r="Q58" s="276"/>
      <c r="R58" s="92"/>
      <c r="T58" s="91"/>
      <c r="U58" s="91"/>
    </row>
    <row r="59" spans="2:21" s="89" customFormat="1" ht="21" customHeight="1">
      <c r="B59" s="90"/>
      <c r="C59" s="91"/>
      <c r="D59" s="91" t="s">
        <v>90</v>
      </c>
      <c r="E59" s="91"/>
      <c r="F59" s="91"/>
      <c r="G59" s="91"/>
      <c r="H59" s="91"/>
      <c r="I59" s="91"/>
      <c r="J59" s="91"/>
      <c r="K59" s="91"/>
      <c r="L59" s="91"/>
      <c r="M59" s="91"/>
      <c r="N59" s="275">
        <f>ROUNDUP($N$311,2)</f>
        <v>0</v>
      </c>
      <c r="O59" s="276"/>
      <c r="P59" s="276"/>
      <c r="Q59" s="276"/>
      <c r="R59" s="92"/>
      <c r="T59" s="91"/>
      <c r="U59" s="91"/>
    </row>
    <row r="60" spans="2:21" s="66" customFormat="1" ht="25.5" customHeight="1">
      <c r="B60" s="86"/>
      <c r="C60" s="87"/>
      <c r="D60" s="87" t="s">
        <v>91</v>
      </c>
      <c r="E60" s="87"/>
      <c r="F60" s="87"/>
      <c r="G60" s="87"/>
      <c r="H60" s="87"/>
      <c r="I60" s="87"/>
      <c r="J60" s="87"/>
      <c r="K60" s="87"/>
      <c r="L60" s="87"/>
      <c r="M60" s="87"/>
      <c r="N60" s="277">
        <f>ROUNDUP($N$314,2)</f>
        <v>0</v>
      </c>
      <c r="O60" s="278"/>
      <c r="P60" s="278"/>
      <c r="Q60" s="278"/>
      <c r="R60" s="88"/>
      <c r="T60" s="87"/>
      <c r="U60" s="87"/>
    </row>
    <row r="61" spans="2:21" s="89" customFormat="1" ht="21" customHeight="1">
      <c r="B61" s="90"/>
      <c r="C61" s="91"/>
      <c r="D61" s="91" t="s">
        <v>92</v>
      </c>
      <c r="E61" s="91"/>
      <c r="F61" s="91"/>
      <c r="G61" s="91"/>
      <c r="H61" s="91"/>
      <c r="I61" s="91"/>
      <c r="J61" s="91"/>
      <c r="K61" s="91"/>
      <c r="L61" s="91"/>
      <c r="M61" s="91"/>
      <c r="N61" s="275">
        <f>ROUNDUP($N$315,2)</f>
        <v>0</v>
      </c>
      <c r="O61" s="276"/>
      <c r="P61" s="276"/>
      <c r="Q61" s="276"/>
      <c r="R61" s="92"/>
      <c r="T61" s="91"/>
      <c r="U61" s="91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234" t="s">
        <v>93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6" t="s">
        <v>15</v>
      </c>
      <c r="D70" s="22"/>
      <c r="E70" s="22"/>
      <c r="F70" s="271" t="str">
        <f>$F$6</f>
        <v>2015/16/V1 - Výstavba sportovišť v areálu SOU elektrotechnického, Plzeň</v>
      </c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2"/>
      <c r="S70" s="41"/>
    </row>
    <row r="71" spans="2:19" s="6" customFormat="1" ht="15" customHeight="1">
      <c r="B71" s="21"/>
      <c r="C71" s="15" t="s">
        <v>75</v>
      </c>
      <c r="D71" s="22"/>
      <c r="E71" s="22"/>
      <c r="F71" s="236" t="str">
        <f>$F$7</f>
        <v>SO 01 - Přeložka kanalizačního sběrače</v>
      </c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8.75" customHeight="1">
      <c r="B73" s="21"/>
      <c r="C73" s="16" t="s">
        <v>17</v>
      </c>
      <c r="D73" s="22"/>
      <c r="E73" s="22"/>
      <c r="F73" s="17" t="str">
        <f>$F$10</f>
        <v>Areál SOU elektrotechnického Plzeň</v>
      </c>
      <c r="G73" s="22"/>
      <c r="H73" s="22"/>
      <c r="I73" s="22"/>
      <c r="J73" s="22"/>
      <c r="K73" s="16" t="s">
        <v>19</v>
      </c>
      <c r="L73" s="22"/>
      <c r="M73" s="272" t="str">
        <f>IF($O$10="","",$O$10)</f>
        <v>14.12.2015</v>
      </c>
      <c r="N73" s="235"/>
      <c r="O73" s="235"/>
      <c r="P73" s="235"/>
      <c r="Q73" s="22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5.75" customHeight="1">
      <c r="B75" s="21"/>
      <c r="C75" s="16" t="s">
        <v>21</v>
      </c>
      <c r="D75" s="22"/>
      <c r="E75" s="22"/>
      <c r="F75" s="17" t="str">
        <f>$E$13</f>
        <v>Plzeňský kraj</v>
      </c>
      <c r="G75" s="22"/>
      <c r="H75" s="22"/>
      <c r="I75" s="22"/>
      <c r="J75" s="22"/>
      <c r="K75" s="16" t="s">
        <v>28</v>
      </c>
      <c r="L75" s="22"/>
      <c r="M75" s="237" t="str">
        <f>$E$19</f>
        <v>Šumavaplan s.r.o. Sušice</v>
      </c>
      <c r="N75" s="235"/>
      <c r="O75" s="235"/>
      <c r="P75" s="235"/>
      <c r="Q75" s="235"/>
      <c r="R75" s="22"/>
      <c r="S75" s="41"/>
    </row>
    <row r="76" spans="2:19" s="6" customFormat="1" ht="15" customHeight="1">
      <c r="B76" s="21"/>
      <c r="C76" s="16" t="s">
        <v>26</v>
      </c>
      <c r="D76" s="22"/>
      <c r="E76" s="22"/>
      <c r="F76" s="17" t="str">
        <f>IF($E$16="","",$E$16)</f>
        <v>Vyplň údaj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1.2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27" s="93" customFormat="1" ht="30" customHeight="1">
      <c r="B78" s="94"/>
      <c r="C78" s="95" t="s">
        <v>94</v>
      </c>
      <c r="D78" s="96" t="s">
        <v>49</v>
      </c>
      <c r="E78" s="96" t="s">
        <v>45</v>
      </c>
      <c r="F78" s="273" t="s">
        <v>95</v>
      </c>
      <c r="G78" s="274"/>
      <c r="H78" s="274"/>
      <c r="I78" s="274"/>
      <c r="J78" s="96" t="s">
        <v>96</v>
      </c>
      <c r="K78" s="96" t="s">
        <v>97</v>
      </c>
      <c r="L78" s="273" t="s">
        <v>98</v>
      </c>
      <c r="M78" s="274"/>
      <c r="N78" s="273" t="s">
        <v>99</v>
      </c>
      <c r="O78" s="274"/>
      <c r="P78" s="274"/>
      <c r="Q78" s="274"/>
      <c r="R78" s="97" t="s">
        <v>100</v>
      </c>
      <c r="S78" s="98"/>
      <c r="T78" s="53" t="s">
        <v>101</v>
      </c>
      <c r="U78" s="54" t="s">
        <v>33</v>
      </c>
      <c r="V78" s="54" t="s">
        <v>102</v>
      </c>
      <c r="W78" s="54" t="s">
        <v>103</v>
      </c>
      <c r="X78" s="54" t="s">
        <v>104</v>
      </c>
      <c r="Y78" s="54" t="s">
        <v>105</v>
      </c>
      <c r="Z78" s="54" t="s">
        <v>106</v>
      </c>
      <c r="AA78" s="55" t="s">
        <v>107</v>
      </c>
    </row>
    <row r="79" spans="2:63" s="6" customFormat="1" ht="30" customHeight="1">
      <c r="B79" s="21"/>
      <c r="C79" s="60" t="s">
        <v>81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59">
        <f>$BK$79</f>
        <v>0</v>
      </c>
      <c r="O79" s="235"/>
      <c r="P79" s="235"/>
      <c r="Q79" s="235"/>
      <c r="R79" s="22"/>
      <c r="S79" s="41"/>
      <c r="T79" s="57"/>
      <c r="U79" s="58"/>
      <c r="V79" s="58"/>
      <c r="W79" s="99">
        <f>$W$80+$W$314</f>
        <v>0</v>
      </c>
      <c r="X79" s="58"/>
      <c r="Y79" s="99">
        <f>$Y$80+$Y$314</f>
        <v>2234.9814062099995</v>
      </c>
      <c r="Z79" s="58"/>
      <c r="AA79" s="100">
        <f>$AA$80+$AA$314</f>
        <v>117.47639999999998</v>
      </c>
      <c r="AT79" s="6" t="s">
        <v>63</v>
      </c>
      <c r="AU79" s="6" t="s">
        <v>82</v>
      </c>
      <c r="BK79" s="101">
        <f>$BK$80+$BK$314</f>
        <v>0</v>
      </c>
    </row>
    <row r="80" spans="2:63" s="102" customFormat="1" ht="37.5" customHeight="1">
      <c r="B80" s="103"/>
      <c r="C80" s="104"/>
      <c r="D80" s="105" t="s">
        <v>83</v>
      </c>
      <c r="E80" s="104"/>
      <c r="F80" s="104"/>
      <c r="G80" s="104"/>
      <c r="H80" s="104"/>
      <c r="I80" s="104"/>
      <c r="J80" s="104"/>
      <c r="K80" s="104"/>
      <c r="L80" s="104"/>
      <c r="M80" s="104"/>
      <c r="N80" s="257">
        <f>$BK$80</f>
        <v>0</v>
      </c>
      <c r="O80" s="256"/>
      <c r="P80" s="256"/>
      <c r="Q80" s="256"/>
      <c r="R80" s="104"/>
      <c r="S80" s="106"/>
      <c r="T80" s="107"/>
      <c r="U80" s="104"/>
      <c r="V80" s="104"/>
      <c r="W80" s="108">
        <f>$W$81+$W$163+$W$172+$W$183+$W$196+$W$289+$W$311</f>
        <v>0</v>
      </c>
      <c r="X80" s="104"/>
      <c r="Y80" s="108">
        <f>$Y$81+$Y$163+$Y$172+$Y$183+$Y$196+$Y$289+$Y$311</f>
        <v>2234.9814062099995</v>
      </c>
      <c r="Z80" s="104"/>
      <c r="AA80" s="109">
        <f>$AA$81+$AA$163+$AA$172+$AA$183+$AA$196+$AA$289+$AA$311</f>
        <v>117.47639999999998</v>
      </c>
      <c r="AR80" s="110" t="s">
        <v>8</v>
      </c>
      <c r="AT80" s="110" t="s">
        <v>63</v>
      </c>
      <c r="AU80" s="110" t="s">
        <v>64</v>
      </c>
      <c r="AY80" s="110" t="s">
        <v>108</v>
      </c>
      <c r="BK80" s="111">
        <f>$BK$81+$BK$163+$BK$172+$BK$183+$BK$196+$BK$289+$BK$311</f>
        <v>0</v>
      </c>
    </row>
    <row r="81" spans="2:63" s="102" customFormat="1" ht="21" customHeight="1">
      <c r="B81" s="103"/>
      <c r="C81" s="104"/>
      <c r="D81" s="112" t="s">
        <v>84</v>
      </c>
      <c r="E81" s="104"/>
      <c r="F81" s="104"/>
      <c r="G81" s="104"/>
      <c r="H81" s="104"/>
      <c r="I81" s="104"/>
      <c r="J81" s="104"/>
      <c r="K81" s="104"/>
      <c r="L81" s="104"/>
      <c r="M81" s="104"/>
      <c r="N81" s="255">
        <f>$BK$81</f>
        <v>0</v>
      </c>
      <c r="O81" s="256"/>
      <c r="P81" s="256"/>
      <c r="Q81" s="256"/>
      <c r="R81" s="104"/>
      <c r="S81" s="106"/>
      <c r="T81" s="107"/>
      <c r="U81" s="104"/>
      <c r="V81" s="104"/>
      <c r="W81" s="108">
        <f>SUM($W$82:$W$162)</f>
        <v>0</v>
      </c>
      <c r="X81" s="104"/>
      <c r="Y81" s="108">
        <f>SUM($Y$82:$Y$162)</f>
        <v>1079.54744973</v>
      </c>
      <c r="Z81" s="104"/>
      <c r="AA81" s="109">
        <f>SUM($AA$82:$AA$162)</f>
        <v>0</v>
      </c>
      <c r="AR81" s="110" t="s">
        <v>8</v>
      </c>
      <c r="AT81" s="110" t="s">
        <v>63</v>
      </c>
      <c r="AU81" s="110" t="s">
        <v>8</v>
      </c>
      <c r="AY81" s="110" t="s">
        <v>108</v>
      </c>
      <c r="BK81" s="111">
        <f>SUM($BK$82:$BK$162)</f>
        <v>0</v>
      </c>
    </row>
    <row r="82" spans="2:65" s="6" customFormat="1" ht="15.75" customHeight="1">
      <c r="B82" s="21"/>
      <c r="C82" s="113" t="s">
        <v>109</v>
      </c>
      <c r="D82" s="113" t="s">
        <v>110</v>
      </c>
      <c r="E82" s="114" t="s">
        <v>111</v>
      </c>
      <c r="F82" s="260" t="s">
        <v>112</v>
      </c>
      <c r="G82" s="261"/>
      <c r="H82" s="261"/>
      <c r="I82" s="261"/>
      <c r="J82" s="116" t="s">
        <v>113</v>
      </c>
      <c r="K82" s="117">
        <v>2101.892</v>
      </c>
      <c r="L82" s="262"/>
      <c r="M82" s="261"/>
      <c r="N82" s="263">
        <f>ROUND($L$82*$K$82,0)</f>
        <v>0</v>
      </c>
      <c r="O82" s="261"/>
      <c r="P82" s="261"/>
      <c r="Q82" s="261"/>
      <c r="R82" s="115"/>
      <c r="S82" s="41"/>
      <c r="T82" s="118"/>
      <c r="U82" s="119" t="s">
        <v>34</v>
      </c>
      <c r="V82" s="22"/>
      <c r="W82" s="22"/>
      <c r="X82" s="120">
        <v>0</v>
      </c>
      <c r="Y82" s="120">
        <f>$X$82*$K$82</f>
        <v>0</v>
      </c>
      <c r="Z82" s="120">
        <v>0</v>
      </c>
      <c r="AA82" s="121">
        <f>$Z$82*$K$82</f>
        <v>0</v>
      </c>
      <c r="AR82" s="76" t="s">
        <v>114</v>
      </c>
      <c r="AT82" s="76" t="s">
        <v>110</v>
      </c>
      <c r="AU82" s="76" t="s">
        <v>72</v>
      </c>
      <c r="AY82" s="6" t="s">
        <v>108</v>
      </c>
      <c r="BE82" s="122">
        <f>IF($U$82="základní",$N$82,0)</f>
        <v>0</v>
      </c>
      <c r="BF82" s="122">
        <f>IF($U$82="snížená",$N$82,0)</f>
        <v>0</v>
      </c>
      <c r="BG82" s="122">
        <f>IF($U$82="zákl. přenesená",$N$82,0)</f>
        <v>0</v>
      </c>
      <c r="BH82" s="122">
        <f>IF($U$82="sníž. přenesená",$N$82,0)</f>
        <v>0</v>
      </c>
      <c r="BI82" s="122">
        <f>IF($U$82="nulová",$N$82,0)</f>
        <v>0</v>
      </c>
      <c r="BJ82" s="76" t="s">
        <v>8</v>
      </c>
      <c r="BK82" s="122">
        <f>ROUND($L$82*$K$82,0)</f>
        <v>0</v>
      </c>
      <c r="BL82" s="76" t="s">
        <v>114</v>
      </c>
      <c r="BM82" s="76" t="s">
        <v>115</v>
      </c>
    </row>
    <row r="83" spans="2:51" s="6" customFormat="1" ht="15.75" customHeight="1">
      <c r="B83" s="123"/>
      <c r="C83" s="124"/>
      <c r="D83" s="124"/>
      <c r="E83" s="125"/>
      <c r="F83" s="265" t="s">
        <v>116</v>
      </c>
      <c r="G83" s="266"/>
      <c r="H83" s="266"/>
      <c r="I83" s="266"/>
      <c r="J83" s="124"/>
      <c r="K83" s="126">
        <v>2101.892</v>
      </c>
      <c r="L83" s="124"/>
      <c r="M83" s="124"/>
      <c r="N83" s="124"/>
      <c r="O83" s="124"/>
      <c r="P83" s="124"/>
      <c r="Q83" s="124"/>
      <c r="R83" s="124"/>
      <c r="S83" s="127"/>
      <c r="T83" s="128"/>
      <c r="U83" s="124"/>
      <c r="V83" s="124"/>
      <c r="W83" s="124"/>
      <c r="X83" s="124"/>
      <c r="Y83" s="124"/>
      <c r="Z83" s="124"/>
      <c r="AA83" s="129"/>
      <c r="AT83" s="130" t="s">
        <v>117</v>
      </c>
      <c r="AU83" s="130" t="s">
        <v>72</v>
      </c>
      <c r="AV83" s="130" t="s">
        <v>72</v>
      </c>
      <c r="AW83" s="130" t="s">
        <v>82</v>
      </c>
      <c r="AX83" s="130" t="s">
        <v>64</v>
      </c>
      <c r="AY83" s="130" t="s">
        <v>108</v>
      </c>
    </row>
    <row r="84" spans="2:65" s="6" customFormat="1" ht="39" customHeight="1">
      <c r="B84" s="21"/>
      <c r="C84" s="113" t="s">
        <v>118</v>
      </c>
      <c r="D84" s="113" t="s">
        <v>110</v>
      </c>
      <c r="E84" s="114" t="s">
        <v>119</v>
      </c>
      <c r="F84" s="260" t="s">
        <v>120</v>
      </c>
      <c r="G84" s="261"/>
      <c r="H84" s="261"/>
      <c r="I84" s="261"/>
      <c r="J84" s="116" t="s">
        <v>121</v>
      </c>
      <c r="K84" s="117">
        <v>1</v>
      </c>
      <c r="L84" s="262"/>
      <c r="M84" s="261"/>
      <c r="N84" s="263">
        <f>ROUND($L$84*$K$84,0)</f>
        <v>0</v>
      </c>
      <c r="O84" s="261"/>
      <c r="P84" s="261"/>
      <c r="Q84" s="261"/>
      <c r="R84" s="115"/>
      <c r="S84" s="41"/>
      <c r="T84" s="118"/>
      <c r="U84" s="119" t="s">
        <v>34</v>
      </c>
      <c r="V84" s="22"/>
      <c r="W84" s="22"/>
      <c r="X84" s="120">
        <v>0</v>
      </c>
      <c r="Y84" s="120">
        <f>$X$84*$K$84</f>
        <v>0</v>
      </c>
      <c r="Z84" s="120">
        <v>0</v>
      </c>
      <c r="AA84" s="121">
        <f>$Z$84*$K$84</f>
        <v>0</v>
      </c>
      <c r="AR84" s="76" t="s">
        <v>114</v>
      </c>
      <c r="AT84" s="76" t="s">
        <v>110</v>
      </c>
      <c r="AU84" s="76" t="s">
        <v>72</v>
      </c>
      <c r="AY84" s="6" t="s">
        <v>108</v>
      </c>
      <c r="BE84" s="122">
        <f>IF($U$84="základní",$N$84,0)</f>
        <v>0</v>
      </c>
      <c r="BF84" s="122">
        <f>IF($U$84="snížená",$N$84,0)</f>
        <v>0</v>
      </c>
      <c r="BG84" s="122">
        <f>IF($U$84="zákl. přenesená",$N$84,0)</f>
        <v>0</v>
      </c>
      <c r="BH84" s="122">
        <f>IF($U$84="sníž. přenesená",$N$84,0)</f>
        <v>0</v>
      </c>
      <c r="BI84" s="122">
        <f>IF($U$84="nulová",$N$84,0)</f>
        <v>0</v>
      </c>
      <c r="BJ84" s="76" t="s">
        <v>8</v>
      </c>
      <c r="BK84" s="122">
        <f>ROUND($L$84*$K$84,0)</f>
        <v>0</v>
      </c>
      <c r="BL84" s="76" t="s">
        <v>114</v>
      </c>
      <c r="BM84" s="76" t="s">
        <v>122</v>
      </c>
    </row>
    <row r="85" spans="2:65" s="6" customFormat="1" ht="27" customHeight="1">
      <c r="B85" s="21"/>
      <c r="C85" s="116" t="s">
        <v>123</v>
      </c>
      <c r="D85" s="116" t="s">
        <v>110</v>
      </c>
      <c r="E85" s="114" t="s">
        <v>124</v>
      </c>
      <c r="F85" s="260" t="s">
        <v>125</v>
      </c>
      <c r="G85" s="261"/>
      <c r="H85" s="261"/>
      <c r="I85" s="261"/>
      <c r="J85" s="116" t="s">
        <v>126</v>
      </c>
      <c r="K85" s="117">
        <v>1</v>
      </c>
      <c r="L85" s="262"/>
      <c r="M85" s="261"/>
      <c r="N85" s="263">
        <f>ROUND($L$85*$K$85,0)</f>
        <v>0</v>
      </c>
      <c r="O85" s="261"/>
      <c r="P85" s="261"/>
      <c r="Q85" s="261"/>
      <c r="R85" s="115"/>
      <c r="S85" s="41"/>
      <c r="T85" s="118"/>
      <c r="U85" s="119" t="s">
        <v>34</v>
      </c>
      <c r="V85" s="22"/>
      <c r="W85" s="22"/>
      <c r="X85" s="120">
        <v>0</v>
      </c>
      <c r="Y85" s="120">
        <f>$X$85*$K$85</f>
        <v>0</v>
      </c>
      <c r="Z85" s="120">
        <v>0</v>
      </c>
      <c r="AA85" s="121">
        <f>$Z$85*$K$85</f>
        <v>0</v>
      </c>
      <c r="AR85" s="76" t="s">
        <v>114</v>
      </c>
      <c r="AT85" s="76" t="s">
        <v>110</v>
      </c>
      <c r="AU85" s="76" t="s">
        <v>72</v>
      </c>
      <c r="AY85" s="76" t="s">
        <v>108</v>
      </c>
      <c r="BE85" s="122">
        <f>IF($U$85="základní",$N$85,0)</f>
        <v>0</v>
      </c>
      <c r="BF85" s="122">
        <f>IF($U$85="snížená",$N$85,0)</f>
        <v>0</v>
      </c>
      <c r="BG85" s="122">
        <f>IF($U$85="zákl. přenesená",$N$85,0)</f>
        <v>0</v>
      </c>
      <c r="BH85" s="122">
        <f>IF($U$85="sníž. přenesená",$N$85,0)</f>
        <v>0</v>
      </c>
      <c r="BI85" s="122">
        <f>IF($U$85="nulová",$N$85,0)</f>
        <v>0</v>
      </c>
      <c r="BJ85" s="76" t="s">
        <v>8</v>
      </c>
      <c r="BK85" s="122">
        <f>ROUND($L$85*$K$85,0)</f>
        <v>0</v>
      </c>
      <c r="BL85" s="76" t="s">
        <v>114</v>
      </c>
      <c r="BM85" s="76" t="s">
        <v>127</v>
      </c>
    </row>
    <row r="86" spans="2:47" s="6" customFormat="1" ht="16.5" customHeight="1">
      <c r="B86" s="21"/>
      <c r="C86" s="22"/>
      <c r="D86" s="22"/>
      <c r="E86" s="22"/>
      <c r="F86" s="264" t="s">
        <v>128</v>
      </c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129</v>
      </c>
      <c r="AU86" s="6" t="s">
        <v>72</v>
      </c>
    </row>
    <row r="87" spans="2:65" s="6" customFormat="1" ht="27" customHeight="1">
      <c r="B87" s="21"/>
      <c r="C87" s="113" t="s">
        <v>130</v>
      </c>
      <c r="D87" s="113" t="s">
        <v>110</v>
      </c>
      <c r="E87" s="114" t="s">
        <v>131</v>
      </c>
      <c r="F87" s="260" t="s">
        <v>132</v>
      </c>
      <c r="G87" s="261"/>
      <c r="H87" s="261"/>
      <c r="I87" s="261"/>
      <c r="J87" s="116" t="s">
        <v>133</v>
      </c>
      <c r="K87" s="117">
        <v>800</v>
      </c>
      <c r="L87" s="262"/>
      <c r="M87" s="261"/>
      <c r="N87" s="263">
        <f>ROUND($L$87*$K$87,0)</f>
        <v>0</v>
      </c>
      <c r="O87" s="261"/>
      <c r="P87" s="261"/>
      <c r="Q87" s="261"/>
      <c r="R87" s="115" t="s">
        <v>134</v>
      </c>
      <c r="S87" s="41"/>
      <c r="T87" s="118"/>
      <c r="U87" s="119" t="s">
        <v>34</v>
      </c>
      <c r="V87" s="22"/>
      <c r="W87" s="22"/>
      <c r="X87" s="120">
        <v>0</v>
      </c>
      <c r="Y87" s="120">
        <f>$X$87*$K$87</f>
        <v>0</v>
      </c>
      <c r="Z87" s="120">
        <v>0</v>
      </c>
      <c r="AA87" s="121">
        <f>$Z$87*$K$87</f>
        <v>0</v>
      </c>
      <c r="AR87" s="76" t="s">
        <v>114</v>
      </c>
      <c r="AT87" s="76" t="s">
        <v>110</v>
      </c>
      <c r="AU87" s="76" t="s">
        <v>72</v>
      </c>
      <c r="AY87" s="6" t="s">
        <v>108</v>
      </c>
      <c r="BE87" s="122">
        <f>IF($U$87="základní",$N$87,0)</f>
        <v>0</v>
      </c>
      <c r="BF87" s="122">
        <f>IF($U$87="snížená",$N$87,0)</f>
        <v>0</v>
      </c>
      <c r="BG87" s="122">
        <f>IF($U$87="zákl. přenesená",$N$87,0)</f>
        <v>0</v>
      </c>
      <c r="BH87" s="122">
        <f>IF($U$87="sníž. přenesená",$N$87,0)</f>
        <v>0</v>
      </c>
      <c r="BI87" s="122">
        <f>IF($U$87="nulová",$N$87,0)</f>
        <v>0</v>
      </c>
      <c r="BJ87" s="76" t="s">
        <v>8</v>
      </c>
      <c r="BK87" s="122">
        <f>ROUND($L$87*$K$87,0)</f>
        <v>0</v>
      </c>
      <c r="BL87" s="76" t="s">
        <v>114</v>
      </c>
      <c r="BM87" s="76" t="s">
        <v>135</v>
      </c>
    </row>
    <row r="88" spans="2:47" s="6" customFormat="1" ht="16.5" customHeight="1">
      <c r="B88" s="21"/>
      <c r="C88" s="22"/>
      <c r="D88" s="22"/>
      <c r="E88" s="22"/>
      <c r="F88" s="264" t="s">
        <v>136</v>
      </c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129</v>
      </c>
      <c r="AU88" s="6" t="s">
        <v>72</v>
      </c>
    </row>
    <row r="89" spans="2:51" s="6" customFormat="1" ht="15.75" customHeight="1">
      <c r="B89" s="123"/>
      <c r="C89" s="124"/>
      <c r="D89" s="124"/>
      <c r="E89" s="124"/>
      <c r="F89" s="265" t="s">
        <v>137</v>
      </c>
      <c r="G89" s="266"/>
      <c r="H89" s="266"/>
      <c r="I89" s="266"/>
      <c r="J89" s="124"/>
      <c r="K89" s="126">
        <v>800</v>
      </c>
      <c r="L89" s="124"/>
      <c r="M89" s="124"/>
      <c r="N89" s="124"/>
      <c r="O89" s="124"/>
      <c r="P89" s="124"/>
      <c r="Q89" s="124"/>
      <c r="R89" s="124"/>
      <c r="S89" s="127"/>
      <c r="T89" s="128"/>
      <c r="U89" s="124"/>
      <c r="V89" s="124"/>
      <c r="W89" s="124"/>
      <c r="X89" s="124"/>
      <c r="Y89" s="124"/>
      <c r="Z89" s="124"/>
      <c r="AA89" s="129"/>
      <c r="AT89" s="130" t="s">
        <v>117</v>
      </c>
      <c r="AU89" s="130" t="s">
        <v>72</v>
      </c>
      <c r="AV89" s="130" t="s">
        <v>72</v>
      </c>
      <c r="AW89" s="130" t="s">
        <v>82</v>
      </c>
      <c r="AX89" s="130" t="s">
        <v>64</v>
      </c>
      <c r="AY89" s="130" t="s">
        <v>108</v>
      </c>
    </row>
    <row r="90" spans="2:65" s="6" customFormat="1" ht="27" customHeight="1">
      <c r="B90" s="21"/>
      <c r="C90" s="113" t="s">
        <v>138</v>
      </c>
      <c r="D90" s="113" t="s">
        <v>110</v>
      </c>
      <c r="E90" s="114" t="s">
        <v>139</v>
      </c>
      <c r="F90" s="260" t="s">
        <v>140</v>
      </c>
      <c r="G90" s="261"/>
      <c r="H90" s="261"/>
      <c r="I90" s="261"/>
      <c r="J90" s="116" t="s">
        <v>141</v>
      </c>
      <c r="K90" s="117">
        <v>90</v>
      </c>
      <c r="L90" s="262"/>
      <c r="M90" s="261"/>
      <c r="N90" s="263">
        <f>ROUND($L$90*$K$90,0)</f>
        <v>0</v>
      </c>
      <c r="O90" s="261"/>
      <c r="P90" s="261"/>
      <c r="Q90" s="261"/>
      <c r="R90" s="115" t="s">
        <v>134</v>
      </c>
      <c r="S90" s="41"/>
      <c r="T90" s="118"/>
      <c r="U90" s="119" t="s">
        <v>34</v>
      </c>
      <c r="V90" s="22"/>
      <c r="W90" s="22"/>
      <c r="X90" s="120">
        <v>0</v>
      </c>
      <c r="Y90" s="120">
        <f>$X$90*$K$90</f>
        <v>0</v>
      </c>
      <c r="Z90" s="120">
        <v>0</v>
      </c>
      <c r="AA90" s="121">
        <f>$Z$90*$K$90</f>
        <v>0</v>
      </c>
      <c r="AR90" s="76" t="s">
        <v>114</v>
      </c>
      <c r="AT90" s="76" t="s">
        <v>110</v>
      </c>
      <c r="AU90" s="76" t="s">
        <v>72</v>
      </c>
      <c r="AY90" s="6" t="s">
        <v>108</v>
      </c>
      <c r="BE90" s="122">
        <f>IF($U$90="základní",$N$90,0)</f>
        <v>0</v>
      </c>
      <c r="BF90" s="122">
        <f>IF($U$90="snížená",$N$90,0)</f>
        <v>0</v>
      </c>
      <c r="BG90" s="122">
        <f>IF($U$90="zákl. přenesená",$N$90,0)</f>
        <v>0</v>
      </c>
      <c r="BH90" s="122">
        <f>IF($U$90="sníž. přenesená",$N$90,0)</f>
        <v>0</v>
      </c>
      <c r="BI90" s="122">
        <f>IF($U$90="nulová",$N$90,0)</f>
        <v>0</v>
      </c>
      <c r="BJ90" s="76" t="s">
        <v>8</v>
      </c>
      <c r="BK90" s="122">
        <f>ROUND($L$90*$K$90,0)</f>
        <v>0</v>
      </c>
      <c r="BL90" s="76" t="s">
        <v>114</v>
      </c>
      <c r="BM90" s="76" t="s">
        <v>142</v>
      </c>
    </row>
    <row r="91" spans="2:47" s="6" customFormat="1" ht="16.5" customHeight="1">
      <c r="B91" s="21"/>
      <c r="C91" s="22"/>
      <c r="D91" s="22"/>
      <c r="E91" s="22"/>
      <c r="F91" s="264" t="s">
        <v>143</v>
      </c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129</v>
      </c>
      <c r="AU91" s="6" t="s">
        <v>72</v>
      </c>
    </row>
    <row r="92" spans="2:65" s="6" customFormat="1" ht="27" customHeight="1">
      <c r="B92" s="21"/>
      <c r="C92" s="113" t="s">
        <v>8</v>
      </c>
      <c r="D92" s="113" t="s">
        <v>110</v>
      </c>
      <c r="E92" s="114" t="s">
        <v>144</v>
      </c>
      <c r="F92" s="260" t="s">
        <v>145</v>
      </c>
      <c r="G92" s="261"/>
      <c r="H92" s="261"/>
      <c r="I92" s="261"/>
      <c r="J92" s="116" t="s">
        <v>146</v>
      </c>
      <c r="K92" s="117">
        <v>71.991</v>
      </c>
      <c r="L92" s="262"/>
      <c r="M92" s="261"/>
      <c r="N92" s="263">
        <f>ROUND($L$92*$K$92,0)</f>
        <v>0</v>
      </c>
      <c r="O92" s="261"/>
      <c r="P92" s="261"/>
      <c r="Q92" s="261"/>
      <c r="R92" s="115" t="s">
        <v>134</v>
      </c>
      <c r="S92" s="41"/>
      <c r="T92" s="118"/>
      <c r="U92" s="119" t="s">
        <v>34</v>
      </c>
      <c r="V92" s="22"/>
      <c r="W92" s="22"/>
      <c r="X92" s="120">
        <v>0</v>
      </c>
      <c r="Y92" s="120">
        <f>$X$92*$K$92</f>
        <v>0</v>
      </c>
      <c r="Z92" s="120">
        <v>0</v>
      </c>
      <c r="AA92" s="121">
        <f>$Z$92*$K$92</f>
        <v>0</v>
      </c>
      <c r="AR92" s="76" t="s">
        <v>114</v>
      </c>
      <c r="AT92" s="76" t="s">
        <v>110</v>
      </c>
      <c r="AU92" s="76" t="s">
        <v>72</v>
      </c>
      <c r="AY92" s="6" t="s">
        <v>108</v>
      </c>
      <c r="BE92" s="122">
        <f>IF($U$92="základní",$N$92,0)</f>
        <v>0</v>
      </c>
      <c r="BF92" s="122">
        <f>IF($U$92="snížená",$N$92,0)</f>
        <v>0</v>
      </c>
      <c r="BG92" s="122">
        <f>IF($U$92="zákl. přenesená",$N$92,0)</f>
        <v>0</v>
      </c>
      <c r="BH92" s="122">
        <f>IF($U$92="sníž. přenesená",$N$92,0)</f>
        <v>0</v>
      </c>
      <c r="BI92" s="122">
        <f>IF($U$92="nulová",$N$92,0)</f>
        <v>0</v>
      </c>
      <c r="BJ92" s="76" t="s">
        <v>8</v>
      </c>
      <c r="BK92" s="122">
        <f>ROUND($L$92*$K$92,0)</f>
        <v>0</v>
      </c>
      <c r="BL92" s="76" t="s">
        <v>114</v>
      </c>
      <c r="BM92" s="76" t="s">
        <v>147</v>
      </c>
    </row>
    <row r="93" spans="2:47" s="6" customFormat="1" ht="16.5" customHeight="1">
      <c r="B93" s="21"/>
      <c r="C93" s="22"/>
      <c r="D93" s="22"/>
      <c r="E93" s="22"/>
      <c r="F93" s="264" t="s">
        <v>148</v>
      </c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129</v>
      </c>
      <c r="AU93" s="6" t="s">
        <v>72</v>
      </c>
    </row>
    <row r="94" spans="2:51" s="6" customFormat="1" ht="39" customHeight="1">
      <c r="B94" s="123"/>
      <c r="C94" s="124"/>
      <c r="D94" s="124"/>
      <c r="E94" s="124"/>
      <c r="F94" s="265" t="s">
        <v>149</v>
      </c>
      <c r="G94" s="266"/>
      <c r="H94" s="266"/>
      <c r="I94" s="266"/>
      <c r="J94" s="124"/>
      <c r="K94" s="126">
        <v>60.066</v>
      </c>
      <c r="L94" s="124"/>
      <c r="M94" s="124"/>
      <c r="N94" s="124"/>
      <c r="O94" s="124"/>
      <c r="P94" s="124"/>
      <c r="Q94" s="124"/>
      <c r="R94" s="124"/>
      <c r="S94" s="127"/>
      <c r="T94" s="128"/>
      <c r="U94" s="124"/>
      <c r="V94" s="124"/>
      <c r="W94" s="124"/>
      <c r="X94" s="124"/>
      <c r="Y94" s="124"/>
      <c r="Z94" s="124"/>
      <c r="AA94" s="129"/>
      <c r="AT94" s="130" t="s">
        <v>117</v>
      </c>
      <c r="AU94" s="130" t="s">
        <v>72</v>
      </c>
      <c r="AV94" s="130" t="s">
        <v>72</v>
      </c>
      <c r="AW94" s="130" t="s">
        <v>82</v>
      </c>
      <c r="AX94" s="130" t="s">
        <v>64</v>
      </c>
      <c r="AY94" s="130" t="s">
        <v>108</v>
      </c>
    </row>
    <row r="95" spans="2:51" s="6" customFormat="1" ht="15.75" customHeight="1">
      <c r="B95" s="123"/>
      <c r="C95" s="124"/>
      <c r="D95" s="124"/>
      <c r="E95" s="124"/>
      <c r="F95" s="265" t="s">
        <v>150</v>
      </c>
      <c r="G95" s="266"/>
      <c r="H95" s="266"/>
      <c r="I95" s="266"/>
      <c r="J95" s="124"/>
      <c r="K95" s="126">
        <v>8.55</v>
      </c>
      <c r="L95" s="124"/>
      <c r="M95" s="124"/>
      <c r="N95" s="124"/>
      <c r="O95" s="124"/>
      <c r="P95" s="124"/>
      <c r="Q95" s="124"/>
      <c r="R95" s="124"/>
      <c r="S95" s="127"/>
      <c r="T95" s="128"/>
      <c r="U95" s="124"/>
      <c r="V95" s="124"/>
      <c r="W95" s="124"/>
      <c r="X95" s="124"/>
      <c r="Y95" s="124"/>
      <c r="Z95" s="124"/>
      <c r="AA95" s="129"/>
      <c r="AT95" s="130" t="s">
        <v>117</v>
      </c>
      <c r="AU95" s="130" t="s">
        <v>72</v>
      </c>
      <c r="AV95" s="130" t="s">
        <v>72</v>
      </c>
      <c r="AW95" s="130" t="s">
        <v>82</v>
      </c>
      <c r="AX95" s="130" t="s">
        <v>64</v>
      </c>
      <c r="AY95" s="130" t="s">
        <v>108</v>
      </c>
    </row>
    <row r="96" spans="2:51" s="6" customFormat="1" ht="15.75" customHeight="1">
      <c r="B96" s="123"/>
      <c r="C96" s="124"/>
      <c r="D96" s="124"/>
      <c r="E96" s="124"/>
      <c r="F96" s="265" t="s">
        <v>151</v>
      </c>
      <c r="G96" s="266"/>
      <c r="H96" s="266"/>
      <c r="I96" s="266"/>
      <c r="J96" s="124"/>
      <c r="K96" s="126">
        <v>3.375</v>
      </c>
      <c r="L96" s="124"/>
      <c r="M96" s="124"/>
      <c r="N96" s="124"/>
      <c r="O96" s="124"/>
      <c r="P96" s="124"/>
      <c r="Q96" s="124"/>
      <c r="R96" s="124"/>
      <c r="S96" s="127"/>
      <c r="T96" s="128"/>
      <c r="U96" s="124"/>
      <c r="V96" s="124"/>
      <c r="W96" s="124"/>
      <c r="X96" s="124"/>
      <c r="Y96" s="124"/>
      <c r="Z96" s="124"/>
      <c r="AA96" s="129"/>
      <c r="AT96" s="130" t="s">
        <v>117</v>
      </c>
      <c r="AU96" s="130" t="s">
        <v>72</v>
      </c>
      <c r="AV96" s="130" t="s">
        <v>72</v>
      </c>
      <c r="AW96" s="130" t="s">
        <v>82</v>
      </c>
      <c r="AX96" s="130" t="s">
        <v>64</v>
      </c>
      <c r="AY96" s="130" t="s">
        <v>108</v>
      </c>
    </row>
    <row r="97" spans="2:65" s="6" customFormat="1" ht="27" customHeight="1">
      <c r="B97" s="21"/>
      <c r="C97" s="113" t="s">
        <v>152</v>
      </c>
      <c r="D97" s="113" t="s">
        <v>110</v>
      </c>
      <c r="E97" s="114" t="s">
        <v>153</v>
      </c>
      <c r="F97" s="260" t="s">
        <v>154</v>
      </c>
      <c r="G97" s="261"/>
      <c r="H97" s="261"/>
      <c r="I97" s="261"/>
      <c r="J97" s="116" t="s">
        <v>146</v>
      </c>
      <c r="K97" s="117">
        <v>3232.313</v>
      </c>
      <c r="L97" s="262"/>
      <c r="M97" s="261"/>
      <c r="N97" s="263">
        <f>ROUND($L$97*$K$97,0)</f>
        <v>0</v>
      </c>
      <c r="O97" s="261"/>
      <c r="P97" s="261"/>
      <c r="Q97" s="261"/>
      <c r="R97" s="115" t="s">
        <v>134</v>
      </c>
      <c r="S97" s="41"/>
      <c r="T97" s="118"/>
      <c r="U97" s="119" t="s">
        <v>34</v>
      </c>
      <c r="V97" s="22"/>
      <c r="W97" s="22"/>
      <c r="X97" s="120">
        <v>0</v>
      </c>
      <c r="Y97" s="120">
        <f>$X$97*$K$97</f>
        <v>0</v>
      </c>
      <c r="Z97" s="120">
        <v>0</v>
      </c>
      <c r="AA97" s="121">
        <f>$Z$97*$K$97</f>
        <v>0</v>
      </c>
      <c r="AR97" s="76" t="s">
        <v>114</v>
      </c>
      <c r="AT97" s="76" t="s">
        <v>110</v>
      </c>
      <c r="AU97" s="76" t="s">
        <v>72</v>
      </c>
      <c r="AY97" s="6" t="s">
        <v>108</v>
      </c>
      <c r="BE97" s="122">
        <f>IF($U$97="základní",$N$97,0)</f>
        <v>0</v>
      </c>
      <c r="BF97" s="122">
        <f>IF($U$97="snížená",$N$97,0)</f>
        <v>0</v>
      </c>
      <c r="BG97" s="122">
        <f>IF($U$97="zákl. přenesená",$N$97,0)</f>
        <v>0</v>
      </c>
      <c r="BH97" s="122">
        <f>IF($U$97="sníž. přenesená",$N$97,0)</f>
        <v>0</v>
      </c>
      <c r="BI97" s="122">
        <f>IF($U$97="nulová",$N$97,0)</f>
        <v>0</v>
      </c>
      <c r="BJ97" s="76" t="s">
        <v>8</v>
      </c>
      <c r="BK97" s="122">
        <f>ROUND($L$97*$K$97,0)</f>
        <v>0</v>
      </c>
      <c r="BL97" s="76" t="s">
        <v>114</v>
      </c>
      <c r="BM97" s="76" t="s">
        <v>155</v>
      </c>
    </row>
    <row r="98" spans="2:47" s="6" customFormat="1" ht="16.5" customHeight="1">
      <c r="B98" s="21"/>
      <c r="C98" s="22"/>
      <c r="D98" s="22"/>
      <c r="E98" s="22"/>
      <c r="F98" s="264" t="s">
        <v>156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129</v>
      </c>
      <c r="AU98" s="6" t="s">
        <v>72</v>
      </c>
    </row>
    <row r="99" spans="2:51" s="6" customFormat="1" ht="39" customHeight="1">
      <c r="B99" s="123"/>
      <c r="C99" s="124"/>
      <c r="D99" s="124"/>
      <c r="E99" s="124"/>
      <c r="F99" s="265" t="s">
        <v>157</v>
      </c>
      <c r="G99" s="266"/>
      <c r="H99" s="266"/>
      <c r="I99" s="266"/>
      <c r="J99" s="124"/>
      <c r="K99" s="126">
        <v>385.662</v>
      </c>
      <c r="L99" s="124"/>
      <c r="M99" s="124"/>
      <c r="N99" s="124"/>
      <c r="O99" s="124"/>
      <c r="P99" s="124"/>
      <c r="Q99" s="124"/>
      <c r="R99" s="124"/>
      <c r="S99" s="127"/>
      <c r="T99" s="128"/>
      <c r="U99" s="124"/>
      <c r="V99" s="124"/>
      <c r="W99" s="124"/>
      <c r="X99" s="124"/>
      <c r="Y99" s="124"/>
      <c r="Z99" s="124"/>
      <c r="AA99" s="129"/>
      <c r="AT99" s="130" t="s">
        <v>117</v>
      </c>
      <c r="AU99" s="130" t="s">
        <v>72</v>
      </c>
      <c r="AV99" s="130" t="s">
        <v>72</v>
      </c>
      <c r="AW99" s="130" t="s">
        <v>82</v>
      </c>
      <c r="AX99" s="130" t="s">
        <v>64</v>
      </c>
      <c r="AY99" s="130" t="s">
        <v>108</v>
      </c>
    </row>
    <row r="100" spans="2:51" s="6" customFormat="1" ht="27" customHeight="1">
      <c r="B100" s="123"/>
      <c r="C100" s="124"/>
      <c r="D100" s="124"/>
      <c r="E100" s="124"/>
      <c r="F100" s="265" t="s">
        <v>158</v>
      </c>
      <c r="G100" s="266"/>
      <c r="H100" s="266"/>
      <c r="I100" s="266"/>
      <c r="J100" s="124"/>
      <c r="K100" s="126">
        <v>930.672</v>
      </c>
      <c r="L100" s="124"/>
      <c r="M100" s="124"/>
      <c r="N100" s="124"/>
      <c r="O100" s="124"/>
      <c r="P100" s="124"/>
      <c r="Q100" s="124"/>
      <c r="R100" s="124"/>
      <c r="S100" s="127"/>
      <c r="T100" s="128"/>
      <c r="U100" s="124"/>
      <c r="V100" s="124"/>
      <c r="W100" s="124"/>
      <c r="X100" s="124"/>
      <c r="Y100" s="124"/>
      <c r="Z100" s="124"/>
      <c r="AA100" s="129"/>
      <c r="AT100" s="130" t="s">
        <v>117</v>
      </c>
      <c r="AU100" s="130" t="s">
        <v>72</v>
      </c>
      <c r="AV100" s="130" t="s">
        <v>72</v>
      </c>
      <c r="AW100" s="130" t="s">
        <v>82</v>
      </c>
      <c r="AX100" s="130" t="s">
        <v>64</v>
      </c>
      <c r="AY100" s="130" t="s">
        <v>108</v>
      </c>
    </row>
    <row r="101" spans="2:51" s="6" customFormat="1" ht="39" customHeight="1">
      <c r="B101" s="123"/>
      <c r="C101" s="124"/>
      <c r="D101" s="124"/>
      <c r="E101" s="124"/>
      <c r="F101" s="265" t="s">
        <v>159</v>
      </c>
      <c r="G101" s="266"/>
      <c r="H101" s="266"/>
      <c r="I101" s="266"/>
      <c r="J101" s="124"/>
      <c r="K101" s="126">
        <v>966.448</v>
      </c>
      <c r="L101" s="124"/>
      <c r="M101" s="124"/>
      <c r="N101" s="124"/>
      <c r="O101" s="124"/>
      <c r="P101" s="124"/>
      <c r="Q101" s="124"/>
      <c r="R101" s="124"/>
      <c r="S101" s="127"/>
      <c r="T101" s="128"/>
      <c r="U101" s="124"/>
      <c r="V101" s="124"/>
      <c r="W101" s="124"/>
      <c r="X101" s="124"/>
      <c r="Y101" s="124"/>
      <c r="Z101" s="124"/>
      <c r="AA101" s="129"/>
      <c r="AT101" s="130" t="s">
        <v>117</v>
      </c>
      <c r="AU101" s="130" t="s">
        <v>72</v>
      </c>
      <c r="AV101" s="130" t="s">
        <v>72</v>
      </c>
      <c r="AW101" s="130" t="s">
        <v>82</v>
      </c>
      <c r="AX101" s="130" t="s">
        <v>64</v>
      </c>
      <c r="AY101" s="130" t="s">
        <v>108</v>
      </c>
    </row>
    <row r="102" spans="2:51" s="6" customFormat="1" ht="15.75" customHeight="1">
      <c r="B102" s="123"/>
      <c r="C102" s="124"/>
      <c r="D102" s="124"/>
      <c r="E102" s="124"/>
      <c r="F102" s="265" t="s">
        <v>160</v>
      </c>
      <c r="G102" s="266"/>
      <c r="H102" s="266"/>
      <c r="I102" s="266"/>
      <c r="J102" s="124"/>
      <c r="K102" s="126">
        <v>551.192</v>
      </c>
      <c r="L102" s="124"/>
      <c r="M102" s="124"/>
      <c r="N102" s="124"/>
      <c r="O102" s="124"/>
      <c r="P102" s="124"/>
      <c r="Q102" s="124"/>
      <c r="R102" s="124"/>
      <c r="S102" s="127"/>
      <c r="T102" s="128"/>
      <c r="U102" s="124"/>
      <c r="V102" s="124"/>
      <c r="W102" s="124"/>
      <c r="X102" s="124"/>
      <c r="Y102" s="124"/>
      <c r="Z102" s="124"/>
      <c r="AA102" s="129"/>
      <c r="AT102" s="130" t="s">
        <v>117</v>
      </c>
      <c r="AU102" s="130" t="s">
        <v>72</v>
      </c>
      <c r="AV102" s="130" t="s">
        <v>72</v>
      </c>
      <c r="AW102" s="130" t="s">
        <v>82</v>
      </c>
      <c r="AX102" s="130" t="s">
        <v>64</v>
      </c>
      <c r="AY102" s="130" t="s">
        <v>108</v>
      </c>
    </row>
    <row r="103" spans="2:51" s="6" customFormat="1" ht="27" customHeight="1">
      <c r="B103" s="123"/>
      <c r="C103" s="124"/>
      <c r="D103" s="124"/>
      <c r="E103" s="124"/>
      <c r="F103" s="265" t="s">
        <v>161</v>
      </c>
      <c r="G103" s="266"/>
      <c r="H103" s="266"/>
      <c r="I103" s="266"/>
      <c r="J103" s="124"/>
      <c r="K103" s="126">
        <v>398.339</v>
      </c>
      <c r="L103" s="124"/>
      <c r="M103" s="124"/>
      <c r="N103" s="124"/>
      <c r="O103" s="124"/>
      <c r="P103" s="124"/>
      <c r="Q103" s="124"/>
      <c r="R103" s="124"/>
      <c r="S103" s="127"/>
      <c r="T103" s="128"/>
      <c r="U103" s="124"/>
      <c r="V103" s="124"/>
      <c r="W103" s="124"/>
      <c r="X103" s="124"/>
      <c r="Y103" s="124"/>
      <c r="Z103" s="124"/>
      <c r="AA103" s="129"/>
      <c r="AT103" s="130" t="s">
        <v>117</v>
      </c>
      <c r="AU103" s="130" t="s">
        <v>72</v>
      </c>
      <c r="AV103" s="130" t="s">
        <v>72</v>
      </c>
      <c r="AW103" s="130" t="s">
        <v>82</v>
      </c>
      <c r="AX103" s="130" t="s">
        <v>64</v>
      </c>
      <c r="AY103" s="130" t="s">
        <v>108</v>
      </c>
    </row>
    <row r="104" spans="2:65" s="6" customFormat="1" ht="27" customHeight="1">
      <c r="B104" s="21"/>
      <c r="C104" s="113" t="s">
        <v>162</v>
      </c>
      <c r="D104" s="113" t="s">
        <v>110</v>
      </c>
      <c r="E104" s="114" t="s">
        <v>163</v>
      </c>
      <c r="F104" s="260" t="s">
        <v>164</v>
      </c>
      <c r="G104" s="261"/>
      <c r="H104" s="261"/>
      <c r="I104" s="261"/>
      <c r="J104" s="116" t="s">
        <v>146</v>
      </c>
      <c r="K104" s="117">
        <v>3232.313</v>
      </c>
      <c r="L104" s="262"/>
      <c r="M104" s="261"/>
      <c r="N104" s="263">
        <f>ROUND($L$104*$K$104,0)</f>
        <v>0</v>
      </c>
      <c r="O104" s="261"/>
      <c r="P104" s="261"/>
      <c r="Q104" s="261"/>
      <c r="R104" s="115" t="s">
        <v>134</v>
      </c>
      <c r="S104" s="41"/>
      <c r="T104" s="118"/>
      <c r="U104" s="119" t="s">
        <v>34</v>
      </c>
      <c r="V104" s="22"/>
      <c r="W104" s="22"/>
      <c r="X104" s="120">
        <v>0</v>
      </c>
      <c r="Y104" s="120">
        <f>$X$104*$K$104</f>
        <v>0</v>
      </c>
      <c r="Z104" s="120">
        <v>0</v>
      </c>
      <c r="AA104" s="121">
        <f>$Z$104*$K$104</f>
        <v>0</v>
      </c>
      <c r="AR104" s="76" t="s">
        <v>114</v>
      </c>
      <c r="AT104" s="76" t="s">
        <v>110</v>
      </c>
      <c r="AU104" s="76" t="s">
        <v>72</v>
      </c>
      <c r="AY104" s="6" t="s">
        <v>108</v>
      </c>
      <c r="BE104" s="122">
        <f>IF($U$104="základní",$N$104,0)</f>
        <v>0</v>
      </c>
      <c r="BF104" s="122">
        <f>IF($U$104="snížená",$N$104,0)</f>
        <v>0</v>
      </c>
      <c r="BG104" s="122">
        <f>IF($U$104="zákl. přenesená",$N$104,0)</f>
        <v>0</v>
      </c>
      <c r="BH104" s="122">
        <f>IF($U$104="sníž. přenesená",$N$104,0)</f>
        <v>0</v>
      </c>
      <c r="BI104" s="122">
        <f>IF($U$104="nulová",$N$104,0)</f>
        <v>0</v>
      </c>
      <c r="BJ104" s="76" t="s">
        <v>8</v>
      </c>
      <c r="BK104" s="122">
        <f>ROUND($L$104*$K$104,0)</f>
        <v>0</v>
      </c>
      <c r="BL104" s="76" t="s">
        <v>114</v>
      </c>
      <c r="BM104" s="76" t="s">
        <v>165</v>
      </c>
    </row>
    <row r="105" spans="2:47" s="6" customFormat="1" ht="16.5" customHeight="1">
      <c r="B105" s="21"/>
      <c r="C105" s="22"/>
      <c r="D105" s="22"/>
      <c r="E105" s="22"/>
      <c r="F105" s="264" t="s">
        <v>166</v>
      </c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129</v>
      </c>
      <c r="AU105" s="6" t="s">
        <v>72</v>
      </c>
    </row>
    <row r="106" spans="2:65" s="6" customFormat="1" ht="27" customHeight="1">
      <c r="B106" s="21"/>
      <c r="C106" s="113" t="s">
        <v>167</v>
      </c>
      <c r="D106" s="113" t="s">
        <v>110</v>
      </c>
      <c r="E106" s="114" t="s">
        <v>168</v>
      </c>
      <c r="F106" s="260" t="s">
        <v>169</v>
      </c>
      <c r="G106" s="261"/>
      <c r="H106" s="261"/>
      <c r="I106" s="261"/>
      <c r="J106" s="116" t="s">
        <v>146</v>
      </c>
      <c r="K106" s="117">
        <v>149.25</v>
      </c>
      <c r="L106" s="262"/>
      <c r="M106" s="261"/>
      <c r="N106" s="263">
        <f>ROUND($L$106*$K$106,0)</f>
        <v>0</v>
      </c>
      <c r="O106" s="261"/>
      <c r="P106" s="261"/>
      <c r="Q106" s="261"/>
      <c r="R106" s="115" t="s">
        <v>134</v>
      </c>
      <c r="S106" s="41"/>
      <c r="T106" s="118"/>
      <c r="U106" s="119" t="s">
        <v>34</v>
      </c>
      <c r="V106" s="22"/>
      <c r="W106" s="22"/>
      <c r="X106" s="120">
        <v>0</v>
      </c>
      <c r="Y106" s="120">
        <f>$X$106*$K$106</f>
        <v>0</v>
      </c>
      <c r="Z106" s="120">
        <v>0</v>
      </c>
      <c r="AA106" s="121">
        <f>$Z$106*$K$106</f>
        <v>0</v>
      </c>
      <c r="AR106" s="76" t="s">
        <v>114</v>
      </c>
      <c r="AT106" s="76" t="s">
        <v>110</v>
      </c>
      <c r="AU106" s="76" t="s">
        <v>72</v>
      </c>
      <c r="AY106" s="6" t="s">
        <v>108</v>
      </c>
      <c r="BE106" s="122">
        <f>IF($U$106="základní",$N$106,0)</f>
        <v>0</v>
      </c>
      <c r="BF106" s="122">
        <f>IF($U$106="snížená",$N$106,0)</f>
        <v>0</v>
      </c>
      <c r="BG106" s="122">
        <f>IF($U$106="zákl. přenesená",$N$106,0)</f>
        <v>0</v>
      </c>
      <c r="BH106" s="122">
        <f>IF($U$106="sníž. přenesená",$N$106,0)</f>
        <v>0</v>
      </c>
      <c r="BI106" s="122">
        <f>IF($U$106="nulová",$N$106,0)</f>
        <v>0</v>
      </c>
      <c r="BJ106" s="76" t="s">
        <v>8</v>
      </c>
      <c r="BK106" s="122">
        <f>ROUND($L$106*$K$106,0)</f>
        <v>0</v>
      </c>
      <c r="BL106" s="76" t="s">
        <v>114</v>
      </c>
      <c r="BM106" s="76" t="s">
        <v>170</v>
      </c>
    </row>
    <row r="107" spans="2:47" s="6" customFormat="1" ht="16.5" customHeight="1">
      <c r="B107" s="21"/>
      <c r="C107" s="22"/>
      <c r="D107" s="22"/>
      <c r="E107" s="22"/>
      <c r="F107" s="264" t="s">
        <v>171</v>
      </c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129</v>
      </c>
      <c r="AU107" s="6" t="s">
        <v>72</v>
      </c>
    </row>
    <row r="108" spans="2:51" s="6" customFormat="1" ht="15.75" customHeight="1">
      <c r="B108" s="123"/>
      <c r="C108" s="124"/>
      <c r="D108" s="124"/>
      <c r="E108" s="124"/>
      <c r="F108" s="265" t="s">
        <v>172</v>
      </c>
      <c r="G108" s="266"/>
      <c r="H108" s="266"/>
      <c r="I108" s="266"/>
      <c r="J108" s="124"/>
      <c r="K108" s="126">
        <v>149.25</v>
      </c>
      <c r="L108" s="124"/>
      <c r="M108" s="124"/>
      <c r="N108" s="124"/>
      <c r="O108" s="124"/>
      <c r="P108" s="124"/>
      <c r="Q108" s="124"/>
      <c r="R108" s="124"/>
      <c r="S108" s="127"/>
      <c r="T108" s="128"/>
      <c r="U108" s="124"/>
      <c r="V108" s="124"/>
      <c r="W108" s="124"/>
      <c r="X108" s="124"/>
      <c r="Y108" s="124"/>
      <c r="Z108" s="124"/>
      <c r="AA108" s="129"/>
      <c r="AT108" s="130" t="s">
        <v>117</v>
      </c>
      <c r="AU108" s="130" t="s">
        <v>72</v>
      </c>
      <c r="AV108" s="130" t="s">
        <v>72</v>
      </c>
      <c r="AW108" s="130" t="s">
        <v>82</v>
      </c>
      <c r="AX108" s="130" t="s">
        <v>64</v>
      </c>
      <c r="AY108" s="130" t="s">
        <v>108</v>
      </c>
    </row>
    <row r="109" spans="2:65" s="6" customFormat="1" ht="27" customHeight="1">
      <c r="B109" s="21"/>
      <c r="C109" s="113" t="s">
        <v>114</v>
      </c>
      <c r="D109" s="113" t="s">
        <v>110</v>
      </c>
      <c r="E109" s="114" t="s">
        <v>173</v>
      </c>
      <c r="F109" s="260" t="s">
        <v>174</v>
      </c>
      <c r="G109" s="261"/>
      <c r="H109" s="261"/>
      <c r="I109" s="261"/>
      <c r="J109" s="116" t="s">
        <v>146</v>
      </c>
      <c r="K109" s="117">
        <v>149.25</v>
      </c>
      <c r="L109" s="262"/>
      <c r="M109" s="261"/>
      <c r="N109" s="263">
        <f>ROUND($L$109*$K$109,0)</f>
        <v>0</v>
      </c>
      <c r="O109" s="261"/>
      <c r="P109" s="261"/>
      <c r="Q109" s="261"/>
      <c r="R109" s="115" t="s">
        <v>134</v>
      </c>
      <c r="S109" s="41"/>
      <c r="T109" s="118"/>
      <c r="U109" s="119" t="s">
        <v>34</v>
      </c>
      <c r="V109" s="22"/>
      <c r="W109" s="22"/>
      <c r="X109" s="120">
        <v>0</v>
      </c>
      <c r="Y109" s="120">
        <f>$X$109*$K$109</f>
        <v>0</v>
      </c>
      <c r="Z109" s="120">
        <v>0</v>
      </c>
      <c r="AA109" s="121">
        <f>$Z$109*$K$109</f>
        <v>0</v>
      </c>
      <c r="AR109" s="76" t="s">
        <v>114</v>
      </c>
      <c r="AT109" s="76" t="s">
        <v>110</v>
      </c>
      <c r="AU109" s="76" t="s">
        <v>72</v>
      </c>
      <c r="AY109" s="6" t="s">
        <v>108</v>
      </c>
      <c r="BE109" s="122">
        <f>IF($U$109="základní",$N$109,0)</f>
        <v>0</v>
      </c>
      <c r="BF109" s="122">
        <f>IF($U$109="snížená",$N$109,0)</f>
        <v>0</v>
      </c>
      <c r="BG109" s="122">
        <f>IF($U$109="zákl. přenesená",$N$109,0)</f>
        <v>0</v>
      </c>
      <c r="BH109" s="122">
        <f>IF($U$109="sníž. přenesená",$N$109,0)</f>
        <v>0</v>
      </c>
      <c r="BI109" s="122">
        <f>IF($U$109="nulová",$N$109,0)</f>
        <v>0</v>
      </c>
      <c r="BJ109" s="76" t="s">
        <v>8</v>
      </c>
      <c r="BK109" s="122">
        <f>ROUND($L$109*$K$109,0)</f>
        <v>0</v>
      </c>
      <c r="BL109" s="76" t="s">
        <v>114</v>
      </c>
      <c r="BM109" s="76" t="s">
        <v>175</v>
      </c>
    </row>
    <row r="110" spans="2:47" s="6" customFormat="1" ht="27" customHeight="1">
      <c r="B110" s="21"/>
      <c r="C110" s="22"/>
      <c r="D110" s="22"/>
      <c r="E110" s="22"/>
      <c r="F110" s="264" t="s">
        <v>176</v>
      </c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129</v>
      </c>
      <c r="AU110" s="6" t="s">
        <v>72</v>
      </c>
    </row>
    <row r="111" spans="2:65" s="6" customFormat="1" ht="27" customHeight="1">
      <c r="B111" s="21"/>
      <c r="C111" s="113" t="s">
        <v>177</v>
      </c>
      <c r="D111" s="113" t="s">
        <v>110</v>
      </c>
      <c r="E111" s="114" t="s">
        <v>178</v>
      </c>
      <c r="F111" s="260" t="s">
        <v>179</v>
      </c>
      <c r="G111" s="261"/>
      <c r="H111" s="261"/>
      <c r="I111" s="261"/>
      <c r="J111" s="116" t="s">
        <v>146</v>
      </c>
      <c r="K111" s="117">
        <v>134.13</v>
      </c>
      <c r="L111" s="262"/>
      <c r="M111" s="261"/>
      <c r="N111" s="263">
        <f>ROUND($L$111*$K$111,0)</f>
        <v>0</v>
      </c>
      <c r="O111" s="261"/>
      <c r="P111" s="261"/>
      <c r="Q111" s="261"/>
      <c r="R111" s="115" t="s">
        <v>134</v>
      </c>
      <c r="S111" s="41"/>
      <c r="T111" s="118"/>
      <c r="U111" s="119" t="s">
        <v>34</v>
      </c>
      <c r="V111" s="22"/>
      <c r="W111" s="22"/>
      <c r="X111" s="120">
        <v>0</v>
      </c>
      <c r="Y111" s="120">
        <f>$X$111*$K$111</f>
        <v>0</v>
      </c>
      <c r="Z111" s="120">
        <v>0</v>
      </c>
      <c r="AA111" s="121">
        <f>$Z$111*$K$111</f>
        <v>0</v>
      </c>
      <c r="AR111" s="76" t="s">
        <v>114</v>
      </c>
      <c r="AT111" s="76" t="s">
        <v>110</v>
      </c>
      <c r="AU111" s="76" t="s">
        <v>72</v>
      </c>
      <c r="AY111" s="6" t="s">
        <v>108</v>
      </c>
      <c r="BE111" s="122">
        <f>IF($U$111="základní",$N$111,0)</f>
        <v>0</v>
      </c>
      <c r="BF111" s="122">
        <f>IF($U$111="snížená",$N$111,0)</f>
        <v>0</v>
      </c>
      <c r="BG111" s="122">
        <f>IF($U$111="zákl. přenesená",$N$111,0)</f>
        <v>0</v>
      </c>
      <c r="BH111" s="122">
        <f>IF($U$111="sníž. přenesená",$N$111,0)</f>
        <v>0</v>
      </c>
      <c r="BI111" s="122">
        <f>IF($U$111="nulová",$N$111,0)</f>
        <v>0</v>
      </c>
      <c r="BJ111" s="76" t="s">
        <v>8</v>
      </c>
      <c r="BK111" s="122">
        <f>ROUND($L$111*$K$111,0)</f>
        <v>0</v>
      </c>
      <c r="BL111" s="76" t="s">
        <v>114</v>
      </c>
      <c r="BM111" s="76" t="s">
        <v>180</v>
      </c>
    </row>
    <row r="112" spans="2:47" s="6" customFormat="1" ht="16.5" customHeight="1">
      <c r="B112" s="21"/>
      <c r="C112" s="22"/>
      <c r="D112" s="22"/>
      <c r="E112" s="22"/>
      <c r="F112" s="264" t="s">
        <v>181</v>
      </c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129</v>
      </c>
      <c r="AU112" s="6" t="s">
        <v>72</v>
      </c>
    </row>
    <row r="113" spans="2:51" s="6" customFormat="1" ht="15.75" customHeight="1">
      <c r="B113" s="123"/>
      <c r="C113" s="124"/>
      <c r="D113" s="124"/>
      <c r="E113" s="124"/>
      <c r="F113" s="265" t="s">
        <v>182</v>
      </c>
      <c r="G113" s="266"/>
      <c r="H113" s="266"/>
      <c r="I113" s="266"/>
      <c r="J113" s="124"/>
      <c r="K113" s="126">
        <v>134.13</v>
      </c>
      <c r="L113" s="124"/>
      <c r="M113" s="124"/>
      <c r="N113" s="124"/>
      <c r="O113" s="124"/>
      <c r="P113" s="124"/>
      <c r="Q113" s="124"/>
      <c r="R113" s="124"/>
      <c r="S113" s="127"/>
      <c r="T113" s="128"/>
      <c r="U113" s="124"/>
      <c r="V113" s="124"/>
      <c r="W113" s="124"/>
      <c r="X113" s="124"/>
      <c r="Y113" s="124"/>
      <c r="Z113" s="124"/>
      <c r="AA113" s="129"/>
      <c r="AT113" s="130" t="s">
        <v>117</v>
      </c>
      <c r="AU113" s="130" t="s">
        <v>72</v>
      </c>
      <c r="AV113" s="130" t="s">
        <v>72</v>
      </c>
      <c r="AW113" s="130" t="s">
        <v>82</v>
      </c>
      <c r="AX113" s="130" t="s">
        <v>64</v>
      </c>
      <c r="AY113" s="130" t="s">
        <v>108</v>
      </c>
    </row>
    <row r="114" spans="2:65" s="6" customFormat="1" ht="27" customHeight="1">
      <c r="B114" s="21"/>
      <c r="C114" s="113" t="s">
        <v>183</v>
      </c>
      <c r="D114" s="113" t="s">
        <v>110</v>
      </c>
      <c r="E114" s="114" t="s">
        <v>184</v>
      </c>
      <c r="F114" s="260" t="s">
        <v>185</v>
      </c>
      <c r="G114" s="261"/>
      <c r="H114" s="261"/>
      <c r="I114" s="261"/>
      <c r="J114" s="116" t="s">
        <v>146</v>
      </c>
      <c r="K114" s="117">
        <v>134.13</v>
      </c>
      <c r="L114" s="262"/>
      <c r="M114" s="261"/>
      <c r="N114" s="263">
        <f>ROUND($L$114*$K$114,0)</f>
        <v>0</v>
      </c>
      <c r="O114" s="261"/>
      <c r="P114" s="261"/>
      <c r="Q114" s="261"/>
      <c r="R114" s="115" t="s">
        <v>134</v>
      </c>
      <c r="S114" s="41"/>
      <c r="T114" s="118"/>
      <c r="U114" s="119" t="s">
        <v>34</v>
      </c>
      <c r="V114" s="22"/>
      <c r="W114" s="22"/>
      <c r="X114" s="120">
        <v>0</v>
      </c>
      <c r="Y114" s="120">
        <f>$X$114*$K$114</f>
        <v>0</v>
      </c>
      <c r="Z114" s="120">
        <v>0</v>
      </c>
      <c r="AA114" s="121">
        <f>$Z$114*$K$114</f>
        <v>0</v>
      </c>
      <c r="AR114" s="76" t="s">
        <v>114</v>
      </c>
      <c r="AT114" s="76" t="s">
        <v>110</v>
      </c>
      <c r="AU114" s="76" t="s">
        <v>72</v>
      </c>
      <c r="AY114" s="6" t="s">
        <v>108</v>
      </c>
      <c r="BE114" s="122">
        <f>IF($U$114="základní",$N$114,0)</f>
        <v>0</v>
      </c>
      <c r="BF114" s="122">
        <f>IF($U$114="snížená",$N$114,0)</f>
        <v>0</v>
      </c>
      <c r="BG114" s="122">
        <f>IF($U$114="zákl. přenesená",$N$114,0)</f>
        <v>0</v>
      </c>
      <c r="BH114" s="122">
        <f>IF($U$114="sníž. přenesená",$N$114,0)</f>
        <v>0</v>
      </c>
      <c r="BI114" s="122">
        <f>IF($U$114="nulová",$N$114,0)</f>
        <v>0</v>
      </c>
      <c r="BJ114" s="76" t="s">
        <v>8</v>
      </c>
      <c r="BK114" s="122">
        <f>ROUND($L$114*$K$114,0)</f>
        <v>0</v>
      </c>
      <c r="BL114" s="76" t="s">
        <v>114</v>
      </c>
      <c r="BM114" s="76" t="s">
        <v>186</v>
      </c>
    </row>
    <row r="115" spans="2:47" s="6" customFormat="1" ht="27" customHeight="1">
      <c r="B115" s="21"/>
      <c r="C115" s="22"/>
      <c r="D115" s="22"/>
      <c r="E115" s="22"/>
      <c r="F115" s="264" t="s">
        <v>187</v>
      </c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41"/>
      <c r="T115" s="50"/>
      <c r="U115" s="22"/>
      <c r="V115" s="22"/>
      <c r="W115" s="22"/>
      <c r="X115" s="22"/>
      <c r="Y115" s="22"/>
      <c r="Z115" s="22"/>
      <c r="AA115" s="51"/>
      <c r="AT115" s="6" t="s">
        <v>129</v>
      </c>
      <c r="AU115" s="6" t="s">
        <v>72</v>
      </c>
    </row>
    <row r="116" spans="2:65" s="6" customFormat="1" ht="27" customHeight="1">
      <c r="B116" s="21"/>
      <c r="C116" s="113" t="s">
        <v>188</v>
      </c>
      <c r="D116" s="113" t="s">
        <v>110</v>
      </c>
      <c r="E116" s="114" t="s">
        <v>189</v>
      </c>
      <c r="F116" s="260" t="s">
        <v>190</v>
      </c>
      <c r="G116" s="261"/>
      <c r="H116" s="261"/>
      <c r="I116" s="261"/>
      <c r="J116" s="116" t="s">
        <v>191</v>
      </c>
      <c r="K116" s="117">
        <v>2158.867</v>
      </c>
      <c r="L116" s="262"/>
      <c r="M116" s="261"/>
      <c r="N116" s="263">
        <f>ROUND($L$116*$K$116,0)</f>
        <v>0</v>
      </c>
      <c r="O116" s="261"/>
      <c r="P116" s="261"/>
      <c r="Q116" s="261"/>
      <c r="R116" s="115" t="s">
        <v>134</v>
      </c>
      <c r="S116" s="41"/>
      <c r="T116" s="118"/>
      <c r="U116" s="119" t="s">
        <v>34</v>
      </c>
      <c r="V116" s="22"/>
      <c r="W116" s="22"/>
      <c r="X116" s="120">
        <v>0.00119</v>
      </c>
      <c r="Y116" s="120">
        <f>$X$116*$K$116</f>
        <v>2.5690517300000004</v>
      </c>
      <c r="Z116" s="120">
        <v>0</v>
      </c>
      <c r="AA116" s="121">
        <f>$Z$116*$K$116</f>
        <v>0</v>
      </c>
      <c r="AR116" s="76" t="s">
        <v>114</v>
      </c>
      <c r="AT116" s="76" t="s">
        <v>110</v>
      </c>
      <c r="AU116" s="76" t="s">
        <v>72</v>
      </c>
      <c r="AY116" s="6" t="s">
        <v>108</v>
      </c>
      <c r="BE116" s="122">
        <f>IF($U$116="základní",$N$116,0)</f>
        <v>0</v>
      </c>
      <c r="BF116" s="122">
        <f>IF($U$116="snížená",$N$116,0)</f>
        <v>0</v>
      </c>
      <c r="BG116" s="122">
        <f>IF($U$116="zákl. přenesená",$N$116,0)</f>
        <v>0</v>
      </c>
      <c r="BH116" s="122">
        <f>IF($U$116="sníž. přenesená",$N$116,0)</f>
        <v>0</v>
      </c>
      <c r="BI116" s="122">
        <f>IF($U$116="nulová",$N$116,0)</f>
        <v>0</v>
      </c>
      <c r="BJ116" s="76" t="s">
        <v>8</v>
      </c>
      <c r="BK116" s="122">
        <f>ROUND($L$116*$K$116,0)</f>
        <v>0</v>
      </c>
      <c r="BL116" s="76" t="s">
        <v>114</v>
      </c>
      <c r="BM116" s="76" t="s">
        <v>192</v>
      </c>
    </row>
    <row r="117" spans="2:47" s="6" customFormat="1" ht="16.5" customHeight="1">
      <c r="B117" s="21"/>
      <c r="C117" s="22"/>
      <c r="D117" s="22"/>
      <c r="E117" s="22"/>
      <c r="F117" s="264" t="s">
        <v>193</v>
      </c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129</v>
      </c>
      <c r="AU117" s="6" t="s">
        <v>72</v>
      </c>
    </row>
    <row r="118" spans="2:51" s="6" customFormat="1" ht="39" customHeight="1">
      <c r="B118" s="123"/>
      <c r="C118" s="124"/>
      <c r="D118" s="124"/>
      <c r="E118" s="124"/>
      <c r="F118" s="265" t="s">
        <v>194</v>
      </c>
      <c r="G118" s="266"/>
      <c r="H118" s="266"/>
      <c r="I118" s="266"/>
      <c r="J118" s="124"/>
      <c r="K118" s="126">
        <v>202.98</v>
      </c>
      <c r="L118" s="124"/>
      <c r="M118" s="124"/>
      <c r="N118" s="124"/>
      <c r="O118" s="124"/>
      <c r="P118" s="124"/>
      <c r="Q118" s="124"/>
      <c r="R118" s="124"/>
      <c r="S118" s="127"/>
      <c r="T118" s="128"/>
      <c r="U118" s="124"/>
      <c r="V118" s="124"/>
      <c r="W118" s="124"/>
      <c r="X118" s="124"/>
      <c r="Y118" s="124"/>
      <c r="Z118" s="124"/>
      <c r="AA118" s="129"/>
      <c r="AT118" s="130" t="s">
        <v>117</v>
      </c>
      <c r="AU118" s="130" t="s">
        <v>72</v>
      </c>
      <c r="AV118" s="130" t="s">
        <v>72</v>
      </c>
      <c r="AW118" s="130" t="s">
        <v>82</v>
      </c>
      <c r="AX118" s="130" t="s">
        <v>64</v>
      </c>
      <c r="AY118" s="130" t="s">
        <v>108</v>
      </c>
    </row>
    <row r="119" spans="2:51" s="6" customFormat="1" ht="27" customHeight="1">
      <c r="B119" s="123"/>
      <c r="C119" s="124"/>
      <c r="D119" s="124"/>
      <c r="E119" s="124"/>
      <c r="F119" s="265" t="s">
        <v>195</v>
      </c>
      <c r="G119" s="266"/>
      <c r="H119" s="266"/>
      <c r="I119" s="266"/>
      <c r="J119" s="124"/>
      <c r="K119" s="126">
        <v>532.8</v>
      </c>
      <c r="L119" s="124"/>
      <c r="M119" s="124"/>
      <c r="N119" s="124"/>
      <c r="O119" s="124"/>
      <c r="P119" s="124"/>
      <c r="Q119" s="124"/>
      <c r="R119" s="124"/>
      <c r="S119" s="127"/>
      <c r="T119" s="128"/>
      <c r="U119" s="124"/>
      <c r="V119" s="124"/>
      <c r="W119" s="124"/>
      <c r="X119" s="124"/>
      <c r="Y119" s="124"/>
      <c r="Z119" s="124"/>
      <c r="AA119" s="129"/>
      <c r="AT119" s="130" t="s">
        <v>117</v>
      </c>
      <c r="AU119" s="130" t="s">
        <v>72</v>
      </c>
      <c r="AV119" s="130" t="s">
        <v>72</v>
      </c>
      <c r="AW119" s="130" t="s">
        <v>82</v>
      </c>
      <c r="AX119" s="130" t="s">
        <v>64</v>
      </c>
      <c r="AY119" s="130" t="s">
        <v>108</v>
      </c>
    </row>
    <row r="120" spans="2:51" s="6" customFormat="1" ht="39" customHeight="1">
      <c r="B120" s="123"/>
      <c r="C120" s="124"/>
      <c r="D120" s="124"/>
      <c r="E120" s="124"/>
      <c r="F120" s="265" t="s">
        <v>196</v>
      </c>
      <c r="G120" s="266"/>
      <c r="H120" s="266"/>
      <c r="I120" s="266"/>
      <c r="J120" s="124"/>
      <c r="K120" s="126">
        <v>618.83</v>
      </c>
      <c r="L120" s="124"/>
      <c r="M120" s="124"/>
      <c r="N120" s="124"/>
      <c r="O120" s="124"/>
      <c r="P120" s="124"/>
      <c r="Q120" s="124"/>
      <c r="R120" s="124"/>
      <c r="S120" s="127"/>
      <c r="T120" s="128"/>
      <c r="U120" s="124"/>
      <c r="V120" s="124"/>
      <c r="W120" s="124"/>
      <c r="X120" s="124"/>
      <c r="Y120" s="124"/>
      <c r="Z120" s="124"/>
      <c r="AA120" s="129"/>
      <c r="AT120" s="130" t="s">
        <v>117</v>
      </c>
      <c r="AU120" s="130" t="s">
        <v>72</v>
      </c>
      <c r="AV120" s="130" t="s">
        <v>72</v>
      </c>
      <c r="AW120" s="130" t="s">
        <v>82</v>
      </c>
      <c r="AX120" s="130" t="s">
        <v>64</v>
      </c>
      <c r="AY120" s="130" t="s">
        <v>108</v>
      </c>
    </row>
    <row r="121" spans="2:51" s="6" customFormat="1" ht="15.75" customHeight="1">
      <c r="B121" s="123"/>
      <c r="C121" s="124"/>
      <c r="D121" s="124"/>
      <c r="E121" s="124"/>
      <c r="F121" s="265" t="s">
        <v>197</v>
      </c>
      <c r="G121" s="266"/>
      <c r="H121" s="266"/>
      <c r="I121" s="266"/>
      <c r="J121" s="124"/>
      <c r="K121" s="126">
        <v>355.608</v>
      </c>
      <c r="L121" s="124"/>
      <c r="M121" s="124"/>
      <c r="N121" s="124"/>
      <c r="O121" s="124"/>
      <c r="P121" s="124"/>
      <c r="Q121" s="124"/>
      <c r="R121" s="124"/>
      <c r="S121" s="127"/>
      <c r="T121" s="128"/>
      <c r="U121" s="124"/>
      <c r="V121" s="124"/>
      <c r="W121" s="124"/>
      <c r="X121" s="124"/>
      <c r="Y121" s="124"/>
      <c r="Z121" s="124"/>
      <c r="AA121" s="129"/>
      <c r="AT121" s="130" t="s">
        <v>117</v>
      </c>
      <c r="AU121" s="130" t="s">
        <v>72</v>
      </c>
      <c r="AV121" s="130" t="s">
        <v>72</v>
      </c>
      <c r="AW121" s="130" t="s">
        <v>82</v>
      </c>
      <c r="AX121" s="130" t="s">
        <v>64</v>
      </c>
      <c r="AY121" s="130" t="s">
        <v>108</v>
      </c>
    </row>
    <row r="122" spans="2:51" s="6" customFormat="1" ht="27" customHeight="1">
      <c r="B122" s="123"/>
      <c r="C122" s="124"/>
      <c r="D122" s="124"/>
      <c r="E122" s="124"/>
      <c r="F122" s="265" t="s">
        <v>198</v>
      </c>
      <c r="G122" s="266"/>
      <c r="H122" s="266"/>
      <c r="I122" s="266"/>
      <c r="J122" s="124"/>
      <c r="K122" s="126">
        <v>225.05</v>
      </c>
      <c r="L122" s="124"/>
      <c r="M122" s="124"/>
      <c r="N122" s="124"/>
      <c r="O122" s="124"/>
      <c r="P122" s="124"/>
      <c r="Q122" s="124"/>
      <c r="R122" s="124"/>
      <c r="S122" s="127"/>
      <c r="T122" s="128"/>
      <c r="U122" s="124"/>
      <c r="V122" s="124"/>
      <c r="W122" s="124"/>
      <c r="X122" s="124"/>
      <c r="Y122" s="124"/>
      <c r="Z122" s="124"/>
      <c r="AA122" s="129"/>
      <c r="AT122" s="130" t="s">
        <v>117</v>
      </c>
      <c r="AU122" s="130" t="s">
        <v>72</v>
      </c>
      <c r="AV122" s="130" t="s">
        <v>72</v>
      </c>
      <c r="AW122" s="130" t="s">
        <v>82</v>
      </c>
      <c r="AX122" s="130" t="s">
        <v>64</v>
      </c>
      <c r="AY122" s="130" t="s">
        <v>108</v>
      </c>
    </row>
    <row r="123" spans="2:51" s="6" customFormat="1" ht="27" customHeight="1">
      <c r="B123" s="123"/>
      <c r="C123" s="124"/>
      <c r="D123" s="124"/>
      <c r="E123" s="124"/>
      <c r="F123" s="265" t="s">
        <v>199</v>
      </c>
      <c r="G123" s="266"/>
      <c r="H123" s="266"/>
      <c r="I123" s="266"/>
      <c r="J123" s="124"/>
      <c r="K123" s="126">
        <v>223.599</v>
      </c>
      <c r="L123" s="124"/>
      <c r="M123" s="124"/>
      <c r="N123" s="124"/>
      <c r="O123" s="124"/>
      <c r="P123" s="124"/>
      <c r="Q123" s="124"/>
      <c r="R123" s="124"/>
      <c r="S123" s="127"/>
      <c r="T123" s="128"/>
      <c r="U123" s="124"/>
      <c r="V123" s="124"/>
      <c r="W123" s="124"/>
      <c r="X123" s="124"/>
      <c r="Y123" s="124"/>
      <c r="Z123" s="124"/>
      <c r="AA123" s="129"/>
      <c r="AT123" s="130" t="s">
        <v>117</v>
      </c>
      <c r="AU123" s="130" t="s">
        <v>72</v>
      </c>
      <c r="AV123" s="130" t="s">
        <v>72</v>
      </c>
      <c r="AW123" s="130" t="s">
        <v>82</v>
      </c>
      <c r="AX123" s="130" t="s">
        <v>64</v>
      </c>
      <c r="AY123" s="130" t="s">
        <v>108</v>
      </c>
    </row>
    <row r="124" spans="2:65" s="6" customFormat="1" ht="27" customHeight="1">
      <c r="B124" s="21"/>
      <c r="C124" s="113" t="s">
        <v>200</v>
      </c>
      <c r="D124" s="113" t="s">
        <v>110</v>
      </c>
      <c r="E124" s="114" t="s">
        <v>201</v>
      </c>
      <c r="F124" s="260" t="s">
        <v>202</v>
      </c>
      <c r="G124" s="261"/>
      <c r="H124" s="261"/>
      <c r="I124" s="261"/>
      <c r="J124" s="116" t="s">
        <v>191</v>
      </c>
      <c r="K124" s="117">
        <v>2158.867</v>
      </c>
      <c r="L124" s="262"/>
      <c r="M124" s="261"/>
      <c r="N124" s="263">
        <f>ROUND($L$124*$K$124,0)</f>
        <v>0</v>
      </c>
      <c r="O124" s="261"/>
      <c r="P124" s="261"/>
      <c r="Q124" s="261"/>
      <c r="R124" s="115" t="s">
        <v>134</v>
      </c>
      <c r="S124" s="41"/>
      <c r="T124" s="118"/>
      <c r="U124" s="119" t="s">
        <v>34</v>
      </c>
      <c r="V124" s="22"/>
      <c r="W124" s="22"/>
      <c r="X124" s="120">
        <v>0</v>
      </c>
      <c r="Y124" s="120">
        <f>$X$124*$K$124</f>
        <v>0</v>
      </c>
      <c r="Z124" s="120">
        <v>0</v>
      </c>
      <c r="AA124" s="121">
        <f>$Z$124*$K$124</f>
        <v>0</v>
      </c>
      <c r="AR124" s="76" t="s">
        <v>114</v>
      </c>
      <c r="AT124" s="76" t="s">
        <v>110</v>
      </c>
      <c r="AU124" s="76" t="s">
        <v>72</v>
      </c>
      <c r="AY124" s="6" t="s">
        <v>108</v>
      </c>
      <c r="BE124" s="122">
        <f>IF($U$124="základní",$N$124,0)</f>
        <v>0</v>
      </c>
      <c r="BF124" s="122">
        <f>IF($U$124="snížená",$N$124,0)</f>
        <v>0</v>
      </c>
      <c r="BG124" s="122">
        <f>IF($U$124="zákl. přenesená",$N$124,0)</f>
        <v>0</v>
      </c>
      <c r="BH124" s="122">
        <f>IF($U$124="sníž. přenesená",$N$124,0)</f>
        <v>0</v>
      </c>
      <c r="BI124" s="122">
        <f>IF($U$124="nulová",$N$124,0)</f>
        <v>0</v>
      </c>
      <c r="BJ124" s="76" t="s">
        <v>8</v>
      </c>
      <c r="BK124" s="122">
        <f>ROUND($L$124*$K$124,0)</f>
        <v>0</v>
      </c>
      <c r="BL124" s="76" t="s">
        <v>114</v>
      </c>
      <c r="BM124" s="76" t="s">
        <v>203</v>
      </c>
    </row>
    <row r="125" spans="2:47" s="6" customFormat="1" ht="16.5" customHeight="1">
      <c r="B125" s="21"/>
      <c r="C125" s="22"/>
      <c r="D125" s="22"/>
      <c r="E125" s="22"/>
      <c r="F125" s="264" t="s">
        <v>204</v>
      </c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129</v>
      </c>
      <c r="AU125" s="6" t="s">
        <v>72</v>
      </c>
    </row>
    <row r="126" spans="2:65" s="6" customFormat="1" ht="27" customHeight="1">
      <c r="B126" s="21"/>
      <c r="C126" s="113" t="s">
        <v>205</v>
      </c>
      <c r="D126" s="113" t="s">
        <v>110</v>
      </c>
      <c r="E126" s="114" t="s">
        <v>206</v>
      </c>
      <c r="F126" s="260" t="s">
        <v>207</v>
      </c>
      <c r="G126" s="261"/>
      <c r="H126" s="261"/>
      <c r="I126" s="261"/>
      <c r="J126" s="116" t="s">
        <v>146</v>
      </c>
      <c r="K126" s="117">
        <v>1167.718</v>
      </c>
      <c r="L126" s="262"/>
      <c r="M126" s="261"/>
      <c r="N126" s="263">
        <f>ROUND($L$126*$K$126,0)</f>
        <v>0</v>
      </c>
      <c r="O126" s="261"/>
      <c r="P126" s="261"/>
      <c r="Q126" s="261"/>
      <c r="R126" s="115" t="s">
        <v>134</v>
      </c>
      <c r="S126" s="41"/>
      <c r="T126" s="118"/>
      <c r="U126" s="119" t="s">
        <v>34</v>
      </c>
      <c r="V126" s="22"/>
      <c r="W126" s="22"/>
      <c r="X126" s="120">
        <v>0</v>
      </c>
      <c r="Y126" s="120">
        <f>$X$126*$K$126</f>
        <v>0</v>
      </c>
      <c r="Z126" s="120">
        <v>0</v>
      </c>
      <c r="AA126" s="121">
        <f>$Z$126*$K$126</f>
        <v>0</v>
      </c>
      <c r="AR126" s="76" t="s">
        <v>114</v>
      </c>
      <c r="AT126" s="76" t="s">
        <v>110</v>
      </c>
      <c r="AU126" s="76" t="s">
        <v>72</v>
      </c>
      <c r="AY126" s="6" t="s">
        <v>108</v>
      </c>
      <c r="BE126" s="122">
        <f>IF($U$126="základní",$N$126,0)</f>
        <v>0</v>
      </c>
      <c r="BF126" s="122">
        <f>IF($U$126="snížená",$N$126,0)</f>
        <v>0</v>
      </c>
      <c r="BG126" s="122">
        <f>IF($U$126="zákl. přenesená",$N$126,0)</f>
        <v>0</v>
      </c>
      <c r="BH126" s="122">
        <f>IF($U$126="sníž. přenesená",$N$126,0)</f>
        <v>0</v>
      </c>
      <c r="BI126" s="122">
        <f>IF($U$126="nulová",$N$126,0)</f>
        <v>0</v>
      </c>
      <c r="BJ126" s="76" t="s">
        <v>8</v>
      </c>
      <c r="BK126" s="122">
        <f>ROUND($L$126*$K$126,0)</f>
        <v>0</v>
      </c>
      <c r="BL126" s="76" t="s">
        <v>114</v>
      </c>
      <c r="BM126" s="76" t="s">
        <v>208</v>
      </c>
    </row>
    <row r="127" spans="2:47" s="6" customFormat="1" ht="27" customHeight="1">
      <c r="B127" s="21"/>
      <c r="C127" s="22"/>
      <c r="D127" s="22"/>
      <c r="E127" s="22"/>
      <c r="F127" s="264" t="s">
        <v>209</v>
      </c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129</v>
      </c>
      <c r="AU127" s="6" t="s">
        <v>72</v>
      </c>
    </row>
    <row r="128" spans="2:51" s="6" customFormat="1" ht="15.75" customHeight="1">
      <c r="B128" s="123"/>
      <c r="C128" s="124"/>
      <c r="D128" s="124"/>
      <c r="E128" s="124"/>
      <c r="F128" s="265" t="s">
        <v>210</v>
      </c>
      <c r="G128" s="266"/>
      <c r="H128" s="266"/>
      <c r="I128" s="266"/>
      <c r="J128" s="124"/>
      <c r="K128" s="126">
        <v>1167.718</v>
      </c>
      <c r="L128" s="124"/>
      <c r="M128" s="124"/>
      <c r="N128" s="124"/>
      <c r="O128" s="124"/>
      <c r="P128" s="124"/>
      <c r="Q128" s="124"/>
      <c r="R128" s="124"/>
      <c r="S128" s="127"/>
      <c r="T128" s="128"/>
      <c r="U128" s="124"/>
      <c r="V128" s="124"/>
      <c r="W128" s="124"/>
      <c r="X128" s="124"/>
      <c r="Y128" s="124"/>
      <c r="Z128" s="124"/>
      <c r="AA128" s="129"/>
      <c r="AT128" s="130" t="s">
        <v>117</v>
      </c>
      <c r="AU128" s="130" t="s">
        <v>72</v>
      </c>
      <c r="AV128" s="130" t="s">
        <v>72</v>
      </c>
      <c r="AW128" s="130" t="s">
        <v>82</v>
      </c>
      <c r="AX128" s="130" t="s">
        <v>64</v>
      </c>
      <c r="AY128" s="130" t="s">
        <v>108</v>
      </c>
    </row>
    <row r="129" spans="2:65" s="6" customFormat="1" ht="27" customHeight="1">
      <c r="B129" s="21"/>
      <c r="C129" s="113" t="s">
        <v>211</v>
      </c>
      <c r="D129" s="113" t="s">
        <v>110</v>
      </c>
      <c r="E129" s="114" t="s">
        <v>212</v>
      </c>
      <c r="F129" s="260" t="s">
        <v>213</v>
      </c>
      <c r="G129" s="261"/>
      <c r="H129" s="261"/>
      <c r="I129" s="261"/>
      <c r="J129" s="116" t="s">
        <v>146</v>
      </c>
      <c r="K129" s="117">
        <v>1167.718</v>
      </c>
      <c r="L129" s="262"/>
      <c r="M129" s="261"/>
      <c r="N129" s="263">
        <f>ROUND($L$129*$K$129,0)</f>
        <v>0</v>
      </c>
      <c r="O129" s="261"/>
      <c r="P129" s="261"/>
      <c r="Q129" s="261"/>
      <c r="R129" s="115" t="s">
        <v>134</v>
      </c>
      <c r="S129" s="41"/>
      <c r="T129" s="118"/>
      <c r="U129" s="119" t="s">
        <v>34</v>
      </c>
      <c r="V129" s="22"/>
      <c r="W129" s="22"/>
      <c r="X129" s="120">
        <v>0</v>
      </c>
      <c r="Y129" s="120">
        <f>$X$129*$K$129</f>
        <v>0</v>
      </c>
      <c r="Z129" s="120">
        <v>0</v>
      </c>
      <c r="AA129" s="121">
        <f>$Z$129*$K$129</f>
        <v>0</v>
      </c>
      <c r="AR129" s="76" t="s">
        <v>114</v>
      </c>
      <c r="AT129" s="76" t="s">
        <v>110</v>
      </c>
      <c r="AU129" s="76" t="s">
        <v>72</v>
      </c>
      <c r="AY129" s="6" t="s">
        <v>108</v>
      </c>
      <c r="BE129" s="122">
        <f>IF($U$129="základní",$N$129,0)</f>
        <v>0</v>
      </c>
      <c r="BF129" s="122">
        <f>IF($U$129="snížená",$N$129,0)</f>
        <v>0</v>
      </c>
      <c r="BG129" s="122">
        <f>IF($U$129="zákl. přenesená",$N$129,0)</f>
        <v>0</v>
      </c>
      <c r="BH129" s="122">
        <f>IF($U$129="sníž. přenesená",$N$129,0)</f>
        <v>0</v>
      </c>
      <c r="BI129" s="122">
        <f>IF($U$129="nulová",$N$129,0)</f>
        <v>0</v>
      </c>
      <c r="BJ129" s="76" t="s">
        <v>8</v>
      </c>
      <c r="BK129" s="122">
        <f>ROUND($L$129*$K$129,0)</f>
        <v>0</v>
      </c>
      <c r="BL129" s="76" t="s">
        <v>114</v>
      </c>
      <c r="BM129" s="76" t="s">
        <v>214</v>
      </c>
    </row>
    <row r="130" spans="2:47" s="6" customFormat="1" ht="16.5" customHeight="1">
      <c r="B130" s="21"/>
      <c r="C130" s="22"/>
      <c r="D130" s="22"/>
      <c r="E130" s="22"/>
      <c r="F130" s="264" t="s">
        <v>215</v>
      </c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129</v>
      </c>
      <c r="AU130" s="6" t="s">
        <v>72</v>
      </c>
    </row>
    <row r="131" spans="2:65" s="6" customFormat="1" ht="27" customHeight="1">
      <c r="B131" s="21"/>
      <c r="C131" s="113" t="s">
        <v>216</v>
      </c>
      <c r="D131" s="113" t="s">
        <v>110</v>
      </c>
      <c r="E131" s="114" t="s">
        <v>217</v>
      </c>
      <c r="F131" s="260" t="s">
        <v>218</v>
      </c>
      <c r="G131" s="261"/>
      <c r="H131" s="261"/>
      <c r="I131" s="261"/>
      <c r="J131" s="116" t="s">
        <v>146</v>
      </c>
      <c r="K131" s="117">
        <v>2316.295</v>
      </c>
      <c r="L131" s="262"/>
      <c r="M131" s="261"/>
      <c r="N131" s="263">
        <f>ROUND($L$131*$K$131,0)</f>
        <v>0</v>
      </c>
      <c r="O131" s="261"/>
      <c r="P131" s="261"/>
      <c r="Q131" s="261"/>
      <c r="R131" s="115" t="s">
        <v>134</v>
      </c>
      <c r="S131" s="41"/>
      <c r="T131" s="118"/>
      <c r="U131" s="119" t="s">
        <v>34</v>
      </c>
      <c r="V131" s="22"/>
      <c r="W131" s="22"/>
      <c r="X131" s="120">
        <v>0</v>
      </c>
      <c r="Y131" s="120">
        <f>$X$131*$K$131</f>
        <v>0</v>
      </c>
      <c r="Z131" s="120">
        <v>0</v>
      </c>
      <c r="AA131" s="121">
        <f>$Z$131*$K$131</f>
        <v>0</v>
      </c>
      <c r="AR131" s="76" t="s">
        <v>114</v>
      </c>
      <c r="AT131" s="76" t="s">
        <v>110</v>
      </c>
      <c r="AU131" s="76" t="s">
        <v>72</v>
      </c>
      <c r="AY131" s="6" t="s">
        <v>108</v>
      </c>
      <c r="BE131" s="122">
        <f>IF($U$131="základní",$N$131,0)</f>
        <v>0</v>
      </c>
      <c r="BF131" s="122">
        <f>IF($U$131="snížená",$N$131,0)</f>
        <v>0</v>
      </c>
      <c r="BG131" s="122">
        <f>IF($U$131="zákl. přenesená",$N$131,0)</f>
        <v>0</v>
      </c>
      <c r="BH131" s="122">
        <f>IF($U$131="sníž. přenesená",$N$131,0)</f>
        <v>0</v>
      </c>
      <c r="BI131" s="122">
        <f>IF($U$131="nulová",$N$131,0)</f>
        <v>0</v>
      </c>
      <c r="BJ131" s="76" t="s">
        <v>8</v>
      </c>
      <c r="BK131" s="122">
        <f>ROUND($L$131*$K$131,0)</f>
        <v>0</v>
      </c>
      <c r="BL131" s="76" t="s">
        <v>114</v>
      </c>
      <c r="BM131" s="76" t="s">
        <v>219</v>
      </c>
    </row>
    <row r="132" spans="2:47" s="6" customFormat="1" ht="16.5" customHeight="1">
      <c r="B132" s="21"/>
      <c r="C132" s="22"/>
      <c r="D132" s="22"/>
      <c r="E132" s="22"/>
      <c r="F132" s="264" t="s">
        <v>220</v>
      </c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129</v>
      </c>
      <c r="AU132" s="6" t="s">
        <v>72</v>
      </c>
    </row>
    <row r="133" spans="2:51" s="6" customFormat="1" ht="39" customHeight="1">
      <c r="B133" s="123"/>
      <c r="C133" s="124"/>
      <c r="D133" s="124"/>
      <c r="E133" s="124"/>
      <c r="F133" s="265" t="s">
        <v>221</v>
      </c>
      <c r="G133" s="266"/>
      <c r="H133" s="266"/>
      <c r="I133" s="266"/>
      <c r="J133" s="124"/>
      <c r="K133" s="126">
        <v>237.033</v>
      </c>
      <c r="L133" s="124"/>
      <c r="M133" s="124"/>
      <c r="N133" s="124"/>
      <c r="O133" s="124"/>
      <c r="P133" s="124"/>
      <c r="Q133" s="124"/>
      <c r="R133" s="124"/>
      <c r="S133" s="127"/>
      <c r="T133" s="128"/>
      <c r="U133" s="124"/>
      <c r="V133" s="124"/>
      <c r="W133" s="124"/>
      <c r="X133" s="124"/>
      <c r="Y133" s="124"/>
      <c r="Z133" s="124"/>
      <c r="AA133" s="129"/>
      <c r="AT133" s="130" t="s">
        <v>117</v>
      </c>
      <c r="AU133" s="130" t="s">
        <v>72</v>
      </c>
      <c r="AV133" s="130" t="s">
        <v>72</v>
      </c>
      <c r="AW133" s="130" t="s">
        <v>82</v>
      </c>
      <c r="AX133" s="130" t="s">
        <v>64</v>
      </c>
      <c r="AY133" s="130" t="s">
        <v>108</v>
      </c>
    </row>
    <row r="134" spans="2:51" s="6" customFormat="1" ht="27" customHeight="1">
      <c r="B134" s="123"/>
      <c r="C134" s="124"/>
      <c r="D134" s="124"/>
      <c r="E134" s="124"/>
      <c r="F134" s="265" t="s">
        <v>222</v>
      </c>
      <c r="G134" s="266"/>
      <c r="H134" s="266"/>
      <c r="I134" s="266"/>
      <c r="J134" s="124"/>
      <c r="K134" s="126">
        <v>633.374</v>
      </c>
      <c r="L134" s="124"/>
      <c r="M134" s="124"/>
      <c r="N134" s="124"/>
      <c r="O134" s="124"/>
      <c r="P134" s="124"/>
      <c r="Q134" s="124"/>
      <c r="R134" s="124"/>
      <c r="S134" s="127"/>
      <c r="T134" s="128"/>
      <c r="U134" s="124"/>
      <c r="V134" s="124"/>
      <c r="W134" s="124"/>
      <c r="X134" s="124"/>
      <c r="Y134" s="124"/>
      <c r="Z134" s="124"/>
      <c r="AA134" s="129"/>
      <c r="AT134" s="130" t="s">
        <v>117</v>
      </c>
      <c r="AU134" s="130" t="s">
        <v>72</v>
      </c>
      <c r="AV134" s="130" t="s">
        <v>72</v>
      </c>
      <c r="AW134" s="130" t="s">
        <v>82</v>
      </c>
      <c r="AX134" s="130" t="s">
        <v>64</v>
      </c>
      <c r="AY134" s="130" t="s">
        <v>108</v>
      </c>
    </row>
    <row r="135" spans="2:51" s="6" customFormat="1" ht="27" customHeight="1">
      <c r="B135" s="123"/>
      <c r="C135" s="124"/>
      <c r="D135" s="124"/>
      <c r="E135" s="124"/>
      <c r="F135" s="265" t="s">
        <v>223</v>
      </c>
      <c r="G135" s="266"/>
      <c r="H135" s="266"/>
      <c r="I135" s="266"/>
      <c r="J135" s="124"/>
      <c r="K135" s="126">
        <v>667.214</v>
      </c>
      <c r="L135" s="124"/>
      <c r="M135" s="124"/>
      <c r="N135" s="124"/>
      <c r="O135" s="124"/>
      <c r="P135" s="124"/>
      <c r="Q135" s="124"/>
      <c r="R135" s="124"/>
      <c r="S135" s="127"/>
      <c r="T135" s="128"/>
      <c r="U135" s="124"/>
      <c r="V135" s="124"/>
      <c r="W135" s="124"/>
      <c r="X135" s="124"/>
      <c r="Y135" s="124"/>
      <c r="Z135" s="124"/>
      <c r="AA135" s="129"/>
      <c r="AT135" s="130" t="s">
        <v>117</v>
      </c>
      <c r="AU135" s="130" t="s">
        <v>72</v>
      </c>
      <c r="AV135" s="130" t="s">
        <v>72</v>
      </c>
      <c r="AW135" s="130" t="s">
        <v>82</v>
      </c>
      <c r="AX135" s="130" t="s">
        <v>64</v>
      </c>
      <c r="AY135" s="130" t="s">
        <v>108</v>
      </c>
    </row>
    <row r="136" spans="2:51" s="6" customFormat="1" ht="15.75" customHeight="1">
      <c r="B136" s="123"/>
      <c r="C136" s="124"/>
      <c r="D136" s="124"/>
      <c r="E136" s="124"/>
      <c r="F136" s="265" t="s">
        <v>224</v>
      </c>
      <c r="G136" s="266"/>
      <c r="H136" s="266"/>
      <c r="I136" s="266"/>
      <c r="J136" s="124"/>
      <c r="K136" s="126">
        <v>363.37</v>
      </c>
      <c r="L136" s="124"/>
      <c r="M136" s="124"/>
      <c r="N136" s="124"/>
      <c r="O136" s="124"/>
      <c r="P136" s="124"/>
      <c r="Q136" s="124"/>
      <c r="R136" s="124"/>
      <c r="S136" s="127"/>
      <c r="T136" s="128"/>
      <c r="U136" s="124"/>
      <c r="V136" s="124"/>
      <c r="W136" s="124"/>
      <c r="X136" s="124"/>
      <c r="Y136" s="124"/>
      <c r="Z136" s="124"/>
      <c r="AA136" s="129"/>
      <c r="AT136" s="130" t="s">
        <v>117</v>
      </c>
      <c r="AU136" s="130" t="s">
        <v>72</v>
      </c>
      <c r="AV136" s="130" t="s">
        <v>72</v>
      </c>
      <c r="AW136" s="130" t="s">
        <v>82</v>
      </c>
      <c r="AX136" s="130" t="s">
        <v>64</v>
      </c>
      <c r="AY136" s="130" t="s">
        <v>108</v>
      </c>
    </row>
    <row r="137" spans="2:51" s="6" customFormat="1" ht="27" customHeight="1">
      <c r="B137" s="123"/>
      <c r="C137" s="124"/>
      <c r="D137" s="124"/>
      <c r="E137" s="124"/>
      <c r="F137" s="265" t="s">
        <v>225</v>
      </c>
      <c r="G137" s="266"/>
      <c r="H137" s="266"/>
      <c r="I137" s="266"/>
      <c r="J137" s="124"/>
      <c r="K137" s="126">
        <v>255.854</v>
      </c>
      <c r="L137" s="124"/>
      <c r="M137" s="124"/>
      <c r="N137" s="124"/>
      <c r="O137" s="124"/>
      <c r="P137" s="124"/>
      <c r="Q137" s="124"/>
      <c r="R137" s="124"/>
      <c r="S137" s="127"/>
      <c r="T137" s="128"/>
      <c r="U137" s="124"/>
      <c r="V137" s="124"/>
      <c r="W137" s="124"/>
      <c r="X137" s="124"/>
      <c r="Y137" s="124"/>
      <c r="Z137" s="124"/>
      <c r="AA137" s="129"/>
      <c r="AT137" s="130" t="s">
        <v>117</v>
      </c>
      <c r="AU137" s="130" t="s">
        <v>72</v>
      </c>
      <c r="AV137" s="130" t="s">
        <v>72</v>
      </c>
      <c r="AW137" s="130" t="s">
        <v>82</v>
      </c>
      <c r="AX137" s="130" t="s">
        <v>64</v>
      </c>
      <c r="AY137" s="130" t="s">
        <v>108</v>
      </c>
    </row>
    <row r="138" spans="2:51" s="6" customFormat="1" ht="15.75" customHeight="1">
      <c r="B138" s="123"/>
      <c r="C138" s="124"/>
      <c r="D138" s="124"/>
      <c r="E138" s="124"/>
      <c r="F138" s="265" t="s">
        <v>226</v>
      </c>
      <c r="G138" s="266"/>
      <c r="H138" s="266"/>
      <c r="I138" s="266"/>
      <c r="J138" s="124"/>
      <c r="K138" s="126">
        <v>159.45</v>
      </c>
      <c r="L138" s="124"/>
      <c r="M138" s="124"/>
      <c r="N138" s="124"/>
      <c r="O138" s="124"/>
      <c r="P138" s="124"/>
      <c r="Q138" s="124"/>
      <c r="R138" s="124"/>
      <c r="S138" s="127"/>
      <c r="T138" s="128"/>
      <c r="U138" s="124"/>
      <c r="V138" s="124"/>
      <c r="W138" s="124"/>
      <c r="X138" s="124"/>
      <c r="Y138" s="124"/>
      <c r="Z138" s="124"/>
      <c r="AA138" s="129"/>
      <c r="AT138" s="130" t="s">
        <v>117</v>
      </c>
      <c r="AU138" s="130" t="s">
        <v>72</v>
      </c>
      <c r="AV138" s="130" t="s">
        <v>72</v>
      </c>
      <c r="AW138" s="130" t="s">
        <v>82</v>
      </c>
      <c r="AX138" s="130" t="s">
        <v>64</v>
      </c>
      <c r="AY138" s="130" t="s">
        <v>108</v>
      </c>
    </row>
    <row r="139" spans="2:65" s="6" customFormat="1" ht="39" customHeight="1">
      <c r="B139" s="21"/>
      <c r="C139" s="113" t="s">
        <v>227</v>
      </c>
      <c r="D139" s="113" t="s">
        <v>110</v>
      </c>
      <c r="E139" s="114" t="s">
        <v>228</v>
      </c>
      <c r="F139" s="260" t="s">
        <v>229</v>
      </c>
      <c r="G139" s="261"/>
      <c r="H139" s="261"/>
      <c r="I139" s="261"/>
      <c r="J139" s="116" t="s">
        <v>146</v>
      </c>
      <c r="K139" s="117">
        <v>853.771</v>
      </c>
      <c r="L139" s="262"/>
      <c r="M139" s="261"/>
      <c r="N139" s="263">
        <f>ROUND($L$139*$K$139,0)</f>
        <v>0</v>
      </c>
      <c r="O139" s="261"/>
      <c r="P139" s="261"/>
      <c r="Q139" s="261"/>
      <c r="R139" s="115" t="s">
        <v>134</v>
      </c>
      <c r="S139" s="41"/>
      <c r="T139" s="118"/>
      <c r="U139" s="119" t="s">
        <v>34</v>
      </c>
      <c r="V139" s="22"/>
      <c r="W139" s="22"/>
      <c r="X139" s="120">
        <v>0</v>
      </c>
      <c r="Y139" s="120">
        <f>$X$139*$K$139</f>
        <v>0</v>
      </c>
      <c r="Z139" s="120">
        <v>0</v>
      </c>
      <c r="AA139" s="121">
        <f>$Z$139*$K$139</f>
        <v>0</v>
      </c>
      <c r="AR139" s="76" t="s">
        <v>114</v>
      </c>
      <c r="AT139" s="76" t="s">
        <v>110</v>
      </c>
      <c r="AU139" s="76" t="s">
        <v>72</v>
      </c>
      <c r="AY139" s="6" t="s">
        <v>108</v>
      </c>
      <c r="BE139" s="122">
        <f>IF($U$139="základní",$N$139,0)</f>
        <v>0</v>
      </c>
      <c r="BF139" s="122">
        <f>IF($U$139="snížená",$N$139,0)</f>
        <v>0</v>
      </c>
      <c r="BG139" s="122">
        <f>IF($U$139="zákl. přenesená",$N$139,0)</f>
        <v>0</v>
      </c>
      <c r="BH139" s="122">
        <f>IF($U$139="sníž. přenesená",$N$139,0)</f>
        <v>0</v>
      </c>
      <c r="BI139" s="122">
        <f>IF($U$139="nulová",$N$139,0)</f>
        <v>0</v>
      </c>
      <c r="BJ139" s="76" t="s">
        <v>8</v>
      </c>
      <c r="BK139" s="122">
        <f>ROUND($L$139*$K$139,0)</f>
        <v>0</v>
      </c>
      <c r="BL139" s="76" t="s">
        <v>114</v>
      </c>
      <c r="BM139" s="76" t="s">
        <v>230</v>
      </c>
    </row>
    <row r="140" spans="2:47" s="6" customFormat="1" ht="27" customHeight="1">
      <c r="B140" s="21"/>
      <c r="C140" s="22"/>
      <c r="D140" s="22"/>
      <c r="E140" s="22"/>
      <c r="F140" s="264" t="s">
        <v>231</v>
      </c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129</v>
      </c>
      <c r="AU140" s="6" t="s">
        <v>72</v>
      </c>
    </row>
    <row r="141" spans="2:51" s="6" customFormat="1" ht="15.75" customHeight="1">
      <c r="B141" s="123"/>
      <c r="C141" s="124"/>
      <c r="D141" s="124"/>
      <c r="E141" s="124"/>
      <c r="F141" s="265" t="s">
        <v>232</v>
      </c>
      <c r="G141" s="266"/>
      <c r="H141" s="266"/>
      <c r="I141" s="266"/>
      <c r="J141" s="124"/>
      <c r="K141" s="126">
        <v>75.555</v>
      </c>
      <c r="L141" s="124"/>
      <c r="M141" s="124"/>
      <c r="N141" s="124"/>
      <c r="O141" s="124"/>
      <c r="P141" s="124"/>
      <c r="Q141" s="124"/>
      <c r="R141" s="124"/>
      <c r="S141" s="127"/>
      <c r="T141" s="128"/>
      <c r="U141" s="124"/>
      <c r="V141" s="124"/>
      <c r="W141" s="124"/>
      <c r="X141" s="124"/>
      <c r="Y141" s="124"/>
      <c r="Z141" s="124"/>
      <c r="AA141" s="129"/>
      <c r="AT141" s="130" t="s">
        <v>117</v>
      </c>
      <c r="AU141" s="130" t="s">
        <v>72</v>
      </c>
      <c r="AV141" s="130" t="s">
        <v>72</v>
      </c>
      <c r="AW141" s="130" t="s">
        <v>82</v>
      </c>
      <c r="AX141" s="130" t="s">
        <v>64</v>
      </c>
      <c r="AY141" s="130" t="s">
        <v>108</v>
      </c>
    </row>
    <row r="142" spans="2:51" s="6" customFormat="1" ht="39" customHeight="1">
      <c r="B142" s="123"/>
      <c r="C142" s="124"/>
      <c r="D142" s="124"/>
      <c r="E142" s="124"/>
      <c r="F142" s="265" t="s">
        <v>233</v>
      </c>
      <c r="G142" s="266"/>
      <c r="H142" s="266"/>
      <c r="I142" s="266"/>
      <c r="J142" s="124"/>
      <c r="K142" s="126">
        <v>226.998</v>
      </c>
      <c r="L142" s="124"/>
      <c r="M142" s="124"/>
      <c r="N142" s="124"/>
      <c r="O142" s="124"/>
      <c r="P142" s="124"/>
      <c r="Q142" s="124"/>
      <c r="R142" s="124"/>
      <c r="S142" s="127"/>
      <c r="T142" s="128"/>
      <c r="U142" s="124"/>
      <c r="V142" s="124"/>
      <c r="W142" s="124"/>
      <c r="X142" s="124"/>
      <c r="Y142" s="124"/>
      <c r="Z142" s="124"/>
      <c r="AA142" s="129"/>
      <c r="AT142" s="130" t="s">
        <v>117</v>
      </c>
      <c r="AU142" s="130" t="s">
        <v>72</v>
      </c>
      <c r="AV142" s="130" t="s">
        <v>72</v>
      </c>
      <c r="AW142" s="130" t="s">
        <v>82</v>
      </c>
      <c r="AX142" s="130" t="s">
        <v>64</v>
      </c>
      <c r="AY142" s="130" t="s">
        <v>108</v>
      </c>
    </row>
    <row r="143" spans="2:51" s="6" customFormat="1" ht="39" customHeight="1">
      <c r="B143" s="123"/>
      <c r="C143" s="124"/>
      <c r="D143" s="124"/>
      <c r="E143" s="124"/>
      <c r="F143" s="265" t="s">
        <v>234</v>
      </c>
      <c r="G143" s="266"/>
      <c r="H143" s="266"/>
      <c r="I143" s="266"/>
      <c r="J143" s="124"/>
      <c r="K143" s="126">
        <v>219.661</v>
      </c>
      <c r="L143" s="124"/>
      <c r="M143" s="124"/>
      <c r="N143" s="124"/>
      <c r="O143" s="124"/>
      <c r="P143" s="124"/>
      <c r="Q143" s="124"/>
      <c r="R143" s="124"/>
      <c r="S143" s="127"/>
      <c r="T143" s="128"/>
      <c r="U143" s="124"/>
      <c r="V143" s="124"/>
      <c r="W143" s="124"/>
      <c r="X143" s="124"/>
      <c r="Y143" s="124"/>
      <c r="Z143" s="124"/>
      <c r="AA143" s="129"/>
      <c r="AT143" s="130" t="s">
        <v>117</v>
      </c>
      <c r="AU143" s="130" t="s">
        <v>72</v>
      </c>
      <c r="AV143" s="130" t="s">
        <v>72</v>
      </c>
      <c r="AW143" s="130" t="s">
        <v>82</v>
      </c>
      <c r="AX143" s="130" t="s">
        <v>64</v>
      </c>
      <c r="AY143" s="130" t="s">
        <v>108</v>
      </c>
    </row>
    <row r="144" spans="2:51" s="6" customFormat="1" ht="15.75" customHeight="1">
      <c r="B144" s="123"/>
      <c r="C144" s="124"/>
      <c r="D144" s="124"/>
      <c r="E144" s="124"/>
      <c r="F144" s="265" t="s">
        <v>235</v>
      </c>
      <c r="G144" s="266"/>
      <c r="H144" s="266"/>
      <c r="I144" s="266"/>
      <c r="J144" s="124"/>
      <c r="K144" s="126">
        <v>138.072</v>
      </c>
      <c r="L144" s="124"/>
      <c r="M144" s="124"/>
      <c r="N144" s="124"/>
      <c r="O144" s="124"/>
      <c r="P144" s="124"/>
      <c r="Q144" s="124"/>
      <c r="R144" s="124"/>
      <c r="S144" s="127"/>
      <c r="T144" s="128"/>
      <c r="U144" s="124"/>
      <c r="V144" s="124"/>
      <c r="W144" s="124"/>
      <c r="X144" s="124"/>
      <c r="Y144" s="124"/>
      <c r="Z144" s="124"/>
      <c r="AA144" s="129"/>
      <c r="AT144" s="130" t="s">
        <v>117</v>
      </c>
      <c r="AU144" s="130" t="s">
        <v>72</v>
      </c>
      <c r="AV144" s="130" t="s">
        <v>72</v>
      </c>
      <c r="AW144" s="130" t="s">
        <v>82</v>
      </c>
      <c r="AX144" s="130" t="s">
        <v>64</v>
      </c>
      <c r="AY144" s="130" t="s">
        <v>108</v>
      </c>
    </row>
    <row r="145" spans="2:51" s="6" customFormat="1" ht="39" customHeight="1">
      <c r="B145" s="123"/>
      <c r="C145" s="124"/>
      <c r="D145" s="124"/>
      <c r="E145" s="124"/>
      <c r="F145" s="265" t="s">
        <v>236</v>
      </c>
      <c r="G145" s="266"/>
      <c r="H145" s="266"/>
      <c r="I145" s="266"/>
      <c r="J145" s="124"/>
      <c r="K145" s="126">
        <v>109.235</v>
      </c>
      <c r="L145" s="124"/>
      <c r="M145" s="124"/>
      <c r="N145" s="124"/>
      <c r="O145" s="124"/>
      <c r="P145" s="124"/>
      <c r="Q145" s="124"/>
      <c r="R145" s="124"/>
      <c r="S145" s="127"/>
      <c r="T145" s="128"/>
      <c r="U145" s="124"/>
      <c r="V145" s="124"/>
      <c r="W145" s="124"/>
      <c r="X145" s="124"/>
      <c r="Y145" s="124"/>
      <c r="Z145" s="124"/>
      <c r="AA145" s="129"/>
      <c r="AT145" s="130" t="s">
        <v>117</v>
      </c>
      <c r="AU145" s="130" t="s">
        <v>72</v>
      </c>
      <c r="AV145" s="130" t="s">
        <v>72</v>
      </c>
      <c r="AW145" s="130" t="s">
        <v>82</v>
      </c>
      <c r="AX145" s="130" t="s">
        <v>64</v>
      </c>
      <c r="AY145" s="130" t="s">
        <v>108</v>
      </c>
    </row>
    <row r="146" spans="2:51" s="6" customFormat="1" ht="39" customHeight="1">
      <c r="B146" s="123"/>
      <c r="C146" s="124"/>
      <c r="D146" s="124"/>
      <c r="E146" s="124"/>
      <c r="F146" s="265" t="s">
        <v>237</v>
      </c>
      <c r="G146" s="266"/>
      <c r="H146" s="266"/>
      <c r="I146" s="266"/>
      <c r="J146" s="124"/>
      <c r="K146" s="126">
        <v>84.25</v>
      </c>
      <c r="L146" s="124"/>
      <c r="M146" s="124"/>
      <c r="N146" s="124"/>
      <c r="O146" s="124"/>
      <c r="P146" s="124"/>
      <c r="Q146" s="124"/>
      <c r="R146" s="124"/>
      <c r="S146" s="127"/>
      <c r="T146" s="128"/>
      <c r="U146" s="124"/>
      <c r="V146" s="124"/>
      <c r="W146" s="124"/>
      <c r="X146" s="124"/>
      <c r="Y146" s="124"/>
      <c r="Z146" s="124"/>
      <c r="AA146" s="129"/>
      <c r="AT146" s="130" t="s">
        <v>117</v>
      </c>
      <c r="AU146" s="130" t="s">
        <v>72</v>
      </c>
      <c r="AV146" s="130" t="s">
        <v>72</v>
      </c>
      <c r="AW146" s="130" t="s">
        <v>82</v>
      </c>
      <c r="AX146" s="130" t="s">
        <v>64</v>
      </c>
      <c r="AY146" s="130" t="s">
        <v>108</v>
      </c>
    </row>
    <row r="147" spans="2:65" s="6" customFormat="1" ht="15.75" customHeight="1">
      <c r="B147" s="21"/>
      <c r="C147" s="131" t="s">
        <v>238</v>
      </c>
      <c r="D147" s="131" t="s">
        <v>239</v>
      </c>
      <c r="E147" s="132" t="s">
        <v>240</v>
      </c>
      <c r="F147" s="267" t="s">
        <v>241</v>
      </c>
      <c r="G147" s="268"/>
      <c r="H147" s="268"/>
      <c r="I147" s="268"/>
      <c r="J147" s="133" t="s">
        <v>113</v>
      </c>
      <c r="K147" s="134">
        <v>1076.964</v>
      </c>
      <c r="L147" s="269"/>
      <c r="M147" s="268"/>
      <c r="N147" s="270">
        <f>ROUND($L$147*$K$147,0)</f>
        <v>0</v>
      </c>
      <c r="O147" s="261"/>
      <c r="P147" s="261"/>
      <c r="Q147" s="261"/>
      <c r="R147" s="115" t="s">
        <v>134</v>
      </c>
      <c r="S147" s="41"/>
      <c r="T147" s="118"/>
      <c r="U147" s="119" t="s">
        <v>34</v>
      </c>
      <c r="V147" s="22"/>
      <c r="W147" s="22"/>
      <c r="X147" s="120">
        <v>1</v>
      </c>
      <c r="Y147" s="120">
        <f>$X$147*$K$147</f>
        <v>1076.964</v>
      </c>
      <c r="Z147" s="120">
        <v>0</v>
      </c>
      <c r="AA147" s="121">
        <f>$Z$147*$K$147</f>
        <v>0</v>
      </c>
      <c r="AR147" s="76" t="s">
        <v>200</v>
      </c>
      <c r="AT147" s="76" t="s">
        <v>239</v>
      </c>
      <c r="AU147" s="76" t="s">
        <v>72</v>
      </c>
      <c r="AY147" s="6" t="s">
        <v>108</v>
      </c>
      <c r="BE147" s="122">
        <f>IF($U$147="základní",$N$147,0)</f>
        <v>0</v>
      </c>
      <c r="BF147" s="122">
        <f>IF($U$147="snížená",$N$147,0)</f>
        <v>0</v>
      </c>
      <c r="BG147" s="122">
        <f>IF($U$147="zákl. přenesená",$N$147,0)</f>
        <v>0</v>
      </c>
      <c r="BH147" s="122">
        <f>IF($U$147="sníž. přenesená",$N$147,0)</f>
        <v>0</v>
      </c>
      <c r="BI147" s="122">
        <f>IF($U$147="nulová",$N$147,0)</f>
        <v>0</v>
      </c>
      <c r="BJ147" s="76" t="s">
        <v>8</v>
      </c>
      <c r="BK147" s="122">
        <f>ROUND($L$147*$K$147,0)</f>
        <v>0</v>
      </c>
      <c r="BL147" s="76" t="s">
        <v>114</v>
      </c>
      <c r="BM147" s="76" t="s">
        <v>242</v>
      </c>
    </row>
    <row r="148" spans="2:47" s="6" customFormat="1" ht="27" customHeight="1">
      <c r="B148" s="21"/>
      <c r="C148" s="22"/>
      <c r="D148" s="22"/>
      <c r="E148" s="22"/>
      <c r="F148" s="264" t="s">
        <v>243</v>
      </c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41"/>
      <c r="T148" s="50"/>
      <c r="U148" s="22"/>
      <c r="V148" s="22"/>
      <c r="W148" s="22"/>
      <c r="X148" s="22"/>
      <c r="Y148" s="22"/>
      <c r="Z148" s="22"/>
      <c r="AA148" s="51"/>
      <c r="AT148" s="6" t="s">
        <v>129</v>
      </c>
      <c r="AU148" s="6" t="s">
        <v>72</v>
      </c>
    </row>
    <row r="149" spans="2:51" s="6" customFormat="1" ht="15.75" customHeight="1">
      <c r="B149" s="123"/>
      <c r="C149" s="124"/>
      <c r="D149" s="124"/>
      <c r="E149" s="124"/>
      <c r="F149" s="265" t="s">
        <v>244</v>
      </c>
      <c r="G149" s="266"/>
      <c r="H149" s="266"/>
      <c r="I149" s="266"/>
      <c r="J149" s="124"/>
      <c r="K149" s="126">
        <v>1076.964</v>
      </c>
      <c r="L149" s="124"/>
      <c r="M149" s="124"/>
      <c r="N149" s="124"/>
      <c r="O149" s="124"/>
      <c r="P149" s="124"/>
      <c r="Q149" s="124"/>
      <c r="R149" s="124"/>
      <c r="S149" s="127"/>
      <c r="T149" s="128"/>
      <c r="U149" s="124"/>
      <c r="V149" s="124"/>
      <c r="W149" s="124"/>
      <c r="X149" s="124"/>
      <c r="Y149" s="124"/>
      <c r="Z149" s="124"/>
      <c r="AA149" s="129"/>
      <c r="AT149" s="130" t="s">
        <v>117</v>
      </c>
      <c r="AU149" s="130" t="s">
        <v>72</v>
      </c>
      <c r="AV149" s="130" t="s">
        <v>72</v>
      </c>
      <c r="AW149" s="130" t="s">
        <v>64</v>
      </c>
      <c r="AX149" s="130" t="s">
        <v>8</v>
      </c>
      <c r="AY149" s="130" t="s">
        <v>108</v>
      </c>
    </row>
    <row r="150" spans="2:65" s="6" customFormat="1" ht="27" customHeight="1">
      <c r="B150" s="21"/>
      <c r="C150" s="113" t="s">
        <v>245</v>
      </c>
      <c r="D150" s="113" t="s">
        <v>110</v>
      </c>
      <c r="E150" s="114" t="s">
        <v>246</v>
      </c>
      <c r="F150" s="260" t="s">
        <v>247</v>
      </c>
      <c r="G150" s="261"/>
      <c r="H150" s="261"/>
      <c r="I150" s="261"/>
      <c r="J150" s="116" t="s">
        <v>191</v>
      </c>
      <c r="K150" s="117">
        <v>479.94</v>
      </c>
      <c r="L150" s="262"/>
      <c r="M150" s="261"/>
      <c r="N150" s="263">
        <f>ROUND($L$150*$K$150,0)</f>
        <v>0</v>
      </c>
      <c r="O150" s="261"/>
      <c r="P150" s="261"/>
      <c r="Q150" s="261"/>
      <c r="R150" s="115" t="s">
        <v>134</v>
      </c>
      <c r="S150" s="41"/>
      <c r="T150" s="118"/>
      <c r="U150" s="119" t="s">
        <v>34</v>
      </c>
      <c r="V150" s="22"/>
      <c r="W150" s="22"/>
      <c r="X150" s="120">
        <v>0</v>
      </c>
      <c r="Y150" s="120">
        <f>$X$150*$K$150</f>
        <v>0</v>
      </c>
      <c r="Z150" s="120">
        <v>0</v>
      </c>
      <c r="AA150" s="121">
        <f>$Z$150*$K$150</f>
        <v>0</v>
      </c>
      <c r="AR150" s="76" t="s">
        <v>114</v>
      </c>
      <c r="AT150" s="76" t="s">
        <v>110</v>
      </c>
      <c r="AU150" s="76" t="s">
        <v>72</v>
      </c>
      <c r="AY150" s="6" t="s">
        <v>108</v>
      </c>
      <c r="BE150" s="122">
        <f>IF($U$150="základní",$N$150,0)</f>
        <v>0</v>
      </c>
      <c r="BF150" s="122">
        <f>IF($U$150="snížená",$N$150,0)</f>
        <v>0</v>
      </c>
      <c r="BG150" s="122">
        <f>IF($U$150="zákl. přenesená",$N$150,0)</f>
        <v>0</v>
      </c>
      <c r="BH150" s="122">
        <f>IF($U$150="sníž. přenesená",$N$150,0)</f>
        <v>0</v>
      </c>
      <c r="BI150" s="122">
        <f>IF($U$150="nulová",$N$150,0)</f>
        <v>0</v>
      </c>
      <c r="BJ150" s="76" t="s">
        <v>8</v>
      </c>
      <c r="BK150" s="122">
        <f>ROUND($L$150*$K$150,0)</f>
        <v>0</v>
      </c>
      <c r="BL150" s="76" t="s">
        <v>114</v>
      </c>
      <c r="BM150" s="76" t="s">
        <v>248</v>
      </c>
    </row>
    <row r="151" spans="2:47" s="6" customFormat="1" ht="16.5" customHeight="1">
      <c r="B151" s="21"/>
      <c r="C151" s="22"/>
      <c r="D151" s="22"/>
      <c r="E151" s="22"/>
      <c r="F151" s="264" t="s">
        <v>247</v>
      </c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129</v>
      </c>
      <c r="AU151" s="6" t="s">
        <v>72</v>
      </c>
    </row>
    <row r="152" spans="2:51" s="6" customFormat="1" ht="39" customHeight="1">
      <c r="B152" s="123"/>
      <c r="C152" s="124"/>
      <c r="D152" s="124"/>
      <c r="E152" s="124"/>
      <c r="F152" s="265" t="s">
        <v>249</v>
      </c>
      <c r="G152" s="266"/>
      <c r="H152" s="266"/>
      <c r="I152" s="266"/>
      <c r="J152" s="124"/>
      <c r="K152" s="126">
        <v>400.44</v>
      </c>
      <c r="L152" s="124"/>
      <c r="M152" s="124"/>
      <c r="N152" s="124"/>
      <c r="O152" s="124"/>
      <c r="P152" s="124"/>
      <c r="Q152" s="124"/>
      <c r="R152" s="124"/>
      <c r="S152" s="127"/>
      <c r="T152" s="128"/>
      <c r="U152" s="124"/>
      <c r="V152" s="124"/>
      <c r="W152" s="124"/>
      <c r="X152" s="124"/>
      <c r="Y152" s="124"/>
      <c r="Z152" s="124"/>
      <c r="AA152" s="129"/>
      <c r="AT152" s="130" t="s">
        <v>117</v>
      </c>
      <c r="AU152" s="130" t="s">
        <v>72</v>
      </c>
      <c r="AV152" s="130" t="s">
        <v>72</v>
      </c>
      <c r="AW152" s="130" t="s">
        <v>82</v>
      </c>
      <c r="AX152" s="130" t="s">
        <v>64</v>
      </c>
      <c r="AY152" s="130" t="s">
        <v>108</v>
      </c>
    </row>
    <row r="153" spans="2:51" s="6" customFormat="1" ht="15.75" customHeight="1">
      <c r="B153" s="123"/>
      <c r="C153" s="124"/>
      <c r="D153" s="124"/>
      <c r="E153" s="124"/>
      <c r="F153" s="265" t="s">
        <v>250</v>
      </c>
      <c r="G153" s="266"/>
      <c r="H153" s="266"/>
      <c r="I153" s="266"/>
      <c r="J153" s="124"/>
      <c r="K153" s="126">
        <v>57</v>
      </c>
      <c r="L153" s="124"/>
      <c r="M153" s="124"/>
      <c r="N153" s="124"/>
      <c r="O153" s="124"/>
      <c r="P153" s="124"/>
      <c r="Q153" s="124"/>
      <c r="R153" s="124"/>
      <c r="S153" s="127"/>
      <c r="T153" s="128"/>
      <c r="U153" s="124"/>
      <c r="V153" s="124"/>
      <c r="W153" s="124"/>
      <c r="X153" s="124"/>
      <c r="Y153" s="124"/>
      <c r="Z153" s="124"/>
      <c r="AA153" s="129"/>
      <c r="AT153" s="130" t="s">
        <v>117</v>
      </c>
      <c r="AU153" s="130" t="s">
        <v>72</v>
      </c>
      <c r="AV153" s="130" t="s">
        <v>72</v>
      </c>
      <c r="AW153" s="130" t="s">
        <v>82</v>
      </c>
      <c r="AX153" s="130" t="s">
        <v>64</v>
      </c>
      <c r="AY153" s="130" t="s">
        <v>108</v>
      </c>
    </row>
    <row r="154" spans="2:51" s="6" customFormat="1" ht="15.75" customHeight="1">
      <c r="B154" s="123"/>
      <c r="C154" s="124"/>
      <c r="D154" s="124"/>
      <c r="E154" s="124"/>
      <c r="F154" s="265" t="s">
        <v>251</v>
      </c>
      <c r="G154" s="266"/>
      <c r="H154" s="266"/>
      <c r="I154" s="266"/>
      <c r="J154" s="124"/>
      <c r="K154" s="126">
        <v>22.5</v>
      </c>
      <c r="L154" s="124"/>
      <c r="M154" s="124"/>
      <c r="N154" s="124"/>
      <c r="O154" s="124"/>
      <c r="P154" s="124"/>
      <c r="Q154" s="124"/>
      <c r="R154" s="124"/>
      <c r="S154" s="127"/>
      <c r="T154" s="128"/>
      <c r="U154" s="124"/>
      <c r="V154" s="124"/>
      <c r="W154" s="124"/>
      <c r="X154" s="124"/>
      <c r="Y154" s="124"/>
      <c r="Z154" s="124"/>
      <c r="AA154" s="129"/>
      <c r="AT154" s="130" t="s">
        <v>117</v>
      </c>
      <c r="AU154" s="130" t="s">
        <v>72</v>
      </c>
      <c r="AV154" s="130" t="s">
        <v>72</v>
      </c>
      <c r="AW154" s="130" t="s">
        <v>82</v>
      </c>
      <c r="AX154" s="130" t="s">
        <v>64</v>
      </c>
      <c r="AY154" s="130" t="s">
        <v>108</v>
      </c>
    </row>
    <row r="155" spans="2:65" s="6" customFormat="1" ht="15.75" customHeight="1">
      <c r="B155" s="21"/>
      <c r="C155" s="131" t="s">
        <v>252</v>
      </c>
      <c r="D155" s="131" t="s">
        <v>239</v>
      </c>
      <c r="E155" s="132" t="s">
        <v>253</v>
      </c>
      <c r="F155" s="267" t="s">
        <v>254</v>
      </c>
      <c r="G155" s="268"/>
      <c r="H155" s="268"/>
      <c r="I155" s="268"/>
      <c r="J155" s="133" t="s">
        <v>255</v>
      </c>
      <c r="K155" s="134">
        <v>14.398</v>
      </c>
      <c r="L155" s="269"/>
      <c r="M155" s="268"/>
      <c r="N155" s="270">
        <f>ROUND($L$155*$K$155,0)</f>
        <v>0</v>
      </c>
      <c r="O155" s="261"/>
      <c r="P155" s="261"/>
      <c r="Q155" s="261"/>
      <c r="R155" s="115"/>
      <c r="S155" s="41"/>
      <c r="T155" s="118"/>
      <c r="U155" s="119" t="s">
        <v>34</v>
      </c>
      <c r="V155" s="22"/>
      <c r="W155" s="22"/>
      <c r="X155" s="120">
        <v>0.001</v>
      </c>
      <c r="Y155" s="120">
        <f>$X$155*$K$155</f>
        <v>0.014398</v>
      </c>
      <c r="Z155" s="120">
        <v>0</v>
      </c>
      <c r="AA155" s="121">
        <f>$Z$155*$K$155</f>
        <v>0</v>
      </c>
      <c r="AR155" s="76" t="s">
        <v>200</v>
      </c>
      <c r="AT155" s="76" t="s">
        <v>239</v>
      </c>
      <c r="AU155" s="76" t="s">
        <v>72</v>
      </c>
      <c r="AY155" s="6" t="s">
        <v>108</v>
      </c>
      <c r="BE155" s="122">
        <f>IF($U$155="základní",$N$155,0)</f>
        <v>0</v>
      </c>
      <c r="BF155" s="122">
        <f>IF($U$155="snížená",$N$155,0)</f>
        <v>0</v>
      </c>
      <c r="BG155" s="122">
        <f>IF($U$155="zákl. přenesená",$N$155,0)</f>
        <v>0</v>
      </c>
      <c r="BH155" s="122">
        <f>IF($U$155="sníž. přenesená",$N$155,0)</f>
        <v>0</v>
      </c>
      <c r="BI155" s="122">
        <f>IF($U$155="nulová",$N$155,0)</f>
        <v>0</v>
      </c>
      <c r="BJ155" s="76" t="s">
        <v>8</v>
      </c>
      <c r="BK155" s="122">
        <f>ROUND($L$155*$K$155,0)</f>
        <v>0</v>
      </c>
      <c r="BL155" s="76" t="s">
        <v>114</v>
      </c>
      <c r="BM155" s="76" t="s">
        <v>256</v>
      </c>
    </row>
    <row r="156" spans="2:47" s="6" customFormat="1" ht="16.5" customHeight="1">
      <c r="B156" s="21"/>
      <c r="C156" s="22"/>
      <c r="D156" s="22"/>
      <c r="E156" s="22"/>
      <c r="F156" s="264" t="s">
        <v>254</v>
      </c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129</v>
      </c>
      <c r="AU156" s="6" t="s">
        <v>72</v>
      </c>
    </row>
    <row r="157" spans="2:51" s="6" customFormat="1" ht="15.75" customHeight="1">
      <c r="B157" s="123"/>
      <c r="C157" s="124"/>
      <c r="D157" s="124"/>
      <c r="E157" s="124"/>
      <c r="F157" s="265" t="s">
        <v>257</v>
      </c>
      <c r="G157" s="266"/>
      <c r="H157" s="266"/>
      <c r="I157" s="266"/>
      <c r="J157" s="124"/>
      <c r="K157" s="126">
        <v>14.398</v>
      </c>
      <c r="L157" s="124"/>
      <c r="M157" s="124"/>
      <c r="N157" s="124"/>
      <c r="O157" s="124"/>
      <c r="P157" s="124"/>
      <c r="Q157" s="124"/>
      <c r="R157" s="124"/>
      <c r="S157" s="127"/>
      <c r="T157" s="128"/>
      <c r="U157" s="124"/>
      <c r="V157" s="124"/>
      <c r="W157" s="124"/>
      <c r="X157" s="124"/>
      <c r="Y157" s="124"/>
      <c r="Z157" s="124"/>
      <c r="AA157" s="129"/>
      <c r="AT157" s="130" t="s">
        <v>117</v>
      </c>
      <c r="AU157" s="130" t="s">
        <v>72</v>
      </c>
      <c r="AV157" s="130" t="s">
        <v>72</v>
      </c>
      <c r="AW157" s="130" t="s">
        <v>82</v>
      </c>
      <c r="AX157" s="130" t="s">
        <v>64</v>
      </c>
      <c r="AY157" s="130" t="s">
        <v>108</v>
      </c>
    </row>
    <row r="158" spans="2:65" s="6" customFormat="1" ht="27" customHeight="1">
      <c r="B158" s="21"/>
      <c r="C158" s="113" t="s">
        <v>258</v>
      </c>
      <c r="D158" s="113" t="s">
        <v>110</v>
      </c>
      <c r="E158" s="114" t="s">
        <v>259</v>
      </c>
      <c r="F158" s="260" t="s">
        <v>260</v>
      </c>
      <c r="G158" s="261"/>
      <c r="H158" s="261"/>
      <c r="I158" s="261"/>
      <c r="J158" s="116" t="s">
        <v>191</v>
      </c>
      <c r="K158" s="117">
        <v>479.94</v>
      </c>
      <c r="L158" s="262"/>
      <c r="M158" s="261"/>
      <c r="N158" s="263">
        <f>ROUND($L$158*$K$158,0)</f>
        <v>0</v>
      </c>
      <c r="O158" s="261"/>
      <c r="P158" s="261"/>
      <c r="Q158" s="261"/>
      <c r="R158" s="115" t="s">
        <v>134</v>
      </c>
      <c r="S158" s="41"/>
      <c r="T158" s="118"/>
      <c r="U158" s="119" t="s">
        <v>34</v>
      </c>
      <c r="V158" s="22"/>
      <c r="W158" s="22"/>
      <c r="X158" s="120">
        <v>0</v>
      </c>
      <c r="Y158" s="120">
        <f>$X$158*$K$158</f>
        <v>0</v>
      </c>
      <c r="Z158" s="120">
        <v>0</v>
      </c>
      <c r="AA158" s="121">
        <f>$Z$158*$K$158</f>
        <v>0</v>
      </c>
      <c r="AR158" s="76" t="s">
        <v>114</v>
      </c>
      <c r="AT158" s="76" t="s">
        <v>110</v>
      </c>
      <c r="AU158" s="76" t="s">
        <v>72</v>
      </c>
      <c r="AY158" s="6" t="s">
        <v>108</v>
      </c>
      <c r="BE158" s="122">
        <f>IF($U$158="základní",$N$158,0)</f>
        <v>0</v>
      </c>
      <c r="BF158" s="122">
        <f>IF($U$158="snížená",$N$158,0)</f>
        <v>0</v>
      </c>
      <c r="BG158" s="122">
        <f>IF($U$158="zákl. přenesená",$N$158,0)</f>
        <v>0</v>
      </c>
      <c r="BH158" s="122">
        <f>IF($U$158="sníž. přenesená",$N$158,0)</f>
        <v>0</v>
      </c>
      <c r="BI158" s="122">
        <f>IF($U$158="nulová",$N$158,0)</f>
        <v>0</v>
      </c>
      <c r="BJ158" s="76" t="s">
        <v>8</v>
      </c>
      <c r="BK158" s="122">
        <f>ROUND($L$158*$K$158,0)</f>
        <v>0</v>
      </c>
      <c r="BL158" s="76" t="s">
        <v>114</v>
      </c>
      <c r="BM158" s="76" t="s">
        <v>261</v>
      </c>
    </row>
    <row r="159" spans="2:47" s="6" customFormat="1" ht="16.5" customHeight="1">
      <c r="B159" s="21"/>
      <c r="C159" s="22"/>
      <c r="D159" s="22"/>
      <c r="E159" s="22"/>
      <c r="F159" s="264" t="s">
        <v>262</v>
      </c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129</v>
      </c>
      <c r="AU159" s="6" t="s">
        <v>72</v>
      </c>
    </row>
    <row r="160" spans="2:51" s="6" customFormat="1" ht="39" customHeight="1">
      <c r="B160" s="123"/>
      <c r="C160" s="124"/>
      <c r="D160" s="124"/>
      <c r="E160" s="124"/>
      <c r="F160" s="265" t="s">
        <v>249</v>
      </c>
      <c r="G160" s="266"/>
      <c r="H160" s="266"/>
      <c r="I160" s="266"/>
      <c r="J160" s="124"/>
      <c r="K160" s="126">
        <v>400.44</v>
      </c>
      <c r="L160" s="124"/>
      <c r="M160" s="124"/>
      <c r="N160" s="124"/>
      <c r="O160" s="124"/>
      <c r="P160" s="124"/>
      <c r="Q160" s="124"/>
      <c r="R160" s="124"/>
      <c r="S160" s="127"/>
      <c r="T160" s="128"/>
      <c r="U160" s="124"/>
      <c r="V160" s="124"/>
      <c r="W160" s="124"/>
      <c r="X160" s="124"/>
      <c r="Y160" s="124"/>
      <c r="Z160" s="124"/>
      <c r="AA160" s="129"/>
      <c r="AT160" s="130" t="s">
        <v>117</v>
      </c>
      <c r="AU160" s="130" t="s">
        <v>72</v>
      </c>
      <c r="AV160" s="130" t="s">
        <v>72</v>
      </c>
      <c r="AW160" s="130" t="s">
        <v>82</v>
      </c>
      <c r="AX160" s="130" t="s">
        <v>64</v>
      </c>
      <c r="AY160" s="130" t="s">
        <v>108</v>
      </c>
    </row>
    <row r="161" spans="2:51" s="6" customFormat="1" ht="15.75" customHeight="1">
      <c r="B161" s="123"/>
      <c r="C161" s="124"/>
      <c r="D161" s="124"/>
      <c r="E161" s="124"/>
      <c r="F161" s="265" t="s">
        <v>250</v>
      </c>
      <c r="G161" s="266"/>
      <c r="H161" s="266"/>
      <c r="I161" s="266"/>
      <c r="J161" s="124"/>
      <c r="K161" s="126">
        <v>57</v>
      </c>
      <c r="L161" s="124"/>
      <c r="M161" s="124"/>
      <c r="N161" s="124"/>
      <c r="O161" s="124"/>
      <c r="P161" s="124"/>
      <c r="Q161" s="124"/>
      <c r="R161" s="124"/>
      <c r="S161" s="127"/>
      <c r="T161" s="128"/>
      <c r="U161" s="124"/>
      <c r="V161" s="124"/>
      <c r="W161" s="124"/>
      <c r="X161" s="124"/>
      <c r="Y161" s="124"/>
      <c r="Z161" s="124"/>
      <c r="AA161" s="129"/>
      <c r="AT161" s="130" t="s">
        <v>117</v>
      </c>
      <c r="AU161" s="130" t="s">
        <v>72</v>
      </c>
      <c r="AV161" s="130" t="s">
        <v>72</v>
      </c>
      <c r="AW161" s="130" t="s">
        <v>82</v>
      </c>
      <c r="AX161" s="130" t="s">
        <v>64</v>
      </c>
      <c r="AY161" s="130" t="s">
        <v>108</v>
      </c>
    </row>
    <row r="162" spans="2:51" s="6" customFormat="1" ht="15.75" customHeight="1">
      <c r="B162" s="123"/>
      <c r="C162" s="124"/>
      <c r="D162" s="124"/>
      <c r="E162" s="124"/>
      <c r="F162" s="265" t="s">
        <v>251</v>
      </c>
      <c r="G162" s="266"/>
      <c r="H162" s="266"/>
      <c r="I162" s="266"/>
      <c r="J162" s="124"/>
      <c r="K162" s="126">
        <v>22.5</v>
      </c>
      <c r="L162" s="124"/>
      <c r="M162" s="124"/>
      <c r="N162" s="124"/>
      <c r="O162" s="124"/>
      <c r="P162" s="124"/>
      <c r="Q162" s="124"/>
      <c r="R162" s="124"/>
      <c r="S162" s="127"/>
      <c r="T162" s="128"/>
      <c r="U162" s="124"/>
      <c r="V162" s="124"/>
      <c r="W162" s="124"/>
      <c r="X162" s="124"/>
      <c r="Y162" s="124"/>
      <c r="Z162" s="124"/>
      <c r="AA162" s="129"/>
      <c r="AT162" s="130" t="s">
        <v>117</v>
      </c>
      <c r="AU162" s="130" t="s">
        <v>72</v>
      </c>
      <c r="AV162" s="130" t="s">
        <v>72</v>
      </c>
      <c r="AW162" s="130" t="s">
        <v>82</v>
      </c>
      <c r="AX162" s="130" t="s">
        <v>64</v>
      </c>
      <c r="AY162" s="130" t="s">
        <v>108</v>
      </c>
    </row>
    <row r="163" spans="2:63" s="102" customFormat="1" ht="30.75" customHeight="1">
      <c r="B163" s="103"/>
      <c r="C163" s="104"/>
      <c r="D163" s="112" t="s">
        <v>85</v>
      </c>
      <c r="E163" s="104"/>
      <c r="F163" s="104"/>
      <c r="G163" s="104"/>
      <c r="H163" s="104"/>
      <c r="I163" s="104"/>
      <c r="J163" s="104"/>
      <c r="K163" s="104"/>
      <c r="L163" s="104"/>
      <c r="M163" s="104"/>
      <c r="N163" s="255">
        <f>$BK$163</f>
        <v>0</v>
      </c>
      <c r="O163" s="256"/>
      <c r="P163" s="256"/>
      <c r="Q163" s="256"/>
      <c r="R163" s="104"/>
      <c r="S163" s="106"/>
      <c r="T163" s="107"/>
      <c r="U163" s="104"/>
      <c r="V163" s="104"/>
      <c r="W163" s="108">
        <f>SUM($W$164:$W$171)</f>
        <v>0</v>
      </c>
      <c r="X163" s="104"/>
      <c r="Y163" s="108">
        <f>SUM($Y$164:$Y$171)</f>
        <v>0.597464</v>
      </c>
      <c r="Z163" s="104"/>
      <c r="AA163" s="109">
        <f>SUM($AA$164:$AA$171)</f>
        <v>0</v>
      </c>
      <c r="AR163" s="110" t="s">
        <v>8</v>
      </c>
      <c r="AT163" s="110" t="s">
        <v>63</v>
      </c>
      <c r="AU163" s="110" t="s">
        <v>8</v>
      </c>
      <c r="AY163" s="110" t="s">
        <v>108</v>
      </c>
      <c r="BK163" s="111">
        <f>SUM($BK$164:$BK$171)</f>
        <v>0</v>
      </c>
    </row>
    <row r="164" spans="2:65" s="6" customFormat="1" ht="39" customHeight="1">
      <c r="B164" s="21"/>
      <c r="C164" s="113" t="s">
        <v>263</v>
      </c>
      <c r="D164" s="113" t="s">
        <v>110</v>
      </c>
      <c r="E164" s="114" t="s">
        <v>264</v>
      </c>
      <c r="F164" s="260" t="s">
        <v>265</v>
      </c>
      <c r="G164" s="261"/>
      <c r="H164" s="261"/>
      <c r="I164" s="261"/>
      <c r="J164" s="116" t="s">
        <v>266</v>
      </c>
      <c r="K164" s="117">
        <v>263.2</v>
      </c>
      <c r="L164" s="262"/>
      <c r="M164" s="261"/>
      <c r="N164" s="263">
        <f>ROUND($L$164*$K$164,0)</f>
        <v>0</v>
      </c>
      <c r="O164" s="261"/>
      <c r="P164" s="261"/>
      <c r="Q164" s="261"/>
      <c r="R164" s="115" t="s">
        <v>134</v>
      </c>
      <c r="S164" s="41"/>
      <c r="T164" s="118"/>
      <c r="U164" s="119" t="s">
        <v>34</v>
      </c>
      <c r="V164" s="22"/>
      <c r="W164" s="22"/>
      <c r="X164" s="120">
        <v>0.00227</v>
      </c>
      <c r="Y164" s="120">
        <f>$X$164*$K$164</f>
        <v>0.597464</v>
      </c>
      <c r="Z164" s="120">
        <v>0</v>
      </c>
      <c r="AA164" s="121">
        <f>$Z$164*$K$164</f>
        <v>0</v>
      </c>
      <c r="AR164" s="76" t="s">
        <v>114</v>
      </c>
      <c r="AT164" s="76" t="s">
        <v>110</v>
      </c>
      <c r="AU164" s="76" t="s">
        <v>72</v>
      </c>
      <c r="AY164" s="6" t="s">
        <v>108</v>
      </c>
      <c r="BE164" s="122">
        <f>IF($U$164="základní",$N$164,0)</f>
        <v>0</v>
      </c>
      <c r="BF164" s="122">
        <f>IF($U$164="snížená",$N$164,0)</f>
        <v>0</v>
      </c>
      <c r="BG164" s="122">
        <f>IF($U$164="zákl. přenesená",$N$164,0)</f>
        <v>0</v>
      </c>
      <c r="BH164" s="122">
        <f>IF($U$164="sníž. přenesená",$N$164,0)</f>
        <v>0</v>
      </c>
      <c r="BI164" s="122">
        <f>IF($U$164="nulová",$N$164,0)</f>
        <v>0</v>
      </c>
      <c r="BJ164" s="76" t="s">
        <v>8</v>
      </c>
      <c r="BK164" s="122">
        <f>ROUND($L$164*$K$164,0)</f>
        <v>0</v>
      </c>
      <c r="BL164" s="76" t="s">
        <v>114</v>
      </c>
      <c r="BM164" s="76" t="s">
        <v>267</v>
      </c>
    </row>
    <row r="165" spans="2:47" s="6" customFormat="1" ht="27" customHeight="1">
      <c r="B165" s="21"/>
      <c r="C165" s="22"/>
      <c r="D165" s="22"/>
      <c r="E165" s="22"/>
      <c r="F165" s="264" t="s">
        <v>268</v>
      </c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129</v>
      </c>
      <c r="AU165" s="6" t="s">
        <v>72</v>
      </c>
    </row>
    <row r="166" spans="2:51" s="6" customFormat="1" ht="15.75" customHeight="1">
      <c r="B166" s="123"/>
      <c r="C166" s="124"/>
      <c r="D166" s="124"/>
      <c r="E166" s="124"/>
      <c r="F166" s="265" t="s">
        <v>269</v>
      </c>
      <c r="G166" s="266"/>
      <c r="H166" s="266"/>
      <c r="I166" s="266"/>
      <c r="J166" s="124"/>
      <c r="K166" s="126">
        <v>263.2</v>
      </c>
      <c r="L166" s="124"/>
      <c r="M166" s="124"/>
      <c r="N166" s="124"/>
      <c r="O166" s="124"/>
      <c r="P166" s="124"/>
      <c r="Q166" s="124"/>
      <c r="R166" s="124"/>
      <c r="S166" s="127"/>
      <c r="T166" s="128"/>
      <c r="U166" s="124"/>
      <c r="V166" s="124"/>
      <c r="W166" s="124"/>
      <c r="X166" s="124"/>
      <c r="Y166" s="124"/>
      <c r="Z166" s="124"/>
      <c r="AA166" s="129"/>
      <c r="AT166" s="130" t="s">
        <v>117</v>
      </c>
      <c r="AU166" s="130" t="s">
        <v>72</v>
      </c>
      <c r="AV166" s="130" t="s">
        <v>72</v>
      </c>
      <c r="AW166" s="130" t="s">
        <v>82</v>
      </c>
      <c r="AX166" s="130" t="s">
        <v>64</v>
      </c>
      <c r="AY166" s="130" t="s">
        <v>108</v>
      </c>
    </row>
    <row r="167" spans="2:65" s="6" customFormat="1" ht="27" customHeight="1">
      <c r="B167" s="21"/>
      <c r="C167" s="113" t="s">
        <v>9</v>
      </c>
      <c r="D167" s="113" t="s">
        <v>110</v>
      </c>
      <c r="E167" s="114" t="s">
        <v>270</v>
      </c>
      <c r="F167" s="260" t="s">
        <v>271</v>
      </c>
      <c r="G167" s="261"/>
      <c r="H167" s="261"/>
      <c r="I167" s="261"/>
      <c r="J167" s="116" t="s">
        <v>191</v>
      </c>
      <c r="K167" s="117">
        <v>494.94</v>
      </c>
      <c r="L167" s="262"/>
      <c r="M167" s="261"/>
      <c r="N167" s="263">
        <f>ROUND($L$167*$K$167,0)</f>
        <v>0</v>
      </c>
      <c r="O167" s="261"/>
      <c r="P167" s="261"/>
      <c r="Q167" s="261"/>
      <c r="R167" s="115" t="s">
        <v>134</v>
      </c>
      <c r="S167" s="41"/>
      <c r="T167" s="118"/>
      <c r="U167" s="119" t="s">
        <v>34</v>
      </c>
      <c r="V167" s="22"/>
      <c r="W167" s="22"/>
      <c r="X167" s="120">
        <v>0</v>
      </c>
      <c r="Y167" s="120">
        <f>$X$167*$K$167</f>
        <v>0</v>
      </c>
      <c r="Z167" s="120">
        <v>0</v>
      </c>
      <c r="AA167" s="121">
        <f>$Z$167*$K$167</f>
        <v>0</v>
      </c>
      <c r="AR167" s="76" t="s">
        <v>114</v>
      </c>
      <c r="AT167" s="76" t="s">
        <v>110</v>
      </c>
      <c r="AU167" s="76" t="s">
        <v>72</v>
      </c>
      <c r="AY167" s="6" t="s">
        <v>108</v>
      </c>
      <c r="BE167" s="122">
        <f>IF($U$167="základní",$N$167,0)</f>
        <v>0</v>
      </c>
      <c r="BF167" s="122">
        <f>IF($U$167="snížená",$N$167,0)</f>
        <v>0</v>
      </c>
      <c r="BG167" s="122">
        <f>IF($U$167="zákl. přenesená",$N$167,0)</f>
        <v>0</v>
      </c>
      <c r="BH167" s="122">
        <f>IF($U$167="sníž. přenesená",$N$167,0)</f>
        <v>0</v>
      </c>
      <c r="BI167" s="122">
        <f>IF($U$167="nulová",$N$167,0)</f>
        <v>0</v>
      </c>
      <c r="BJ167" s="76" t="s">
        <v>8</v>
      </c>
      <c r="BK167" s="122">
        <f>ROUND($L$167*$K$167,0)</f>
        <v>0</v>
      </c>
      <c r="BL167" s="76" t="s">
        <v>114</v>
      </c>
      <c r="BM167" s="76" t="s">
        <v>272</v>
      </c>
    </row>
    <row r="168" spans="2:47" s="6" customFormat="1" ht="16.5" customHeight="1">
      <c r="B168" s="21"/>
      <c r="C168" s="22"/>
      <c r="D168" s="22"/>
      <c r="E168" s="22"/>
      <c r="F168" s="264" t="s">
        <v>273</v>
      </c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129</v>
      </c>
      <c r="AU168" s="6" t="s">
        <v>72</v>
      </c>
    </row>
    <row r="169" spans="2:51" s="6" customFormat="1" ht="39" customHeight="1">
      <c r="B169" s="123"/>
      <c r="C169" s="124"/>
      <c r="D169" s="124"/>
      <c r="E169" s="124"/>
      <c r="F169" s="265" t="s">
        <v>249</v>
      </c>
      <c r="G169" s="266"/>
      <c r="H169" s="266"/>
      <c r="I169" s="266"/>
      <c r="J169" s="124"/>
      <c r="K169" s="126">
        <v>400.44</v>
      </c>
      <c r="L169" s="124"/>
      <c r="M169" s="124"/>
      <c r="N169" s="124"/>
      <c r="O169" s="124"/>
      <c r="P169" s="124"/>
      <c r="Q169" s="124"/>
      <c r="R169" s="124"/>
      <c r="S169" s="127"/>
      <c r="T169" s="128"/>
      <c r="U169" s="124"/>
      <c r="V169" s="124"/>
      <c r="W169" s="124"/>
      <c r="X169" s="124"/>
      <c r="Y169" s="124"/>
      <c r="Z169" s="124"/>
      <c r="AA169" s="129"/>
      <c r="AT169" s="130" t="s">
        <v>117</v>
      </c>
      <c r="AU169" s="130" t="s">
        <v>72</v>
      </c>
      <c r="AV169" s="130" t="s">
        <v>72</v>
      </c>
      <c r="AW169" s="130" t="s">
        <v>82</v>
      </c>
      <c r="AX169" s="130" t="s">
        <v>64</v>
      </c>
      <c r="AY169" s="130" t="s">
        <v>108</v>
      </c>
    </row>
    <row r="170" spans="2:51" s="6" customFormat="1" ht="15.75" customHeight="1">
      <c r="B170" s="123"/>
      <c r="C170" s="124"/>
      <c r="D170" s="124"/>
      <c r="E170" s="124"/>
      <c r="F170" s="265" t="s">
        <v>250</v>
      </c>
      <c r="G170" s="266"/>
      <c r="H170" s="266"/>
      <c r="I170" s="266"/>
      <c r="J170" s="124"/>
      <c r="K170" s="126">
        <v>57</v>
      </c>
      <c r="L170" s="124"/>
      <c r="M170" s="124"/>
      <c r="N170" s="124"/>
      <c r="O170" s="124"/>
      <c r="P170" s="124"/>
      <c r="Q170" s="124"/>
      <c r="R170" s="124"/>
      <c r="S170" s="127"/>
      <c r="T170" s="128"/>
      <c r="U170" s="124"/>
      <c r="V170" s="124"/>
      <c r="W170" s="124"/>
      <c r="X170" s="124"/>
      <c r="Y170" s="124"/>
      <c r="Z170" s="124"/>
      <c r="AA170" s="129"/>
      <c r="AT170" s="130" t="s">
        <v>117</v>
      </c>
      <c r="AU170" s="130" t="s">
        <v>72</v>
      </c>
      <c r="AV170" s="130" t="s">
        <v>72</v>
      </c>
      <c r="AW170" s="130" t="s">
        <v>82</v>
      </c>
      <c r="AX170" s="130" t="s">
        <v>64</v>
      </c>
      <c r="AY170" s="130" t="s">
        <v>108</v>
      </c>
    </row>
    <row r="171" spans="2:51" s="6" customFormat="1" ht="15.75" customHeight="1">
      <c r="B171" s="123"/>
      <c r="C171" s="124"/>
      <c r="D171" s="124"/>
      <c r="E171" s="124"/>
      <c r="F171" s="265" t="s">
        <v>274</v>
      </c>
      <c r="G171" s="266"/>
      <c r="H171" s="266"/>
      <c r="I171" s="266"/>
      <c r="J171" s="124"/>
      <c r="K171" s="126">
        <v>37.5</v>
      </c>
      <c r="L171" s="124"/>
      <c r="M171" s="124"/>
      <c r="N171" s="124"/>
      <c r="O171" s="124"/>
      <c r="P171" s="124"/>
      <c r="Q171" s="124"/>
      <c r="R171" s="124"/>
      <c r="S171" s="127"/>
      <c r="T171" s="128"/>
      <c r="U171" s="124"/>
      <c r="V171" s="124"/>
      <c r="W171" s="124"/>
      <c r="X171" s="124"/>
      <c r="Y171" s="124"/>
      <c r="Z171" s="124"/>
      <c r="AA171" s="129"/>
      <c r="AT171" s="130" t="s">
        <v>117</v>
      </c>
      <c r="AU171" s="130" t="s">
        <v>72</v>
      </c>
      <c r="AV171" s="130" t="s">
        <v>72</v>
      </c>
      <c r="AW171" s="130" t="s">
        <v>82</v>
      </c>
      <c r="AX171" s="130" t="s">
        <v>64</v>
      </c>
      <c r="AY171" s="130" t="s">
        <v>108</v>
      </c>
    </row>
    <row r="172" spans="2:63" s="102" customFormat="1" ht="30.75" customHeight="1">
      <c r="B172" s="103"/>
      <c r="C172" s="104"/>
      <c r="D172" s="112" t="s">
        <v>86</v>
      </c>
      <c r="E172" s="104"/>
      <c r="F172" s="104"/>
      <c r="G172" s="104"/>
      <c r="H172" s="104"/>
      <c r="I172" s="104"/>
      <c r="J172" s="104"/>
      <c r="K172" s="104"/>
      <c r="L172" s="104"/>
      <c r="M172" s="104"/>
      <c r="N172" s="255">
        <f>$BK$172</f>
        <v>0</v>
      </c>
      <c r="O172" s="256"/>
      <c r="P172" s="256"/>
      <c r="Q172" s="256"/>
      <c r="R172" s="104"/>
      <c r="S172" s="106"/>
      <c r="T172" s="107"/>
      <c r="U172" s="104"/>
      <c r="V172" s="104"/>
      <c r="W172" s="108">
        <f>SUM($W$173:$W$182)</f>
        <v>0</v>
      </c>
      <c r="X172" s="104"/>
      <c r="Y172" s="108">
        <f>SUM($Y$173:$Y$182)</f>
        <v>292.31651339999996</v>
      </c>
      <c r="Z172" s="104"/>
      <c r="AA172" s="109">
        <f>SUM($AA$173:$AA$182)</f>
        <v>0</v>
      </c>
      <c r="AR172" s="110" t="s">
        <v>8</v>
      </c>
      <c r="AT172" s="110" t="s">
        <v>63</v>
      </c>
      <c r="AU172" s="110" t="s">
        <v>8</v>
      </c>
      <c r="AY172" s="110" t="s">
        <v>108</v>
      </c>
      <c r="BK172" s="111">
        <f>SUM($BK$173:$BK$182)</f>
        <v>0</v>
      </c>
    </row>
    <row r="173" spans="2:65" s="6" customFormat="1" ht="15.75" customHeight="1">
      <c r="B173" s="21"/>
      <c r="C173" s="113" t="s">
        <v>7</v>
      </c>
      <c r="D173" s="113" t="s">
        <v>110</v>
      </c>
      <c r="E173" s="114" t="s">
        <v>275</v>
      </c>
      <c r="F173" s="260" t="s">
        <v>276</v>
      </c>
      <c r="G173" s="261"/>
      <c r="H173" s="261"/>
      <c r="I173" s="261"/>
      <c r="J173" s="116" t="s">
        <v>146</v>
      </c>
      <c r="K173" s="117">
        <v>74.241</v>
      </c>
      <c r="L173" s="262"/>
      <c r="M173" s="261"/>
      <c r="N173" s="263">
        <f>ROUND($L$173*$K$173,0)</f>
        <v>0</v>
      </c>
      <c r="O173" s="261"/>
      <c r="P173" s="261"/>
      <c r="Q173" s="261"/>
      <c r="R173" s="115" t="s">
        <v>134</v>
      </c>
      <c r="S173" s="41"/>
      <c r="T173" s="118"/>
      <c r="U173" s="119" t="s">
        <v>34</v>
      </c>
      <c r="V173" s="22"/>
      <c r="W173" s="22"/>
      <c r="X173" s="120">
        <v>1.7034</v>
      </c>
      <c r="Y173" s="120">
        <f>$X$173*$K$173</f>
        <v>126.4621194</v>
      </c>
      <c r="Z173" s="120">
        <v>0</v>
      </c>
      <c r="AA173" s="121">
        <f>$Z$173*$K$173</f>
        <v>0</v>
      </c>
      <c r="AR173" s="76" t="s">
        <v>114</v>
      </c>
      <c r="AT173" s="76" t="s">
        <v>110</v>
      </c>
      <c r="AU173" s="76" t="s">
        <v>72</v>
      </c>
      <c r="AY173" s="6" t="s">
        <v>108</v>
      </c>
      <c r="BE173" s="122">
        <f>IF($U$173="základní",$N$173,0)</f>
        <v>0</v>
      </c>
      <c r="BF173" s="122">
        <f>IF($U$173="snížená",$N$173,0)</f>
        <v>0</v>
      </c>
      <c r="BG173" s="122">
        <f>IF($U$173="zákl. přenesená",$N$173,0)</f>
        <v>0</v>
      </c>
      <c r="BH173" s="122">
        <f>IF($U$173="sníž. přenesená",$N$173,0)</f>
        <v>0</v>
      </c>
      <c r="BI173" s="122">
        <f>IF($U$173="nulová",$N$173,0)</f>
        <v>0</v>
      </c>
      <c r="BJ173" s="76" t="s">
        <v>8</v>
      </c>
      <c r="BK173" s="122">
        <f>ROUND($L$173*$K$173,0)</f>
        <v>0</v>
      </c>
      <c r="BL173" s="76" t="s">
        <v>114</v>
      </c>
      <c r="BM173" s="76" t="s">
        <v>277</v>
      </c>
    </row>
    <row r="174" spans="2:47" s="6" customFormat="1" ht="16.5" customHeight="1">
      <c r="B174" s="21"/>
      <c r="C174" s="22"/>
      <c r="D174" s="22"/>
      <c r="E174" s="22"/>
      <c r="F174" s="264" t="s">
        <v>278</v>
      </c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129</v>
      </c>
      <c r="AU174" s="6" t="s">
        <v>72</v>
      </c>
    </row>
    <row r="175" spans="2:51" s="6" customFormat="1" ht="39" customHeight="1">
      <c r="B175" s="123"/>
      <c r="C175" s="124"/>
      <c r="D175" s="124"/>
      <c r="E175" s="124"/>
      <c r="F175" s="265" t="s">
        <v>149</v>
      </c>
      <c r="G175" s="266"/>
      <c r="H175" s="266"/>
      <c r="I175" s="266"/>
      <c r="J175" s="124"/>
      <c r="K175" s="126">
        <v>60.066</v>
      </c>
      <c r="L175" s="124"/>
      <c r="M175" s="124"/>
      <c r="N175" s="124"/>
      <c r="O175" s="124"/>
      <c r="P175" s="124"/>
      <c r="Q175" s="124"/>
      <c r="R175" s="124"/>
      <c r="S175" s="127"/>
      <c r="T175" s="128"/>
      <c r="U175" s="124"/>
      <c r="V175" s="124"/>
      <c r="W175" s="124"/>
      <c r="X175" s="124"/>
      <c r="Y175" s="124"/>
      <c r="Z175" s="124"/>
      <c r="AA175" s="129"/>
      <c r="AT175" s="130" t="s">
        <v>117</v>
      </c>
      <c r="AU175" s="130" t="s">
        <v>72</v>
      </c>
      <c r="AV175" s="130" t="s">
        <v>72</v>
      </c>
      <c r="AW175" s="130" t="s">
        <v>82</v>
      </c>
      <c r="AX175" s="130" t="s">
        <v>64</v>
      </c>
      <c r="AY175" s="130" t="s">
        <v>108</v>
      </c>
    </row>
    <row r="176" spans="2:51" s="6" customFormat="1" ht="15.75" customHeight="1">
      <c r="B176" s="123"/>
      <c r="C176" s="124"/>
      <c r="D176" s="124"/>
      <c r="E176" s="124"/>
      <c r="F176" s="265" t="s">
        <v>150</v>
      </c>
      <c r="G176" s="266"/>
      <c r="H176" s="266"/>
      <c r="I176" s="266"/>
      <c r="J176" s="124"/>
      <c r="K176" s="126">
        <v>8.55</v>
      </c>
      <c r="L176" s="124"/>
      <c r="M176" s="124"/>
      <c r="N176" s="124"/>
      <c r="O176" s="124"/>
      <c r="P176" s="124"/>
      <c r="Q176" s="124"/>
      <c r="R176" s="124"/>
      <c r="S176" s="127"/>
      <c r="T176" s="128"/>
      <c r="U176" s="124"/>
      <c r="V176" s="124"/>
      <c r="W176" s="124"/>
      <c r="X176" s="124"/>
      <c r="Y176" s="124"/>
      <c r="Z176" s="124"/>
      <c r="AA176" s="129"/>
      <c r="AT176" s="130" t="s">
        <v>117</v>
      </c>
      <c r="AU176" s="130" t="s">
        <v>72</v>
      </c>
      <c r="AV176" s="130" t="s">
        <v>72</v>
      </c>
      <c r="AW176" s="130" t="s">
        <v>82</v>
      </c>
      <c r="AX176" s="130" t="s">
        <v>64</v>
      </c>
      <c r="AY176" s="130" t="s">
        <v>108</v>
      </c>
    </row>
    <row r="177" spans="2:51" s="6" customFormat="1" ht="15.75" customHeight="1">
      <c r="B177" s="123"/>
      <c r="C177" s="124"/>
      <c r="D177" s="124"/>
      <c r="E177" s="124"/>
      <c r="F177" s="265" t="s">
        <v>279</v>
      </c>
      <c r="G177" s="266"/>
      <c r="H177" s="266"/>
      <c r="I177" s="266"/>
      <c r="J177" s="124"/>
      <c r="K177" s="126">
        <v>5.625</v>
      </c>
      <c r="L177" s="124"/>
      <c r="M177" s="124"/>
      <c r="N177" s="124"/>
      <c r="O177" s="124"/>
      <c r="P177" s="124"/>
      <c r="Q177" s="124"/>
      <c r="R177" s="124"/>
      <c r="S177" s="127"/>
      <c r="T177" s="128"/>
      <c r="U177" s="124"/>
      <c r="V177" s="124"/>
      <c r="W177" s="124"/>
      <c r="X177" s="124"/>
      <c r="Y177" s="124"/>
      <c r="Z177" s="124"/>
      <c r="AA177" s="129"/>
      <c r="AT177" s="130" t="s">
        <v>117</v>
      </c>
      <c r="AU177" s="130" t="s">
        <v>72</v>
      </c>
      <c r="AV177" s="130" t="s">
        <v>72</v>
      </c>
      <c r="AW177" s="130" t="s">
        <v>82</v>
      </c>
      <c r="AX177" s="130" t="s">
        <v>64</v>
      </c>
      <c r="AY177" s="130" t="s">
        <v>108</v>
      </c>
    </row>
    <row r="178" spans="2:65" s="6" customFormat="1" ht="27" customHeight="1">
      <c r="B178" s="21"/>
      <c r="C178" s="113" t="s">
        <v>280</v>
      </c>
      <c r="D178" s="113" t="s">
        <v>110</v>
      </c>
      <c r="E178" s="114" t="s">
        <v>281</v>
      </c>
      <c r="F178" s="260" t="s">
        <v>282</v>
      </c>
      <c r="G178" s="261"/>
      <c r="H178" s="261"/>
      <c r="I178" s="261"/>
      <c r="J178" s="116" t="s">
        <v>146</v>
      </c>
      <c r="K178" s="117">
        <v>74.241</v>
      </c>
      <c r="L178" s="262"/>
      <c r="M178" s="261"/>
      <c r="N178" s="263">
        <f>ROUND($L$178*$K$178,0)</f>
        <v>0</v>
      </c>
      <c r="O178" s="261"/>
      <c r="P178" s="261"/>
      <c r="Q178" s="261"/>
      <c r="R178" s="115" t="s">
        <v>134</v>
      </c>
      <c r="S178" s="41"/>
      <c r="T178" s="118"/>
      <c r="U178" s="119" t="s">
        <v>34</v>
      </c>
      <c r="V178" s="22"/>
      <c r="W178" s="22"/>
      <c r="X178" s="120">
        <v>2.234</v>
      </c>
      <c r="Y178" s="120">
        <f>$X$178*$K$178</f>
        <v>165.85439399999998</v>
      </c>
      <c r="Z178" s="120">
        <v>0</v>
      </c>
      <c r="AA178" s="121">
        <f>$Z$178*$K$178</f>
        <v>0</v>
      </c>
      <c r="AR178" s="76" t="s">
        <v>114</v>
      </c>
      <c r="AT178" s="76" t="s">
        <v>110</v>
      </c>
      <c r="AU178" s="76" t="s">
        <v>72</v>
      </c>
      <c r="AY178" s="6" t="s">
        <v>108</v>
      </c>
      <c r="BE178" s="122">
        <f>IF($U$178="základní",$N$178,0)</f>
        <v>0</v>
      </c>
      <c r="BF178" s="122">
        <f>IF($U$178="snížená",$N$178,0)</f>
        <v>0</v>
      </c>
      <c r="BG178" s="122">
        <f>IF($U$178="zákl. přenesená",$N$178,0)</f>
        <v>0</v>
      </c>
      <c r="BH178" s="122">
        <f>IF($U$178="sníž. přenesená",$N$178,0)</f>
        <v>0</v>
      </c>
      <c r="BI178" s="122">
        <f>IF($U$178="nulová",$N$178,0)</f>
        <v>0</v>
      </c>
      <c r="BJ178" s="76" t="s">
        <v>8</v>
      </c>
      <c r="BK178" s="122">
        <f>ROUND($L$178*$K$178,0)</f>
        <v>0</v>
      </c>
      <c r="BL178" s="76" t="s">
        <v>114</v>
      </c>
      <c r="BM178" s="76" t="s">
        <v>283</v>
      </c>
    </row>
    <row r="179" spans="2:47" s="6" customFormat="1" ht="16.5" customHeight="1">
      <c r="B179" s="21"/>
      <c r="C179" s="22"/>
      <c r="D179" s="22"/>
      <c r="E179" s="22"/>
      <c r="F179" s="264" t="s">
        <v>284</v>
      </c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41"/>
      <c r="T179" s="50"/>
      <c r="U179" s="22"/>
      <c r="V179" s="22"/>
      <c r="W179" s="22"/>
      <c r="X179" s="22"/>
      <c r="Y179" s="22"/>
      <c r="Z179" s="22"/>
      <c r="AA179" s="51"/>
      <c r="AT179" s="6" t="s">
        <v>129</v>
      </c>
      <c r="AU179" s="6" t="s">
        <v>72</v>
      </c>
    </row>
    <row r="180" spans="2:51" s="6" customFormat="1" ht="39" customHeight="1">
      <c r="B180" s="123"/>
      <c r="C180" s="124"/>
      <c r="D180" s="124"/>
      <c r="E180" s="124"/>
      <c r="F180" s="265" t="s">
        <v>149</v>
      </c>
      <c r="G180" s="266"/>
      <c r="H180" s="266"/>
      <c r="I180" s="266"/>
      <c r="J180" s="124"/>
      <c r="K180" s="126">
        <v>60.066</v>
      </c>
      <c r="L180" s="124"/>
      <c r="M180" s="124"/>
      <c r="N180" s="124"/>
      <c r="O180" s="124"/>
      <c r="P180" s="124"/>
      <c r="Q180" s="124"/>
      <c r="R180" s="124"/>
      <c r="S180" s="127"/>
      <c r="T180" s="128"/>
      <c r="U180" s="124"/>
      <c r="V180" s="124"/>
      <c r="W180" s="124"/>
      <c r="X180" s="124"/>
      <c r="Y180" s="124"/>
      <c r="Z180" s="124"/>
      <c r="AA180" s="129"/>
      <c r="AT180" s="130" t="s">
        <v>117</v>
      </c>
      <c r="AU180" s="130" t="s">
        <v>72</v>
      </c>
      <c r="AV180" s="130" t="s">
        <v>72</v>
      </c>
      <c r="AW180" s="130" t="s">
        <v>82</v>
      </c>
      <c r="AX180" s="130" t="s">
        <v>64</v>
      </c>
      <c r="AY180" s="130" t="s">
        <v>108</v>
      </c>
    </row>
    <row r="181" spans="2:51" s="6" customFormat="1" ht="15.75" customHeight="1">
      <c r="B181" s="123"/>
      <c r="C181" s="124"/>
      <c r="D181" s="124"/>
      <c r="E181" s="124"/>
      <c r="F181" s="265" t="s">
        <v>150</v>
      </c>
      <c r="G181" s="266"/>
      <c r="H181" s="266"/>
      <c r="I181" s="266"/>
      <c r="J181" s="124"/>
      <c r="K181" s="126">
        <v>8.55</v>
      </c>
      <c r="L181" s="124"/>
      <c r="M181" s="124"/>
      <c r="N181" s="124"/>
      <c r="O181" s="124"/>
      <c r="P181" s="124"/>
      <c r="Q181" s="124"/>
      <c r="R181" s="124"/>
      <c r="S181" s="127"/>
      <c r="T181" s="128"/>
      <c r="U181" s="124"/>
      <c r="V181" s="124"/>
      <c r="W181" s="124"/>
      <c r="X181" s="124"/>
      <c r="Y181" s="124"/>
      <c r="Z181" s="124"/>
      <c r="AA181" s="129"/>
      <c r="AT181" s="130" t="s">
        <v>117</v>
      </c>
      <c r="AU181" s="130" t="s">
        <v>72</v>
      </c>
      <c r="AV181" s="130" t="s">
        <v>72</v>
      </c>
      <c r="AW181" s="130" t="s">
        <v>82</v>
      </c>
      <c r="AX181" s="130" t="s">
        <v>64</v>
      </c>
      <c r="AY181" s="130" t="s">
        <v>108</v>
      </c>
    </row>
    <row r="182" spans="2:51" s="6" customFormat="1" ht="15.75" customHeight="1">
      <c r="B182" s="123"/>
      <c r="C182" s="124"/>
      <c r="D182" s="124"/>
      <c r="E182" s="124"/>
      <c r="F182" s="265" t="s">
        <v>279</v>
      </c>
      <c r="G182" s="266"/>
      <c r="H182" s="266"/>
      <c r="I182" s="266"/>
      <c r="J182" s="124"/>
      <c r="K182" s="126">
        <v>5.625</v>
      </c>
      <c r="L182" s="124"/>
      <c r="M182" s="124"/>
      <c r="N182" s="124"/>
      <c r="O182" s="124"/>
      <c r="P182" s="124"/>
      <c r="Q182" s="124"/>
      <c r="R182" s="124"/>
      <c r="S182" s="127"/>
      <c r="T182" s="128"/>
      <c r="U182" s="124"/>
      <c r="V182" s="124"/>
      <c r="W182" s="124"/>
      <c r="X182" s="124"/>
      <c r="Y182" s="124"/>
      <c r="Z182" s="124"/>
      <c r="AA182" s="129"/>
      <c r="AT182" s="130" t="s">
        <v>117</v>
      </c>
      <c r="AU182" s="130" t="s">
        <v>72</v>
      </c>
      <c r="AV182" s="130" t="s">
        <v>72</v>
      </c>
      <c r="AW182" s="130" t="s">
        <v>82</v>
      </c>
      <c r="AX182" s="130" t="s">
        <v>64</v>
      </c>
      <c r="AY182" s="130" t="s">
        <v>108</v>
      </c>
    </row>
    <row r="183" spans="2:63" s="102" customFormat="1" ht="30.75" customHeight="1">
      <c r="B183" s="103"/>
      <c r="C183" s="104"/>
      <c r="D183" s="112" t="s">
        <v>87</v>
      </c>
      <c r="E183" s="104"/>
      <c r="F183" s="104"/>
      <c r="G183" s="104"/>
      <c r="H183" s="104"/>
      <c r="I183" s="104"/>
      <c r="J183" s="104"/>
      <c r="K183" s="104"/>
      <c r="L183" s="104"/>
      <c r="M183" s="104"/>
      <c r="N183" s="255">
        <f>$BK$183</f>
        <v>0</v>
      </c>
      <c r="O183" s="256"/>
      <c r="P183" s="256"/>
      <c r="Q183" s="256"/>
      <c r="R183" s="104"/>
      <c r="S183" s="106"/>
      <c r="T183" s="107"/>
      <c r="U183" s="104"/>
      <c r="V183" s="104"/>
      <c r="W183" s="108">
        <f>SUM($W$184:$W$195)</f>
        <v>0</v>
      </c>
      <c r="X183" s="104"/>
      <c r="Y183" s="108">
        <f>SUM($Y$184:$Y$195)</f>
        <v>14.356359600000001</v>
      </c>
      <c r="Z183" s="104"/>
      <c r="AA183" s="109">
        <f>SUM($AA$184:$AA$195)</f>
        <v>0</v>
      </c>
      <c r="AR183" s="110" t="s">
        <v>8</v>
      </c>
      <c r="AT183" s="110" t="s">
        <v>63</v>
      </c>
      <c r="AU183" s="110" t="s">
        <v>8</v>
      </c>
      <c r="AY183" s="110" t="s">
        <v>108</v>
      </c>
      <c r="BK183" s="111">
        <f>SUM($BK$184:$BK$195)</f>
        <v>0</v>
      </c>
    </row>
    <row r="184" spans="2:65" s="6" customFormat="1" ht="27" customHeight="1">
      <c r="B184" s="21"/>
      <c r="C184" s="113" t="s">
        <v>285</v>
      </c>
      <c r="D184" s="113" t="s">
        <v>110</v>
      </c>
      <c r="E184" s="114" t="s">
        <v>286</v>
      </c>
      <c r="F184" s="260" t="s">
        <v>287</v>
      </c>
      <c r="G184" s="261"/>
      <c r="H184" s="261"/>
      <c r="I184" s="261"/>
      <c r="J184" s="116" t="s">
        <v>191</v>
      </c>
      <c r="K184" s="117">
        <v>19.5</v>
      </c>
      <c r="L184" s="262"/>
      <c r="M184" s="261"/>
      <c r="N184" s="263">
        <f>ROUND($L$184*$K$184,0)</f>
        <v>0</v>
      </c>
      <c r="O184" s="261"/>
      <c r="P184" s="261"/>
      <c r="Q184" s="261"/>
      <c r="R184" s="115" t="s">
        <v>134</v>
      </c>
      <c r="S184" s="41"/>
      <c r="T184" s="118"/>
      <c r="U184" s="119" t="s">
        <v>34</v>
      </c>
      <c r="V184" s="22"/>
      <c r="W184" s="22"/>
      <c r="X184" s="120">
        <v>0.40481</v>
      </c>
      <c r="Y184" s="120">
        <f>$X$184*$K$184</f>
        <v>7.893795</v>
      </c>
      <c r="Z184" s="120">
        <v>0</v>
      </c>
      <c r="AA184" s="121">
        <f>$Z$184*$K$184</f>
        <v>0</v>
      </c>
      <c r="AR184" s="76" t="s">
        <v>114</v>
      </c>
      <c r="AT184" s="76" t="s">
        <v>110</v>
      </c>
      <c r="AU184" s="76" t="s">
        <v>72</v>
      </c>
      <c r="AY184" s="6" t="s">
        <v>108</v>
      </c>
      <c r="BE184" s="122">
        <f>IF($U$184="základní",$N$184,0)</f>
        <v>0</v>
      </c>
      <c r="BF184" s="122">
        <f>IF($U$184="snížená",$N$184,0)</f>
        <v>0</v>
      </c>
      <c r="BG184" s="122">
        <f>IF($U$184="zákl. přenesená",$N$184,0)</f>
        <v>0</v>
      </c>
      <c r="BH184" s="122">
        <f>IF($U$184="sníž. přenesená",$N$184,0)</f>
        <v>0</v>
      </c>
      <c r="BI184" s="122">
        <f>IF($U$184="nulová",$N$184,0)</f>
        <v>0</v>
      </c>
      <c r="BJ184" s="76" t="s">
        <v>8</v>
      </c>
      <c r="BK184" s="122">
        <f>ROUND($L$184*$K$184,0)</f>
        <v>0</v>
      </c>
      <c r="BL184" s="76" t="s">
        <v>114</v>
      </c>
      <c r="BM184" s="76" t="s">
        <v>288</v>
      </c>
    </row>
    <row r="185" spans="2:47" s="6" customFormat="1" ht="16.5" customHeight="1">
      <c r="B185" s="21"/>
      <c r="C185" s="22"/>
      <c r="D185" s="22"/>
      <c r="E185" s="22"/>
      <c r="F185" s="264" t="s">
        <v>287</v>
      </c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41"/>
      <c r="T185" s="50"/>
      <c r="U185" s="22"/>
      <c r="V185" s="22"/>
      <c r="W185" s="22"/>
      <c r="X185" s="22"/>
      <c r="Y185" s="22"/>
      <c r="Z185" s="22"/>
      <c r="AA185" s="51"/>
      <c r="AT185" s="6" t="s">
        <v>129</v>
      </c>
      <c r="AU185" s="6" t="s">
        <v>72</v>
      </c>
    </row>
    <row r="186" spans="2:51" s="6" customFormat="1" ht="15.75" customHeight="1">
      <c r="B186" s="123"/>
      <c r="C186" s="124"/>
      <c r="D186" s="124"/>
      <c r="E186" s="124"/>
      <c r="F186" s="265" t="s">
        <v>289</v>
      </c>
      <c r="G186" s="266"/>
      <c r="H186" s="266"/>
      <c r="I186" s="266"/>
      <c r="J186" s="124"/>
      <c r="K186" s="126">
        <v>19.5</v>
      </c>
      <c r="L186" s="124"/>
      <c r="M186" s="124"/>
      <c r="N186" s="124"/>
      <c r="O186" s="124"/>
      <c r="P186" s="124"/>
      <c r="Q186" s="124"/>
      <c r="R186" s="124"/>
      <c r="S186" s="127"/>
      <c r="T186" s="128"/>
      <c r="U186" s="124"/>
      <c r="V186" s="124"/>
      <c r="W186" s="124"/>
      <c r="X186" s="124"/>
      <c r="Y186" s="124"/>
      <c r="Z186" s="124"/>
      <c r="AA186" s="129"/>
      <c r="AT186" s="130" t="s">
        <v>117</v>
      </c>
      <c r="AU186" s="130" t="s">
        <v>72</v>
      </c>
      <c r="AV186" s="130" t="s">
        <v>72</v>
      </c>
      <c r="AW186" s="130" t="s">
        <v>82</v>
      </c>
      <c r="AX186" s="130" t="s">
        <v>64</v>
      </c>
      <c r="AY186" s="130" t="s">
        <v>108</v>
      </c>
    </row>
    <row r="187" spans="2:65" s="6" customFormat="1" ht="39" customHeight="1">
      <c r="B187" s="21"/>
      <c r="C187" s="113" t="s">
        <v>290</v>
      </c>
      <c r="D187" s="113" t="s">
        <v>110</v>
      </c>
      <c r="E187" s="114" t="s">
        <v>291</v>
      </c>
      <c r="F187" s="260" t="s">
        <v>292</v>
      </c>
      <c r="G187" s="261"/>
      <c r="H187" s="261"/>
      <c r="I187" s="261"/>
      <c r="J187" s="116" t="s">
        <v>191</v>
      </c>
      <c r="K187" s="117">
        <v>19.5</v>
      </c>
      <c r="L187" s="262"/>
      <c r="M187" s="261"/>
      <c r="N187" s="263">
        <f>ROUND($L$187*$K$187,0)</f>
        <v>0</v>
      </c>
      <c r="O187" s="261"/>
      <c r="P187" s="261"/>
      <c r="Q187" s="261"/>
      <c r="R187" s="115" t="s">
        <v>134</v>
      </c>
      <c r="S187" s="41"/>
      <c r="T187" s="118"/>
      <c r="U187" s="119" t="s">
        <v>34</v>
      </c>
      <c r="V187" s="22"/>
      <c r="W187" s="22"/>
      <c r="X187" s="120">
        <v>0.20745</v>
      </c>
      <c r="Y187" s="120">
        <f>$X$187*$K$187</f>
        <v>4.045275</v>
      </c>
      <c r="Z187" s="120">
        <v>0</v>
      </c>
      <c r="AA187" s="121">
        <f>$Z$187*$K$187</f>
        <v>0</v>
      </c>
      <c r="AR187" s="76" t="s">
        <v>114</v>
      </c>
      <c r="AT187" s="76" t="s">
        <v>110</v>
      </c>
      <c r="AU187" s="76" t="s">
        <v>72</v>
      </c>
      <c r="AY187" s="6" t="s">
        <v>108</v>
      </c>
      <c r="BE187" s="122">
        <f>IF($U$187="základní",$N$187,0)</f>
        <v>0</v>
      </c>
      <c r="BF187" s="122">
        <f>IF($U$187="snížená",$N$187,0)</f>
        <v>0</v>
      </c>
      <c r="BG187" s="122">
        <f>IF($U$187="zákl. přenesená",$N$187,0)</f>
        <v>0</v>
      </c>
      <c r="BH187" s="122">
        <f>IF($U$187="sníž. přenesená",$N$187,0)</f>
        <v>0</v>
      </c>
      <c r="BI187" s="122">
        <f>IF($U$187="nulová",$N$187,0)</f>
        <v>0</v>
      </c>
      <c r="BJ187" s="76" t="s">
        <v>8</v>
      </c>
      <c r="BK187" s="122">
        <f>ROUND($L$187*$K$187,0)</f>
        <v>0</v>
      </c>
      <c r="BL187" s="76" t="s">
        <v>114</v>
      </c>
      <c r="BM187" s="76" t="s">
        <v>293</v>
      </c>
    </row>
    <row r="188" spans="2:47" s="6" customFormat="1" ht="16.5" customHeight="1">
      <c r="B188" s="21"/>
      <c r="C188" s="22"/>
      <c r="D188" s="22"/>
      <c r="E188" s="22"/>
      <c r="F188" s="264" t="s">
        <v>292</v>
      </c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41"/>
      <c r="T188" s="50"/>
      <c r="U188" s="22"/>
      <c r="V188" s="22"/>
      <c r="W188" s="22"/>
      <c r="X188" s="22"/>
      <c r="Y188" s="22"/>
      <c r="Z188" s="22"/>
      <c r="AA188" s="51"/>
      <c r="AT188" s="6" t="s">
        <v>129</v>
      </c>
      <c r="AU188" s="6" t="s">
        <v>72</v>
      </c>
    </row>
    <row r="189" spans="2:51" s="6" customFormat="1" ht="15.75" customHeight="1">
      <c r="B189" s="123"/>
      <c r="C189" s="124"/>
      <c r="D189" s="124"/>
      <c r="E189" s="124"/>
      <c r="F189" s="265" t="s">
        <v>289</v>
      </c>
      <c r="G189" s="266"/>
      <c r="H189" s="266"/>
      <c r="I189" s="266"/>
      <c r="J189" s="124"/>
      <c r="K189" s="126">
        <v>19.5</v>
      </c>
      <c r="L189" s="124"/>
      <c r="M189" s="124"/>
      <c r="N189" s="124"/>
      <c r="O189" s="124"/>
      <c r="P189" s="124"/>
      <c r="Q189" s="124"/>
      <c r="R189" s="124"/>
      <c r="S189" s="127"/>
      <c r="T189" s="128"/>
      <c r="U189" s="124"/>
      <c r="V189" s="124"/>
      <c r="W189" s="124"/>
      <c r="X189" s="124"/>
      <c r="Y189" s="124"/>
      <c r="Z189" s="124"/>
      <c r="AA189" s="129"/>
      <c r="AT189" s="130" t="s">
        <v>117</v>
      </c>
      <c r="AU189" s="130" t="s">
        <v>72</v>
      </c>
      <c r="AV189" s="130" t="s">
        <v>72</v>
      </c>
      <c r="AW189" s="130" t="s">
        <v>82</v>
      </c>
      <c r="AX189" s="130" t="s">
        <v>64</v>
      </c>
      <c r="AY189" s="130" t="s">
        <v>108</v>
      </c>
    </row>
    <row r="190" spans="2:65" s="6" customFormat="1" ht="39" customHeight="1">
      <c r="B190" s="21"/>
      <c r="C190" s="113" t="s">
        <v>294</v>
      </c>
      <c r="D190" s="113" t="s">
        <v>110</v>
      </c>
      <c r="E190" s="114" t="s">
        <v>295</v>
      </c>
      <c r="F190" s="260" t="s">
        <v>296</v>
      </c>
      <c r="G190" s="261"/>
      <c r="H190" s="261"/>
      <c r="I190" s="261"/>
      <c r="J190" s="116" t="s">
        <v>266</v>
      </c>
      <c r="K190" s="117">
        <v>11</v>
      </c>
      <c r="L190" s="262"/>
      <c r="M190" s="261"/>
      <c r="N190" s="263">
        <f>ROUND($L$190*$K$190,0)</f>
        <v>0</v>
      </c>
      <c r="O190" s="261"/>
      <c r="P190" s="261"/>
      <c r="Q190" s="261"/>
      <c r="R190" s="115" t="s">
        <v>134</v>
      </c>
      <c r="S190" s="41"/>
      <c r="T190" s="118"/>
      <c r="U190" s="119" t="s">
        <v>34</v>
      </c>
      <c r="V190" s="22"/>
      <c r="W190" s="22"/>
      <c r="X190" s="120">
        <v>0.1295</v>
      </c>
      <c r="Y190" s="120">
        <f>$X$190*$K$190</f>
        <v>1.4245</v>
      </c>
      <c r="Z190" s="120">
        <v>0</v>
      </c>
      <c r="AA190" s="121">
        <f>$Z$190*$K$190</f>
        <v>0</v>
      </c>
      <c r="AR190" s="76" t="s">
        <v>114</v>
      </c>
      <c r="AT190" s="76" t="s">
        <v>110</v>
      </c>
      <c r="AU190" s="76" t="s">
        <v>72</v>
      </c>
      <c r="AY190" s="6" t="s">
        <v>108</v>
      </c>
      <c r="BE190" s="122">
        <f>IF($U$190="základní",$N$190,0)</f>
        <v>0</v>
      </c>
      <c r="BF190" s="122">
        <f>IF($U$190="snížená",$N$190,0)</f>
        <v>0</v>
      </c>
      <c r="BG190" s="122">
        <f>IF($U$190="zákl. přenesená",$N$190,0)</f>
        <v>0</v>
      </c>
      <c r="BH190" s="122">
        <f>IF($U$190="sníž. přenesená",$N$190,0)</f>
        <v>0</v>
      </c>
      <c r="BI190" s="122">
        <f>IF($U$190="nulová",$N$190,0)</f>
        <v>0</v>
      </c>
      <c r="BJ190" s="76" t="s">
        <v>8</v>
      </c>
      <c r="BK190" s="122">
        <f>ROUND($L$190*$K$190,0)</f>
        <v>0</v>
      </c>
      <c r="BL190" s="76" t="s">
        <v>114</v>
      </c>
      <c r="BM190" s="76" t="s">
        <v>297</v>
      </c>
    </row>
    <row r="191" spans="2:47" s="6" customFormat="1" ht="27" customHeight="1">
      <c r="B191" s="21"/>
      <c r="C191" s="22"/>
      <c r="D191" s="22"/>
      <c r="E191" s="22"/>
      <c r="F191" s="264" t="s">
        <v>298</v>
      </c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41"/>
      <c r="T191" s="50"/>
      <c r="U191" s="22"/>
      <c r="V191" s="22"/>
      <c r="W191" s="22"/>
      <c r="X191" s="22"/>
      <c r="Y191" s="22"/>
      <c r="Z191" s="22"/>
      <c r="AA191" s="51"/>
      <c r="AT191" s="6" t="s">
        <v>129</v>
      </c>
      <c r="AU191" s="6" t="s">
        <v>72</v>
      </c>
    </row>
    <row r="192" spans="2:51" s="6" customFormat="1" ht="15.75" customHeight="1">
      <c r="B192" s="123"/>
      <c r="C192" s="124"/>
      <c r="D192" s="124"/>
      <c r="E192" s="124"/>
      <c r="F192" s="265" t="s">
        <v>299</v>
      </c>
      <c r="G192" s="266"/>
      <c r="H192" s="266"/>
      <c r="I192" s="266"/>
      <c r="J192" s="124"/>
      <c r="K192" s="126">
        <v>11</v>
      </c>
      <c r="L192" s="124"/>
      <c r="M192" s="124"/>
      <c r="N192" s="124"/>
      <c r="O192" s="124"/>
      <c r="P192" s="124"/>
      <c r="Q192" s="124"/>
      <c r="R192" s="124"/>
      <c r="S192" s="127"/>
      <c r="T192" s="128"/>
      <c r="U192" s="124"/>
      <c r="V192" s="124"/>
      <c r="W192" s="124"/>
      <c r="X192" s="124"/>
      <c r="Y192" s="124"/>
      <c r="Z192" s="124"/>
      <c r="AA192" s="129"/>
      <c r="AT192" s="130" t="s">
        <v>117</v>
      </c>
      <c r="AU192" s="130" t="s">
        <v>72</v>
      </c>
      <c r="AV192" s="130" t="s">
        <v>72</v>
      </c>
      <c r="AW192" s="130" t="s">
        <v>82</v>
      </c>
      <c r="AX192" s="130" t="s">
        <v>64</v>
      </c>
      <c r="AY192" s="130" t="s">
        <v>108</v>
      </c>
    </row>
    <row r="193" spans="2:65" s="6" customFormat="1" ht="27" customHeight="1">
      <c r="B193" s="21"/>
      <c r="C193" s="113" t="s">
        <v>300</v>
      </c>
      <c r="D193" s="113" t="s">
        <v>110</v>
      </c>
      <c r="E193" s="114" t="s">
        <v>301</v>
      </c>
      <c r="F193" s="260" t="s">
        <v>302</v>
      </c>
      <c r="G193" s="261"/>
      <c r="H193" s="261"/>
      <c r="I193" s="261"/>
      <c r="J193" s="116" t="s">
        <v>146</v>
      </c>
      <c r="K193" s="117">
        <v>0.44</v>
      </c>
      <c r="L193" s="262"/>
      <c r="M193" s="261"/>
      <c r="N193" s="263">
        <f>ROUND($L$193*$K$193,0)</f>
        <v>0</v>
      </c>
      <c r="O193" s="261"/>
      <c r="P193" s="261"/>
      <c r="Q193" s="261"/>
      <c r="R193" s="115" t="s">
        <v>134</v>
      </c>
      <c r="S193" s="41"/>
      <c r="T193" s="118"/>
      <c r="U193" s="119" t="s">
        <v>34</v>
      </c>
      <c r="V193" s="22"/>
      <c r="W193" s="22"/>
      <c r="X193" s="120">
        <v>2.25634</v>
      </c>
      <c r="Y193" s="120">
        <f>$X$193*$K$193</f>
        <v>0.9927895999999999</v>
      </c>
      <c r="Z193" s="120">
        <v>0</v>
      </c>
      <c r="AA193" s="121">
        <f>$Z$193*$K$193</f>
        <v>0</v>
      </c>
      <c r="AR193" s="76" t="s">
        <v>114</v>
      </c>
      <c r="AT193" s="76" t="s">
        <v>110</v>
      </c>
      <c r="AU193" s="76" t="s">
        <v>72</v>
      </c>
      <c r="AY193" s="6" t="s">
        <v>108</v>
      </c>
      <c r="BE193" s="122">
        <f>IF($U$193="základní",$N$193,0)</f>
        <v>0</v>
      </c>
      <c r="BF193" s="122">
        <f>IF($U$193="snížená",$N$193,0)</f>
        <v>0</v>
      </c>
      <c r="BG193" s="122">
        <f>IF($U$193="zákl. přenesená",$N$193,0)</f>
        <v>0</v>
      </c>
      <c r="BH193" s="122">
        <f>IF($U$193="sníž. přenesená",$N$193,0)</f>
        <v>0</v>
      </c>
      <c r="BI193" s="122">
        <f>IF($U$193="nulová",$N$193,0)</f>
        <v>0</v>
      </c>
      <c r="BJ193" s="76" t="s">
        <v>8</v>
      </c>
      <c r="BK193" s="122">
        <f>ROUND($L$193*$K$193,0)</f>
        <v>0</v>
      </c>
      <c r="BL193" s="76" t="s">
        <v>114</v>
      </c>
      <c r="BM193" s="76" t="s">
        <v>303</v>
      </c>
    </row>
    <row r="194" spans="2:47" s="6" customFormat="1" ht="16.5" customHeight="1">
      <c r="B194" s="21"/>
      <c r="C194" s="22"/>
      <c r="D194" s="22"/>
      <c r="E194" s="22"/>
      <c r="F194" s="264" t="s">
        <v>304</v>
      </c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41"/>
      <c r="T194" s="50"/>
      <c r="U194" s="22"/>
      <c r="V194" s="22"/>
      <c r="W194" s="22"/>
      <c r="X194" s="22"/>
      <c r="Y194" s="22"/>
      <c r="Z194" s="22"/>
      <c r="AA194" s="51"/>
      <c r="AT194" s="6" t="s">
        <v>129</v>
      </c>
      <c r="AU194" s="6" t="s">
        <v>72</v>
      </c>
    </row>
    <row r="195" spans="2:51" s="6" customFormat="1" ht="15.75" customHeight="1">
      <c r="B195" s="123"/>
      <c r="C195" s="124"/>
      <c r="D195" s="124"/>
      <c r="E195" s="124"/>
      <c r="F195" s="265" t="s">
        <v>305</v>
      </c>
      <c r="G195" s="266"/>
      <c r="H195" s="266"/>
      <c r="I195" s="266"/>
      <c r="J195" s="124"/>
      <c r="K195" s="126">
        <v>0.44</v>
      </c>
      <c r="L195" s="124"/>
      <c r="M195" s="124"/>
      <c r="N195" s="124"/>
      <c r="O195" s="124"/>
      <c r="P195" s="124"/>
      <c r="Q195" s="124"/>
      <c r="R195" s="124"/>
      <c r="S195" s="127"/>
      <c r="T195" s="128"/>
      <c r="U195" s="124"/>
      <c r="V195" s="124"/>
      <c r="W195" s="124"/>
      <c r="X195" s="124"/>
      <c r="Y195" s="124"/>
      <c r="Z195" s="124"/>
      <c r="AA195" s="129"/>
      <c r="AT195" s="130" t="s">
        <v>117</v>
      </c>
      <c r="AU195" s="130" t="s">
        <v>72</v>
      </c>
      <c r="AV195" s="130" t="s">
        <v>72</v>
      </c>
      <c r="AW195" s="130" t="s">
        <v>82</v>
      </c>
      <c r="AX195" s="130" t="s">
        <v>64</v>
      </c>
      <c r="AY195" s="130" t="s">
        <v>108</v>
      </c>
    </row>
    <row r="196" spans="2:63" s="102" customFormat="1" ht="30.75" customHeight="1">
      <c r="B196" s="103"/>
      <c r="C196" s="104"/>
      <c r="D196" s="112" t="s">
        <v>88</v>
      </c>
      <c r="E196" s="104"/>
      <c r="F196" s="104"/>
      <c r="G196" s="104"/>
      <c r="H196" s="104"/>
      <c r="I196" s="104"/>
      <c r="J196" s="104"/>
      <c r="K196" s="104"/>
      <c r="L196" s="104"/>
      <c r="M196" s="104"/>
      <c r="N196" s="255">
        <f>$BK$196</f>
        <v>0</v>
      </c>
      <c r="O196" s="256"/>
      <c r="P196" s="256"/>
      <c r="Q196" s="256"/>
      <c r="R196" s="104"/>
      <c r="S196" s="106"/>
      <c r="T196" s="107"/>
      <c r="U196" s="104"/>
      <c r="V196" s="104"/>
      <c r="W196" s="108">
        <f>SUM($W$197:$W$288)</f>
        <v>0</v>
      </c>
      <c r="X196" s="104"/>
      <c r="Y196" s="108">
        <f>SUM($Y$197:$Y$288)</f>
        <v>848.1636194800001</v>
      </c>
      <c r="Z196" s="104"/>
      <c r="AA196" s="109">
        <f>SUM($AA$197:$AA$288)</f>
        <v>0</v>
      </c>
      <c r="AR196" s="110" t="s">
        <v>8</v>
      </c>
      <c r="AT196" s="110" t="s">
        <v>63</v>
      </c>
      <c r="AU196" s="110" t="s">
        <v>8</v>
      </c>
      <c r="AY196" s="110" t="s">
        <v>108</v>
      </c>
      <c r="BK196" s="111">
        <f>SUM($BK$197:$BK$288)</f>
        <v>0</v>
      </c>
    </row>
    <row r="197" spans="2:65" s="6" customFormat="1" ht="15.75" customHeight="1">
      <c r="B197" s="21"/>
      <c r="C197" s="113" t="s">
        <v>306</v>
      </c>
      <c r="D197" s="113" t="s">
        <v>110</v>
      </c>
      <c r="E197" s="114" t="s">
        <v>307</v>
      </c>
      <c r="F197" s="260" t="s">
        <v>308</v>
      </c>
      <c r="G197" s="261"/>
      <c r="H197" s="261"/>
      <c r="I197" s="261"/>
      <c r="J197" s="116" t="s">
        <v>266</v>
      </c>
      <c r="K197" s="117">
        <v>7</v>
      </c>
      <c r="L197" s="262"/>
      <c r="M197" s="261"/>
      <c r="N197" s="263">
        <f>ROUND($L$197*$K$197,0)</f>
        <v>0</v>
      </c>
      <c r="O197" s="261"/>
      <c r="P197" s="261"/>
      <c r="Q197" s="261"/>
      <c r="R197" s="115" t="s">
        <v>134</v>
      </c>
      <c r="S197" s="41"/>
      <c r="T197" s="118"/>
      <c r="U197" s="119" t="s">
        <v>34</v>
      </c>
      <c r="V197" s="22"/>
      <c r="W197" s="22"/>
      <c r="X197" s="120">
        <v>0</v>
      </c>
      <c r="Y197" s="120">
        <f>$X$197*$K$197</f>
        <v>0</v>
      </c>
      <c r="Z197" s="120">
        <v>0</v>
      </c>
      <c r="AA197" s="121">
        <f>$Z$197*$K$197</f>
        <v>0</v>
      </c>
      <c r="AR197" s="76" t="s">
        <v>114</v>
      </c>
      <c r="AT197" s="76" t="s">
        <v>110</v>
      </c>
      <c r="AU197" s="76" t="s">
        <v>72</v>
      </c>
      <c r="AY197" s="6" t="s">
        <v>108</v>
      </c>
      <c r="BE197" s="122">
        <f>IF($U$197="základní",$N$197,0)</f>
        <v>0</v>
      </c>
      <c r="BF197" s="122">
        <f>IF($U$197="snížená",$N$197,0)</f>
        <v>0</v>
      </c>
      <c r="BG197" s="122">
        <f>IF($U$197="zákl. přenesená",$N$197,0)</f>
        <v>0</v>
      </c>
      <c r="BH197" s="122">
        <f>IF($U$197="sníž. přenesená",$N$197,0)</f>
        <v>0</v>
      </c>
      <c r="BI197" s="122">
        <f>IF($U$197="nulová",$N$197,0)</f>
        <v>0</v>
      </c>
      <c r="BJ197" s="76" t="s">
        <v>8</v>
      </c>
      <c r="BK197" s="122">
        <f>ROUND($L$197*$K$197,0)</f>
        <v>0</v>
      </c>
      <c r="BL197" s="76" t="s">
        <v>114</v>
      </c>
      <c r="BM197" s="76" t="s">
        <v>309</v>
      </c>
    </row>
    <row r="198" spans="2:47" s="6" customFormat="1" ht="16.5" customHeight="1">
      <c r="B198" s="21"/>
      <c r="C198" s="22"/>
      <c r="D198" s="22"/>
      <c r="E198" s="22"/>
      <c r="F198" s="264" t="s">
        <v>310</v>
      </c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41"/>
      <c r="T198" s="50"/>
      <c r="U198" s="22"/>
      <c r="V198" s="22"/>
      <c r="W198" s="22"/>
      <c r="X198" s="22"/>
      <c r="Y198" s="22"/>
      <c r="Z198" s="22"/>
      <c r="AA198" s="51"/>
      <c r="AT198" s="6" t="s">
        <v>129</v>
      </c>
      <c r="AU198" s="6" t="s">
        <v>72</v>
      </c>
    </row>
    <row r="199" spans="2:65" s="6" customFormat="1" ht="27" customHeight="1">
      <c r="B199" s="21"/>
      <c r="C199" s="113" t="s">
        <v>311</v>
      </c>
      <c r="D199" s="113" t="s">
        <v>110</v>
      </c>
      <c r="E199" s="114" t="s">
        <v>312</v>
      </c>
      <c r="F199" s="260" t="s">
        <v>313</v>
      </c>
      <c r="G199" s="261"/>
      <c r="H199" s="261"/>
      <c r="I199" s="261"/>
      <c r="J199" s="116" t="s">
        <v>314</v>
      </c>
      <c r="K199" s="117">
        <v>2</v>
      </c>
      <c r="L199" s="262"/>
      <c r="M199" s="261"/>
      <c r="N199" s="263">
        <f>ROUND($L$199*$K$199,0)</f>
        <v>0</v>
      </c>
      <c r="O199" s="261"/>
      <c r="P199" s="261"/>
      <c r="Q199" s="261"/>
      <c r="R199" s="115" t="s">
        <v>134</v>
      </c>
      <c r="S199" s="41"/>
      <c r="T199" s="118"/>
      <c r="U199" s="119" t="s">
        <v>34</v>
      </c>
      <c r="V199" s="22"/>
      <c r="W199" s="22"/>
      <c r="X199" s="120">
        <v>0.46005</v>
      </c>
      <c r="Y199" s="120">
        <f>$X$199*$K$199</f>
        <v>0.9201</v>
      </c>
      <c r="Z199" s="120">
        <v>0</v>
      </c>
      <c r="AA199" s="121">
        <f>$Z$199*$K$199</f>
        <v>0</v>
      </c>
      <c r="AR199" s="76" t="s">
        <v>114</v>
      </c>
      <c r="AT199" s="76" t="s">
        <v>110</v>
      </c>
      <c r="AU199" s="76" t="s">
        <v>72</v>
      </c>
      <c r="AY199" s="6" t="s">
        <v>108</v>
      </c>
      <c r="BE199" s="122">
        <f>IF($U$199="základní",$N$199,0)</f>
        <v>0</v>
      </c>
      <c r="BF199" s="122">
        <f>IF($U$199="snížená",$N$199,0)</f>
        <v>0</v>
      </c>
      <c r="BG199" s="122">
        <f>IF($U$199="zákl. přenesená",$N$199,0)</f>
        <v>0</v>
      </c>
      <c r="BH199" s="122">
        <f>IF($U$199="sníž. přenesená",$N$199,0)</f>
        <v>0</v>
      </c>
      <c r="BI199" s="122">
        <f>IF($U$199="nulová",$N$199,0)</f>
        <v>0</v>
      </c>
      <c r="BJ199" s="76" t="s">
        <v>8</v>
      </c>
      <c r="BK199" s="122">
        <f>ROUND($L$199*$K$199,0)</f>
        <v>0</v>
      </c>
      <c r="BL199" s="76" t="s">
        <v>114</v>
      </c>
      <c r="BM199" s="76" t="s">
        <v>315</v>
      </c>
    </row>
    <row r="200" spans="2:47" s="6" customFormat="1" ht="16.5" customHeight="1">
      <c r="B200" s="21"/>
      <c r="C200" s="22"/>
      <c r="D200" s="22"/>
      <c r="E200" s="22"/>
      <c r="F200" s="264" t="s">
        <v>316</v>
      </c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41"/>
      <c r="T200" s="50"/>
      <c r="U200" s="22"/>
      <c r="V200" s="22"/>
      <c r="W200" s="22"/>
      <c r="X200" s="22"/>
      <c r="Y200" s="22"/>
      <c r="Z200" s="22"/>
      <c r="AA200" s="51"/>
      <c r="AT200" s="6" t="s">
        <v>129</v>
      </c>
      <c r="AU200" s="6" t="s">
        <v>72</v>
      </c>
    </row>
    <row r="201" spans="2:65" s="6" customFormat="1" ht="15.75" customHeight="1">
      <c r="B201" s="21"/>
      <c r="C201" s="113" t="s">
        <v>317</v>
      </c>
      <c r="D201" s="113" t="s">
        <v>110</v>
      </c>
      <c r="E201" s="114" t="s">
        <v>318</v>
      </c>
      <c r="F201" s="260" t="s">
        <v>319</v>
      </c>
      <c r="G201" s="261"/>
      <c r="H201" s="261"/>
      <c r="I201" s="261"/>
      <c r="J201" s="116" t="s">
        <v>266</v>
      </c>
      <c r="K201" s="117">
        <v>10</v>
      </c>
      <c r="L201" s="262"/>
      <c r="M201" s="261"/>
      <c r="N201" s="263">
        <f>ROUND($L$201*$K$201,0)</f>
        <v>0</v>
      </c>
      <c r="O201" s="261"/>
      <c r="P201" s="261"/>
      <c r="Q201" s="261"/>
      <c r="R201" s="115" t="s">
        <v>134</v>
      </c>
      <c r="S201" s="41"/>
      <c r="T201" s="118"/>
      <c r="U201" s="119" t="s">
        <v>34</v>
      </c>
      <c r="V201" s="22"/>
      <c r="W201" s="22"/>
      <c r="X201" s="120">
        <v>0</v>
      </c>
      <c r="Y201" s="120">
        <f>$X$201*$K$201</f>
        <v>0</v>
      </c>
      <c r="Z201" s="120">
        <v>0</v>
      </c>
      <c r="AA201" s="121">
        <f>$Z$201*$K$201</f>
        <v>0</v>
      </c>
      <c r="AR201" s="76" t="s">
        <v>114</v>
      </c>
      <c r="AT201" s="76" t="s">
        <v>110</v>
      </c>
      <c r="AU201" s="76" t="s">
        <v>72</v>
      </c>
      <c r="AY201" s="6" t="s">
        <v>108</v>
      </c>
      <c r="BE201" s="122">
        <f>IF($U$201="základní",$N$201,0)</f>
        <v>0</v>
      </c>
      <c r="BF201" s="122">
        <f>IF($U$201="snížená",$N$201,0)</f>
        <v>0</v>
      </c>
      <c r="BG201" s="122">
        <f>IF($U$201="zákl. přenesená",$N$201,0)</f>
        <v>0</v>
      </c>
      <c r="BH201" s="122">
        <f>IF($U$201="sníž. přenesená",$N$201,0)</f>
        <v>0</v>
      </c>
      <c r="BI201" s="122">
        <f>IF($U$201="nulová",$N$201,0)</f>
        <v>0</v>
      </c>
      <c r="BJ201" s="76" t="s">
        <v>8</v>
      </c>
      <c r="BK201" s="122">
        <f>ROUND($L$201*$K$201,0)</f>
        <v>0</v>
      </c>
      <c r="BL201" s="76" t="s">
        <v>114</v>
      </c>
      <c r="BM201" s="76" t="s">
        <v>320</v>
      </c>
    </row>
    <row r="202" spans="2:47" s="6" customFormat="1" ht="16.5" customHeight="1">
      <c r="B202" s="21"/>
      <c r="C202" s="22"/>
      <c r="D202" s="22"/>
      <c r="E202" s="22"/>
      <c r="F202" s="264" t="s">
        <v>321</v>
      </c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41"/>
      <c r="T202" s="50"/>
      <c r="U202" s="22"/>
      <c r="V202" s="22"/>
      <c r="W202" s="22"/>
      <c r="X202" s="22"/>
      <c r="Y202" s="22"/>
      <c r="Z202" s="22"/>
      <c r="AA202" s="51"/>
      <c r="AT202" s="6" t="s">
        <v>129</v>
      </c>
      <c r="AU202" s="6" t="s">
        <v>72</v>
      </c>
    </row>
    <row r="203" spans="2:65" s="6" customFormat="1" ht="27" customHeight="1">
      <c r="B203" s="21"/>
      <c r="C203" s="113" t="s">
        <v>322</v>
      </c>
      <c r="D203" s="113" t="s">
        <v>110</v>
      </c>
      <c r="E203" s="114" t="s">
        <v>323</v>
      </c>
      <c r="F203" s="260" t="s">
        <v>324</v>
      </c>
      <c r="G203" s="261"/>
      <c r="H203" s="261"/>
      <c r="I203" s="261"/>
      <c r="J203" s="116" t="s">
        <v>314</v>
      </c>
      <c r="K203" s="117">
        <v>4</v>
      </c>
      <c r="L203" s="262"/>
      <c r="M203" s="261"/>
      <c r="N203" s="263">
        <f>ROUND($L$203*$K$203,0)</f>
        <v>0</v>
      </c>
      <c r="O203" s="261"/>
      <c r="P203" s="261"/>
      <c r="Q203" s="261"/>
      <c r="R203" s="115" t="s">
        <v>134</v>
      </c>
      <c r="S203" s="41"/>
      <c r="T203" s="118"/>
      <c r="U203" s="119" t="s">
        <v>34</v>
      </c>
      <c r="V203" s="22"/>
      <c r="W203" s="22"/>
      <c r="X203" s="120">
        <v>0.47155</v>
      </c>
      <c r="Y203" s="120">
        <f>$X$203*$K$203</f>
        <v>1.8862</v>
      </c>
      <c r="Z203" s="120">
        <v>0</v>
      </c>
      <c r="AA203" s="121">
        <f>$Z$203*$K$203</f>
        <v>0</v>
      </c>
      <c r="AR203" s="76" t="s">
        <v>114</v>
      </c>
      <c r="AT203" s="76" t="s">
        <v>110</v>
      </c>
      <c r="AU203" s="76" t="s">
        <v>72</v>
      </c>
      <c r="AY203" s="6" t="s">
        <v>108</v>
      </c>
      <c r="BE203" s="122">
        <f>IF($U$203="základní",$N$203,0)</f>
        <v>0</v>
      </c>
      <c r="BF203" s="122">
        <f>IF($U$203="snížená",$N$203,0)</f>
        <v>0</v>
      </c>
      <c r="BG203" s="122">
        <f>IF($U$203="zákl. přenesená",$N$203,0)</f>
        <v>0</v>
      </c>
      <c r="BH203" s="122">
        <f>IF($U$203="sníž. přenesená",$N$203,0)</f>
        <v>0</v>
      </c>
      <c r="BI203" s="122">
        <f>IF($U$203="nulová",$N$203,0)</f>
        <v>0</v>
      </c>
      <c r="BJ203" s="76" t="s">
        <v>8</v>
      </c>
      <c r="BK203" s="122">
        <f>ROUND($L$203*$K$203,0)</f>
        <v>0</v>
      </c>
      <c r="BL203" s="76" t="s">
        <v>114</v>
      </c>
      <c r="BM203" s="76" t="s">
        <v>325</v>
      </c>
    </row>
    <row r="204" spans="2:47" s="6" customFormat="1" ht="16.5" customHeight="1">
      <c r="B204" s="21"/>
      <c r="C204" s="22"/>
      <c r="D204" s="22"/>
      <c r="E204" s="22"/>
      <c r="F204" s="264" t="s">
        <v>326</v>
      </c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41"/>
      <c r="T204" s="50"/>
      <c r="U204" s="22"/>
      <c r="V204" s="22"/>
      <c r="W204" s="22"/>
      <c r="X204" s="22"/>
      <c r="Y204" s="22"/>
      <c r="Z204" s="22"/>
      <c r="AA204" s="51"/>
      <c r="AT204" s="6" t="s">
        <v>129</v>
      </c>
      <c r="AU204" s="6" t="s">
        <v>72</v>
      </c>
    </row>
    <row r="205" spans="2:65" s="6" customFormat="1" ht="27" customHeight="1">
      <c r="B205" s="21"/>
      <c r="C205" s="113" t="s">
        <v>327</v>
      </c>
      <c r="D205" s="113" t="s">
        <v>110</v>
      </c>
      <c r="E205" s="114" t="s">
        <v>328</v>
      </c>
      <c r="F205" s="260" t="s">
        <v>329</v>
      </c>
      <c r="G205" s="261"/>
      <c r="H205" s="261"/>
      <c r="I205" s="261"/>
      <c r="J205" s="116" t="s">
        <v>314</v>
      </c>
      <c r="K205" s="117">
        <v>8</v>
      </c>
      <c r="L205" s="262"/>
      <c r="M205" s="261"/>
      <c r="N205" s="263">
        <f>ROUND($L$205*$K$205,0)</f>
        <v>0</v>
      </c>
      <c r="O205" s="261"/>
      <c r="P205" s="261"/>
      <c r="Q205" s="261"/>
      <c r="R205" s="115" t="s">
        <v>134</v>
      </c>
      <c r="S205" s="41"/>
      <c r="T205" s="118"/>
      <c r="U205" s="119" t="s">
        <v>34</v>
      </c>
      <c r="V205" s="22"/>
      <c r="W205" s="22"/>
      <c r="X205" s="120">
        <v>1.3931</v>
      </c>
      <c r="Y205" s="120">
        <f>$X$205*$K$205</f>
        <v>11.1448</v>
      </c>
      <c r="Z205" s="120">
        <v>0</v>
      </c>
      <c r="AA205" s="121">
        <f>$Z$205*$K$205</f>
        <v>0</v>
      </c>
      <c r="AR205" s="76" t="s">
        <v>114</v>
      </c>
      <c r="AT205" s="76" t="s">
        <v>110</v>
      </c>
      <c r="AU205" s="76" t="s">
        <v>72</v>
      </c>
      <c r="AY205" s="6" t="s">
        <v>108</v>
      </c>
      <c r="BE205" s="122">
        <f>IF($U$205="základní",$N$205,0)</f>
        <v>0</v>
      </c>
      <c r="BF205" s="122">
        <f>IF($U$205="snížená",$N$205,0)</f>
        <v>0</v>
      </c>
      <c r="BG205" s="122">
        <f>IF($U$205="zákl. přenesená",$N$205,0)</f>
        <v>0</v>
      </c>
      <c r="BH205" s="122">
        <f>IF($U$205="sníž. přenesená",$N$205,0)</f>
        <v>0</v>
      </c>
      <c r="BI205" s="122">
        <f>IF($U$205="nulová",$N$205,0)</f>
        <v>0</v>
      </c>
      <c r="BJ205" s="76" t="s">
        <v>8</v>
      </c>
      <c r="BK205" s="122">
        <f>ROUND($L$205*$K$205,0)</f>
        <v>0</v>
      </c>
      <c r="BL205" s="76" t="s">
        <v>114</v>
      </c>
      <c r="BM205" s="76" t="s">
        <v>330</v>
      </c>
    </row>
    <row r="206" spans="2:47" s="6" customFormat="1" ht="16.5" customHeight="1">
      <c r="B206" s="21"/>
      <c r="C206" s="22"/>
      <c r="D206" s="22"/>
      <c r="E206" s="22"/>
      <c r="F206" s="264" t="s">
        <v>331</v>
      </c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41"/>
      <c r="T206" s="50"/>
      <c r="U206" s="22"/>
      <c r="V206" s="22"/>
      <c r="W206" s="22"/>
      <c r="X206" s="22"/>
      <c r="Y206" s="22"/>
      <c r="Z206" s="22"/>
      <c r="AA206" s="51"/>
      <c r="AT206" s="6" t="s">
        <v>129</v>
      </c>
      <c r="AU206" s="6" t="s">
        <v>72</v>
      </c>
    </row>
    <row r="207" spans="2:65" s="6" customFormat="1" ht="27" customHeight="1">
      <c r="B207" s="21"/>
      <c r="C207" s="113" t="s">
        <v>332</v>
      </c>
      <c r="D207" s="113" t="s">
        <v>110</v>
      </c>
      <c r="E207" s="114" t="s">
        <v>333</v>
      </c>
      <c r="F207" s="260" t="s">
        <v>334</v>
      </c>
      <c r="G207" s="261"/>
      <c r="H207" s="261"/>
      <c r="I207" s="261"/>
      <c r="J207" s="116" t="s">
        <v>266</v>
      </c>
      <c r="K207" s="117">
        <v>127.5</v>
      </c>
      <c r="L207" s="262"/>
      <c r="M207" s="261"/>
      <c r="N207" s="263">
        <f>ROUND($L$207*$K$207,0)</f>
        <v>0</v>
      </c>
      <c r="O207" s="261"/>
      <c r="P207" s="261"/>
      <c r="Q207" s="261"/>
      <c r="R207" s="115" t="s">
        <v>134</v>
      </c>
      <c r="S207" s="41"/>
      <c r="T207" s="118"/>
      <c r="U207" s="119" t="s">
        <v>34</v>
      </c>
      <c r="V207" s="22"/>
      <c r="W207" s="22"/>
      <c r="X207" s="120">
        <v>0</v>
      </c>
      <c r="Y207" s="120">
        <f>$X$207*$K$207</f>
        <v>0</v>
      </c>
      <c r="Z207" s="120">
        <v>0</v>
      </c>
      <c r="AA207" s="121">
        <f>$Z$207*$K$207</f>
        <v>0</v>
      </c>
      <c r="AR207" s="76" t="s">
        <v>114</v>
      </c>
      <c r="AT207" s="76" t="s">
        <v>110</v>
      </c>
      <c r="AU207" s="76" t="s">
        <v>72</v>
      </c>
      <c r="AY207" s="6" t="s">
        <v>108</v>
      </c>
      <c r="BE207" s="122">
        <f>IF($U$207="základní",$N$207,0)</f>
        <v>0</v>
      </c>
      <c r="BF207" s="122">
        <f>IF($U$207="snížená",$N$207,0)</f>
        <v>0</v>
      </c>
      <c r="BG207" s="122">
        <f>IF($U$207="zákl. přenesená",$N$207,0)</f>
        <v>0</v>
      </c>
      <c r="BH207" s="122">
        <f>IF($U$207="sníž. přenesená",$N$207,0)</f>
        <v>0</v>
      </c>
      <c r="BI207" s="122">
        <f>IF($U$207="nulová",$N$207,0)</f>
        <v>0</v>
      </c>
      <c r="BJ207" s="76" t="s">
        <v>8</v>
      </c>
      <c r="BK207" s="122">
        <f>ROUND($L$207*$K$207,0)</f>
        <v>0</v>
      </c>
      <c r="BL207" s="76" t="s">
        <v>114</v>
      </c>
      <c r="BM207" s="76" t="s">
        <v>335</v>
      </c>
    </row>
    <row r="208" spans="2:47" s="6" customFormat="1" ht="16.5" customHeight="1">
      <c r="B208" s="21"/>
      <c r="C208" s="22"/>
      <c r="D208" s="22"/>
      <c r="E208" s="22"/>
      <c r="F208" s="264" t="s">
        <v>336</v>
      </c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41"/>
      <c r="T208" s="50"/>
      <c r="U208" s="22"/>
      <c r="V208" s="22"/>
      <c r="W208" s="22"/>
      <c r="X208" s="22"/>
      <c r="Y208" s="22"/>
      <c r="Z208" s="22"/>
      <c r="AA208" s="51"/>
      <c r="AT208" s="6" t="s">
        <v>129</v>
      </c>
      <c r="AU208" s="6" t="s">
        <v>72</v>
      </c>
    </row>
    <row r="209" spans="2:65" s="6" customFormat="1" ht="15.75" customHeight="1">
      <c r="B209" s="21"/>
      <c r="C209" s="113" t="s">
        <v>337</v>
      </c>
      <c r="D209" s="113" t="s">
        <v>110</v>
      </c>
      <c r="E209" s="114" t="s">
        <v>338</v>
      </c>
      <c r="F209" s="260" t="s">
        <v>339</v>
      </c>
      <c r="G209" s="261"/>
      <c r="H209" s="261"/>
      <c r="I209" s="261"/>
      <c r="J209" s="116" t="s">
        <v>113</v>
      </c>
      <c r="K209" s="117">
        <v>0.508</v>
      </c>
      <c r="L209" s="262"/>
      <c r="M209" s="261"/>
      <c r="N209" s="263">
        <f>ROUND($L$209*$K$209,0)</f>
        <v>0</v>
      </c>
      <c r="O209" s="261"/>
      <c r="P209" s="261"/>
      <c r="Q209" s="261"/>
      <c r="R209" s="115" t="s">
        <v>134</v>
      </c>
      <c r="S209" s="41"/>
      <c r="T209" s="118"/>
      <c r="U209" s="119" t="s">
        <v>34</v>
      </c>
      <c r="V209" s="22"/>
      <c r="W209" s="22"/>
      <c r="X209" s="120">
        <v>1.03696</v>
      </c>
      <c r="Y209" s="120">
        <f>$X$209*$K$209</f>
        <v>0.5267756800000001</v>
      </c>
      <c r="Z209" s="120">
        <v>0</v>
      </c>
      <c r="AA209" s="121">
        <f>$Z$209*$K$209</f>
        <v>0</v>
      </c>
      <c r="AR209" s="76" t="s">
        <v>114</v>
      </c>
      <c r="AT209" s="76" t="s">
        <v>110</v>
      </c>
      <c r="AU209" s="76" t="s">
        <v>72</v>
      </c>
      <c r="AY209" s="6" t="s">
        <v>108</v>
      </c>
      <c r="BE209" s="122">
        <f>IF($U$209="základní",$N$209,0)</f>
        <v>0</v>
      </c>
      <c r="BF209" s="122">
        <f>IF($U$209="snížená",$N$209,0)</f>
        <v>0</v>
      </c>
      <c r="BG209" s="122">
        <f>IF($U$209="zákl. přenesená",$N$209,0)</f>
        <v>0</v>
      </c>
      <c r="BH209" s="122">
        <f>IF($U$209="sníž. přenesená",$N$209,0)</f>
        <v>0</v>
      </c>
      <c r="BI209" s="122">
        <f>IF($U$209="nulová",$N$209,0)</f>
        <v>0</v>
      </c>
      <c r="BJ209" s="76" t="s">
        <v>8</v>
      </c>
      <c r="BK209" s="122">
        <f>ROUND($L$209*$K$209,0)</f>
        <v>0</v>
      </c>
      <c r="BL209" s="76" t="s">
        <v>114</v>
      </c>
      <c r="BM209" s="76" t="s">
        <v>340</v>
      </c>
    </row>
    <row r="210" spans="2:47" s="6" customFormat="1" ht="16.5" customHeight="1">
      <c r="B210" s="21"/>
      <c r="C210" s="22"/>
      <c r="D210" s="22"/>
      <c r="E210" s="22"/>
      <c r="F210" s="264" t="s">
        <v>339</v>
      </c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41"/>
      <c r="T210" s="50"/>
      <c r="U210" s="22"/>
      <c r="V210" s="22"/>
      <c r="W210" s="22"/>
      <c r="X210" s="22"/>
      <c r="Y210" s="22"/>
      <c r="Z210" s="22"/>
      <c r="AA210" s="51"/>
      <c r="AT210" s="6" t="s">
        <v>129</v>
      </c>
      <c r="AU210" s="6" t="s">
        <v>72</v>
      </c>
    </row>
    <row r="211" spans="2:51" s="6" customFormat="1" ht="39" customHeight="1">
      <c r="B211" s="123"/>
      <c r="C211" s="124"/>
      <c r="D211" s="124"/>
      <c r="E211" s="124"/>
      <c r="F211" s="265" t="s">
        <v>341</v>
      </c>
      <c r="G211" s="266"/>
      <c r="H211" s="266"/>
      <c r="I211" s="266"/>
      <c r="J211" s="124"/>
      <c r="K211" s="126">
        <v>0.352</v>
      </c>
      <c r="L211" s="124"/>
      <c r="M211" s="124"/>
      <c r="N211" s="124"/>
      <c r="O211" s="124"/>
      <c r="P211" s="124"/>
      <c r="Q211" s="124"/>
      <c r="R211" s="124"/>
      <c r="S211" s="127"/>
      <c r="T211" s="128"/>
      <c r="U211" s="124"/>
      <c r="V211" s="124"/>
      <c r="W211" s="124"/>
      <c r="X211" s="124"/>
      <c r="Y211" s="124"/>
      <c r="Z211" s="124"/>
      <c r="AA211" s="129"/>
      <c r="AT211" s="130" t="s">
        <v>117</v>
      </c>
      <c r="AU211" s="130" t="s">
        <v>72</v>
      </c>
      <c r="AV211" s="130" t="s">
        <v>72</v>
      </c>
      <c r="AW211" s="130" t="s">
        <v>82</v>
      </c>
      <c r="AX211" s="130" t="s">
        <v>64</v>
      </c>
      <c r="AY211" s="130" t="s">
        <v>108</v>
      </c>
    </row>
    <row r="212" spans="2:51" s="6" customFormat="1" ht="15.75" customHeight="1">
      <c r="B212" s="123"/>
      <c r="C212" s="124"/>
      <c r="D212" s="124"/>
      <c r="E212" s="124"/>
      <c r="F212" s="265" t="s">
        <v>342</v>
      </c>
      <c r="G212" s="266"/>
      <c r="H212" s="266"/>
      <c r="I212" s="266"/>
      <c r="J212" s="124"/>
      <c r="K212" s="126">
        <v>0.022</v>
      </c>
      <c r="L212" s="124"/>
      <c r="M212" s="124"/>
      <c r="N212" s="124"/>
      <c r="O212" s="124"/>
      <c r="P212" s="124"/>
      <c r="Q212" s="124"/>
      <c r="R212" s="124"/>
      <c r="S212" s="127"/>
      <c r="T212" s="128"/>
      <c r="U212" s="124"/>
      <c r="V212" s="124"/>
      <c r="W212" s="124"/>
      <c r="X212" s="124"/>
      <c r="Y212" s="124"/>
      <c r="Z212" s="124"/>
      <c r="AA212" s="129"/>
      <c r="AT212" s="130" t="s">
        <v>117</v>
      </c>
      <c r="AU212" s="130" t="s">
        <v>72</v>
      </c>
      <c r="AV212" s="130" t="s">
        <v>72</v>
      </c>
      <c r="AW212" s="130" t="s">
        <v>82</v>
      </c>
      <c r="AX212" s="130" t="s">
        <v>64</v>
      </c>
      <c r="AY212" s="130" t="s">
        <v>108</v>
      </c>
    </row>
    <row r="213" spans="2:51" s="6" customFormat="1" ht="15.75" customHeight="1">
      <c r="B213" s="123"/>
      <c r="C213" s="124"/>
      <c r="D213" s="124"/>
      <c r="E213" s="124"/>
      <c r="F213" s="265" t="s">
        <v>343</v>
      </c>
      <c r="G213" s="266"/>
      <c r="H213" s="266"/>
      <c r="I213" s="266"/>
      <c r="J213" s="124"/>
      <c r="K213" s="126">
        <v>0.134</v>
      </c>
      <c r="L213" s="124"/>
      <c r="M213" s="124"/>
      <c r="N213" s="124"/>
      <c r="O213" s="124"/>
      <c r="P213" s="124"/>
      <c r="Q213" s="124"/>
      <c r="R213" s="124"/>
      <c r="S213" s="127"/>
      <c r="T213" s="128"/>
      <c r="U213" s="124"/>
      <c r="V213" s="124"/>
      <c r="W213" s="124"/>
      <c r="X213" s="124"/>
      <c r="Y213" s="124"/>
      <c r="Z213" s="124"/>
      <c r="AA213" s="129"/>
      <c r="AT213" s="130" t="s">
        <v>117</v>
      </c>
      <c r="AU213" s="130" t="s">
        <v>72</v>
      </c>
      <c r="AV213" s="130" t="s">
        <v>72</v>
      </c>
      <c r="AW213" s="130" t="s">
        <v>82</v>
      </c>
      <c r="AX213" s="130" t="s">
        <v>64</v>
      </c>
      <c r="AY213" s="130" t="s">
        <v>108</v>
      </c>
    </row>
    <row r="214" spans="2:65" s="6" customFormat="1" ht="27" customHeight="1">
      <c r="B214" s="21"/>
      <c r="C214" s="113" t="s">
        <v>344</v>
      </c>
      <c r="D214" s="113" t="s">
        <v>110</v>
      </c>
      <c r="E214" s="114" t="s">
        <v>345</v>
      </c>
      <c r="F214" s="260" t="s">
        <v>346</v>
      </c>
      <c r="G214" s="261"/>
      <c r="H214" s="261"/>
      <c r="I214" s="261"/>
      <c r="J214" s="116" t="s">
        <v>146</v>
      </c>
      <c r="K214" s="117">
        <v>203.03</v>
      </c>
      <c r="L214" s="262"/>
      <c r="M214" s="261"/>
      <c r="N214" s="263">
        <f>ROUND($L$214*$K$214,0)</f>
        <v>0</v>
      </c>
      <c r="O214" s="261"/>
      <c r="P214" s="261"/>
      <c r="Q214" s="261"/>
      <c r="R214" s="115" t="s">
        <v>134</v>
      </c>
      <c r="S214" s="41"/>
      <c r="T214" s="118"/>
      <c r="U214" s="119" t="s">
        <v>34</v>
      </c>
      <c r="V214" s="22"/>
      <c r="W214" s="22"/>
      <c r="X214" s="120">
        <v>2.25634</v>
      </c>
      <c r="Y214" s="120">
        <f>$X$214*$K$214</f>
        <v>458.10471019999994</v>
      </c>
      <c r="Z214" s="120">
        <v>0</v>
      </c>
      <c r="AA214" s="121">
        <f>$Z$214*$K$214</f>
        <v>0</v>
      </c>
      <c r="AR214" s="76" t="s">
        <v>114</v>
      </c>
      <c r="AT214" s="76" t="s">
        <v>110</v>
      </c>
      <c r="AU214" s="76" t="s">
        <v>72</v>
      </c>
      <c r="AY214" s="6" t="s">
        <v>108</v>
      </c>
      <c r="BE214" s="122">
        <f>IF($U$214="základní",$N$214,0)</f>
        <v>0</v>
      </c>
      <c r="BF214" s="122">
        <f>IF($U$214="snížená",$N$214,0)</f>
        <v>0</v>
      </c>
      <c r="BG214" s="122">
        <f>IF($U$214="zákl. přenesená",$N$214,0)</f>
        <v>0</v>
      </c>
      <c r="BH214" s="122">
        <f>IF($U$214="sníž. přenesená",$N$214,0)</f>
        <v>0</v>
      </c>
      <c r="BI214" s="122">
        <f>IF($U$214="nulová",$N$214,0)</f>
        <v>0</v>
      </c>
      <c r="BJ214" s="76" t="s">
        <v>8</v>
      </c>
      <c r="BK214" s="122">
        <f>ROUND($L$214*$K$214,0)</f>
        <v>0</v>
      </c>
      <c r="BL214" s="76" t="s">
        <v>114</v>
      </c>
      <c r="BM214" s="76" t="s">
        <v>347</v>
      </c>
    </row>
    <row r="215" spans="2:47" s="6" customFormat="1" ht="16.5" customHeight="1">
      <c r="B215" s="21"/>
      <c r="C215" s="22"/>
      <c r="D215" s="22"/>
      <c r="E215" s="22"/>
      <c r="F215" s="264" t="s">
        <v>348</v>
      </c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41"/>
      <c r="T215" s="50"/>
      <c r="U215" s="22"/>
      <c r="V215" s="22"/>
      <c r="W215" s="22"/>
      <c r="X215" s="22"/>
      <c r="Y215" s="22"/>
      <c r="Z215" s="22"/>
      <c r="AA215" s="51"/>
      <c r="AT215" s="6" t="s">
        <v>129</v>
      </c>
      <c r="AU215" s="6" t="s">
        <v>72</v>
      </c>
    </row>
    <row r="216" spans="2:51" s="6" customFormat="1" ht="15.75" customHeight="1">
      <c r="B216" s="123"/>
      <c r="C216" s="124"/>
      <c r="D216" s="124"/>
      <c r="E216" s="124"/>
      <c r="F216" s="265" t="s">
        <v>349</v>
      </c>
      <c r="G216" s="266"/>
      <c r="H216" s="266"/>
      <c r="I216" s="266"/>
      <c r="J216" s="124"/>
      <c r="K216" s="126">
        <v>196.2</v>
      </c>
      <c r="L216" s="124"/>
      <c r="M216" s="124"/>
      <c r="N216" s="124"/>
      <c r="O216" s="124"/>
      <c r="P216" s="124"/>
      <c r="Q216" s="124"/>
      <c r="R216" s="124"/>
      <c r="S216" s="127"/>
      <c r="T216" s="128"/>
      <c r="U216" s="124"/>
      <c r="V216" s="124"/>
      <c r="W216" s="124"/>
      <c r="X216" s="124"/>
      <c r="Y216" s="124"/>
      <c r="Z216" s="124"/>
      <c r="AA216" s="129"/>
      <c r="AT216" s="130" t="s">
        <v>117</v>
      </c>
      <c r="AU216" s="130" t="s">
        <v>72</v>
      </c>
      <c r="AV216" s="130" t="s">
        <v>72</v>
      </c>
      <c r="AW216" s="130" t="s">
        <v>82</v>
      </c>
      <c r="AX216" s="130" t="s">
        <v>64</v>
      </c>
      <c r="AY216" s="130" t="s">
        <v>108</v>
      </c>
    </row>
    <row r="217" spans="2:51" s="6" customFormat="1" ht="39" customHeight="1">
      <c r="B217" s="123"/>
      <c r="C217" s="124"/>
      <c r="D217" s="124"/>
      <c r="E217" s="124"/>
      <c r="F217" s="265" t="s">
        <v>350</v>
      </c>
      <c r="G217" s="266"/>
      <c r="H217" s="266"/>
      <c r="I217" s="266"/>
      <c r="J217" s="124"/>
      <c r="K217" s="126">
        <v>6.83</v>
      </c>
      <c r="L217" s="124"/>
      <c r="M217" s="124"/>
      <c r="N217" s="124"/>
      <c r="O217" s="124"/>
      <c r="P217" s="124"/>
      <c r="Q217" s="124"/>
      <c r="R217" s="124"/>
      <c r="S217" s="127"/>
      <c r="T217" s="128"/>
      <c r="U217" s="124"/>
      <c r="V217" s="124"/>
      <c r="W217" s="124"/>
      <c r="X217" s="124"/>
      <c r="Y217" s="124"/>
      <c r="Z217" s="124"/>
      <c r="AA217" s="129"/>
      <c r="AT217" s="130" t="s">
        <v>117</v>
      </c>
      <c r="AU217" s="130" t="s">
        <v>72</v>
      </c>
      <c r="AV217" s="130" t="s">
        <v>72</v>
      </c>
      <c r="AW217" s="130" t="s">
        <v>82</v>
      </c>
      <c r="AX217" s="130" t="s">
        <v>64</v>
      </c>
      <c r="AY217" s="130" t="s">
        <v>108</v>
      </c>
    </row>
    <row r="218" spans="2:65" s="6" customFormat="1" ht="27" customHeight="1">
      <c r="B218" s="21"/>
      <c r="C218" s="113" t="s">
        <v>351</v>
      </c>
      <c r="D218" s="113" t="s">
        <v>110</v>
      </c>
      <c r="E218" s="114" t="s">
        <v>352</v>
      </c>
      <c r="F218" s="260" t="s">
        <v>353</v>
      </c>
      <c r="G218" s="261"/>
      <c r="H218" s="261"/>
      <c r="I218" s="261"/>
      <c r="J218" s="116" t="s">
        <v>146</v>
      </c>
      <c r="K218" s="117">
        <v>20.79</v>
      </c>
      <c r="L218" s="262"/>
      <c r="M218" s="261"/>
      <c r="N218" s="263">
        <f>ROUND($L$218*$K$218,0)</f>
        <v>0</v>
      </c>
      <c r="O218" s="261"/>
      <c r="P218" s="261"/>
      <c r="Q218" s="261"/>
      <c r="R218" s="115" t="s">
        <v>134</v>
      </c>
      <c r="S218" s="41"/>
      <c r="T218" s="118"/>
      <c r="U218" s="119" t="s">
        <v>34</v>
      </c>
      <c r="V218" s="22"/>
      <c r="W218" s="22"/>
      <c r="X218" s="120">
        <v>2.25634</v>
      </c>
      <c r="Y218" s="120">
        <f>$X$218*$K$218</f>
        <v>46.909308599999996</v>
      </c>
      <c r="Z218" s="120">
        <v>0</v>
      </c>
      <c r="AA218" s="121">
        <f>$Z$218*$K$218</f>
        <v>0</v>
      </c>
      <c r="AR218" s="76" t="s">
        <v>114</v>
      </c>
      <c r="AT218" s="76" t="s">
        <v>110</v>
      </c>
      <c r="AU218" s="76" t="s">
        <v>72</v>
      </c>
      <c r="AY218" s="6" t="s">
        <v>108</v>
      </c>
      <c r="BE218" s="122">
        <f>IF($U$218="základní",$N$218,0)</f>
        <v>0</v>
      </c>
      <c r="BF218" s="122">
        <f>IF($U$218="snížená",$N$218,0)</f>
        <v>0</v>
      </c>
      <c r="BG218" s="122">
        <f>IF($U$218="zákl. přenesená",$N$218,0)</f>
        <v>0</v>
      </c>
      <c r="BH218" s="122">
        <f>IF($U$218="sníž. přenesená",$N$218,0)</f>
        <v>0</v>
      </c>
      <c r="BI218" s="122">
        <f>IF($U$218="nulová",$N$218,0)</f>
        <v>0</v>
      </c>
      <c r="BJ218" s="76" t="s">
        <v>8</v>
      </c>
      <c r="BK218" s="122">
        <f>ROUND($L$218*$K$218,0)</f>
        <v>0</v>
      </c>
      <c r="BL218" s="76" t="s">
        <v>114</v>
      </c>
      <c r="BM218" s="76" t="s">
        <v>354</v>
      </c>
    </row>
    <row r="219" spans="2:47" s="6" customFormat="1" ht="16.5" customHeight="1">
      <c r="B219" s="21"/>
      <c r="C219" s="22"/>
      <c r="D219" s="22"/>
      <c r="E219" s="22"/>
      <c r="F219" s="264" t="s">
        <v>355</v>
      </c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41"/>
      <c r="T219" s="50"/>
      <c r="U219" s="22"/>
      <c r="V219" s="22"/>
      <c r="W219" s="22"/>
      <c r="X219" s="22"/>
      <c r="Y219" s="22"/>
      <c r="Z219" s="22"/>
      <c r="AA219" s="51"/>
      <c r="AT219" s="6" t="s">
        <v>129</v>
      </c>
      <c r="AU219" s="6" t="s">
        <v>72</v>
      </c>
    </row>
    <row r="220" spans="2:51" s="6" customFormat="1" ht="39" customHeight="1">
      <c r="B220" s="123"/>
      <c r="C220" s="124"/>
      <c r="D220" s="124"/>
      <c r="E220" s="124"/>
      <c r="F220" s="265" t="s">
        <v>356</v>
      </c>
      <c r="G220" s="266"/>
      <c r="H220" s="266"/>
      <c r="I220" s="266"/>
      <c r="J220" s="124"/>
      <c r="K220" s="126">
        <v>12.42</v>
      </c>
      <c r="L220" s="124"/>
      <c r="M220" s="124"/>
      <c r="N220" s="124"/>
      <c r="O220" s="124"/>
      <c r="P220" s="124"/>
      <c r="Q220" s="124"/>
      <c r="R220" s="124"/>
      <c r="S220" s="127"/>
      <c r="T220" s="128"/>
      <c r="U220" s="124"/>
      <c r="V220" s="124"/>
      <c r="W220" s="124"/>
      <c r="X220" s="124"/>
      <c r="Y220" s="124"/>
      <c r="Z220" s="124"/>
      <c r="AA220" s="129"/>
      <c r="AT220" s="130" t="s">
        <v>117</v>
      </c>
      <c r="AU220" s="130" t="s">
        <v>72</v>
      </c>
      <c r="AV220" s="130" t="s">
        <v>72</v>
      </c>
      <c r="AW220" s="130" t="s">
        <v>82</v>
      </c>
      <c r="AX220" s="130" t="s">
        <v>64</v>
      </c>
      <c r="AY220" s="130" t="s">
        <v>108</v>
      </c>
    </row>
    <row r="221" spans="2:51" s="6" customFormat="1" ht="15.75" customHeight="1">
      <c r="B221" s="123"/>
      <c r="C221" s="124"/>
      <c r="D221" s="124"/>
      <c r="E221" s="124"/>
      <c r="F221" s="265" t="s">
        <v>357</v>
      </c>
      <c r="G221" s="266"/>
      <c r="H221" s="266"/>
      <c r="I221" s="266"/>
      <c r="J221" s="124"/>
      <c r="K221" s="126">
        <v>0.78</v>
      </c>
      <c r="L221" s="124"/>
      <c r="M221" s="124"/>
      <c r="N221" s="124"/>
      <c r="O221" s="124"/>
      <c r="P221" s="124"/>
      <c r="Q221" s="124"/>
      <c r="R221" s="124"/>
      <c r="S221" s="127"/>
      <c r="T221" s="128"/>
      <c r="U221" s="124"/>
      <c r="V221" s="124"/>
      <c r="W221" s="124"/>
      <c r="X221" s="124"/>
      <c r="Y221" s="124"/>
      <c r="Z221" s="124"/>
      <c r="AA221" s="129"/>
      <c r="AT221" s="130" t="s">
        <v>117</v>
      </c>
      <c r="AU221" s="130" t="s">
        <v>72</v>
      </c>
      <c r="AV221" s="130" t="s">
        <v>72</v>
      </c>
      <c r="AW221" s="130" t="s">
        <v>82</v>
      </c>
      <c r="AX221" s="130" t="s">
        <v>64</v>
      </c>
      <c r="AY221" s="130" t="s">
        <v>108</v>
      </c>
    </row>
    <row r="222" spans="2:51" s="6" customFormat="1" ht="15.75" customHeight="1">
      <c r="B222" s="123"/>
      <c r="C222" s="124"/>
      <c r="D222" s="124"/>
      <c r="E222" s="124"/>
      <c r="F222" s="265" t="s">
        <v>358</v>
      </c>
      <c r="G222" s="266"/>
      <c r="H222" s="266"/>
      <c r="I222" s="266"/>
      <c r="J222" s="124"/>
      <c r="K222" s="126">
        <v>4.74</v>
      </c>
      <c r="L222" s="124"/>
      <c r="M222" s="124"/>
      <c r="N222" s="124"/>
      <c r="O222" s="124"/>
      <c r="P222" s="124"/>
      <c r="Q222" s="124"/>
      <c r="R222" s="124"/>
      <c r="S222" s="127"/>
      <c r="T222" s="128"/>
      <c r="U222" s="124"/>
      <c r="V222" s="124"/>
      <c r="W222" s="124"/>
      <c r="X222" s="124"/>
      <c r="Y222" s="124"/>
      <c r="Z222" s="124"/>
      <c r="AA222" s="129"/>
      <c r="AT222" s="130" t="s">
        <v>117</v>
      </c>
      <c r="AU222" s="130" t="s">
        <v>72</v>
      </c>
      <c r="AV222" s="130" t="s">
        <v>72</v>
      </c>
      <c r="AW222" s="130" t="s">
        <v>82</v>
      </c>
      <c r="AX222" s="130" t="s">
        <v>64</v>
      </c>
      <c r="AY222" s="130" t="s">
        <v>108</v>
      </c>
    </row>
    <row r="223" spans="2:51" s="6" customFormat="1" ht="15.75" customHeight="1">
      <c r="B223" s="123"/>
      <c r="C223" s="124"/>
      <c r="D223" s="124"/>
      <c r="E223" s="124"/>
      <c r="F223" s="265" t="s">
        <v>359</v>
      </c>
      <c r="G223" s="266"/>
      <c r="H223" s="266"/>
      <c r="I223" s="266"/>
      <c r="J223" s="124"/>
      <c r="K223" s="126">
        <v>2.85</v>
      </c>
      <c r="L223" s="124"/>
      <c r="M223" s="124"/>
      <c r="N223" s="124"/>
      <c r="O223" s="124"/>
      <c r="P223" s="124"/>
      <c r="Q223" s="124"/>
      <c r="R223" s="124"/>
      <c r="S223" s="127"/>
      <c r="T223" s="128"/>
      <c r="U223" s="124"/>
      <c r="V223" s="124"/>
      <c r="W223" s="124"/>
      <c r="X223" s="124"/>
      <c r="Y223" s="124"/>
      <c r="Z223" s="124"/>
      <c r="AA223" s="129"/>
      <c r="AT223" s="130" t="s">
        <v>117</v>
      </c>
      <c r="AU223" s="130" t="s">
        <v>72</v>
      </c>
      <c r="AV223" s="130" t="s">
        <v>72</v>
      </c>
      <c r="AW223" s="130" t="s">
        <v>82</v>
      </c>
      <c r="AX223" s="130" t="s">
        <v>64</v>
      </c>
      <c r="AY223" s="130" t="s">
        <v>108</v>
      </c>
    </row>
    <row r="224" spans="2:65" s="6" customFormat="1" ht="27" customHeight="1">
      <c r="B224" s="21"/>
      <c r="C224" s="113" t="s">
        <v>360</v>
      </c>
      <c r="D224" s="113" t="s">
        <v>110</v>
      </c>
      <c r="E224" s="114" t="s">
        <v>361</v>
      </c>
      <c r="F224" s="260" t="s">
        <v>362</v>
      </c>
      <c r="G224" s="261"/>
      <c r="H224" s="261"/>
      <c r="I224" s="261"/>
      <c r="J224" s="116" t="s">
        <v>191</v>
      </c>
      <c r="K224" s="117">
        <v>71.5</v>
      </c>
      <c r="L224" s="262"/>
      <c r="M224" s="261"/>
      <c r="N224" s="263">
        <f>ROUND($L$224*$K$224,0)</f>
        <v>0</v>
      </c>
      <c r="O224" s="261"/>
      <c r="P224" s="261"/>
      <c r="Q224" s="261"/>
      <c r="R224" s="115" t="s">
        <v>134</v>
      </c>
      <c r="S224" s="41"/>
      <c r="T224" s="118"/>
      <c r="U224" s="119" t="s">
        <v>34</v>
      </c>
      <c r="V224" s="22"/>
      <c r="W224" s="22"/>
      <c r="X224" s="120">
        <v>0.00415</v>
      </c>
      <c r="Y224" s="120">
        <f>$X$224*$K$224</f>
        <v>0.296725</v>
      </c>
      <c r="Z224" s="120">
        <v>0</v>
      </c>
      <c r="AA224" s="121">
        <f>$Z$224*$K$224</f>
        <v>0</v>
      </c>
      <c r="AR224" s="76" t="s">
        <v>114</v>
      </c>
      <c r="AT224" s="76" t="s">
        <v>110</v>
      </c>
      <c r="AU224" s="76" t="s">
        <v>72</v>
      </c>
      <c r="AY224" s="6" t="s">
        <v>108</v>
      </c>
      <c r="BE224" s="122">
        <f>IF($U$224="základní",$N$224,0)</f>
        <v>0</v>
      </c>
      <c r="BF224" s="122">
        <f>IF($U$224="snížená",$N$224,0)</f>
        <v>0</v>
      </c>
      <c r="BG224" s="122">
        <f>IF($U$224="zákl. přenesená",$N$224,0)</f>
        <v>0</v>
      </c>
      <c r="BH224" s="122">
        <f>IF($U$224="sníž. přenesená",$N$224,0)</f>
        <v>0</v>
      </c>
      <c r="BI224" s="122">
        <f>IF($U$224="nulová",$N$224,0)</f>
        <v>0</v>
      </c>
      <c r="BJ224" s="76" t="s">
        <v>8</v>
      </c>
      <c r="BK224" s="122">
        <f>ROUND($L$224*$K$224,0)</f>
        <v>0</v>
      </c>
      <c r="BL224" s="76" t="s">
        <v>114</v>
      </c>
      <c r="BM224" s="76" t="s">
        <v>363</v>
      </c>
    </row>
    <row r="225" spans="2:47" s="6" customFormat="1" ht="16.5" customHeight="1">
      <c r="B225" s="21"/>
      <c r="C225" s="22"/>
      <c r="D225" s="22"/>
      <c r="E225" s="22"/>
      <c r="F225" s="264" t="s">
        <v>364</v>
      </c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41"/>
      <c r="T225" s="50"/>
      <c r="U225" s="22"/>
      <c r="V225" s="22"/>
      <c r="W225" s="22"/>
      <c r="X225" s="22"/>
      <c r="Y225" s="22"/>
      <c r="Z225" s="22"/>
      <c r="AA225" s="51"/>
      <c r="AT225" s="6" t="s">
        <v>129</v>
      </c>
      <c r="AU225" s="6" t="s">
        <v>72</v>
      </c>
    </row>
    <row r="226" spans="2:51" s="6" customFormat="1" ht="15.75" customHeight="1">
      <c r="B226" s="123"/>
      <c r="C226" s="124"/>
      <c r="D226" s="124"/>
      <c r="E226" s="124"/>
      <c r="F226" s="265" t="s">
        <v>365</v>
      </c>
      <c r="G226" s="266"/>
      <c r="H226" s="266"/>
      <c r="I226" s="266"/>
      <c r="J226" s="124"/>
      <c r="K226" s="126">
        <v>41.4</v>
      </c>
      <c r="L226" s="124"/>
      <c r="M226" s="124"/>
      <c r="N226" s="124"/>
      <c r="O226" s="124"/>
      <c r="P226" s="124"/>
      <c r="Q226" s="124"/>
      <c r="R226" s="124"/>
      <c r="S226" s="127"/>
      <c r="T226" s="128"/>
      <c r="U226" s="124"/>
      <c r="V226" s="124"/>
      <c r="W226" s="124"/>
      <c r="X226" s="124"/>
      <c r="Y226" s="124"/>
      <c r="Z226" s="124"/>
      <c r="AA226" s="129"/>
      <c r="AT226" s="130" t="s">
        <v>117</v>
      </c>
      <c r="AU226" s="130" t="s">
        <v>72</v>
      </c>
      <c r="AV226" s="130" t="s">
        <v>72</v>
      </c>
      <c r="AW226" s="130" t="s">
        <v>82</v>
      </c>
      <c r="AX226" s="130" t="s">
        <v>64</v>
      </c>
      <c r="AY226" s="130" t="s">
        <v>108</v>
      </c>
    </row>
    <row r="227" spans="2:51" s="6" customFormat="1" ht="15.75" customHeight="1">
      <c r="B227" s="123"/>
      <c r="C227" s="124"/>
      <c r="D227" s="124"/>
      <c r="E227" s="124"/>
      <c r="F227" s="265" t="s">
        <v>366</v>
      </c>
      <c r="G227" s="266"/>
      <c r="H227" s="266"/>
      <c r="I227" s="266"/>
      <c r="J227" s="124"/>
      <c r="K227" s="126">
        <v>2.6</v>
      </c>
      <c r="L227" s="124"/>
      <c r="M227" s="124"/>
      <c r="N227" s="124"/>
      <c r="O227" s="124"/>
      <c r="P227" s="124"/>
      <c r="Q227" s="124"/>
      <c r="R227" s="124"/>
      <c r="S227" s="127"/>
      <c r="T227" s="128"/>
      <c r="U227" s="124"/>
      <c r="V227" s="124"/>
      <c r="W227" s="124"/>
      <c r="X227" s="124"/>
      <c r="Y227" s="124"/>
      <c r="Z227" s="124"/>
      <c r="AA227" s="129"/>
      <c r="AT227" s="130" t="s">
        <v>117</v>
      </c>
      <c r="AU227" s="130" t="s">
        <v>72</v>
      </c>
      <c r="AV227" s="130" t="s">
        <v>72</v>
      </c>
      <c r="AW227" s="130" t="s">
        <v>82</v>
      </c>
      <c r="AX227" s="130" t="s">
        <v>64</v>
      </c>
      <c r="AY227" s="130" t="s">
        <v>108</v>
      </c>
    </row>
    <row r="228" spans="2:51" s="6" customFormat="1" ht="15.75" customHeight="1">
      <c r="B228" s="123"/>
      <c r="C228" s="124"/>
      <c r="D228" s="124"/>
      <c r="E228" s="124"/>
      <c r="F228" s="265" t="s">
        <v>367</v>
      </c>
      <c r="G228" s="266"/>
      <c r="H228" s="266"/>
      <c r="I228" s="266"/>
      <c r="J228" s="124"/>
      <c r="K228" s="126">
        <v>15.8</v>
      </c>
      <c r="L228" s="124"/>
      <c r="M228" s="124"/>
      <c r="N228" s="124"/>
      <c r="O228" s="124"/>
      <c r="P228" s="124"/>
      <c r="Q228" s="124"/>
      <c r="R228" s="124"/>
      <c r="S228" s="127"/>
      <c r="T228" s="128"/>
      <c r="U228" s="124"/>
      <c r="V228" s="124"/>
      <c r="W228" s="124"/>
      <c r="X228" s="124"/>
      <c r="Y228" s="124"/>
      <c r="Z228" s="124"/>
      <c r="AA228" s="129"/>
      <c r="AT228" s="130" t="s">
        <v>117</v>
      </c>
      <c r="AU228" s="130" t="s">
        <v>72</v>
      </c>
      <c r="AV228" s="130" t="s">
        <v>72</v>
      </c>
      <c r="AW228" s="130" t="s">
        <v>82</v>
      </c>
      <c r="AX228" s="130" t="s">
        <v>64</v>
      </c>
      <c r="AY228" s="130" t="s">
        <v>108</v>
      </c>
    </row>
    <row r="229" spans="2:51" s="6" customFormat="1" ht="15.75" customHeight="1">
      <c r="B229" s="123"/>
      <c r="C229" s="124"/>
      <c r="D229" s="124"/>
      <c r="E229" s="124"/>
      <c r="F229" s="265" t="s">
        <v>368</v>
      </c>
      <c r="G229" s="266"/>
      <c r="H229" s="266"/>
      <c r="I229" s="266"/>
      <c r="J229" s="124"/>
      <c r="K229" s="126">
        <v>5.7</v>
      </c>
      <c r="L229" s="124"/>
      <c r="M229" s="124"/>
      <c r="N229" s="124"/>
      <c r="O229" s="124"/>
      <c r="P229" s="124"/>
      <c r="Q229" s="124"/>
      <c r="R229" s="124"/>
      <c r="S229" s="127"/>
      <c r="T229" s="128"/>
      <c r="U229" s="124"/>
      <c r="V229" s="124"/>
      <c r="W229" s="124"/>
      <c r="X229" s="124"/>
      <c r="Y229" s="124"/>
      <c r="Z229" s="124"/>
      <c r="AA229" s="129"/>
      <c r="AT229" s="130" t="s">
        <v>117</v>
      </c>
      <c r="AU229" s="130" t="s">
        <v>72</v>
      </c>
      <c r="AV229" s="130" t="s">
        <v>72</v>
      </c>
      <c r="AW229" s="130" t="s">
        <v>82</v>
      </c>
      <c r="AX229" s="130" t="s">
        <v>64</v>
      </c>
      <c r="AY229" s="130" t="s">
        <v>108</v>
      </c>
    </row>
    <row r="230" spans="2:51" s="6" customFormat="1" ht="15.75" customHeight="1">
      <c r="B230" s="123"/>
      <c r="C230" s="124"/>
      <c r="D230" s="124"/>
      <c r="E230" s="124"/>
      <c r="F230" s="265" t="s">
        <v>369</v>
      </c>
      <c r="G230" s="266"/>
      <c r="H230" s="266"/>
      <c r="I230" s="266"/>
      <c r="J230" s="124"/>
      <c r="K230" s="126">
        <v>6</v>
      </c>
      <c r="L230" s="124"/>
      <c r="M230" s="124"/>
      <c r="N230" s="124"/>
      <c r="O230" s="124"/>
      <c r="P230" s="124"/>
      <c r="Q230" s="124"/>
      <c r="R230" s="124"/>
      <c r="S230" s="127"/>
      <c r="T230" s="128"/>
      <c r="U230" s="124"/>
      <c r="V230" s="124"/>
      <c r="W230" s="124"/>
      <c r="X230" s="124"/>
      <c r="Y230" s="124"/>
      <c r="Z230" s="124"/>
      <c r="AA230" s="129"/>
      <c r="AT230" s="130" t="s">
        <v>117</v>
      </c>
      <c r="AU230" s="130" t="s">
        <v>72</v>
      </c>
      <c r="AV230" s="130" t="s">
        <v>72</v>
      </c>
      <c r="AW230" s="130" t="s">
        <v>82</v>
      </c>
      <c r="AX230" s="130" t="s">
        <v>64</v>
      </c>
      <c r="AY230" s="130" t="s">
        <v>108</v>
      </c>
    </row>
    <row r="231" spans="2:65" s="6" customFormat="1" ht="63" customHeight="1">
      <c r="B231" s="21"/>
      <c r="C231" s="113" t="s">
        <v>370</v>
      </c>
      <c r="D231" s="113" t="s">
        <v>110</v>
      </c>
      <c r="E231" s="114" t="s">
        <v>371</v>
      </c>
      <c r="F231" s="260" t="s">
        <v>372</v>
      </c>
      <c r="G231" s="261"/>
      <c r="H231" s="261"/>
      <c r="I231" s="261"/>
      <c r="J231" s="116" t="s">
        <v>266</v>
      </c>
      <c r="K231" s="117">
        <v>127.5</v>
      </c>
      <c r="L231" s="262"/>
      <c r="M231" s="261"/>
      <c r="N231" s="263">
        <f>ROUND($L$231*$K$231,0)</f>
        <v>0</v>
      </c>
      <c r="O231" s="261"/>
      <c r="P231" s="261"/>
      <c r="Q231" s="261"/>
      <c r="R231" s="115"/>
      <c r="S231" s="41"/>
      <c r="T231" s="118"/>
      <c r="U231" s="119" t="s">
        <v>34</v>
      </c>
      <c r="V231" s="22"/>
      <c r="W231" s="22"/>
      <c r="X231" s="120">
        <v>2.05</v>
      </c>
      <c r="Y231" s="120">
        <f>$X$231*$K$231</f>
        <v>261.375</v>
      </c>
      <c r="Z231" s="120">
        <v>0</v>
      </c>
      <c r="AA231" s="121">
        <f>$Z$231*$K$231</f>
        <v>0</v>
      </c>
      <c r="AR231" s="76" t="s">
        <v>114</v>
      </c>
      <c r="AT231" s="76" t="s">
        <v>110</v>
      </c>
      <c r="AU231" s="76" t="s">
        <v>72</v>
      </c>
      <c r="AY231" s="6" t="s">
        <v>108</v>
      </c>
      <c r="BE231" s="122">
        <f>IF($U$231="základní",$N$231,0)</f>
        <v>0</v>
      </c>
      <c r="BF231" s="122">
        <f>IF($U$231="snížená",$N$231,0)</f>
        <v>0</v>
      </c>
      <c r="BG231" s="122">
        <f>IF($U$231="zákl. přenesená",$N$231,0)</f>
        <v>0</v>
      </c>
      <c r="BH231" s="122">
        <f>IF($U$231="sníž. přenesená",$N$231,0)</f>
        <v>0</v>
      </c>
      <c r="BI231" s="122">
        <f>IF($U$231="nulová",$N$231,0)</f>
        <v>0</v>
      </c>
      <c r="BJ231" s="76" t="s">
        <v>8</v>
      </c>
      <c r="BK231" s="122">
        <f>ROUND($L$231*$K$231,0)</f>
        <v>0</v>
      </c>
      <c r="BL231" s="76" t="s">
        <v>114</v>
      </c>
      <c r="BM231" s="76" t="s">
        <v>373</v>
      </c>
    </row>
    <row r="232" spans="2:47" s="6" customFormat="1" ht="27" customHeight="1">
      <c r="B232" s="21"/>
      <c r="C232" s="22"/>
      <c r="D232" s="22"/>
      <c r="E232" s="22"/>
      <c r="F232" s="264" t="s">
        <v>372</v>
      </c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41"/>
      <c r="T232" s="50"/>
      <c r="U232" s="22"/>
      <c r="V232" s="22"/>
      <c r="W232" s="22"/>
      <c r="X232" s="22"/>
      <c r="Y232" s="22"/>
      <c r="Z232" s="22"/>
      <c r="AA232" s="51"/>
      <c r="AT232" s="6" t="s">
        <v>129</v>
      </c>
      <c r="AU232" s="6" t="s">
        <v>72</v>
      </c>
    </row>
    <row r="233" spans="2:65" s="6" customFormat="1" ht="39" customHeight="1">
      <c r="B233" s="21"/>
      <c r="C233" s="113" t="s">
        <v>374</v>
      </c>
      <c r="D233" s="113" t="s">
        <v>110</v>
      </c>
      <c r="E233" s="114" t="s">
        <v>375</v>
      </c>
      <c r="F233" s="260" t="s">
        <v>376</v>
      </c>
      <c r="G233" s="261"/>
      <c r="H233" s="261"/>
      <c r="I233" s="261"/>
      <c r="J233" s="116" t="s">
        <v>266</v>
      </c>
      <c r="K233" s="117">
        <v>7</v>
      </c>
      <c r="L233" s="262"/>
      <c r="M233" s="261"/>
      <c r="N233" s="263">
        <f>ROUND($L$233*$K$233,0)</f>
        <v>0</v>
      </c>
      <c r="O233" s="261"/>
      <c r="P233" s="261"/>
      <c r="Q233" s="261"/>
      <c r="R233" s="115"/>
      <c r="S233" s="41"/>
      <c r="T233" s="118"/>
      <c r="U233" s="119" t="s">
        <v>34</v>
      </c>
      <c r="V233" s="22"/>
      <c r="W233" s="22"/>
      <c r="X233" s="120">
        <v>0</v>
      </c>
      <c r="Y233" s="120">
        <f>$X$233*$K$233</f>
        <v>0</v>
      </c>
      <c r="Z233" s="120">
        <v>0</v>
      </c>
      <c r="AA233" s="121">
        <f>$Z$233*$K$233</f>
        <v>0</v>
      </c>
      <c r="AR233" s="76" t="s">
        <v>114</v>
      </c>
      <c r="AT233" s="76" t="s">
        <v>110</v>
      </c>
      <c r="AU233" s="76" t="s">
        <v>72</v>
      </c>
      <c r="AY233" s="6" t="s">
        <v>108</v>
      </c>
      <c r="BE233" s="122">
        <f>IF($U$233="základní",$N$233,0)</f>
        <v>0</v>
      </c>
      <c r="BF233" s="122">
        <f>IF($U$233="snížená",$N$233,0)</f>
        <v>0</v>
      </c>
      <c r="BG233" s="122">
        <f>IF($U$233="zákl. přenesená",$N$233,0)</f>
        <v>0</v>
      </c>
      <c r="BH233" s="122">
        <f>IF($U$233="sníž. přenesená",$N$233,0)</f>
        <v>0</v>
      </c>
      <c r="BI233" s="122">
        <f>IF($U$233="nulová",$N$233,0)</f>
        <v>0</v>
      </c>
      <c r="BJ233" s="76" t="s">
        <v>8</v>
      </c>
      <c r="BK233" s="122">
        <f>ROUND($L$233*$K$233,0)</f>
        <v>0</v>
      </c>
      <c r="BL233" s="76" t="s">
        <v>114</v>
      </c>
      <c r="BM233" s="76" t="s">
        <v>377</v>
      </c>
    </row>
    <row r="234" spans="2:47" s="6" customFormat="1" ht="16.5" customHeight="1">
      <c r="B234" s="21"/>
      <c r="C234" s="22"/>
      <c r="D234" s="22"/>
      <c r="E234" s="22"/>
      <c r="F234" s="264" t="s">
        <v>376</v>
      </c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41"/>
      <c r="T234" s="50"/>
      <c r="U234" s="22"/>
      <c r="V234" s="22"/>
      <c r="W234" s="22"/>
      <c r="X234" s="22"/>
      <c r="Y234" s="22"/>
      <c r="Z234" s="22"/>
      <c r="AA234" s="51"/>
      <c r="AT234" s="6" t="s">
        <v>129</v>
      </c>
      <c r="AU234" s="6" t="s">
        <v>72</v>
      </c>
    </row>
    <row r="235" spans="2:65" s="6" customFormat="1" ht="39" customHeight="1">
      <c r="B235" s="21"/>
      <c r="C235" s="113" t="s">
        <v>378</v>
      </c>
      <c r="D235" s="113" t="s">
        <v>110</v>
      </c>
      <c r="E235" s="114" t="s">
        <v>379</v>
      </c>
      <c r="F235" s="260" t="s">
        <v>380</v>
      </c>
      <c r="G235" s="261"/>
      <c r="H235" s="261"/>
      <c r="I235" s="261"/>
      <c r="J235" s="116" t="s">
        <v>266</v>
      </c>
      <c r="K235" s="117">
        <v>10</v>
      </c>
      <c r="L235" s="262"/>
      <c r="M235" s="261"/>
      <c r="N235" s="263">
        <f>ROUND($L$235*$K$235,0)</f>
        <v>0</v>
      </c>
      <c r="O235" s="261"/>
      <c r="P235" s="261"/>
      <c r="Q235" s="261"/>
      <c r="R235" s="115"/>
      <c r="S235" s="41"/>
      <c r="T235" s="118"/>
      <c r="U235" s="119" t="s">
        <v>34</v>
      </c>
      <c r="V235" s="22"/>
      <c r="W235" s="22"/>
      <c r="X235" s="120">
        <v>0</v>
      </c>
      <c r="Y235" s="120">
        <f>$X$235*$K$235</f>
        <v>0</v>
      </c>
      <c r="Z235" s="120">
        <v>0</v>
      </c>
      <c r="AA235" s="121">
        <f>$Z$235*$K$235</f>
        <v>0</v>
      </c>
      <c r="AR235" s="76" t="s">
        <v>114</v>
      </c>
      <c r="AT235" s="76" t="s">
        <v>110</v>
      </c>
      <c r="AU235" s="76" t="s">
        <v>72</v>
      </c>
      <c r="AY235" s="6" t="s">
        <v>108</v>
      </c>
      <c r="BE235" s="122">
        <f>IF($U$235="základní",$N$235,0)</f>
        <v>0</v>
      </c>
      <c r="BF235" s="122">
        <f>IF($U$235="snížená",$N$235,0)</f>
        <v>0</v>
      </c>
      <c r="BG235" s="122">
        <f>IF($U$235="zákl. přenesená",$N$235,0)</f>
        <v>0</v>
      </c>
      <c r="BH235" s="122">
        <f>IF($U$235="sníž. přenesená",$N$235,0)</f>
        <v>0</v>
      </c>
      <c r="BI235" s="122">
        <f>IF($U$235="nulová",$N$235,0)</f>
        <v>0</v>
      </c>
      <c r="BJ235" s="76" t="s">
        <v>8</v>
      </c>
      <c r="BK235" s="122">
        <f>ROUND($L$235*$K$235,0)</f>
        <v>0</v>
      </c>
      <c r="BL235" s="76" t="s">
        <v>114</v>
      </c>
      <c r="BM235" s="76" t="s">
        <v>381</v>
      </c>
    </row>
    <row r="236" spans="2:47" s="6" customFormat="1" ht="16.5" customHeight="1">
      <c r="B236" s="21"/>
      <c r="C236" s="22"/>
      <c r="D236" s="22"/>
      <c r="E236" s="22"/>
      <c r="F236" s="264" t="s">
        <v>380</v>
      </c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41"/>
      <c r="T236" s="50"/>
      <c r="U236" s="22"/>
      <c r="V236" s="22"/>
      <c r="W236" s="22"/>
      <c r="X236" s="22"/>
      <c r="Y236" s="22"/>
      <c r="Z236" s="22"/>
      <c r="AA236" s="51"/>
      <c r="AT236" s="6" t="s">
        <v>129</v>
      </c>
      <c r="AU236" s="6" t="s">
        <v>72</v>
      </c>
    </row>
    <row r="237" spans="2:65" s="6" customFormat="1" ht="27" customHeight="1">
      <c r="B237" s="21"/>
      <c r="C237" s="113" t="s">
        <v>382</v>
      </c>
      <c r="D237" s="113" t="s">
        <v>110</v>
      </c>
      <c r="E237" s="114" t="s">
        <v>383</v>
      </c>
      <c r="F237" s="260" t="s">
        <v>384</v>
      </c>
      <c r="G237" s="261"/>
      <c r="H237" s="261"/>
      <c r="I237" s="261"/>
      <c r="J237" s="116" t="s">
        <v>121</v>
      </c>
      <c r="K237" s="117">
        <v>1</v>
      </c>
      <c r="L237" s="262"/>
      <c r="M237" s="261"/>
      <c r="N237" s="263">
        <f>ROUND($L$237*$K$237,0)</f>
        <v>0</v>
      </c>
      <c r="O237" s="261"/>
      <c r="P237" s="261"/>
      <c r="Q237" s="261"/>
      <c r="R237" s="115"/>
      <c r="S237" s="41"/>
      <c r="T237" s="118"/>
      <c r="U237" s="119" t="s">
        <v>34</v>
      </c>
      <c r="V237" s="22"/>
      <c r="W237" s="22"/>
      <c r="X237" s="120">
        <v>0</v>
      </c>
      <c r="Y237" s="120">
        <f>$X$237*$K$237</f>
        <v>0</v>
      </c>
      <c r="Z237" s="120">
        <v>0</v>
      </c>
      <c r="AA237" s="121">
        <f>$Z$237*$K$237</f>
        <v>0</v>
      </c>
      <c r="AR237" s="76" t="s">
        <v>114</v>
      </c>
      <c r="AT237" s="76" t="s">
        <v>110</v>
      </c>
      <c r="AU237" s="76" t="s">
        <v>72</v>
      </c>
      <c r="AY237" s="6" t="s">
        <v>108</v>
      </c>
      <c r="BE237" s="122">
        <f>IF($U$237="základní",$N$237,0)</f>
        <v>0</v>
      </c>
      <c r="BF237" s="122">
        <f>IF($U$237="snížená",$N$237,0)</f>
        <v>0</v>
      </c>
      <c r="BG237" s="122">
        <f>IF($U$237="zákl. přenesená",$N$237,0)</f>
        <v>0</v>
      </c>
      <c r="BH237" s="122">
        <f>IF($U$237="sníž. přenesená",$N$237,0)</f>
        <v>0</v>
      </c>
      <c r="BI237" s="122">
        <f>IF($U$237="nulová",$N$237,0)</f>
        <v>0</v>
      </c>
      <c r="BJ237" s="76" t="s">
        <v>8</v>
      </c>
      <c r="BK237" s="122">
        <f>ROUND($L$237*$K$237,0)</f>
        <v>0</v>
      </c>
      <c r="BL237" s="76" t="s">
        <v>114</v>
      </c>
      <c r="BM237" s="76" t="s">
        <v>385</v>
      </c>
    </row>
    <row r="238" spans="2:47" s="6" customFormat="1" ht="16.5" customHeight="1">
      <c r="B238" s="21"/>
      <c r="C238" s="22"/>
      <c r="D238" s="22"/>
      <c r="E238" s="22"/>
      <c r="F238" s="264" t="s">
        <v>384</v>
      </c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41"/>
      <c r="T238" s="50"/>
      <c r="U238" s="22"/>
      <c r="V238" s="22"/>
      <c r="W238" s="22"/>
      <c r="X238" s="22"/>
      <c r="Y238" s="22"/>
      <c r="Z238" s="22"/>
      <c r="AA238" s="51"/>
      <c r="AT238" s="6" t="s">
        <v>129</v>
      </c>
      <c r="AU238" s="6" t="s">
        <v>72</v>
      </c>
    </row>
    <row r="239" spans="2:65" s="6" customFormat="1" ht="27" customHeight="1">
      <c r="B239" s="21"/>
      <c r="C239" s="113" t="s">
        <v>386</v>
      </c>
      <c r="D239" s="113" t="s">
        <v>110</v>
      </c>
      <c r="E239" s="114" t="s">
        <v>387</v>
      </c>
      <c r="F239" s="260" t="s">
        <v>388</v>
      </c>
      <c r="G239" s="261"/>
      <c r="H239" s="261"/>
      <c r="I239" s="261"/>
      <c r="J239" s="116" t="s">
        <v>121</v>
      </c>
      <c r="K239" s="117">
        <v>2</v>
      </c>
      <c r="L239" s="262"/>
      <c r="M239" s="261"/>
      <c r="N239" s="263">
        <f>ROUND($L$239*$K$239,0)</f>
        <v>0</v>
      </c>
      <c r="O239" s="261"/>
      <c r="P239" s="261"/>
      <c r="Q239" s="261"/>
      <c r="R239" s="115"/>
      <c r="S239" s="41"/>
      <c r="T239" s="118"/>
      <c r="U239" s="119" t="s">
        <v>34</v>
      </c>
      <c r="V239" s="22"/>
      <c r="W239" s="22"/>
      <c r="X239" s="120">
        <v>0</v>
      </c>
      <c r="Y239" s="120">
        <f>$X$239*$K$239</f>
        <v>0</v>
      </c>
      <c r="Z239" s="120">
        <v>0</v>
      </c>
      <c r="AA239" s="121">
        <f>$Z$239*$K$239</f>
        <v>0</v>
      </c>
      <c r="AR239" s="76" t="s">
        <v>114</v>
      </c>
      <c r="AT239" s="76" t="s">
        <v>110</v>
      </c>
      <c r="AU239" s="76" t="s">
        <v>72</v>
      </c>
      <c r="AY239" s="6" t="s">
        <v>108</v>
      </c>
      <c r="BE239" s="122">
        <f>IF($U$239="základní",$N$239,0)</f>
        <v>0</v>
      </c>
      <c r="BF239" s="122">
        <f>IF($U$239="snížená",$N$239,0)</f>
        <v>0</v>
      </c>
      <c r="BG239" s="122">
        <f>IF($U$239="zákl. přenesená",$N$239,0)</f>
        <v>0</v>
      </c>
      <c r="BH239" s="122">
        <f>IF($U$239="sníž. přenesená",$N$239,0)</f>
        <v>0</v>
      </c>
      <c r="BI239" s="122">
        <f>IF($U$239="nulová",$N$239,0)</f>
        <v>0</v>
      </c>
      <c r="BJ239" s="76" t="s">
        <v>8</v>
      </c>
      <c r="BK239" s="122">
        <f>ROUND($L$239*$K$239,0)</f>
        <v>0</v>
      </c>
      <c r="BL239" s="76" t="s">
        <v>114</v>
      </c>
      <c r="BM239" s="76" t="s">
        <v>389</v>
      </c>
    </row>
    <row r="240" spans="2:47" s="6" customFormat="1" ht="16.5" customHeight="1">
      <c r="B240" s="21"/>
      <c r="C240" s="22"/>
      <c r="D240" s="22"/>
      <c r="E240" s="22"/>
      <c r="F240" s="264" t="s">
        <v>388</v>
      </c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41"/>
      <c r="T240" s="50"/>
      <c r="U240" s="22"/>
      <c r="V240" s="22"/>
      <c r="W240" s="22"/>
      <c r="X240" s="22"/>
      <c r="Y240" s="22"/>
      <c r="Z240" s="22"/>
      <c r="AA240" s="51"/>
      <c r="AT240" s="6" t="s">
        <v>129</v>
      </c>
      <c r="AU240" s="6" t="s">
        <v>72</v>
      </c>
    </row>
    <row r="241" spans="2:65" s="6" customFormat="1" ht="39" customHeight="1">
      <c r="B241" s="21"/>
      <c r="C241" s="113" t="s">
        <v>390</v>
      </c>
      <c r="D241" s="113" t="s">
        <v>110</v>
      </c>
      <c r="E241" s="114" t="s">
        <v>391</v>
      </c>
      <c r="F241" s="260" t="s">
        <v>392</v>
      </c>
      <c r="G241" s="261"/>
      <c r="H241" s="261"/>
      <c r="I241" s="261"/>
      <c r="J241" s="116" t="s">
        <v>121</v>
      </c>
      <c r="K241" s="117">
        <v>1</v>
      </c>
      <c r="L241" s="262"/>
      <c r="M241" s="261"/>
      <c r="N241" s="263">
        <f>ROUND($L$241*$K$241,0)</f>
        <v>0</v>
      </c>
      <c r="O241" s="261"/>
      <c r="P241" s="261"/>
      <c r="Q241" s="261"/>
      <c r="R241" s="115"/>
      <c r="S241" s="41"/>
      <c r="T241" s="118"/>
      <c r="U241" s="119" t="s">
        <v>34</v>
      </c>
      <c r="V241" s="22"/>
      <c r="W241" s="22"/>
      <c r="X241" s="120">
        <v>0</v>
      </c>
      <c r="Y241" s="120">
        <f>$X$241*$K$241</f>
        <v>0</v>
      </c>
      <c r="Z241" s="120">
        <v>0</v>
      </c>
      <c r="AA241" s="121">
        <f>$Z$241*$K$241</f>
        <v>0</v>
      </c>
      <c r="AR241" s="76" t="s">
        <v>114</v>
      </c>
      <c r="AT241" s="76" t="s">
        <v>110</v>
      </c>
      <c r="AU241" s="76" t="s">
        <v>72</v>
      </c>
      <c r="AY241" s="6" t="s">
        <v>108</v>
      </c>
      <c r="BE241" s="122">
        <f>IF($U$241="základní",$N$241,0)</f>
        <v>0</v>
      </c>
      <c r="BF241" s="122">
        <f>IF($U$241="snížená",$N$241,0)</f>
        <v>0</v>
      </c>
      <c r="BG241" s="122">
        <f>IF($U$241="zákl. přenesená",$N$241,0)</f>
        <v>0</v>
      </c>
      <c r="BH241" s="122">
        <f>IF($U$241="sníž. přenesená",$N$241,0)</f>
        <v>0</v>
      </c>
      <c r="BI241" s="122">
        <f>IF($U$241="nulová",$N$241,0)</f>
        <v>0</v>
      </c>
      <c r="BJ241" s="76" t="s">
        <v>8</v>
      </c>
      <c r="BK241" s="122">
        <f>ROUND($L$241*$K$241,0)</f>
        <v>0</v>
      </c>
      <c r="BL241" s="76" t="s">
        <v>114</v>
      </c>
      <c r="BM241" s="76" t="s">
        <v>393</v>
      </c>
    </row>
    <row r="242" spans="2:47" s="6" customFormat="1" ht="16.5" customHeight="1">
      <c r="B242" s="21"/>
      <c r="C242" s="22"/>
      <c r="D242" s="22"/>
      <c r="E242" s="22"/>
      <c r="F242" s="264" t="s">
        <v>392</v>
      </c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41"/>
      <c r="T242" s="50"/>
      <c r="U242" s="22"/>
      <c r="V242" s="22"/>
      <c r="W242" s="22"/>
      <c r="X242" s="22"/>
      <c r="Y242" s="22"/>
      <c r="Z242" s="22"/>
      <c r="AA242" s="51"/>
      <c r="AT242" s="6" t="s">
        <v>129</v>
      </c>
      <c r="AU242" s="6" t="s">
        <v>72</v>
      </c>
    </row>
    <row r="243" spans="2:65" s="6" customFormat="1" ht="75" customHeight="1">
      <c r="B243" s="21"/>
      <c r="C243" s="113" t="s">
        <v>394</v>
      </c>
      <c r="D243" s="113" t="s">
        <v>110</v>
      </c>
      <c r="E243" s="114" t="s">
        <v>395</v>
      </c>
      <c r="F243" s="260" t="s">
        <v>396</v>
      </c>
      <c r="G243" s="261"/>
      <c r="H243" s="261"/>
      <c r="I243" s="261"/>
      <c r="J243" s="116" t="s">
        <v>121</v>
      </c>
      <c r="K243" s="117">
        <v>1</v>
      </c>
      <c r="L243" s="262"/>
      <c r="M243" s="261"/>
      <c r="N243" s="263">
        <f>ROUND($L$243*$K$243,0)</f>
        <v>0</v>
      </c>
      <c r="O243" s="261"/>
      <c r="P243" s="261"/>
      <c r="Q243" s="261"/>
      <c r="R243" s="115"/>
      <c r="S243" s="41"/>
      <c r="T243" s="118"/>
      <c r="U243" s="119" t="s">
        <v>34</v>
      </c>
      <c r="V243" s="22"/>
      <c r="W243" s="22"/>
      <c r="X243" s="120">
        <v>12.6</v>
      </c>
      <c r="Y243" s="120">
        <f>$X$243*$K$243</f>
        <v>12.6</v>
      </c>
      <c r="Z243" s="120">
        <v>0</v>
      </c>
      <c r="AA243" s="121">
        <f>$Z$243*$K$243</f>
        <v>0</v>
      </c>
      <c r="AR243" s="76" t="s">
        <v>114</v>
      </c>
      <c r="AT243" s="76" t="s">
        <v>110</v>
      </c>
      <c r="AU243" s="76" t="s">
        <v>72</v>
      </c>
      <c r="AY243" s="6" t="s">
        <v>108</v>
      </c>
      <c r="BE243" s="122">
        <f>IF($U$243="základní",$N$243,0)</f>
        <v>0</v>
      </c>
      <c r="BF243" s="122">
        <f>IF($U$243="snížená",$N$243,0)</f>
        <v>0</v>
      </c>
      <c r="BG243" s="122">
        <f>IF($U$243="zákl. přenesená",$N$243,0)</f>
        <v>0</v>
      </c>
      <c r="BH243" s="122">
        <f>IF($U$243="sníž. přenesená",$N$243,0)</f>
        <v>0</v>
      </c>
      <c r="BI243" s="122">
        <f>IF($U$243="nulová",$N$243,0)</f>
        <v>0</v>
      </c>
      <c r="BJ243" s="76" t="s">
        <v>8</v>
      </c>
      <c r="BK243" s="122">
        <f>ROUND($L$243*$K$243,0)</f>
        <v>0</v>
      </c>
      <c r="BL243" s="76" t="s">
        <v>114</v>
      </c>
      <c r="BM243" s="76" t="s">
        <v>397</v>
      </c>
    </row>
    <row r="244" spans="2:47" s="6" customFormat="1" ht="27" customHeight="1">
      <c r="B244" s="21"/>
      <c r="C244" s="22"/>
      <c r="D244" s="22"/>
      <c r="E244" s="22"/>
      <c r="F244" s="264" t="s">
        <v>396</v>
      </c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41"/>
      <c r="T244" s="50"/>
      <c r="U244" s="22"/>
      <c r="V244" s="22"/>
      <c r="W244" s="22"/>
      <c r="X244" s="22"/>
      <c r="Y244" s="22"/>
      <c r="Z244" s="22"/>
      <c r="AA244" s="51"/>
      <c r="AT244" s="6" t="s">
        <v>129</v>
      </c>
      <c r="AU244" s="6" t="s">
        <v>72</v>
      </c>
    </row>
    <row r="245" spans="2:65" s="6" customFormat="1" ht="75" customHeight="1">
      <c r="B245" s="21"/>
      <c r="C245" s="113" t="s">
        <v>398</v>
      </c>
      <c r="D245" s="113" t="s">
        <v>110</v>
      </c>
      <c r="E245" s="114" t="s">
        <v>399</v>
      </c>
      <c r="F245" s="260" t="s">
        <v>400</v>
      </c>
      <c r="G245" s="261"/>
      <c r="H245" s="261"/>
      <c r="I245" s="261"/>
      <c r="J245" s="116" t="s">
        <v>121</v>
      </c>
      <c r="K245" s="117">
        <v>1</v>
      </c>
      <c r="L245" s="262"/>
      <c r="M245" s="261"/>
      <c r="N245" s="263">
        <f>ROUND($L$245*$K$245,0)</f>
        <v>0</v>
      </c>
      <c r="O245" s="261"/>
      <c r="P245" s="261"/>
      <c r="Q245" s="261"/>
      <c r="R245" s="115"/>
      <c r="S245" s="41"/>
      <c r="T245" s="118"/>
      <c r="U245" s="119" t="s">
        <v>34</v>
      </c>
      <c r="V245" s="22"/>
      <c r="W245" s="22"/>
      <c r="X245" s="120">
        <v>12.6</v>
      </c>
      <c r="Y245" s="120">
        <f>$X$245*$K$245</f>
        <v>12.6</v>
      </c>
      <c r="Z245" s="120">
        <v>0</v>
      </c>
      <c r="AA245" s="121">
        <f>$Z$245*$K$245</f>
        <v>0</v>
      </c>
      <c r="AR245" s="76" t="s">
        <v>114</v>
      </c>
      <c r="AT245" s="76" t="s">
        <v>110</v>
      </c>
      <c r="AU245" s="76" t="s">
        <v>72</v>
      </c>
      <c r="AY245" s="6" t="s">
        <v>108</v>
      </c>
      <c r="BE245" s="122">
        <f>IF($U$245="základní",$N$245,0)</f>
        <v>0</v>
      </c>
      <c r="BF245" s="122">
        <f>IF($U$245="snížená",$N$245,0)</f>
        <v>0</v>
      </c>
      <c r="BG245" s="122">
        <f>IF($U$245="zákl. přenesená",$N$245,0)</f>
        <v>0</v>
      </c>
      <c r="BH245" s="122">
        <f>IF($U$245="sníž. přenesená",$N$245,0)</f>
        <v>0</v>
      </c>
      <c r="BI245" s="122">
        <f>IF($U$245="nulová",$N$245,0)</f>
        <v>0</v>
      </c>
      <c r="BJ245" s="76" t="s">
        <v>8</v>
      </c>
      <c r="BK245" s="122">
        <f>ROUND($L$245*$K$245,0)</f>
        <v>0</v>
      </c>
      <c r="BL245" s="76" t="s">
        <v>114</v>
      </c>
      <c r="BM245" s="76" t="s">
        <v>401</v>
      </c>
    </row>
    <row r="246" spans="2:47" s="6" customFormat="1" ht="27" customHeight="1">
      <c r="B246" s="21"/>
      <c r="C246" s="22"/>
      <c r="D246" s="22"/>
      <c r="E246" s="22"/>
      <c r="F246" s="264" t="s">
        <v>400</v>
      </c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41"/>
      <c r="T246" s="50"/>
      <c r="U246" s="22"/>
      <c r="V246" s="22"/>
      <c r="W246" s="22"/>
      <c r="X246" s="22"/>
      <c r="Y246" s="22"/>
      <c r="Z246" s="22"/>
      <c r="AA246" s="51"/>
      <c r="AT246" s="6" t="s">
        <v>129</v>
      </c>
      <c r="AU246" s="6" t="s">
        <v>72</v>
      </c>
    </row>
    <row r="247" spans="2:65" s="6" customFormat="1" ht="75" customHeight="1">
      <c r="B247" s="21"/>
      <c r="C247" s="113" t="s">
        <v>402</v>
      </c>
      <c r="D247" s="113" t="s">
        <v>110</v>
      </c>
      <c r="E247" s="114" t="s">
        <v>403</v>
      </c>
      <c r="F247" s="260" t="s">
        <v>404</v>
      </c>
      <c r="G247" s="261"/>
      <c r="H247" s="261"/>
      <c r="I247" s="261"/>
      <c r="J247" s="116" t="s">
        <v>121</v>
      </c>
      <c r="K247" s="117">
        <v>1</v>
      </c>
      <c r="L247" s="262"/>
      <c r="M247" s="261"/>
      <c r="N247" s="263">
        <f>ROUND($L$247*$K$247,0)</f>
        <v>0</v>
      </c>
      <c r="O247" s="261"/>
      <c r="P247" s="261"/>
      <c r="Q247" s="261"/>
      <c r="R247" s="115"/>
      <c r="S247" s="41"/>
      <c r="T247" s="118"/>
      <c r="U247" s="119" t="s">
        <v>34</v>
      </c>
      <c r="V247" s="22"/>
      <c r="W247" s="22"/>
      <c r="X247" s="120">
        <v>12.6</v>
      </c>
      <c r="Y247" s="120">
        <f>$X$247*$K$247</f>
        <v>12.6</v>
      </c>
      <c r="Z247" s="120">
        <v>0</v>
      </c>
      <c r="AA247" s="121">
        <f>$Z$247*$K$247</f>
        <v>0</v>
      </c>
      <c r="AR247" s="76" t="s">
        <v>114</v>
      </c>
      <c r="AT247" s="76" t="s">
        <v>110</v>
      </c>
      <c r="AU247" s="76" t="s">
        <v>72</v>
      </c>
      <c r="AY247" s="6" t="s">
        <v>108</v>
      </c>
      <c r="BE247" s="122">
        <f>IF($U$247="základní",$N$247,0)</f>
        <v>0</v>
      </c>
      <c r="BF247" s="122">
        <f>IF($U$247="snížená",$N$247,0)</f>
        <v>0</v>
      </c>
      <c r="BG247" s="122">
        <f>IF($U$247="zákl. přenesená",$N$247,0)</f>
        <v>0</v>
      </c>
      <c r="BH247" s="122">
        <f>IF($U$247="sníž. přenesená",$N$247,0)</f>
        <v>0</v>
      </c>
      <c r="BI247" s="122">
        <f>IF($U$247="nulová",$N$247,0)</f>
        <v>0</v>
      </c>
      <c r="BJ247" s="76" t="s">
        <v>8</v>
      </c>
      <c r="BK247" s="122">
        <f>ROUND($L$247*$K$247,0)</f>
        <v>0</v>
      </c>
      <c r="BL247" s="76" t="s">
        <v>114</v>
      </c>
      <c r="BM247" s="76" t="s">
        <v>405</v>
      </c>
    </row>
    <row r="248" spans="2:47" s="6" customFormat="1" ht="27" customHeight="1">
      <c r="B248" s="21"/>
      <c r="C248" s="22"/>
      <c r="D248" s="22"/>
      <c r="E248" s="22"/>
      <c r="F248" s="264" t="s">
        <v>404</v>
      </c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41"/>
      <c r="T248" s="50"/>
      <c r="U248" s="22"/>
      <c r="V248" s="22"/>
      <c r="W248" s="22"/>
      <c r="X248" s="22"/>
      <c r="Y248" s="22"/>
      <c r="Z248" s="22"/>
      <c r="AA248" s="51"/>
      <c r="AT248" s="6" t="s">
        <v>129</v>
      </c>
      <c r="AU248" s="6" t="s">
        <v>72</v>
      </c>
    </row>
    <row r="249" spans="2:65" s="6" customFormat="1" ht="75" customHeight="1">
      <c r="B249" s="21"/>
      <c r="C249" s="113" t="s">
        <v>406</v>
      </c>
      <c r="D249" s="113" t="s">
        <v>110</v>
      </c>
      <c r="E249" s="114" t="s">
        <v>407</v>
      </c>
      <c r="F249" s="260" t="s">
        <v>408</v>
      </c>
      <c r="G249" s="261"/>
      <c r="H249" s="261"/>
      <c r="I249" s="261"/>
      <c r="J249" s="116" t="s">
        <v>121</v>
      </c>
      <c r="K249" s="117">
        <v>1</v>
      </c>
      <c r="L249" s="262"/>
      <c r="M249" s="261"/>
      <c r="N249" s="263">
        <f>ROUND($L$249*$K$249,0)</f>
        <v>0</v>
      </c>
      <c r="O249" s="261"/>
      <c r="P249" s="261"/>
      <c r="Q249" s="261"/>
      <c r="R249" s="115"/>
      <c r="S249" s="41"/>
      <c r="T249" s="118"/>
      <c r="U249" s="119" t="s">
        <v>34</v>
      </c>
      <c r="V249" s="22"/>
      <c r="W249" s="22"/>
      <c r="X249" s="120">
        <v>12.6</v>
      </c>
      <c r="Y249" s="120">
        <f>$X$249*$K$249</f>
        <v>12.6</v>
      </c>
      <c r="Z249" s="120">
        <v>0</v>
      </c>
      <c r="AA249" s="121">
        <f>$Z$249*$K$249</f>
        <v>0</v>
      </c>
      <c r="AR249" s="76" t="s">
        <v>114</v>
      </c>
      <c r="AT249" s="76" t="s">
        <v>110</v>
      </c>
      <c r="AU249" s="76" t="s">
        <v>72</v>
      </c>
      <c r="AY249" s="6" t="s">
        <v>108</v>
      </c>
      <c r="BE249" s="122">
        <f>IF($U$249="základní",$N$249,0)</f>
        <v>0</v>
      </c>
      <c r="BF249" s="122">
        <f>IF($U$249="snížená",$N$249,0)</f>
        <v>0</v>
      </c>
      <c r="BG249" s="122">
        <f>IF($U$249="zákl. přenesená",$N$249,0)</f>
        <v>0</v>
      </c>
      <c r="BH249" s="122">
        <f>IF($U$249="sníž. přenesená",$N$249,0)</f>
        <v>0</v>
      </c>
      <c r="BI249" s="122">
        <f>IF($U$249="nulová",$N$249,0)</f>
        <v>0</v>
      </c>
      <c r="BJ249" s="76" t="s">
        <v>8</v>
      </c>
      <c r="BK249" s="122">
        <f>ROUND($L$249*$K$249,0)</f>
        <v>0</v>
      </c>
      <c r="BL249" s="76" t="s">
        <v>114</v>
      </c>
      <c r="BM249" s="76" t="s">
        <v>409</v>
      </c>
    </row>
    <row r="250" spans="2:47" s="6" customFormat="1" ht="27" customHeight="1">
      <c r="B250" s="21"/>
      <c r="C250" s="22"/>
      <c r="D250" s="22"/>
      <c r="E250" s="22"/>
      <c r="F250" s="264" t="s">
        <v>408</v>
      </c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41"/>
      <c r="T250" s="50"/>
      <c r="U250" s="22"/>
      <c r="V250" s="22"/>
      <c r="W250" s="22"/>
      <c r="X250" s="22"/>
      <c r="Y250" s="22"/>
      <c r="Z250" s="22"/>
      <c r="AA250" s="51"/>
      <c r="AT250" s="6" t="s">
        <v>129</v>
      </c>
      <c r="AU250" s="6" t="s">
        <v>72</v>
      </c>
    </row>
    <row r="251" spans="2:65" s="6" customFormat="1" ht="75" customHeight="1">
      <c r="B251" s="21"/>
      <c r="C251" s="113" t="s">
        <v>410</v>
      </c>
      <c r="D251" s="113" t="s">
        <v>110</v>
      </c>
      <c r="E251" s="114" t="s">
        <v>411</v>
      </c>
      <c r="F251" s="260" t="s">
        <v>412</v>
      </c>
      <c r="G251" s="261"/>
      <c r="H251" s="261"/>
      <c r="I251" s="261"/>
      <c r="J251" s="116" t="s">
        <v>121</v>
      </c>
      <c r="K251" s="117">
        <v>1</v>
      </c>
      <c r="L251" s="262"/>
      <c r="M251" s="261"/>
      <c r="N251" s="263">
        <f>ROUND($L$251*$K$251,0)</f>
        <v>0</v>
      </c>
      <c r="O251" s="261"/>
      <c r="P251" s="261"/>
      <c r="Q251" s="261"/>
      <c r="R251" s="115"/>
      <c r="S251" s="41"/>
      <c r="T251" s="118"/>
      <c r="U251" s="119" t="s">
        <v>34</v>
      </c>
      <c r="V251" s="22"/>
      <c r="W251" s="22"/>
      <c r="X251" s="120">
        <v>12.6</v>
      </c>
      <c r="Y251" s="120">
        <f>$X$251*$K$251</f>
        <v>12.6</v>
      </c>
      <c r="Z251" s="120">
        <v>0</v>
      </c>
      <c r="AA251" s="121">
        <f>$Z$251*$K$251</f>
        <v>0</v>
      </c>
      <c r="AR251" s="76" t="s">
        <v>114</v>
      </c>
      <c r="AT251" s="76" t="s">
        <v>110</v>
      </c>
      <c r="AU251" s="76" t="s">
        <v>72</v>
      </c>
      <c r="AY251" s="6" t="s">
        <v>108</v>
      </c>
      <c r="BE251" s="122">
        <f>IF($U$251="základní",$N$251,0)</f>
        <v>0</v>
      </c>
      <c r="BF251" s="122">
        <f>IF($U$251="snížená",$N$251,0)</f>
        <v>0</v>
      </c>
      <c r="BG251" s="122">
        <f>IF($U$251="zákl. přenesená",$N$251,0)</f>
        <v>0</v>
      </c>
      <c r="BH251" s="122">
        <f>IF($U$251="sníž. přenesená",$N$251,0)</f>
        <v>0</v>
      </c>
      <c r="BI251" s="122">
        <f>IF($U$251="nulová",$N$251,0)</f>
        <v>0</v>
      </c>
      <c r="BJ251" s="76" t="s">
        <v>8</v>
      </c>
      <c r="BK251" s="122">
        <f>ROUND($L$251*$K$251,0)</f>
        <v>0</v>
      </c>
      <c r="BL251" s="76" t="s">
        <v>114</v>
      </c>
      <c r="BM251" s="76" t="s">
        <v>413</v>
      </c>
    </row>
    <row r="252" spans="2:47" s="6" customFormat="1" ht="27" customHeight="1">
      <c r="B252" s="21"/>
      <c r="C252" s="22"/>
      <c r="D252" s="22"/>
      <c r="E252" s="22"/>
      <c r="F252" s="264" t="s">
        <v>412</v>
      </c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41"/>
      <c r="T252" s="50"/>
      <c r="U252" s="22"/>
      <c r="V252" s="22"/>
      <c r="W252" s="22"/>
      <c r="X252" s="22"/>
      <c r="Y252" s="22"/>
      <c r="Z252" s="22"/>
      <c r="AA252" s="51"/>
      <c r="AT252" s="6" t="s">
        <v>129</v>
      </c>
      <c r="AU252" s="6" t="s">
        <v>72</v>
      </c>
    </row>
    <row r="253" spans="2:65" s="6" customFormat="1" ht="63" customHeight="1">
      <c r="B253" s="21"/>
      <c r="C253" s="113" t="s">
        <v>414</v>
      </c>
      <c r="D253" s="113" t="s">
        <v>110</v>
      </c>
      <c r="E253" s="114" t="s">
        <v>415</v>
      </c>
      <c r="F253" s="260" t="s">
        <v>416</v>
      </c>
      <c r="G253" s="261"/>
      <c r="H253" s="261"/>
      <c r="I253" s="261"/>
      <c r="J253" s="116" t="s">
        <v>121</v>
      </c>
      <c r="K253" s="117">
        <v>1</v>
      </c>
      <c r="L253" s="262"/>
      <c r="M253" s="261"/>
      <c r="N253" s="263">
        <f>ROUND($L$253*$K$253,0)</f>
        <v>0</v>
      </c>
      <c r="O253" s="261"/>
      <c r="P253" s="261"/>
      <c r="Q253" s="261"/>
      <c r="R253" s="115"/>
      <c r="S253" s="41"/>
      <c r="T253" s="118"/>
      <c r="U253" s="119" t="s">
        <v>34</v>
      </c>
      <c r="V253" s="22"/>
      <c r="W253" s="22"/>
      <c r="X253" s="120">
        <v>4</v>
      </c>
      <c r="Y253" s="120">
        <f>$X$253*$K$253</f>
        <v>4</v>
      </c>
      <c r="Z253" s="120">
        <v>0</v>
      </c>
      <c r="AA253" s="121">
        <f>$Z$253*$K$253</f>
        <v>0</v>
      </c>
      <c r="AR253" s="76" t="s">
        <v>114</v>
      </c>
      <c r="AT253" s="76" t="s">
        <v>110</v>
      </c>
      <c r="AU253" s="76" t="s">
        <v>72</v>
      </c>
      <c r="AY253" s="6" t="s">
        <v>108</v>
      </c>
      <c r="BE253" s="122">
        <f>IF($U$253="základní",$N$253,0)</f>
        <v>0</v>
      </c>
      <c r="BF253" s="122">
        <f>IF($U$253="snížená",$N$253,0)</f>
        <v>0</v>
      </c>
      <c r="BG253" s="122">
        <f>IF($U$253="zákl. přenesená",$N$253,0)</f>
        <v>0</v>
      </c>
      <c r="BH253" s="122">
        <f>IF($U$253="sníž. přenesená",$N$253,0)</f>
        <v>0</v>
      </c>
      <c r="BI253" s="122">
        <f>IF($U$253="nulová",$N$253,0)</f>
        <v>0</v>
      </c>
      <c r="BJ253" s="76" t="s">
        <v>8</v>
      </c>
      <c r="BK253" s="122">
        <f>ROUND($L$253*$K$253,0)</f>
        <v>0</v>
      </c>
      <c r="BL253" s="76" t="s">
        <v>114</v>
      </c>
      <c r="BM253" s="76" t="s">
        <v>417</v>
      </c>
    </row>
    <row r="254" spans="2:47" s="6" customFormat="1" ht="27" customHeight="1">
      <c r="B254" s="21"/>
      <c r="C254" s="22"/>
      <c r="D254" s="22"/>
      <c r="E254" s="22"/>
      <c r="F254" s="264" t="s">
        <v>416</v>
      </c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41"/>
      <c r="T254" s="50"/>
      <c r="U254" s="22"/>
      <c r="V254" s="22"/>
      <c r="W254" s="22"/>
      <c r="X254" s="22"/>
      <c r="Y254" s="22"/>
      <c r="Z254" s="22"/>
      <c r="AA254" s="51"/>
      <c r="AT254" s="6" t="s">
        <v>129</v>
      </c>
      <c r="AU254" s="6" t="s">
        <v>72</v>
      </c>
    </row>
    <row r="255" spans="2:65" s="6" customFormat="1" ht="27" customHeight="1">
      <c r="B255" s="21"/>
      <c r="C255" s="113" t="s">
        <v>418</v>
      </c>
      <c r="D255" s="113" t="s">
        <v>110</v>
      </c>
      <c r="E255" s="114" t="s">
        <v>419</v>
      </c>
      <c r="F255" s="260" t="s">
        <v>420</v>
      </c>
      <c r="G255" s="261"/>
      <c r="H255" s="261"/>
      <c r="I255" s="261"/>
      <c r="J255" s="116" t="s">
        <v>121</v>
      </c>
      <c r="K255" s="117">
        <v>1</v>
      </c>
      <c r="L255" s="262"/>
      <c r="M255" s="261"/>
      <c r="N255" s="263">
        <f>ROUND($L$255*$K$255,0)</f>
        <v>0</v>
      </c>
      <c r="O255" s="261"/>
      <c r="P255" s="261"/>
      <c r="Q255" s="261"/>
      <c r="R255" s="115"/>
      <c r="S255" s="41"/>
      <c r="T255" s="118"/>
      <c r="U255" s="119" t="s">
        <v>34</v>
      </c>
      <c r="V255" s="22"/>
      <c r="W255" s="22"/>
      <c r="X255" s="120">
        <v>0</v>
      </c>
      <c r="Y255" s="120">
        <f>$X$255*$K$255</f>
        <v>0</v>
      </c>
      <c r="Z255" s="120">
        <v>0</v>
      </c>
      <c r="AA255" s="121">
        <f>$Z$255*$K$255</f>
        <v>0</v>
      </c>
      <c r="AR255" s="76" t="s">
        <v>114</v>
      </c>
      <c r="AT255" s="76" t="s">
        <v>110</v>
      </c>
      <c r="AU255" s="76" t="s">
        <v>72</v>
      </c>
      <c r="AY255" s="6" t="s">
        <v>108</v>
      </c>
      <c r="BE255" s="122">
        <f>IF($U$255="základní",$N$255,0)</f>
        <v>0</v>
      </c>
      <c r="BF255" s="122">
        <f>IF($U$255="snížená",$N$255,0)</f>
        <v>0</v>
      </c>
      <c r="BG255" s="122">
        <f>IF($U$255="zákl. přenesená",$N$255,0)</f>
        <v>0</v>
      </c>
      <c r="BH255" s="122">
        <f>IF($U$255="sníž. přenesená",$N$255,0)</f>
        <v>0</v>
      </c>
      <c r="BI255" s="122">
        <f>IF($U$255="nulová",$N$255,0)</f>
        <v>0</v>
      </c>
      <c r="BJ255" s="76" t="s">
        <v>8</v>
      </c>
      <c r="BK255" s="122">
        <f>ROUND($L$255*$K$255,0)</f>
        <v>0</v>
      </c>
      <c r="BL255" s="76" t="s">
        <v>114</v>
      </c>
      <c r="BM255" s="76" t="s">
        <v>421</v>
      </c>
    </row>
    <row r="256" spans="2:47" s="6" customFormat="1" ht="16.5" customHeight="1">
      <c r="B256" s="21"/>
      <c r="C256" s="22"/>
      <c r="D256" s="22"/>
      <c r="E256" s="22"/>
      <c r="F256" s="264" t="s">
        <v>420</v>
      </c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41"/>
      <c r="T256" s="50"/>
      <c r="U256" s="22"/>
      <c r="V256" s="22"/>
      <c r="W256" s="22"/>
      <c r="X256" s="22"/>
      <c r="Y256" s="22"/>
      <c r="Z256" s="22"/>
      <c r="AA256" s="51"/>
      <c r="AT256" s="6" t="s">
        <v>129</v>
      </c>
      <c r="AU256" s="6" t="s">
        <v>72</v>
      </c>
    </row>
    <row r="257" spans="2:65" s="6" customFormat="1" ht="27" customHeight="1">
      <c r="B257" s="21"/>
      <c r="C257" s="113" t="s">
        <v>422</v>
      </c>
      <c r="D257" s="113" t="s">
        <v>110</v>
      </c>
      <c r="E257" s="114" t="s">
        <v>423</v>
      </c>
      <c r="F257" s="260" t="s">
        <v>424</v>
      </c>
      <c r="G257" s="261"/>
      <c r="H257" s="261"/>
      <c r="I257" s="261"/>
      <c r="J257" s="116" t="s">
        <v>121</v>
      </c>
      <c r="K257" s="117">
        <v>1</v>
      </c>
      <c r="L257" s="262"/>
      <c r="M257" s="261"/>
      <c r="N257" s="263">
        <f>ROUND($L$257*$K$257,0)</f>
        <v>0</v>
      </c>
      <c r="O257" s="261"/>
      <c r="P257" s="261"/>
      <c r="Q257" s="261"/>
      <c r="R257" s="115"/>
      <c r="S257" s="41"/>
      <c r="T257" s="118"/>
      <c r="U257" s="119" t="s">
        <v>34</v>
      </c>
      <c r="V257" s="22"/>
      <c r="W257" s="22"/>
      <c r="X257" s="120">
        <v>0</v>
      </c>
      <c r="Y257" s="120">
        <f>$X$257*$K$257</f>
        <v>0</v>
      </c>
      <c r="Z257" s="120">
        <v>0</v>
      </c>
      <c r="AA257" s="121">
        <f>$Z$257*$K$257</f>
        <v>0</v>
      </c>
      <c r="AR257" s="76" t="s">
        <v>114</v>
      </c>
      <c r="AT257" s="76" t="s">
        <v>110</v>
      </c>
      <c r="AU257" s="76" t="s">
        <v>72</v>
      </c>
      <c r="AY257" s="6" t="s">
        <v>108</v>
      </c>
      <c r="BE257" s="122">
        <f>IF($U$257="základní",$N$257,0)</f>
        <v>0</v>
      </c>
      <c r="BF257" s="122">
        <f>IF($U$257="snížená",$N$257,0)</f>
        <v>0</v>
      </c>
      <c r="BG257" s="122">
        <f>IF($U$257="zákl. přenesená",$N$257,0)</f>
        <v>0</v>
      </c>
      <c r="BH257" s="122">
        <f>IF($U$257="sníž. přenesená",$N$257,0)</f>
        <v>0</v>
      </c>
      <c r="BI257" s="122">
        <f>IF($U$257="nulová",$N$257,0)</f>
        <v>0</v>
      </c>
      <c r="BJ257" s="76" t="s">
        <v>8</v>
      </c>
      <c r="BK257" s="122">
        <f>ROUND($L$257*$K$257,0)</f>
        <v>0</v>
      </c>
      <c r="BL257" s="76" t="s">
        <v>114</v>
      </c>
      <c r="BM257" s="76" t="s">
        <v>425</v>
      </c>
    </row>
    <row r="258" spans="2:47" s="6" customFormat="1" ht="16.5" customHeight="1">
      <c r="B258" s="21"/>
      <c r="C258" s="22"/>
      <c r="D258" s="22"/>
      <c r="E258" s="22"/>
      <c r="F258" s="264" t="s">
        <v>420</v>
      </c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41"/>
      <c r="T258" s="50"/>
      <c r="U258" s="22"/>
      <c r="V258" s="22"/>
      <c r="W258" s="22"/>
      <c r="X258" s="22"/>
      <c r="Y258" s="22"/>
      <c r="Z258" s="22"/>
      <c r="AA258" s="51"/>
      <c r="AT258" s="6" t="s">
        <v>129</v>
      </c>
      <c r="AU258" s="6" t="s">
        <v>72</v>
      </c>
    </row>
    <row r="259" spans="2:65" s="6" customFormat="1" ht="27" customHeight="1">
      <c r="B259" s="21"/>
      <c r="C259" s="113" t="s">
        <v>426</v>
      </c>
      <c r="D259" s="113" t="s">
        <v>110</v>
      </c>
      <c r="E259" s="114" t="s">
        <v>427</v>
      </c>
      <c r="F259" s="260" t="s">
        <v>428</v>
      </c>
      <c r="G259" s="261"/>
      <c r="H259" s="261"/>
      <c r="I259" s="261"/>
      <c r="J259" s="116" t="s">
        <v>121</v>
      </c>
      <c r="K259" s="117">
        <v>2</v>
      </c>
      <c r="L259" s="262"/>
      <c r="M259" s="261"/>
      <c r="N259" s="263">
        <f>ROUND($L$259*$K$259,0)</f>
        <v>0</v>
      </c>
      <c r="O259" s="261"/>
      <c r="P259" s="261"/>
      <c r="Q259" s="261"/>
      <c r="R259" s="115"/>
      <c r="S259" s="41"/>
      <c r="T259" s="118"/>
      <c r="U259" s="119" t="s">
        <v>34</v>
      </c>
      <c r="V259" s="22"/>
      <c r="W259" s="22"/>
      <c r="X259" s="120">
        <v>0</v>
      </c>
      <c r="Y259" s="120">
        <f>$X$259*$K$259</f>
        <v>0</v>
      </c>
      <c r="Z259" s="120">
        <v>0</v>
      </c>
      <c r="AA259" s="121">
        <f>$Z$259*$K$259</f>
        <v>0</v>
      </c>
      <c r="AR259" s="76" t="s">
        <v>114</v>
      </c>
      <c r="AT259" s="76" t="s">
        <v>110</v>
      </c>
      <c r="AU259" s="76" t="s">
        <v>72</v>
      </c>
      <c r="AY259" s="6" t="s">
        <v>108</v>
      </c>
      <c r="BE259" s="122">
        <f>IF($U$259="základní",$N$259,0)</f>
        <v>0</v>
      </c>
      <c r="BF259" s="122">
        <f>IF($U$259="snížená",$N$259,0)</f>
        <v>0</v>
      </c>
      <c r="BG259" s="122">
        <f>IF($U$259="zákl. přenesená",$N$259,0)</f>
        <v>0</v>
      </c>
      <c r="BH259" s="122">
        <f>IF($U$259="sníž. přenesená",$N$259,0)</f>
        <v>0</v>
      </c>
      <c r="BI259" s="122">
        <f>IF($U$259="nulová",$N$259,0)</f>
        <v>0</v>
      </c>
      <c r="BJ259" s="76" t="s">
        <v>8</v>
      </c>
      <c r="BK259" s="122">
        <f>ROUND($L$259*$K$259,0)</f>
        <v>0</v>
      </c>
      <c r="BL259" s="76" t="s">
        <v>114</v>
      </c>
      <c r="BM259" s="76" t="s">
        <v>429</v>
      </c>
    </row>
    <row r="260" spans="2:47" s="6" customFormat="1" ht="16.5" customHeight="1">
      <c r="B260" s="21"/>
      <c r="C260" s="22"/>
      <c r="D260" s="22"/>
      <c r="E260" s="22"/>
      <c r="F260" s="264" t="s">
        <v>420</v>
      </c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41"/>
      <c r="T260" s="50"/>
      <c r="U260" s="22"/>
      <c r="V260" s="22"/>
      <c r="W260" s="22"/>
      <c r="X260" s="22"/>
      <c r="Y260" s="22"/>
      <c r="Z260" s="22"/>
      <c r="AA260" s="51"/>
      <c r="AT260" s="6" t="s">
        <v>129</v>
      </c>
      <c r="AU260" s="6" t="s">
        <v>72</v>
      </c>
    </row>
    <row r="261" spans="2:65" s="6" customFormat="1" ht="27" customHeight="1">
      <c r="B261" s="21"/>
      <c r="C261" s="113" t="s">
        <v>430</v>
      </c>
      <c r="D261" s="113" t="s">
        <v>110</v>
      </c>
      <c r="E261" s="114" t="s">
        <v>431</v>
      </c>
      <c r="F261" s="260" t="s">
        <v>432</v>
      </c>
      <c r="G261" s="261"/>
      <c r="H261" s="261"/>
      <c r="I261" s="261"/>
      <c r="J261" s="116" t="s">
        <v>121</v>
      </c>
      <c r="K261" s="117">
        <v>1</v>
      </c>
      <c r="L261" s="262"/>
      <c r="M261" s="261"/>
      <c r="N261" s="263">
        <f>ROUND($L$261*$K$261,0)</f>
        <v>0</v>
      </c>
      <c r="O261" s="261"/>
      <c r="P261" s="261"/>
      <c r="Q261" s="261"/>
      <c r="R261" s="115"/>
      <c r="S261" s="41"/>
      <c r="T261" s="118"/>
      <c r="U261" s="119" t="s">
        <v>34</v>
      </c>
      <c r="V261" s="22"/>
      <c r="W261" s="22"/>
      <c r="X261" s="120">
        <v>0</v>
      </c>
      <c r="Y261" s="120">
        <f>$X$261*$K$261</f>
        <v>0</v>
      </c>
      <c r="Z261" s="120">
        <v>0</v>
      </c>
      <c r="AA261" s="121">
        <f>$Z$261*$K$261</f>
        <v>0</v>
      </c>
      <c r="AR261" s="76" t="s">
        <v>114</v>
      </c>
      <c r="AT261" s="76" t="s">
        <v>110</v>
      </c>
      <c r="AU261" s="76" t="s">
        <v>72</v>
      </c>
      <c r="AY261" s="6" t="s">
        <v>108</v>
      </c>
      <c r="BE261" s="122">
        <f>IF($U$261="základní",$N$261,0)</f>
        <v>0</v>
      </c>
      <c r="BF261" s="122">
        <f>IF($U$261="snížená",$N$261,0)</f>
        <v>0</v>
      </c>
      <c r="BG261" s="122">
        <f>IF($U$261="zákl. přenesená",$N$261,0)</f>
        <v>0</v>
      </c>
      <c r="BH261" s="122">
        <f>IF($U$261="sníž. přenesená",$N$261,0)</f>
        <v>0</v>
      </c>
      <c r="BI261" s="122">
        <f>IF($U$261="nulová",$N$261,0)</f>
        <v>0</v>
      </c>
      <c r="BJ261" s="76" t="s">
        <v>8</v>
      </c>
      <c r="BK261" s="122">
        <f>ROUND($L$261*$K$261,0)</f>
        <v>0</v>
      </c>
      <c r="BL261" s="76" t="s">
        <v>114</v>
      </c>
      <c r="BM261" s="76" t="s">
        <v>433</v>
      </c>
    </row>
    <row r="262" spans="2:47" s="6" customFormat="1" ht="16.5" customHeight="1">
      <c r="B262" s="21"/>
      <c r="C262" s="22"/>
      <c r="D262" s="22"/>
      <c r="E262" s="22"/>
      <c r="F262" s="264" t="s">
        <v>420</v>
      </c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41"/>
      <c r="T262" s="50"/>
      <c r="U262" s="22"/>
      <c r="V262" s="22"/>
      <c r="W262" s="22"/>
      <c r="X262" s="22"/>
      <c r="Y262" s="22"/>
      <c r="Z262" s="22"/>
      <c r="AA262" s="51"/>
      <c r="AT262" s="6" t="s">
        <v>129</v>
      </c>
      <c r="AU262" s="6" t="s">
        <v>72</v>
      </c>
    </row>
    <row r="263" spans="2:65" s="6" customFormat="1" ht="27" customHeight="1">
      <c r="B263" s="21"/>
      <c r="C263" s="113" t="s">
        <v>434</v>
      </c>
      <c r="D263" s="113" t="s">
        <v>110</v>
      </c>
      <c r="E263" s="114" t="s">
        <v>435</v>
      </c>
      <c r="F263" s="260" t="s">
        <v>436</v>
      </c>
      <c r="G263" s="261"/>
      <c r="H263" s="261"/>
      <c r="I263" s="261"/>
      <c r="J263" s="116" t="s">
        <v>121</v>
      </c>
      <c r="K263" s="117">
        <v>1</v>
      </c>
      <c r="L263" s="262"/>
      <c r="M263" s="261"/>
      <c r="N263" s="263">
        <f>ROUND($L$263*$K$263,0)</f>
        <v>0</v>
      </c>
      <c r="O263" s="261"/>
      <c r="P263" s="261"/>
      <c r="Q263" s="261"/>
      <c r="R263" s="115"/>
      <c r="S263" s="41"/>
      <c r="T263" s="118"/>
      <c r="U263" s="119" t="s">
        <v>34</v>
      </c>
      <c r="V263" s="22"/>
      <c r="W263" s="22"/>
      <c r="X263" s="120">
        <v>0</v>
      </c>
      <c r="Y263" s="120">
        <f>$X$263*$K$263</f>
        <v>0</v>
      </c>
      <c r="Z263" s="120">
        <v>0</v>
      </c>
      <c r="AA263" s="121">
        <f>$Z$263*$K$263</f>
        <v>0</v>
      </c>
      <c r="AR263" s="76" t="s">
        <v>114</v>
      </c>
      <c r="AT263" s="76" t="s">
        <v>110</v>
      </c>
      <c r="AU263" s="76" t="s">
        <v>72</v>
      </c>
      <c r="AY263" s="6" t="s">
        <v>108</v>
      </c>
      <c r="BE263" s="122">
        <f>IF($U$263="základní",$N$263,0)</f>
        <v>0</v>
      </c>
      <c r="BF263" s="122">
        <f>IF($U$263="snížená",$N$263,0)</f>
        <v>0</v>
      </c>
      <c r="BG263" s="122">
        <f>IF($U$263="zákl. přenesená",$N$263,0)</f>
        <v>0</v>
      </c>
      <c r="BH263" s="122">
        <f>IF($U$263="sníž. přenesená",$N$263,0)</f>
        <v>0</v>
      </c>
      <c r="BI263" s="122">
        <f>IF($U$263="nulová",$N$263,0)</f>
        <v>0</v>
      </c>
      <c r="BJ263" s="76" t="s">
        <v>8</v>
      </c>
      <c r="BK263" s="122">
        <f>ROUND($L$263*$K$263,0)</f>
        <v>0</v>
      </c>
      <c r="BL263" s="76" t="s">
        <v>114</v>
      </c>
      <c r="BM263" s="76" t="s">
        <v>437</v>
      </c>
    </row>
    <row r="264" spans="2:47" s="6" customFormat="1" ht="16.5" customHeight="1">
      <c r="B264" s="21"/>
      <c r="C264" s="22"/>
      <c r="D264" s="22"/>
      <c r="E264" s="22"/>
      <c r="F264" s="264" t="s">
        <v>420</v>
      </c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41"/>
      <c r="T264" s="50"/>
      <c r="U264" s="22"/>
      <c r="V264" s="22"/>
      <c r="W264" s="22"/>
      <c r="X264" s="22"/>
      <c r="Y264" s="22"/>
      <c r="Z264" s="22"/>
      <c r="AA264" s="51"/>
      <c r="AT264" s="6" t="s">
        <v>129</v>
      </c>
      <c r="AU264" s="6" t="s">
        <v>72</v>
      </c>
    </row>
    <row r="265" spans="2:65" s="6" customFormat="1" ht="39" customHeight="1">
      <c r="B265" s="21"/>
      <c r="C265" s="113" t="s">
        <v>438</v>
      </c>
      <c r="D265" s="113" t="s">
        <v>110</v>
      </c>
      <c r="E265" s="114" t="s">
        <v>439</v>
      </c>
      <c r="F265" s="260" t="s">
        <v>440</v>
      </c>
      <c r="G265" s="261"/>
      <c r="H265" s="261"/>
      <c r="I265" s="261"/>
      <c r="J265" s="116" t="s">
        <v>133</v>
      </c>
      <c r="K265" s="117">
        <v>180</v>
      </c>
      <c r="L265" s="262"/>
      <c r="M265" s="261"/>
      <c r="N265" s="263">
        <f>ROUND($L$265*$K$265,0)</f>
        <v>0</v>
      </c>
      <c r="O265" s="261"/>
      <c r="P265" s="261"/>
      <c r="Q265" s="261"/>
      <c r="R265" s="115"/>
      <c r="S265" s="41"/>
      <c r="T265" s="118"/>
      <c r="U265" s="119" t="s">
        <v>34</v>
      </c>
      <c r="V265" s="22"/>
      <c r="W265" s="22"/>
      <c r="X265" s="120">
        <v>0</v>
      </c>
      <c r="Y265" s="120">
        <f>$X$265*$K$265</f>
        <v>0</v>
      </c>
      <c r="Z265" s="120">
        <v>0</v>
      </c>
      <c r="AA265" s="121">
        <f>$Z$265*$K$265</f>
        <v>0</v>
      </c>
      <c r="AR265" s="76" t="s">
        <v>114</v>
      </c>
      <c r="AT265" s="76" t="s">
        <v>110</v>
      </c>
      <c r="AU265" s="76" t="s">
        <v>72</v>
      </c>
      <c r="AY265" s="6" t="s">
        <v>108</v>
      </c>
      <c r="BE265" s="122">
        <f>IF($U$265="základní",$N$265,0)</f>
        <v>0</v>
      </c>
      <c r="BF265" s="122">
        <f>IF($U$265="snížená",$N$265,0)</f>
        <v>0</v>
      </c>
      <c r="BG265" s="122">
        <f>IF($U$265="zákl. přenesená",$N$265,0)</f>
        <v>0</v>
      </c>
      <c r="BH265" s="122">
        <f>IF($U$265="sníž. přenesená",$N$265,0)</f>
        <v>0</v>
      </c>
      <c r="BI265" s="122">
        <f>IF($U$265="nulová",$N$265,0)</f>
        <v>0</v>
      </c>
      <c r="BJ265" s="76" t="s">
        <v>8</v>
      </c>
      <c r="BK265" s="122">
        <f>ROUND($L$265*$K$265,0)</f>
        <v>0</v>
      </c>
      <c r="BL265" s="76" t="s">
        <v>114</v>
      </c>
      <c r="BM265" s="76" t="s">
        <v>441</v>
      </c>
    </row>
    <row r="266" spans="2:47" s="6" customFormat="1" ht="16.5" customHeight="1">
      <c r="B266" s="21"/>
      <c r="C266" s="22"/>
      <c r="D266" s="22"/>
      <c r="E266" s="22"/>
      <c r="F266" s="264" t="s">
        <v>420</v>
      </c>
      <c r="G266" s="235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41"/>
      <c r="T266" s="50"/>
      <c r="U266" s="22"/>
      <c r="V266" s="22"/>
      <c r="W266" s="22"/>
      <c r="X266" s="22"/>
      <c r="Y266" s="22"/>
      <c r="Z266" s="22"/>
      <c r="AA266" s="51"/>
      <c r="AT266" s="6" t="s">
        <v>129</v>
      </c>
      <c r="AU266" s="6" t="s">
        <v>72</v>
      </c>
    </row>
    <row r="267" spans="2:65" s="6" customFormat="1" ht="39" customHeight="1">
      <c r="B267" s="21"/>
      <c r="C267" s="113" t="s">
        <v>442</v>
      </c>
      <c r="D267" s="113" t="s">
        <v>110</v>
      </c>
      <c r="E267" s="114" t="s">
        <v>443</v>
      </c>
      <c r="F267" s="260" t="s">
        <v>444</v>
      </c>
      <c r="G267" s="261"/>
      <c r="H267" s="261"/>
      <c r="I267" s="261"/>
      <c r="J267" s="116" t="s">
        <v>133</v>
      </c>
      <c r="K267" s="117">
        <v>180</v>
      </c>
      <c r="L267" s="262"/>
      <c r="M267" s="261"/>
      <c r="N267" s="263">
        <f>ROUND($L$267*$K$267,0)</f>
        <v>0</v>
      </c>
      <c r="O267" s="261"/>
      <c r="P267" s="261"/>
      <c r="Q267" s="261"/>
      <c r="R267" s="115"/>
      <c r="S267" s="41"/>
      <c r="T267" s="118"/>
      <c r="U267" s="119" t="s">
        <v>34</v>
      </c>
      <c r="V267" s="22"/>
      <c r="W267" s="22"/>
      <c r="X267" s="120">
        <v>0</v>
      </c>
      <c r="Y267" s="120">
        <f>$X$267*$K$267</f>
        <v>0</v>
      </c>
      <c r="Z267" s="120">
        <v>0</v>
      </c>
      <c r="AA267" s="121">
        <f>$Z$267*$K$267</f>
        <v>0</v>
      </c>
      <c r="AR267" s="76" t="s">
        <v>114</v>
      </c>
      <c r="AT267" s="76" t="s">
        <v>110</v>
      </c>
      <c r="AU267" s="76" t="s">
        <v>72</v>
      </c>
      <c r="AY267" s="6" t="s">
        <v>108</v>
      </c>
      <c r="BE267" s="122">
        <f>IF($U$267="základní",$N$267,0)</f>
        <v>0</v>
      </c>
      <c r="BF267" s="122">
        <f>IF($U$267="snížená",$N$267,0)</f>
        <v>0</v>
      </c>
      <c r="BG267" s="122">
        <f>IF($U$267="zákl. přenesená",$N$267,0)</f>
        <v>0</v>
      </c>
      <c r="BH267" s="122">
        <f>IF($U$267="sníž. přenesená",$N$267,0)</f>
        <v>0</v>
      </c>
      <c r="BI267" s="122">
        <f>IF($U$267="nulová",$N$267,0)</f>
        <v>0</v>
      </c>
      <c r="BJ267" s="76" t="s">
        <v>8</v>
      </c>
      <c r="BK267" s="122">
        <f>ROUND($L$267*$K$267,0)</f>
        <v>0</v>
      </c>
      <c r="BL267" s="76" t="s">
        <v>114</v>
      </c>
      <c r="BM267" s="76" t="s">
        <v>445</v>
      </c>
    </row>
    <row r="268" spans="2:47" s="6" customFormat="1" ht="16.5" customHeight="1">
      <c r="B268" s="21"/>
      <c r="C268" s="22"/>
      <c r="D268" s="22"/>
      <c r="E268" s="22"/>
      <c r="F268" s="264" t="s">
        <v>420</v>
      </c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41"/>
      <c r="T268" s="50"/>
      <c r="U268" s="22"/>
      <c r="V268" s="22"/>
      <c r="W268" s="22"/>
      <c r="X268" s="22"/>
      <c r="Y268" s="22"/>
      <c r="Z268" s="22"/>
      <c r="AA268" s="51"/>
      <c r="AT268" s="6" t="s">
        <v>129</v>
      </c>
      <c r="AU268" s="6" t="s">
        <v>72</v>
      </c>
    </row>
    <row r="269" spans="2:65" s="6" customFormat="1" ht="27" customHeight="1">
      <c r="B269" s="21"/>
      <c r="C269" s="113" t="s">
        <v>446</v>
      </c>
      <c r="D269" s="113" t="s">
        <v>110</v>
      </c>
      <c r="E269" s="114" t="s">
        <v>447</v>
      </c>
      <c r="F269" s="260" t="s">
        <v>448</v>
      </c>
      <c r="G269" s="261"/>
      <c r="H269" s="261"/>
      <c r="I269" s="261"/>
      <c r="J269" s="116" t="s">
        <v>121</v>
      </c>
      <c r="K269" s="117">
        <v>1</v>
      </c>
      <c r="L269" s="262"/>
      <c r="M269" s="261"/>
      <c r="N269" s="263">
        <f>ROUND($L$269*$K$269,0)</f>
        <v>0</v>
      </c>
      <c r="O269" s="261"/>
      <c r="P269" s="261"/>
      <c r="Q269" s="261"/>
      <c r="R269" s="115"/>
      <c r="S269" s="41"/>
      <c r="T269" s="118"/>
      <c r="U269" s="119" t="s">
        <v>34</v>
      </c>
      <c r="V269" s="22"/>
      <c r="W269" s="22"/>
      <c r="X269" s="120">
        <v>0</v>
      </c>
      <c r="Y269" s="120">
        <f>$X$269*$K$269</f>
        <v>0</v>
      </c>
      <c r="Z269" s="120">
        <v>0</v>
      </c>
      <c r="AA269" s="121">
        <f>$Z$269*$K$269</f>
        <v>0</v>
      </c>
      <c r="AR269" s="76" t="s">
        <v>114</v>
      </c>
      <c r="AT269" s="76" t="s">
        <v>110</v>
      </c>
      <c r="AU269" s="76" t="s">
        <v>72</v>
      </c>
      <c r="AY269" s="6" t="s">
        <v>108</v>
      </c>
      <c r="BE269" s="122">
        <f>IF($U$269="základní",$N$269,0)</f>
        <v>0</v>
      </c>
      <c r="BF269" s="122">
        <f>IF($U$269="snížená",$N$269,0)</f>
        <v>0</v>
      </c>
      <c r="BG269" s="122">
        <f>IF($U$269="zákl. přenesená",$N$269,0)</f>
        <v>0</v>
      </c>
      <c r="BH269" s="122">
        <f>IF($U$269="sníž. přenesená",$N$269,0)</f>
        <v>0</v>
      </c>
      <c r="BI269" s="122">
        <f>IF($U$269="nulová",$N$269,0)</f>
        <v>0</v>
      </c>
      <c r="BJ269" s="76" t="s">
        <v>8</v>
      </c>
      <c r="BK269" s="122">
        <f>ROUND($L$269*$K$269,0)</f>
        <v>0</v>
      </c>
      <c r="BL269" s="76" t="s">
        <v>114</v>
      </c>
      <c r="BM269" s="76" t="s">
        <v>449</v>
      </c>
    </row>
    <row r="270" spans="2:47" s="6" customFormat="1" ht="16.5" customHeight="1">
      <c r="B270" s="21"/>
      <c r="C270" s="22"/>
      <c r="D270" s="22"/>
      <c r="E270" s="22"/>
      <c r="F270" s="264" t="s">
        <v>420</v>
      </c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41"/>
      <c r="T270" s="50"/>
      <c r="U270" s="22"/>
      <c r="V270" s="22"/>
      <c r="W270" s="22"/>
      <c r="X270" s="22"/>
      <c r="Y270" s="22"/>
      <c r="Z270" s="22"/>
      <c r="AA270" s="51"/>
      <c r="AT270" s="6" t="s">
        <v>129</v>
      </c>
      <c r="AU270" s="6" t="s">
        <v>72</v>
      </c>
    </row>
    <row r="271" spans="2:65" s="6" customFormat="1" ht="27" customHeight="1">
      <c r="B271" s="21"/>
      <c r="C271" s="113" t="s">
        <v>450</v>
      </c>
      <c r="D271" s="113" t="s">
        <v>110</v>
      </c>
      <c r="E271" s="114" t="s">
        <v>451</v>
      </c>
      <c r="F271" s="260" t="s">
        <v>452</v>
      </c>
      <c r="G271" s="261"/>
      <c r="H271" s="261"/>
      <c r="I271" s="261"/>
      <c r="J271" s="116" t="s">
        <v>121</v>
      </c>
      <c r="K271" s="117">
        <v>1</v>
      </c>
      <c r="L271" s="262"/>
      <c r="M271" s="261"/>
      <c r="N271" s="263">
        <f>ROUND($L$271*$K$271,0)</f>
        <v>0</v>
      </c>
      <c r="O271" s="261"/>
      <c r="P271" s="261"/>
      <c r="Q271" s="261"/>
      <c r="R271" s="115"/>
      <c r="S271" s="41"/>
      <c r="T271" s="118"/>
      <c r="U271" s="119" t="s">
        <v>34</v>
      </c>
      <c r="V271" s="22"/>
      <c r="W271" s="22"/>
      <c r="X271" s="120">
        <v>0</v>
      </c>
      <c r="Y271" s="120">
        <f>$X$271*$K$271</f>
        <v>0</v>
      </c>
      <c r="Z271" s="120">
        <v>0</v>
      </c>
      <c r="AA271" s="121">
        <f>$Z$271*$K$271</f>
        <v>0</v>
      </c>
      <c r="AR271" s="76" t="s">
        <v>114</v>
      </c>
      <c r="AT271" s="76" t="s">
        <v>110</v>
      </c>
      <c r="AU271" s="76" t="s">
        <v>72</v>
      </c>
      <c r="AY271" s="6" t="s">
        <v>108</v>
      </c>
      <c r="BE271" s="122">
        <f>IF($U$271="základní",$N$271,0)</f>
        <v>0</v>
      </c>
      <c r="BF271" s="122">
        <f>IF($U$271="snížená",$N$271,0)</f>
        <v>0</v>
      </c>
      <c r="BG271" s="122">
        <f>IF($U$271="zákl. přenesená",$N$271,0)</f>
        <v>0</v>
      </c>
      <c r="BH271" s="122">
        <f>IF($U$271="sníž. přenesená",$N$271,0)</f>
        <v>0</v>
      </c>
      <c r="BI271" s="122">
        <f>IF($U$271="nulová",$N$271,0)</f>
        <v>0</v>
      </c>
      <c r="BJ271" s="76" t="s">
        <v>8</v>
      </c>
      <c r="BK271" s="122">
        <f>ROUND($L$271*$K$271,0)</f>
        <v>0</v>
      </c>
      <c r="BL271" s="76" t="s">
        <v>114</v>
      </c>
      <c r="BM271" s="76" t="s">
        <v>453</v>
      </c>
    </row>
    <row r="272" spans="2:47" s="6" customFormat="1" ht="16.5" customHeight="1">
      <c r="B272" s="21"/>
      <c r="C272" s="22"/>
      <c r="D272" s="22"/>
      <c r="E272" s="22"/>
      <c r="F272" s="264" t="s">
        <v>420</v>
      </c>
      <c r="G272" s="235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41"/>
      <c r="T272" s="50"/>
      <c r="U272" s="22"/>
      <c r="V272" s="22"/>
      <c r="W272" s="22"/>
      <c r="X272" s="22"/>
      <c r="Y272" s="22"/>
      <c r="Z272" s="22"/>
      <c r="AA272" s="51"/>
      <c r="AT272" s="6" t="s">
        <v>129</v>
      </c>
      <c r="AU272" s="6" t="s">
        <v>72</v>
      </c>
    </row>
    <row r="273" spans="2:65" s="6" customFormat="1" ht="51" customHeight="1">
      <c r="B273" s="21"/>
      <c r="C273" s="113" t="s">
        <v>454</v>
      </c>
      <c r="D273" s="113" t="s">
        <v>110</v>
      </c>
      <c r="E273" s="114" t="s">
        <v>455</v>
      </c>
      <c r="F273" s="260" t="s">
        <v>456</v>
      </c>
      <c r="G273" s="261"/>
      <c r="H273" s="261"/>
      <c r="I273" s="261"/>
      <c r="J273" s="116" t="s">
        <v>133</v>
      </c>
      <c r="K273" s="117">
        <v>180</v>
      </c>
      <c r="L273" s="262"/>
      <c r="M273" s="261"/>
      <c r="N273" s="263">
        <f>ROUND($L$273*$K$273,0)</f>
        <v>0</v>
      </c>
      <c r="O273" s="261"/>
      <c r="P273" s="261"/>
      <c r="Q273" s="261"/>
      <c r="R273" s="115"/>
      <c r="S273" s="41"/>
      <c r="T273" s="118"/>
      <c r="U273" s="119" t="s">
        <v>34</v>
      </c>
      <c r="V273" s="22"/>
      <c r="W273" s="22"/>
      <c r="X273" s="120">
        <v>0</v>
      </c>
      <c r="Y273" s="120">
        <f>$X$273*$K$273</f>
        <v>0</v>
      </c>
      <c r="Z273" s="120">
        <v>0</v>
      </c>
      <c r="AA273" s="121">
        <f>$Z$273*$K$273</f>
        <v>0</v>
      </c>
      <c r="AR273" s="76" t="s">
        <v>114</v>
      </c>
      <c r="AT273" s="76" t="s">
        <v>110</v>
      </c>
      <c r="AU273" s="76" t="s">
        <v>72</v>
      </c>
      <c r="AY273" s="6" t="s">
        <v>108</v>
      </c>
      <c r="BE273" s="122">
        <f>IF($U$273="základní",$N$273,0)</f>
        <v>0</v>
      </c>
      <c r="BF273" s="122">
        <f>IF($U$273="snížená",$N$273,0)</f>
        <v>0</v>
      </c>
      <c r="BG273" s="122">
        <f>IF($U$273="zákl. přenesená",$N$273,0)</f>
        <v>0</v>
      </c>
      <c r="BH273" s="122">
        <f>IF($U$273="sníž. přenesená",$N$273,0)</f>
        <v>0</v>
      </c>
      <c r="BI273" s="122">
        <f>IF($U$273="nulová",$N$273,0)</f>
        <v>0</v>
      </c>
      <c r="BJ273" s="76" t="s">
        <v>8</v>
      </c>
      <c r="BK273" s="122">
        <f>ROUND($L$273*$K$273,0)</f>
        <v>0</v>
      </c>
      <c r="BL273" s="76" t="s">
        <v>114</v>
      </c>
      <c r="BM273" s="76" t="s">
        <v>457</v>
      </c>
    </row>
    <row r="274" spans="2:47" s="6" customFormat="1" ht="16.5" customHeight="1">
      <c r="B274" s="21"/>
      <c r="C274" s="22"/>
      <c r="D274" s="22"/>
      <c r="E274" s="22"/>
      <c r="F274" s="264" t="s">
        <v>420</v>
      </c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41"/>
      <c r="T274" s="50"/>
      <c r="U274" s="22"/>
      <c r="V274" s="22"/>
      <c r="W274" s="22"/>
      <c r="X274" s="22"/>
      <c r="Y274" s="22"/>
      <c r="Z274" s="22"/>
      <c r="AA274" s="51"/>
      <c r="AT274" s="6" t="s">
        <v>129</v>
      </c>
      <c r="AU274" s="6" t="s">
        <v>72</v>
      </c>
    </row>
    <row r="275" spans="2:65" s="6" customFormat="1" ht="15.75" customHeight="1">
      <c r="B275" s="21"/>
      <c r="C275" s="113" t="s">
        <v>458</v>
      </c>
      <c r="D275" s="113" t="s">
        <v>110</v>
      </c>
      <c r="E275" s="114" t="s">
        <v>459</v>
      </c>
      <c r="F275" s="260" t="s">
        <v>460</v>
      </c>
      <c r="G275" s="261"/>
      <c r="H275" s="261"/>
      <c r="I275" s="261"/>
      <c r="J275" s="116" t="s">
        <v>121</v>
      </c>
      <c r="K275" s="117">
        <v>1</v>
      </c>
      <c r="L275" s="262"/>
      <c r="M275" s="261"/>
      <c r="N275" s="263">
        <f>ROUND($L$275*$K$275,0)</f>
        <v>0</v>
      </c>
      <c r="O275" s="261"/>
      <c r="P275" s="261"/>
      <c r="Q275" s="261"/>
      <c r="R275" s="115"/>
      <c r="S275" s="41"/>
      <c r="T275" s="118"/>
      <c r="U275" s="119" t="s">
        <v>34</v>
      </c>
      <c r="V275" s="22"/>
      <c r="W275" s="22"/>
      <c r="X275" s="120">
        <v>0</v>
      </c>
      <c r="Y275" s="120">
        <f>$X$275*$K$275</f>
        <v>0</v>
      </c>
      <c r="Z275" s="120">
        <v>0</v>
      </c>
      <c r="AA275" s="121">
        <f>$Z$275*$K$275</f>
        <v>0</v>
      </c>
      <c r="AR275" s="76" t="s">
        <v>114</v>
      </c>
      <c r="AT275" s="76" t="s">
        <v>110</v>
      </c>
      <c r="AU275" s="76" t="s">
        <v>72</v>
      </c>
      <c r="AY275" s="6" t="s">
        <v>108</v>
      </c>
      <c r="BE275" s="122">
        <f>IF($U$275="základní",$N$275,0)</f>
        <v>0</v>
      </c>
      <c r="BF275" s="122">
        <f>IF($U$275="snížená",$N$275,0)</f>
        <v>0</v>
      </c>
      <c r="BG275" s="122">
        <f>IF($U$275="zákl. přenesená",$N$275,0)</f>
        <v>0</v>
      </c>
      <c r="BH275" s="122">
        <f>IF($U$275="sníž. přenesená",$N$275,0)</f>
        <v>0</v>
      </c>
      <c r="BI275" s="122">
        <f>IF($U$275="nulová",$N$275,0)</f>
        <v>0</v>
      </c>
      <c r="BJ275" s="76" t="s">
        <v>8</v>
      </c>
      <c r="BK275" s="122">
        <f>ROUND($L$275*$K$275,0)</f>
        <v>0</v>
      </c>
      <c r="BL275" s="76" t="s">
        <v>114</v>
      </c>
      <c r="BM275" s="76" t="s">
        <v>461</v>
      </c>
    </row>
    <row r="276" spans="2:47" s="6" customFormat="1" ht="16.5" customHeight="1">
      <c r="B276" s="21"/>
      <c r="C276" s="22"/>
      <c r="D276" s="22"/>
      <c r="E276" s="22"/>
      <c r="F276" s="264" t="s">
        <v>462</v>
      </c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41"/>
      <c r="T276" s="50"/>
      <c r="U276" s="22"/>
      <c r="V276" s="22"/>
      <c r="W276" s="22"/>
      <c r="X276" s="22"/>
      <c r="Y276" s="22"/>
      <c r="Z276" s="22"/>
      <c r="AA276" s="51"/>
      <c r="AT276" s="6" t="s">
        <v>129</v>
      </c>
      <c r="AU276" s="6" t="s">
        <v>72</v>
      </c>
    </row>
    <row r="277" spans="2:65" s="6" customFormat="1" ht="27" customHeight="1">
      <c r="B277" s="21"/>
      <c r="C277" s="113" t="s">
        <v>463</v>
      </c>
      <c r="D277" s="113" t="s">
        <v>110</v>
      </c>
      <c r="E277" s="114" t="s">
        <v>464</v>
      </c>
      <c r="F277" s="260" t="s">
        <v>465</v>
      </c>
      <c r="G277" s="261"/>
      <c r="H277" s="261"/>
      <c r="I277" s="261"/>
      <c r="J277" s="116" t="s">
        <v>121</v>
      </c>
      <c r="K277" s="117">
        <v>1</v>
      </c>
      <c r="L277" s="262"/>
      <c r="M277" s="261"/>
      <c r="N277" s="263">
        <f>ROUND($L$277*$K$277,0)</f>
        <v>0</v>
      </c>
      <c r="O277" s="261"/>
      <c r="P277" s="261"/>
      <c r="Q277" s="261"/>
      <c r="R277" s="115"/>
      <c r="S277" s="41"/>
      <c r="T277" s="118"/>
      <c r="U277" s="119" t="s">
        <v>34</v>
      </c>
      <c r="V277" s="22"/>
      <c r="W277" s="22"/>
      <c r="X277" s="120">
        <v>0</v>
      </c>
      <c r="Y277" s="120">
        <f>$X$277*$K$277</f>
        <v>0</v>
      </c>
      <c r="Z277" s="120">
        <v>0</v>
      </c>
      <c r="AA277" s="121">
        <f>$Z$277*$K$277</f>
        <v>0</v>
      </c>
      <c r="AR277" s="76" t="s">
        <v>114</v>
      </c>
      <c r="AT277" s="76" t="s">
        <v>110</v>
      </c>
      <c r="AU277" s="76" t="s">
        <v>72</v>
      </c>
      <c r="AY277" s="6" t="s">
        <v>108</v>
      </c>
      <c r="BE277" s="122">
        <f>IF($U$277="základní",$N$277,0)</f>
        <v>0</v>
      </c>
      <c r="BF277" s="122">
        <f>IF($U$277="snížená",$N$277,0)</f>
        <v>0</v>
      </c>
      <c r="BG277" s="122">
        <f>IF($U$277="zákl. přenesená",$N$277,0)</f>
        <v>0</v>
      </c>
      <c r="BH277" s="122">
        <f>IF($U$277="sníž. přenesená",$N$277,0)</f>
        <v>0</v>
      </c>
      <c r="BI277" s="122">
        <f>IF($U$277="nulová",$N$277,0)</f>
        <v>0</v>
      </c>
      <c r="BJ277" s="76" t="s">
        <v>8</v>
      </c>
      <c r="BK277" s="122">
        <f>ROUND($L$277*$K$277,0)</f>
        <v>0</v>
      </c>
      <c r="BL277" s="76" t="s">
        <v>114</v>
      </c>
      <c r="BM277" s="76" t="s">
        <v>466</v>
      </c>
    </row>
    <row r="278" spans="2:47" s="6" customFormat="1" ht="16.5" customHeight="1">
      <c r="B278" s="21"/>
      <c r="C278" s="22"/>
      <c r="D278" s="22"/>
      <c r="E278" s="22"/>
      <c r="F278" s="264" t="s">
        <v>467</v>
      </c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41"/>
      <c r="T278" s="50"/>
      <c r="U278" s="22"/>
      <c r="V278" s="22"/>
      <c r="W278" s="22"/>
      <c r="X278" s="22"/>
      <c r="Y278" s="22"/>
      <c r="Z278" s="22"/>
      <c r="AA278" s="51"/>
      <c r="AT278" s="6" t="s">
        <v>129</v>
      </c>
      <c r="AU278" s="6" t="s">
        <v>72</v>
      </c>
    </row>
    <row r="279" spans="2:65" s="6" customFormat="1" ht="39" customHeight="1">
      <c r="B279" s="21"/>
      <c r="C279" s="113" t="s">
        <v>468</v>
      </c>
      <c r="D279" s="113" t="s">
        <v>110</v>
      </c>
      <c r="E279" s="114" t="s">
        <v>469</v>
      </c>
      <c r="F279" s="260" t="s">
        <v>470</v>
      </c>
      <c r="G279" s="261"/>
      <c r="H279" s="261"/>
      <c r="I279" s="261"/>
      <c r="J279" s="116" t="s">
        <v>121</v>
      </c>
      <c r="K279" s="117">
        <v>2</v>
      </c>
      <c r="L279" s="262"/>
      <c r="M279" s="261"/>
      <c r="N279" s="263">
        <f>ROUND($L$279*$K$279,0)</f>
        <v>0</v>
      </c>
      <c r="O279" s="261"/>
      <c r="P279" s="261"/>
      <c r="Q279" s="261"/>
      <c r="R279" s="115"/>
      <c r="S279" s="41"/>
      <c r="T279" s="118"/>
      <c r="U279" s="119" t="s">
        <v>34</v>
      </c>
      <c r="V279" s="22"/>
      <c r="W279" s="22"/>
      <c r="X279" s="120">
        <v>0</v>
      </c>
      <c r="Y279" s="120">
        <f>$X$279*$K$279</f>
        <v>0</v>
      </c>
      <c r="Z279" s="120">
        <v>0</v>
      </c>
      <c r="AA279" s="121">
        <f>$Z$279*$K$279</f>
        <v>0</v>
      </c>
      <c r="AR279" s="76" t="s">
        <v>114</v>
      </c>
      <c r="AT279" s="76" t="s">
        <v>110</v>
      </c>
      <c r="AU279" s="76" t="s">
        <v>72</v>
      </c>
      <c r="AY279" s="6" t="s">
        <v>108</v>
      </c>
      <c r="BE279" s="122">
        <f>IF($U$279="základní",$N$279,0)</f>
        <v>0</v>
      </c>
      <c r="BF279" s="122">
        <f>IF($U$279="snížená",$N$279,0)</f>
        <v>0</v>
      </c>
      <c r="BG279" s="122">
        <f>IF($U$279="zákl. přenesená",$N$279,0)</f>
        <v>0</v>
      </c>
      <c r="BH279" s="122">
        <f>IF($U$279="sníž. přenesená",$N$279,0)</f>
        <v>0</v>
      </c>
      <c r="BI279" s="122">
        <f>IF($U$279="nulová",$N$279,0)</f>
        <v>0</v>
      </c>
      <c r="BJ279" s="76" t="s">
        <v>8</v>
      </c>
      <c r="BK279" s="122">
        <f>ROUND($L$279*$K$279,0)</f>
        <v>0</v>
      </c>
      <c r="BL279" s="76" t="s">
        <v>114</v>
      </c>
      <c r="BM279" s="76" t="s">
        <v>471</v>
      </c>
    </row>
    <row r="280" spans="2:47" s="6" customFormat="1" ht="16.5" customHeight="1">
      <c r="B280" s="21"/>
      <c r="C280" s="22"/>
      <c r="D280" s="22"/>
      <c r="E280" s="22"/>
      <c r="F280" s="264" t="s">
        <v>472</v>
      </c>
      <c r="G280" s="235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41"/>
      <c r="T280" s="50"/>
      <c r="U280" s="22"/>
      <c r="V280" s="22"/>
      <c r="W280" s="22"/>
      <c r="X280" s="22"/>
      <c r="Y280" s="22"/>
      <c r="Z280" s="22"/>
      <c r="AA280" s="51"/>
      <c r="AT280" s="6" t="s">
        <v>129</v>
      </c>
      <c r="AU280" s="6" t="s">
        <v>72</v>
      </c>
    </row>
    <row r="281" spans="2:65" s="6" customFormat="1" ht="15.75" customHeight="1">
      <c r="B281" s="21"/>
      <c r="C281" s="113" t="s">
        <v>473</v>
      </c>
      <c r="D281" s="113" t="s">
        <v>110</v>
      </c>
      <c r="E281" s="114" t="s">
        <v>474</v>
      </c>
      <c r="F281" s="260" t="s">
        <v>475</v>
      </c>
      <c r="G281" s="261"/>
      <c r="H281" s="261"/>
      <c r="I281" s="261"/>
      <c r="J281" s="116" t="s">
        <v>121</v>
      </c>
      <c r="K281" s="117">
        <v>3</v>
      </c>
      <c r="L281" s="262"/>
      <c r="M281" s="261"/>
      <c r="N281" s="263">
        <f>ROUND($L$281*$K$281,0)</f>
        <v>0</v>
      </c>
      <c r="O281" s="261"/>
      <c r="P281" s="261"/>
      <c r="Q281" s="261"/>
      <c r="R281" s="115"/>
      <c r="S281" s="41"/>
      <c r="T281" s="118"/>
      <c r="U281" s="119" t="s">
        <v>34</v>
      </c>
      <c r="V281" s="22"/>
      <c r="W281" s="22"/>
      <c r="X281" s="120">
        <v>0</v>
      </c>
      <c r="Y281" s="120">
        <f>$X$281*$K$281</f>
        <v>0</v>
      </c>
      <c r="Z281" s="120">
        <v>0</v>
      </c>
      <c r="AA281" s="121">
        <f>$Z$281*$K$281</f>
        <v>0</v>
      </c>
      <c r="AR281" s="76" t="s">
        <v>114</v>
      </c>
      <c r="AT281" s="76" t="s">
        <v>110</v>
      </c>
      <c r="AU281" s="76" t="s">
        <v>72</v>
      </c>
      <c r="AY281" s="6" t="s">
        <v>108</v>
      </c>
      <c r="BE281" s="122">
        <f>IF($U$281="základní",$N$281,0)</f>
        <v>0</v>
      </c>
      <c r="BF281" s="122">
        <f>IF($U$281="snížená",$N$281,0)</f>
        <v>0</v>
      </c>
      <c r="BG281" s="122">
        <f>IF($U$281="zákl. přenesená",$N$281,0)</f>
        <v>0</v>
      </c>
      <c r="BH281" s="122">
        <f>IF($U$281="sníž. přenesená",$N$281,0)</f>
        <v>0</v>
      </c>
      <c r="BI281" s="122">
        <f>IF($U$281="nulová",$N$281,0)</f>
        <v>0</v>
      </c>
      <c r="BJ281" s="76" t="s">
        <v>8</v>
      </c>
      <c r="BK281" s="122">
        <f>ROUND($L$281*$K$281,0)</f>
        <v>0</v>
      </c>
      <c r="BL281" s="76" t="s">
        <v>114</v>
      </c>
      <c r="BM281" s="76" t="s">
        <v>476</v>
      </c>
    </row>
    <row r="282" spans="2:47" s="6" customFormat="1" ht="16.5" customHeight="1">
      <c r="B282" s="21"/>
      <c r="C282" s="22"/>
      <c r="D282" s="22"/>
      <c r="E282" s="22"/>
      <c r="F282" s="264" t="s">
        <v>475</v>
      </c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41"/>
      <c r="T282" s="50"/>
      <c r="U282" s="22"/>
      <c r="V282" s="22"/>
      <c r="W282" s="22"/>
      <c r="X282" s="22"/>
      <c r="Y282" s="22"/>
      <c r="Z282" s="22"/>
      <c r="AA282" s="51"/>
      <c r="AT282" s="6" t="s">
        <v>129</v>
      </c>
      <c r="AU282" s="6" t="s">
        <v>72</v>
      </c>
    </row>
    <row r="283" spans="2:65" s="6" customFormat="1" ht="15.75" customHeight="1">
      <c r="B283" s="21"/>
      <c r="C283" s="113" t="s">
        <v>477</v>
      </c>
      <c r="D283" s="113" t="s">
        <v>110</v>
      </c>
      <c r="E283" s="114" t="s">
        <v>478</v>
      </c>
      <c r="F283" s="260" t="s">
        <v>479</v>
      </c>
      <c r="G283" s="261"/>
      <c r="H283" s="261"/>
      <c r="I283" s="261"/>
      <c r="J283" s="116" t="s">
        <v>121</v>
      </c>
      <c r="K283" s="117">
        <v>6</v>
      </c>
      <c r="L283" s="262"/>
      <c r="M283" s="261"/>
      <c r="N283" s="263">
        <f>ROUND($L$283*$K$283,0)</f>
        <v>0</v>
      </c>
      <c r="O283" s="261"/>
      <c r="P283" s="261"/>
      <c r="Q283" s="261"/>
      <c r="R283" s="115"/>
      <c r="S283" s="41"/>
      <c r="T283" s="118"/>
      <c r="U283" s="119" t="s">
        <v>34</v>
      </c>
      <c r="V283" s="22"/>
      <c r="W283" s="22"/>
      <c r="X283" s="120">
        <v>0</v>
      </c>
      <c r="Y283" s="120">
        <f>$X$283*$K$283</f>
        <v>0</v>
      </c>
      <c r="Z283" s="120">
        <v>0</v>
      </c>
      <c r="AA283" s="121">
        <f>$Z$283*$K$283</f>
        <v>0</v>
      </c>
      <c r="AR283" s="76" t="s">
        <v>114</v>
      </c>
      <c r="AT283" s="76" t="s">
        <v>110</v>
      </c>
      <c r="AU283" s="76" t="s">
        <v>72</v>
      </c>
      <c r="AY283" s="6" t="s">
        <v>108</v>
      </c>
      <c r="BE283" s="122">
        <f>IF($U$283="základní",$N$283,0)</f>
        <v>0</v>
      </c>
      <c r="BF283" s="122">
        <f>IF($U$283="snížená",$N$283,0)</f>
        <v>0</v>
      </c>
      <c r="BG283" s="122">
        <f>IF($U$283="zákl. přenesená",$N$283,0)</f>
        <v>0</v>
      </c>
      <c r="BH283" s="122">
        <f>IF($U$283="sníž. přenesená",$N$283,0)</f>
        <v>0</v>
      </c>
      <c r="BI283" s="122">
        <f>IF($U$283="nulová",$N$283,0)</f>
        <v>0</v>
      </c>
      <c r="BJ283" s="76" t="s">
        <v>8</v>
      </c>
      <c r="BK283" s="122">
        <f>ROUND($L$283*$K$283,0)</f>
        <v>0</v>
      </c>
      <c r="BL283" s="76" t="s">
        <v>114</v>
      </c>
      <c r="BM283" s="76" t="s">
        <v>480</v>
      </c>
    </row>
    <row r="284" spans="2:47" s="6" customFormat="1" ht="16.5" customHeight="1">
      <c r="B284" s="21"/>
      <c r="C284" s="22"/>
      <c r="D284" s="22"/>
      <c r="E284" s="22"/>
      <c r="F284" s="264" t="s">
        <v>479</v>
      </c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41"/>
      <c r="T284" s="50"/>
      <c r="U284" s="22"/>
      <c r="V284" s="22"/>
      <c r="W284" s="22"/>
      <c r="X284" s="22"/>
      <c r="Y284" s="22"/>
      <c r="Z284" s="22"/>
      <c r="AA284" s="51"/>
      <c r="AT284" s="6" t="s">
        <v>129</v>
      </c>
      <c r="AU284" s="6" t="s">
        <v>72</v>
      </c>
    </row>
    <row r="285" spans="2:65" s="6" customFormat="1" ht="15.75" customHeight="1">
      <c r="B285" s="21"/>
      <c r="C285" s="113" t="s">
        <v>481</v>
      </c>
      <c r="D285" s="113" t="s">
        <v>110</v>
      </c>
      <c r="E285" s="114" t="s">
        <v>482</v>
      </c>
      <c r="F285" s="260" t="s">
        <v>483</v>
      </c>
      <c r="G285" s="261"/>
      <c r="H285" s="261"/>
      <c r="I285" s="261"/>
      <c r="J285" s="116" t="s">
        <v>121</v>
      </c>
      <c r="K285" s="117">
        <v>1</v>
      </c>
      <c r="L285" s="262"/>
      <c r="M285" s="261"/>
      <c r="N285" s="263">
        <f>ROUND($L$285*$K$285,0)</f>
        <v>0</v>
      </c>
      <c r="O285" s="261"/>
      <c r="P285" s="261"/>
      <c r="Q285" s="261"/>
      <c r="R285" s="115"/>
      <c r="S285" s="41"/>
      <c r="T285" s="118"/>
      <c r="U285" s="119" t="s">
        <v>34</v>
      </c>
      <c r="V285" s="22"/>
      <c r="W285" s="22"/>
      <c r="X285" s="120">
        <v>0</v>
      </c>
      <c r="Y285" s="120">
        <f>$X$285*$K$285</f>
        <v>0</v>
      </c>
      <c r="Z285" s="120">
        <v>0</v>
      </c>
      <c r="AA285" s="121">
        <f>$Z$285*$K$285</f>
        <v>0</v>
      </c>
      <c r="AR285" s="76" t="s">
        <v>114</v>
      </c>
      <c r="AT285" s="76" t="s">
        <v>110</v>
      </c>
      <c r="AU285" s="76" t="s">
        <v>72</v>
      </c>
      <c r="AY285" s="6" t="s">
        <v>108</v>
      </c>
      <c r="BE285" s="122">
        <f>IF($U$285="základní",$N$285,0)</f>
        <v>0</v>
      </c>
      <c r="BF285" s="122">
        <f>IF($U$285="snížená",$N$285,0)</f>
        <v>0</v>
      </c>
      <c r="BG285" s="122">
        <f>IF($U$285="zákl. přenesená",$N$285,0)</f>
        <v>0</v>
      </c>
      <c r="BH285" s="122">
        <f>IF($U$285="sníž. přenesená",$N$285,0)</f>
        <v>0</v>
      </c>
      <c r="BI285" s="122">
        <f>IF($U$285="nulová",$N$285,0)</f>
        <v>0</v>
      </c>
      <c r="BJ285" s="76" t="s">
        <v>8</v>
      </c>
      <c r="BK285" s="122">
        <f>ROUND($L$285*$K$285,0)</f>
        <v>0</v>
      </c>
      <c r="BL285" s="76" t="s">
        <v>114</v>
      </c>
      <c r="BM285" s="76" t="s">
        <v>484</v>
      </c>
    </row>
    <row r="286" spans="2:47" s="6" customFormat="1" ht="16.5" customHeight="1">
      <c r="B286" s="21"/>
      <c r="C286" s="22"/>
      <c r="D286" s="22"/>
      <c r="E286" s="22"/>
      <c r="F286" s="264" t="s">
        <v>483</v>
      </c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41"/>
      <c r="T286" s="50"/>
      <c r="U286" s="22"/>
      <c r="V286" s="22"/>
      <c r="W286" s="22"/>
      <c r="X286" s="22"/>
      <c r="Y286" s="22"/>
      <c r="Z286" s="22"/>
      <c r="AA286" s="51"/>
      <c r="AT286" s="6" t="s">
        <v>129</v>
      </c>
      <c r="AU286" s="6" t="s">
        <v>72</v>
      </c>
    </row>
    <row r="287" spans="2:65" s="6" customFormat="1" ht="27" customHeight="1">
      <c r="B287" s="21"/>
      <c r="C287" s="113" t="s">
        <v>485</v>
      </c>
      <c r="D287" s="113" t="s">
        <v>110</v>
      </c>
      <c r="E287" s="114" t="s">
        <v>486</v>
      </c>
      <c r="F287" s="260" t="s">
        <v>487</v>
      </c>
      <c r="G287" s="261"/>
      <c r="H287" s="261"/>
      <c r="I287" s="261"/>
      <c r="J287" s="116" t="s">
        <v>121</v>
      </c>
      <c r="K287" s="117">
        <v>1</v>
      </c>
      <c r="L287" s="262"/>
      <c r="M287" s="261"/>
      <c r="N287" s="263">
        <f>ROUND($L$287*$K$287,0)</f>
        <v>0</v>
      </c>
      <c r="O287" s="261"/>
      <c r="P287" s="261"/>
      <c r="Q287" s="261"/>
      <c r="R287" s="115"/>
      <c r="S287" s="41"/>
      <c r="T287" s="118"/>
      <c r="U287" s="119" t="s">
        <v>34</v>
      </c>
      <c r="V287" s="22"/>
      <c r="W287" s="22"/>
      <c r="X287" s="120">
        <v>0</v>
      </c>
      <c r="Y287" s="120">
        <f>$X$287*$K$287</f>
        <v>0</v>
      </c>
      <c r="Z287" s="120">
        <v>0</v>
      </c>
      <c r="AA287" s="121">
        <f>$Z$287*$K$287</f>
        <v>0</v>
      </c>
      <c r="AR287" s="76" t="s">
        <v>114</v>
      </c>
      <c r="AT287" s="76" t="s">
        <v>110</v>
      </c>
      <c r="AU287" s="76" t="s">
        <v>72</v>
      </c>
      <c r="AY287" s="6" t="s">
        <v>108</v>
      </c>
      <c r="BE287" s="122">
        <f>IF($U$287="základní",$N$287,0)</f>
        <v>0</v>
      </c>
      <c r="BF287" s="122">
        <f>IF($U$287="snížená",$N$287,0)</f>
        <v>0</v>
      </c>
      <c r="BG287" s="122">
        <f>IF($U$287="zákl. přenesená",$N$287,0)</f>
        <v>0</v>
      </c>
      <c r="BH287" s="122">
        <f>IF($U$287="sníž. přenesená",$N$287,0)</f>
        <v>0</v>
      </c>
      <c r="BI287" s="122">
        <f>IF($U$287="nulová",$N$287,0)</f>
        <v>0</v>
      </c>
      <c r="BJ287" s="76" t="s">
        <v>8</v>
      </c>
      <c r="BK287" s="122">
        <f>ROUND($L$287*$K$287,0)</f>
        <v>0</v>
      </c>
      <c r="BL287" s="76" t="s">
        <v>114</v>
      </c>
      <c r="BM287" s="76" t="s">
        <v>488</v>
      </c>
    </row>
    <row r="288" spans="2:47" s="6" customFormat="1" ht="16.5" customHeight="1">
      <c r="B288" s="21"/>
      <c r="C288" s="22"/>
      <c r="D288" s="22"/>
      <c r="E288" s="22"/>
      <c r="F288" s="264" t="s">
        <v>487</v>
      </c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41"/>
      <c r="T288" s="50"/>
      <c r="U288" s="22"/>
      <c r="V288" s="22"/>
      <c r="W288" s="22"/>
      <c r="X288" s="22"/>
      <c r="Y288" s="22"/>
      <c r="Z288" s="22"/>
      <c r="AA288" s="51"/>
      <c r="AT288" s="6" t="s">
        <v>129</v>
      </c>
      <c r="AU288" s="6" t="s">
        <v>72</v>
      </c>
    </row>
    <row r="289" spans="2:63" s="102" customFormat="1" ht="30.75" customHeight="1">
      <c r="B289" s="103"/>
      <c r="C289" s="104"/>
      <c r="D289" s="112" t="s">
        <v>89</v>
      </c>
      <c r="E289" s="104"/>
      <c r="F289" s="104"/>
      <c r="G289" s="104"/>
      <c r="H289" s="104"/>
      <c r="I289" s="104"/>
      <c r="J289" s="104"/>
      <c r="K289" s="104"/>
      <c r="L289" s="104"/>
      <c r="M289" s="104"/>
      <c r="N289" s="255">
        <f>$BK$289</f>
        <v>0</v>
      </c>
      <c r="O289" s="256"/>
      <c r="P289" s="256"/>
      <c r="Q289" s="256"/>
      <c r="R289" s="104"/>
      <c r="S289" s="106"/>
      <c r="T289" s="107"/>
      <c r="U289" s="104"/>
      <c r="V289" s="104"/>
      <c r="W289" s="108">
        <f>SUM($W$290:$W$310)</f>
        <v>0</v>
      </c>
      <c r="X289" s="104"/>
      <c r="Y289" s="108">
        <f>SUM($Y$290:$Y$310)</f>
        <v>0</v>
      </c>
      <c r="Z289" s="104"/>
      <c r="AA289" s="109">
        <f>SUM($AA$290:$AA$310)</f>
        <v>117.47639999999998</v>
      </c>
      <c r="AR289" s="110" t="s">
        <v>8</v>
      </c>
      <c r="AT289" s="110" t="s">
        <v>63</v>
      </c>
      <c r="AU289" s="110" t="s">
        <v>8</v>
      </c>
      <c r="AY289" s="110" t="s">
        <v>108</v>
      </c>
      <c r="BK289" s="111">
        <f>SUM($BK$290:$BK$310)</f>
        <v>0</v>
      </c>
    </row>
    <row r="290" spans="2:65" s="6" customFormat="1" ht="27" customHeight="1">
      <c r="B290" s="21"/>
      <c r="C290" s="113" t="s">
        <v>489</v>
      </c>
      <c r="D290" s="113" t="s">
        <v>110</v>
      </c>
      <c r="E290" s="114" t="s">
        <v>490</v>
      </c>
      <c r="F290" s="260" t="s">
        <v>491</v>
      </c>
      <c r="G290" s="261"/>
      <c r="H290" s="261"/>
      <c r="I290" s="261"/>
      <c r="J290" s="116" t="s">
        <v>191</v>
      </c>
      <c r="K290" s="117">
        <v>15</v>
      </c>
      <c r="L290" s="262"/>
      <c r="M290" s="261"/>
      <c r="N290" s="263">
        <f>ROUND($L$290*$K$290,0)</f>
        <v>0</v>
      </c>
      <c r="O290" s="261"/>
      <c r="P290" s="261"/>
      <c r="Q290" s="261"/>
      <c r="R290" s="115" t="s">
        <v>134</v>
      </c>
      <c r="S290" s="41"/>
      <c r="T290" s="118"/>
      <c r="U290" s="119" t="s">
        <v>34</v>
      </c>
      <c r="V290" s="22"/>
      <c r="W290" s="22"/>
      <c r="X290" s="120">
        <v>0</v>
      </c>
      <c r="Y290" s="120">
        <f>$X$290*$K$290</f>
        <v>0</v>
      </c>
      <c r="Z290" s="120">
        <v>0.098</v>
      </c>
      <c r="AA290" s="121">
        <f>$Z$290*$K$290</f>
        <v>1.47</v>
      </c>
      <c r="AR290" s="76" t="s">
        <v>114</v>
      </c>
      <c r="AT290" s="76" t="s">
        <v>110</v>
      </c>
      <c r="AU290" s="76" t="s">
        <v>72</v>
      </c>
      <c r="AY290" s="6" t="s">
        <v>108</v>
      </c>
      <c r="BE290" s="122">
        <f>IF($U$290="základní",$N$290,0)</f>
        <v>0</v>
      </c>
      <c r="BF290" s="122">
        <f>IF($U$290="snížená",$N$290,0)</f>
        <v>0</v>
      </c>
      <c r="BG290" s="122">
        <f>IF($U$290="zákl. přenesená",$N$290,0)</f>
        <v>0</v>
      </c>
      <c r="BH290" s="122">
        <f>IF($U$290="sníž. přenesená",$N$290,0)</f>
        <v>0</v>
      </c>
      <c r="BI290" s="122">
        <f>IF($U$290="nulová",$N$290,0)</f>
        <v>0</v>
      </c>
      <c r="BJ290" s="76" t="s">
        <v>8</v>
      </c>
      <c r="BK290" s="122">
        <f>ROUND($L$290*$K$290,0)</f>
        <v>0</v>
      </c>
      <c r="BL290" s="76" t="s">
        <v>114</v>
      </c>
      <c r="BM290" s="76" t="s">
        <v>492</v>
      </c>
    </row>
    <row r="291" spans="2:47" s="6" customFormat="1" ht="16.5" customHeight="1">
      <c r="B291" s="21"/>
      <c r="C291" s="22"/>
      <c r="D291" s="22"/>
      <c r="E291" s="22"/>
      <c r="F291" s="264" t="s">
        <v>491</v>
      </c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41"/>
      <c r="T291" s="50"/>
      <c r="U291" s="22"/>
      <c r="V291" s="22"/>
      <c r="W291" s="22"/>
      <c r="X291" s="22"/>
      <c r="Y291" s="22"/>
      <c r="Z291" s="22"/>
      <c r="AA291" s="51"/>
      <c r="AT291" s="6" t="s">
        <v>129</v>
      </c>
      <c r="AU291" s="6" t="s">
        <v>72</v>
      </c>
    </row>
    <row r="292" spans="2:51" s="6" customFormat="1" ht="15.75" customHeight="1">
      <c r="B292" s="123"/>
      <c r="C292" s="124"/>
      <c r="D292" s="124"/>
      <c r="E292" s="124"/>
      <c r="F292" s="265" t="s">
        <v>493</v>
      </c>
      <c r="G292" s="266"/>
      <c r="H292" s="266"/>
      <c r="I292" s="266"/>
      <c r="J292" s="124"/>
      <c r="K292" s="126">
        <v>15</v>
      </c>
      <c r="L292" s="124"/>
      <c r="M292" s="124"/>
      <c r="N292" s="124"/>
      <c r="O292" s="124"/>
      <c r="P292" s="124"/>
      <c r="Q292" s="124"/>
      <c r="R292" s="124"/>
      <c r="S292" s="127"/>
      <c r="T292" s="128"/>
      <c r="U292" s="124"/>
      <c r="V292" s="124"/>
      <c r="W292" s="124"/>
      <c r="X292" s="124"/>
      <c r="Y292" s="124"/>
      <c r="Z292" s="124"/>
      <c r="AA292" s="129"/>
      <c r="AT292" s="130" t="s">
        <v>117</v>
      </c>
      <c r="AU292" s="130" t="s">
        <v>72</v>
      </c>
      <c r="AV292" s="130" t="s">
        <v>72</v>
      </c>
      <c r="AW292" s="130" t="s">
        <v>82</v>
      </c>
      <c r="AX292" s="130" t="s">
        <v>64</v>
      </c>
      <c r="AY292" s="130" t="s">
        <v>108</v>
      </c>
    </row>
    <row r="293" spans="2:65" s="6" customFormat="1" ht="27" customHeight="1">
      <c r="B293" s="21"/>
      <c r="C293" s="113" t="s">
        <v>494</v>
      </c>
      <c r="D293" s="113" t="s">
        <v>110</v>
      </c>
      <c r="E293" s="114" t="s">
        <v>495</v>
      </c>
      <c r="F293" s="260" t="s">
        <v>496</v>
      </c>
      <c r="G293" s="261"/>
      <c r="H293" s="261"/>
      <c r="I293" s="261"/>
      <c r="J293" s="116" t="s">
        <v>146</v>
      </c>
      <c r="K293" s="117">
        <v>48.336</v>
      </c>
      <c r="L293" s="262"/>
      <c r="M293" s="261"/>
      <c r="N293" s="263">
        <f>ROUND($L$293*$K$293,0)</f>
        <v>0</v>
      </c>
      <c r="O293" s="261"/>
      <c r="P293" s="261"/>
      <c r="Q293" s="261"/>
      <c r="R293" s="115" t="s">
        <v>134</v>
      </c>
      <c r="S293" s="41"/>
      <c r="T293" s="118"/>
      <c r="U293" s="119" t="s">
        <v>34</v>
      </c>
      <c r="V293" s="22"/>
      <c r="W293" s="22"/>
      <c r="X293" s="120">
        <v>0</v>
      </c>
      <c r="Y293" s="120">
        <f>$X$293*$K$293</f>
        <v>0</v>
      </c>
      <c r="Z293" s="120">
        <v>2.4</v>
      </c>
      <c r="AA293" s="121">
        <f>$Z$293*$K$293</f>
        <v>116.00639999999999</v>
      </c>
      <c r="AR293" s="76" t="s">
        <v>114</v>
      </c>
      <c r="AT293" s="76" t="s">
        <v>110</v>
      </c>
      <c r="AU293" s="76" t="s">
        <v>72</v>
      </c>
      <c r="AY293" s="6" t="s">
        <v>108</v>
      </c>
      <c r="BE293" s="122">
        <f>IF($U$293="základní",$N$293,0)</f>
        <v>0</v>
      </c>
      <c r="BF293" s="122">
        <f>IF($U$293="snížená",$N$293,0)</f>
        <v>0</v>
      </c>
      <c r="BG293" s="122">
        <f>IF($U$293="zákl. přenesená",$N$293,0)</f>
        <v>0</v>
      </c>
      <c r="BH293" s="122">
        <f>IF($U$293="sníž. přenesená",$N$293,0)</f>
        <v>0</v>
      </c>
      <c r="BI293" s="122">
        <f>IF($U$293="nulová",$N$293,0)</f>
        <v>0</v>
      </c>
      <c r="BJ293" s="76" t="s">
        <v>8</v>
      </c>
      <c r="BK293" s="122">
        <f>ROUND($L$293*$K$293,0)</f>
        <v>0</v>
      </c>
      <c r="BL293" s="76" t="s">
        <v>114</v>
      </c>
      <c r="BM293" s="76" t="s">
        <v>497</v>
      </c>
    </row>
    <row r="294" spans="2:47" s="6" customFormat="1" ht="16.5" customHeight="1">
      <c r="B294" s="21"/>
      <c r="C294" s="22"/>
      <c r="D294" s="22"/>
      <c r="E294" s="22"/>
      <c r="F294" s="264" t="s">
        <v>498</v>
      </c>
      <c r="G294" s="235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41"/>
      <c r="T294" s="50"/>
      <c r="U294" s="22"/>
      <c r="V294" s="22"/>
      <c r="W294" s="22"/>
      <c r="X294" s="22"/>
      <c r="Y294" s="22"/>
      <c r="Z294" s="22"/>
      <c r="AA294" s="51"/>
      <c r="AT294" s="6" t="s">
        <v>129</v>
      </c>
      <c r="AU294" s="6" t="s">
        <v>72</v>
      </c>
    </row>
    <row r="295" spans="2:51" s="6" customFormat="1" ht="15.75" customHeight="1">
      <c r="B295" s="123"/>
      <c r="C295" s="124"/>
      <c r="D295" s="124"/>
      <c r="E295" s="124"/>
      <c r="F295" s="265" t="s">
        <v>499</v>
      </c>
      <c r="G295" s="266"/>
      <c r="H295" s="266"/>
      <c r="I295" s="266"/>
      <c r="J295" s="124"/>
      <c r="K295" s="126">
        <v>33.75</v>
      </c>
      <c r="L295" s="124"/>
      <c r="M295" s="124"/>
      <c r="N295" s="124"/>
      <c r="O295" s="124"/>
      <c r="P295" s="124"/>
      <c r="Q295" s="124"/>
      <c r="R295" s="124"/>
      <c r="S295" s="127"/>
      <c r="T295" s="128"/>
      <c r="U295" s="124"/>
      <c r="V295" s="124"/>
      <c r="W295" s="124"/>
      <c r="X295" s="124"/>
      <c r="Y295" s="124"/>
      <c r="Z295" s="124"/>
      <c r="AA295" s="129"/>
      <c r="AT295" s="130" t="s">
        <v>117</v>
      </c>
      <c r="AU295" s="130" t="s">
        <v>72</v>
      </c>
      <c r="AV295" s="130" t="s">
        <v>72</v>
      </c>
      <c r="AW295" s="130" t="s">
        <v>82</v>
      </c>
      <c r="AX295" s="130" t="s">
        <v>64</v>
      </c>
      <c r="AY295" s="130" t="s">
        <v>108</v>
      </c>
    </row>
    <row r="296" spans="2:51" s="6" customFormat="1" ht="27" customHeight="1">
      <c r="B296" s="123"/>
      <c r="C296" s="124"/>
      <c r="D296" s="124"/>
      <c r="E296" s="124"/>
      <c r="F296" s="265" t="s">
        <v>500</v>
      </c>
      <c r="G296" s="266"/>
      <c r="H296" s="266"/>
      <c r="I296" s="266"/>
      <c r="J296" s="124"/>
      <c r="K296" s="126">
        <v>13.738</v>
      </c>
      <c r="L296" s="124"/>
      <c r="M296" s="124"/>
      <c r="N296" s="124"/>
      <c r="O296" s="124"/>
      <c r="P296" s="124"/>
      <c r="Q296" s="124"/>
      <c r="R296" s="124"/>
      <c r="S296" s="127"/>
      <c r="T296" s="128"/>
      <c r="U296" s="124"/>
      <c r="V296" s="124"/>
      <c r="W296" s="124"/>
      <c r="X296" s="124"/>
      <c r="Y296" s="124"/>
      <c r="Z296" s="124"/>
      <c r="AA296" s="129"/>
      <c r="AT296" s="130" t="s">
        <v>117</v>
      </c>
      <c r="AU296" s="130" t="s">
        <v>72</v>
      </c>
      <c r="AV296" s="130" t="s">
        <v>72</v>
      </c>
      <c r="AW296" s="130" t="s">
        <v>82</v>
      </c>
      <c r="AX296" s="130" t="s">
        <v>64</v>
      </c>
      <c r="AY296" s="130" t="s">
        <v>108</v>
      </c>
    </row>
    <row r="297" spans="2:51" s="6" customFormat="1" ht="15.75" customHeight="1">
      <c r="B297" s="123"/>
      <c r="C297" s="124"/>
      <c r="D297" s="124"/>
      <c r="E297" s="124"/>
      <c r="F297" s="265" t="s">
        <v>501</v>
      </c>
      <c r="G297" s="266"/>
      <c r="H297" s="266"/>
      <c r="I297" s="266"/>
      <c r="J297" s="124"/>
      <c r="K297" s="126">
        <v>0.848</v>
      </c>
      <c r="L297" s="124"/>
      <c r="M297" s="124"/>
      <c r="N297" s="124"/>
      <c r="O297" s="124"/>
      <c r="P297" s="124"/>
      <c r="Q297" s="124"/>
      <c r="R297" s="124"/>
      <c r="S297" s="127"/>
      <c r="T297" s="128"/>
      <c r="U297" s="124"/>
      <c r="V297" s="124"/>
      <c r="W297" s="124"/>
      <c r="X297" s="124"/>
      <c r="Y297" s="124"/>
      <c r="Z297" s="124"/>
      <c r="AA297" s="129"/>
      <c r="AT297" s="130" t="s">
        <v>117</v>
      </c>
      <c r="AU297" s="130" t="s">
        <v>72</v>
      </c>
      <c r="AV297" s="130" t="s">
        <v>72</v>
      </c>
      <c r="AW297" s="130" t="s">
        <v>82</v>
      </c>
      <c r="AX297" s="130" t="s">
        <v>64</v>
      </c>
      <c r="AY297" s="130" t="s">
        <v>108</v>
      </c>
    </row>
    <row r="298" spans="2:65" s="6" customFormat="1" ht="15.75" customHeight="1">
      <c r="B298" s="21"/>
      <c r="C298" s="113" t="s">
        <v>502</v>
      </c>
      <c r="D298" s="113" t="s">
        <v>110</v>
      </c>
      <c r="E298" s="114" t="s">
        <v>503</v>
      </c>
      <c r="F298" s="260" t="s">
        <v>504</v>
      </c>
      <c r="G298" s="261"/>
      <c r="H298" s="261"/>
      <c r="I298" s="261"/>
      <c r="J298" s="116" t="s">
        <v>266</v>
      </c>
      <c r="K298" s="117">
        <v>8</v>
      </c>
      <c r="L298" s="262"/>
      <c r="M298" s="261"/>
      <c r="N298" s="263">
        <f>ROUND($L$298*$K$298,0)</f>
        <v>0</v>
      </c>
      <c r="O298" s="261"/>
      <c r="P298" s="261"/>
      <c r="Q298" s="261"/>
      <c r="R298" s="115" t="s">
        <v>134</v>
      </c>
      <c r="S298" s="41"/>
      <c r="T298" s="118"/>
      <c r="U298" s="119" t="s">
        <v>34</v>
      </c>
      <c r="V298" s="22"/>
      <c r="W298" s="22"/>
      <c r="X298" s="120">
        <v>0</v>
      </c>
      <c r="Y298" s="120">
        <f>$X$298*$K$298</f>
        <v>0</v>
      </c>
      <c r="Z298" s="120">
        <v>0</v>
      </c>
      <c r="AA298" s="121">
        <f>$Z$298*$K$298</f>
        <v>0</v>
      </c>
      <c r="AR298" s="76" t="s">
        <v>114</v>
      </c>
      <c r="AT298" s="76" t="s">
        <v>110</v>
      </c>
      <c r="AU298" s="76" t="s">
        <v>72</v>
      </c>
      <c r="AY298" s="6" t="s">
        <v>108</v>
      </c>
      <c r="BE298" s="122">
        <f>IF($U$298="základní",$N$298,0)</f>
        <v>0</v>
      </c>
      <c r="BF298" s="122">
        <f>IF($U$298="snížená",$N$298,0)</f>
        <v>0</v>
      </c>
      <c r="BG298" s="122">
        <f>IF($U$298="zákl. přenesená",$N$298,0)</f>
        <v>0</v>
      </c>
      <c r="BH298" s="122">
        <f>IF($U$298="sníž. přenesená",$N$298,0)</f>
        <v>0</v>
      </c>
      <c r="BI298" s="122">
        <f>IF($U$298="nulová",$N$298,0)</f>
        <v>0</v>
      </c>
      <c r="BJ298" s="76" t="s">
        <v>8</v>
      </c>
      <c r="BK298" s="122">
        <f>ROUND($L$298*$K$298,0)</f>
        <v>0</v>
      </c>
      <c r="BL298" s="76" t="s">
        <v>114</v>
      </c>
      <c r="BM298" s="76" t="s">
        <v>505</v>
      </c>
    </row>
    <row r="299" spans="2:47" s="6" customFormat="1" ht="16.5" customHeight="1">
      <c r="B299" s="21"/>
      <c r="C299" s="22"/>
      <c r="D299" s="22"/>
      <c r="E299" s="22"/>
      <c r="F299" s="264" t="s">
        <v>504</v>
      </c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41"/>
      <c r="T299" s="50"/>
      <c r="U299" s="22"/>
      <c r="V299" s="22"/>
      <c r="W299" s="22"/>
      <c r="X299" s="22"/>
      <c r="Y299" s="22"/>
      <c r="Z299" s="22"/>
      <c r="AA299" s="51"/>
      <c r="AT299" s="6" t="s">
        <v>129</v>
      </c>
      <c r="AU299" s="6" t="s">
        <v>72</v>
      </c>
    </row>
    <row r="300" spans="2:51" s="6" customFormat="1" ht="15.75" customHeight="1">
      <c r="B300" s="123"/>
      <c r="C300" s="124"/>
      <c r="D300" s="124"/>
      <c r="E300" s="124"/>
      <c r="F300" s="265" t="s">
        <v>506</v>
      </c>
      <c r="G300" s="266"/>
      <c r="H300" s="266"/>
      <c r="I300" s="266"/>
      <c r="J300" s="124"/>
      <c r="K300" s="126">
        <v>8</v>
      </c>
      <c r="L300" s="124"/>
      <c r="M300" s="124"/>
      <c r="N300" s="124"/>
      <c r="O300" s="124"/>
      <c r="P300" s="124"/>
      <c r="Q300" s="124"/>
      <c r="R300" s="124"/>
      <c r="S300" s="127"/>
      <c r="T300" s="128"/>
      <c r="U300" s="124"/>
      <c r="V300" s="124"/>
      <c r="W300" s="124"/>
      <c r="X300" s="124"/>
      <c r="Y300" s="124"/>
      <c r="Z300" s="124"/>
      <c r="AA300" s="129"/>
      <c r="AT300" s="130" t="s">
        <v>117</v>
      </c>
      <c r="AU300" s="130" t="s">
        <v>72</v>
      </c>
      <c r="AV300" s="130" t="s">
        <v>72</v>
      </c>
      <c r="AW300" s="130" t="s">
        <v>82</v>
      </c>
      <c r="AX300" s="130" t="s">
        <v>64</v>
      </c>
      <c r="AY300" s="130" t="s">
        <v>108</v>
      </c>
    </row>
    <row r="301" spans="2:65" s="6" customFormat="1" ht="27" customHeight="1">
      <c r="B301" s="21"/>
      <c r="C301" s="113" t="s">
        <v>507</v>
      </c>
      <c r="D301" s="113" t="s">
        <v>110</v>
      </c>
      <c r="E301" s="114" t="s">
        <v>508</v>
      </c>
      <c r="F301" s="260" t="s">
        <v>509</v>
      </c>
      <c r="G301" s="261"/>
      <c r="H301" s="261"/>
      <c r="I301" s="261"/>
      <c r="J301" s="116" t="s">
        <v>113</v>
      </c>
      <c r="K301" s="117">
        <v>115.441</v>
      </c>
      <c r="L301" s="262"/>
      <c r="M301" s="261"/>
      <c r="N301" s="263">
        <f>ROUND($L$301*$K$301,0)</f>
        <v>0</v>
      </c>
      <c r="O301" s="261"/>
      <c r="P301" s="261"/>
      <c r="Q301" s="261"/>
      <c r="R301" s="115" t="s">
        <v>134</v>
      </c>
      <c r="S301" s="41"/>
      <c r="T301" s="118"/>
      <c r="U301" s="119" t="s">
        <v>34</v>
      </c>
      <c r="V301" s="22"/>
      <c r="W301" s="22"/>
      <c r="X301" s="120">
        <v>0</v>
      </c>
      <c r="Y301" s="120">
        <f>$X$301*$K$301</f>
        <v>0</v>
      </c>
      <c r="Z301" s="120">
        <v>0</v>
      </c>
      <c r="AA301" s="121">
        <f>$Z$301*$K$301</f>
        <v>0</v>
      </c>
      <c r="AR301" s="76" t="s">
        <v>114</v>
      </c>
      <c r="AT301" s="76" t="s">
        <v>110</v>
      </c>
      <c r="AU301" s="76" t="s">
        <v>72</v>
      </c>
      <c r="AY301" s="6" t="s">
        <v>108</v>
      </c>
      <c r="BE301" s="122">
        <f>IF($U$301="základní",$N$301,0)</f>
        <v>0</v>
      </c>
      <c r="BF301" s="122">
        <f>IF($U$301="snížená",$N$301,0)</f>
        <v>0</v>
      </c>
      <c r="BG301" s="122">
        <f>IF($U$301="zákl. přenesená",$N$301,0)</f>
        <v>0</v>
      </c>
      <c r="BH301" s="122">
        <f>IF($U$301="sníž. přenesená",$N$301,0)</f>
        <v>0</v>
      </c>
      <c r="BI301" s="122">
        <f>IF($U$301="nulová",$N$301,0)</f>
        <v>0</v>
      </c>
      <c r="BJ301" s="76" t="s">
        <v>8</v>
      </c>
      <c r="BK301" s="122">
        <f>ROUND($L$301*$K$301,0)</f>
        <v>0</v>
      </c>
      <c r="BL301" s="76" t="s">
        <v>114</v>
      </c>
      <c r="BM301" s="76" t="s">
        <v>510</v>
      </c>
    </row>
    <row r="302" spans="2:47" s="6" customFormat="1" ht="16.5" customHeight="1">
      <c r="B302" s="21"/>
      <c r="C302" s="22"/>
      <c r="D302" s="22"/>
      <c r="E302" s="22"/>
      <c r="F302" s="264" t="s">
        <v>509</v>
      </c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41"/>
      <c r="T302" s="50"/>
      <c r="U302" s="22"/>
      <c r="V302" s="22"/>
      <c r="W302" s="22"/>
      <c r="X302" s="22"/>
      <c r="Y302" s="22"/>
      <c r="Z302" s="22"/>
      <c r="AA302" s="51"/>
      <c r="AT302" s="6" t="s">
        <v>129</v>
      </c>
      <c r="AU302" s="6" t="s">
        <v>72</v>
      </c>
    </row>
    <row r="303" spans="2:65" s="6" customFormat="1" ht="27" customHeight="1">
      <c r="B303" s="21"/>
      <c r="C303" s="113" t="s">
        <v>511</v>
      </c>
      <c r="D303" s="113" t="s">
        <v>110</v>
      </c>
      <c r="E303" s="114" t="s">
        <v>512</v>
      </c>
      <c r="F303" s="260" t="s">
        <v>513</v>
      </c>
      <c r="G303" s="261"/>
      <c r="H303" s="261"/>
      <c r="I303" s="261"/>
      <c r="J303" s="116" t="s">
        <v>113</v>
      </c>
      <c r="K303" s="117">
        <v>1154.41</v>
      </c>
      <c r="L303" s="262"/>
      <c r="M303" s="261"/>
      <c r="N303" s="263">
        <f>ROUND($L$303*$K$303,0)</f>
        <v>0</v>
      </c>
      <c r="O303" s="261"/>
      <c r="P303" s="261"/>
      <c r="Q303" s="261"/>
      <c r="R303" s="115" t="s">
        <v>134</v>
      </c>
      <c r="S303" s="41"/>
      <c r="T303" s="118"/>
      <c r="U303" s="119" t="s">
        <v>34</v>
      </c>
      <c r="V303" s="22"/>
      <c r="W303" s="22"/>
      <c r="X303" s="120">
        <v>0</v>
      </c>
      <c r="Y303" s="120">
        <f>$X$303*$K$303</f>
        <v>0</v>
      </c>
      <c r="Z303" s="120">
        <v>0</v>
      </c>
      <c r="AA303" s="121">
        <f>$Z$303*$K$303</f>
        <v>0</v>
      </c>
      <c r="AR303" s="76" t="s">
        <v>114</v>
      </c>
      <c r="AT303" s="76" t="s">
        <v>110</v>
      </c>
      <c r="AU303" s="76" t="s">
        <v>72</v>
      </c>
      <c r="AY303" s="6" t="s">
        <v>108</v>
      </c>
      <c r="BE303" s="122">
        <f>IF($U$303="základní",$N$303,0)</f>
        <v>0</v>
      </c>
      <c r="BF303" s="122">
        <f>IF($U$303="snížená",$N$303,0)</f>
        <v>0</v>
      </c>
      <c r="BG303" s="122">
        <f>IF($U$303="zákl. přenesená",$N$303,0)</f>
        <v>0</v>
      </c>
      <c r="BH303" s="122">
        <f>IF($U$303="sníž. přenesená",$N$303,0)</f>
        <v>0</v>
      </c>
      <c r="BI303" s="122">
        <f>IF($U$303="nulová",$N$303,0)</f>
        <v>0</v>
      </c>
      <c r="BJ303" s="76" t="s">
        <v>8</v>
      </c>
      <c r="BK303" s="122">
        <f>ROUND($L$303*$K$303,0)</f>
        <v>0</v>
      </c>
      <c r="BL303" s="76" t="s">
        <v>114</v>
      </c>
      <c r="BM303" s="76" t="s">
        <v>514</v>
      </c>
    </row>
    <row r="304" spans="2:47" s="6" customFormat="1" ht="16.5" customHeight="1">
      <c r="B304" s="21"/>
      <c r="C304" s="22"/>
      <c r="D304" s="22"/>
      <c r="E304" s="22"/>
      <c r="F304" s="264" t="s">
        <v>513</v>
      </c>
      <c r="G304" s="235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41"/>
      <c r="T304" s="50"/>
      <c r="U304" s="22"/>
      <c r="V304" s="22"/>
      <c r="W304" s="22"/>
      <c r="X304" s="22"/>
      <c r="Y304" s="22"/>
      <c r="Z304" s="22"/>
      <c r="AA304" s="51"/>
      <c r="AT304" s="6" t="s">
        <v>129</v>
      </c>
      <c r="AU304" s="6" t="s">
        <v>72</v>
      </c>
    </row>
    <row r="305" spans="2:51" s="6" customFormat="1" ht="15.75" customHeight="1">
      <c r="B305" s="123"/>
      <c r="C305" s="124"/>
      <c r="D305" s="124"/>
      <c r="E305" s="124"/>
      <c r="F305" s="265" t="s">
        <v>515</v>
      </c>
      <c r="G305" s="266"/>
      <c r="H305" s="266"/>
      <c r="I305" s="266"/>
      <c r="J305" s="124"/>
      <c r="K305" s="126">
        <v>1154.41</v>
      </c>
      <c r="L305" s="124"/>
      <c r="M305" s="124"/>
      <c r="N305" s="124"/>
      <c r="O305" s="124"/>
      <c r="P305" s="124"/>
      <c r="Q305" s="124"/>
      <c r="R305" s="124"/>
      <c r="S305" s="127"/>
      <c r="T305" s="128"/>
      <c r="U305" s="124"/>
      <c r="V305" s="124"/>
      <c r="W305" s="124"/>
      <c r="X305" s="124"/>
      <c r="Y305" s="124"/>
      <c r="Z305" s="124"/>
      <c r="AA305" s="129"/>
      <c r="AT305" s="130" t="s">
        <v>117</v>
      </c>
      <c r="AU305" s="130" t="s">
        <v>72</v>
      </c>
      <c r="AV305" s="130" t="s">
        <v>72</v>
      </c>
      <c r="AW305" s="130" t="s">
        <v>82</v>
      </c>
      <c r="AX305" s="130" t="s">
        <v>64</v>
      </c>
      <c r="AY305" s="130" t="s">
        <v>108</v>
      </c>
    </row>
    <row r="306" spans="2:65" s="6" customFormat="1" ht="27" customHeight="1">
      <c r="B306" s="21"/>
      <c r="C306" s="113" t="s">
        <v>516</v>
      </c>
      <c r="D306" s="113" t="s">
        <v>110</v>
      </c>
      <c r="E306" s="114" t="s">
        <v>517</v>
      </c>
      <c r="F306" s="260" t="s">
        <v>518</v>
      </c>
      <c r="G306" s="261"/>
      <c r="H306" s="261"/>
      <c r="I306" s="261"/>
      <c r="J306" s="116" t="s">
        <v>113</v>
      </c>
      <c r="K306" s="117">
        <v>113.971</v>
      </c>
      <c r="L306" s="262"/>
      <c r="M306" s="261"/>
      <c r="N306" s="263">
        <f>ROUND($L$306*$K$306,0)</f>
        <v>0</v>
      </c>
      <c r="O306" s="261"/>
      <c r="P306" s="261"/>
      <c r="Q306" s="261"/>
      <c r="R306" s="115" t="s">
        <v>134</v>
      </c>
      <c r="S306" s="41"/>
      <c r="T306" s="118"/>
      <c r="U306" s="119" t="s">
        <v>34</v>
      </c>
      <c r="V306" s="22"/>
      <c r="W306" s="22"/>
      <c r="X306" s="120">
        <v>0</v>
      </c>
      <c r="Y306" s="120">
        <f>$X$306*$K$306</f>
        <v>0</v>
      </c>
      <c r="Z306" s="120">
        <v>0</v>
      </c>
      <c r="AA306" s="121">
        <f>$Z$306*$K$306</f>
        <v>0</v>
      </c>
      <c r="AR306" s="76" t="s">
        <v>114</v>
      </c>
      <c r="AT306" s="76" t="s">
        <v>110</v>
      </c>
      <c r="AU306" s="76" t="s">
        <v>72</v>
      </c>
      <c r="AY306" s="6" t="s">
        <v>108</v>
      </c>
      <c r="BE306" s="122">
        <f>IF($U$306="základní",$N$306,0)</f>
        <v>0</v>
      </c>
      <c r="BF306" s="122">
        <f>IF($U$306="snížená",$N$306,0)</f>
        <v>0</v>
      </c>
      <c r="BG306" s="122">
        <f>IF($U$306="zákl. přenesená",$N$306,0)</f>
        <v>0</v>
      </c>
      <c r="BH306" s="122">
        <f>IF($U$306="sníž. přenesená",$N$306,0)</f>
        <v>0</v>
      </c>
      <c r="BI306" s="122">
        <f>IF($U$306="nulová",$N$306,0)</f>
        <v>0</v>
      </c>
      <c r="BJ306" s="76" t="s">
        <v>8</v>
      </c>
      <c r="BK306" s="122">
        <f>ROUND($L$306*$K$306,0)</f>
        <v>0</v>
      </c>
      <c r="BL306" s="76" t="s">
        <v>114</v>
      </c>
      <c r="BM306" s="76" t="s">
        <v>519</v>
      </c>
    </row>
    <row r="307" spans="2:47" s="6" customFormat="1" ht="16.5" customHeight="1">
      <c r="B307" s="21"/>
      <c r="C307" s="22"/>
      <c r="D307" s="22"/>
      <c r="E307" s="22"/>
      <c r="F307" s="264" t="s">
        <v>520</v>
      </c>
      <c r="G307" s="235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41"/>
      <c r="T307" s="50"/>
      <c r="U307" s="22"/>
      <c r="V307" s="22"/>
      <c r="W307" s="22"/>
      <c r="X307" s="22"/>
      <c r="Y307" s="22"/>
      <c r="Z307" s="22"/>
      <c r="AA307" s="51"/>
      <c r="AT307" s="6" t="s">
        <v>129</v>
      </c>
      <c r="AU307" s="6" t="s">
        <v>72</v>
      </c>
    </row>
    <row r="308" spans="2:51" s="6" customFormat="1" ht="15.75" customHeight="1">
      <c r="B308" s="123"/>
      <c r="C308" s="124"/>
      <c r="D308" s="124"/>
      <c r="E308" s="124"/>
      <c r="F308" s="265" t="s">
        <v>521</v>
      </c>
      <c r="G308" s="266"/>
      <c r="H308" s="266"/>
      <c r="I308" s="266"/>
      <c r="J308" s="124"/>
      <c r="K308" s="126">
        <v>113.971</v>
      </c>
      <c r="L308" s="124"/>
      <c r="M308" s="124"/>
      <c r="N308" s="124"/>
      <c r="O308" s="124"/>
      <c r="P308" s="124"/>
      <c r="Q308" s="124"/>
      <c r="R308" s="124"/>
      <c r="S308" s="127"/>
      <c r="T308" s="128"/>
      <c r="U308" s="124"/>
      <c r="V308" s="124"/>
      <c r="W308" s="124"/>
      <c r="X308" s="124"/>
      <c r="Y308" s="124"/>
      <c r="Z308" s="124"/>
      <c r="AA308" s="129"/>
      <c r="AT308" s="130" t="s">
        <v>117</v>
      </c>
      <c r="AU308" s="130" t="s">
        <v>72</v>
      </c>
      <c r="AV308" s="130" t="s">
        <v>72</v>
      </c>
      <c r="AW308" s="130" t="s">
        <v>82</v>
      </c>
      <c r="AX308" s="130" t="s">
        <v>64</v>
      </c>
      <c r="AY308" s="130" t="s">
        <v>108</v>
      </c>
    </row>
    <row r="309" spans="2:65" s="6" customFormat="1" ht="27" customHeight="1">
      <c r="B309" s="21"/>
      <c r="C309" s="113" t="s">
        <v>522</v>
      </c>
      <c r="D309" s="113" t="s">
        <v>110</v>
      </c>
      <c r="E309" s="114" t="s">
        <v>523</v>
      </c>
      <c r="F309" s="260" t="s">
        <v>524</v>
      </c>
      <c r="G309" s="261"/>
      <c r="H309" s="261"/>
      <c r="I309" s="261"/>
      <c r="J309" s="116" t="s">
        <v>113</v>
      </c>
      <c r="K309" s="117">
        <v>1.47</v>
      </c>
      <c r="L309" s="262"/>
      <c r="M309" s="261"/>
      <c r="N309" s="263">
        <f>ROUND($L$309*$K$309,0)</f>
        <v>0</v>
      </c>
      <c r="O309" s="261"/>
      <c r="P309" s="261"/>
      <c r="Q309" s="261"/>
      <c r="R309" s="115" t="s">
        <v>134</v>
      </c>
      <c r="S309" s="41"/>
      <c r="T309" s="118"/>
      <c r="U309" s="119" t="s">
        <v>34</v>
      </c>
      <c r="V309" s="22"/>
      <c r="W309" s="22"/>
      <c r="X309" s="120">
        <v>0</v>
      </c>
      <c r="Y309" s="120">
        <f>$X$309*$K$309</f>
        <v>0</v>
      </c>
      <c r="Z309" s="120">
        <v>0</v>
      </c>
      <c r="AA309" s="121">
        <f>$Z$309*$K$309</f>
        <v>0</v>
      </c>
      <c r="AR309" s="76" t="s">
        <v>114</v>
      </c>
      <c r="AT309" s="76" t="s">
        <v>110</v>
      </c>
      <c r="AU309" s="76" t="s">
        <v>72</v>
      </c>
      <c r="AY309" s="6" t="s">
        <v>108</v>
      </c>
      <c r="BE309" s="122">
        <f>IF($U$309="základní",$N$309,0)</f>
        <v>0</v>
      </c>
      <c r="BF309" s="122">
        <f>IF($U$309="snížená",$N$309,0)</f>
        <v>0</v>
      </c>
      <c r="BG309" s="122">
        <f>IF($U$309="zákl. přenesená",$N$309,0)</f>
        <v>0</v>
      </c>
      <c r="BH309" s="122">
        <f>IF($U$309="sníž. přenesená",$N$309,0)</f>
        <v>0</v>
      </c>
      <c r="BI309" s="122">
        <f>IF($U$309="nulová",$N$309,0)</f>
        <v>0</v>
      </c>
      <c r="BJ309" s="76" t="s">
        <v>8</v>
      </c>
      <c r="BK309" s="122">
        <f>ROUND($L$309*$K$309,0)</f>
        <v>0</v>
      </c>
      <c r="BL309" s="76" t="s">
        <v>114</v>
      </c>
      <c r="BM309" s="76" t="s">
        <v>525</v>
      </c>
    </row>
    <row r="310" spans="2:47" s="6" customFormat="1" ht="16.5" customHeight="1">
      <c r="B310" s="21"/>
      <c r="C310" s="22"/>
      <c r="D310" s="22"/>
      <c r="E310" s="22"/>
      <c r="F310" s="264" t="s">
        <v>524</v>
      </c>
      <c r="G310" s="235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41"/>
      <c r="T310" s="50"/>
      <c r="U310" s="22"/>
      <c r="V310" s="22"/>
      <c r="W310" s="22"/>
      <c r="X310" s="22"/>
      <c r="Y310" s="22"/>
      <c r="Z310" s="22"/>
      <c r="AA310" s="51"/>
      <c r="AT310" s="6" t="s">
        <v>129</v>
      </c>
      <c r="AU310" s="6" t="s">
        <v>72</v>
      </c>
    </row>
    <row r="311" spans="2:63" s="102" customFormat="1" ht="30.75" customHeight="1">
      <c r="B311" s="103"/>
      <c r="C311" s="104"/>
      <c r="D311" s="112" t="s">
        <v>90</v>
      </c>
      <c r="E311" s="104"/>
      <c r="F311" s="104"/>
      <c r="G311" s="104"/>
      <c r="H311" s="104"/>
      <c r="I311" s="104"/>
      <c r="J311" s="104"/>
      <c r="K311" s="104"/>
      <c r="L311" s="104"/>
      <c r="M311" s="104"/>
      <c r="N311" s="255">
        <f>$BK$311</f>
        <v>0</v>
      </c>
      <c r="O311" s="256"/>
      <c r="P311" s="256"/>
      <c r="Q311" s="256"/>
      <c r="R311" s="104"/>
      <c r="S311" s="106"/>
      <c r="T311" s="107"/>
      <c r="U311" s="104"/>
      <c r="V311" s="104"/>
      <c r="W311" s="108">
        <f>SUM($W$312:$W$313)</f>
        <v>0</v>
      </c>
      <c r="X311" s="104"/>
      <c r="Y311" s="108">
        <f>SUM($Y$312:$Y$313)</f>
        <v>0</v>
      </c>
      <c r="Z311" s="104"/>
      <c r="AA311" s="109">
        <f>SUM($AA$312:$AA$313)</f>
        <v>0</v>
      </c>
      <c r="AR311" s="110" t="s">
        <v>8</v>
      </c>
      <c r="AT311" s="110" t="s">
        <v>63</v>
      </c>
      <c r="AU311" s="110" t="s">
        <v>8</v>
      </c>
      <c r="AY311" s="110" t="s">
        <v>108</v>
      </c>
      <c r="BK311" s="111">
        <f>SUM($BK$312:$BK$313)</f>
        <v>0</v>
      </c>
    </row>
    <row r="312" spans="2:65" s="6" customFormat="1" ht="27" customHeight="1">
      <c r="B312" s="21"/>
      <c r="C312" s="113" t="s">
        <v>526</v>
      </c>
      <c r="D312" s="113" t="s">
        <v>110</v>
      </c>
      <c r="E312" s="114" t="s">
        <v>527</v>
      </c>
      <c r="F312" s="260" t="s">
        <v>528</v>
      </c>
      <c r="G312" s="261"/>
      <c r="H312" s="261"/>
      <c r="I312" s="261"/>
      <c r="J312" s="116" t="s">
        <v>113</v>
      </c>
      <c r="K312" s="117">
        <v>2234.981</v>
      </c>
      <c r="L312" s="262"/>
      <c r="M312" s="261"/>
      <c r="N312" s="263">
        <f>ROUND($L$312*$K$312,0)</f>
        <v>0</v>
      </c>
      <c r="O312" s="261"/>
      <c r="P312" s="261"/>
      <c r="Q312" s="261"/>
      <c r="R312" s="115" t="s">
        <v>134</v>
      </c>
      <c r="S312" s="41"/>
      <c r="T312" s="118"/>
      <c r="U312" s="119" t="s">
        <v>34</v>
      </c>
      <c r="V312" s="22"/>
      <c r="W312" s="22"/>
      <c r="X312" s="120">
        <v>0</v>
      </c>
      <c r="Y312" s="120">
        <f>$X$312*$K$312</f>
        <v>0</v>
      </c>
      <c r="Z312" s="120">
        <v>0</v>
      </c>
      <c r="AA312" s="121">
        <f>$Z$312*$K$312</f>
        <v>0</v>
      </c>
      <c r="AR312" s="76" t="s">
        <v>114</v>
      </c>
      <c r="AT312" s="76" t="s">
        <v>110</v>
      </c>
      <c r="AU312" s="76" t="s">
        <v>72</v>
      </c>
      <c r="AY312" s="6" t="s">
        <v>108</v>
      </c>
      <c r="BE312" s="122">
        <f>IF($U$312="základní",$N$312,0)</f>
        <v>0</v>
      </c>
      <c r="BF312" s="122">
        <f>IF($U$312="snížená",$N$312,0)</f>
        <v>0</v>
      </c>
      <c r="BG312" s="122">
        <f>IF($U$312="zákl. přenesená",$N$312,0)</f>
        <v>0</v>
      </c>
      <c r="BH312" s="122">
        <f>IF($U$312="sníž. přenesená",$N$312,0)</f>
        <v>0</v>
      </c>
      <c r="BI312" s="122">
        <f>IF($U$312="nulová",$N$312,0)</f>
        <v>0</v>
      </c>
      <c r="BJ312" s="76" t="s">
        <v>8</v>
      </c>
      <c r="BK312" s="122">
        <f>ROUND($L$312*$K$312,0)</f>
        <v>0</v>
      </c>
      <c r="BL312" s="76" t="s">
        <v>114</v>
      </c>
      <c r="BM312" s="76" t="s">
        <v>529</v>
      </c>
    </row>
    <row r="313" spans="2:47" s="6" customFormat="1" ht="16.5" customHeight="1">
      <c r="B313" s="21"/>
      <c r="C313" s="22"/>
      <c r="D313" s="22"/>
      <c r="E313" s="22"/>
      <c r="F313" s="264" t="s">
        <v>530</v>
      </c>
      <c r="G313" s="235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41"/>
      <c r="T313" s="50"/>
      <c r="U313" s="22"/>
      <c r="V313" s="22"/>
      <c r="W313" s="22"/>
      <c r="X313" s="22"/>
      <c r="Y313" s="22"/>
      <c r="Z313" s="22"/>
      <c r="AA313" s="51"/>
      <c r="AT313" s="6" t="s">
        <v>129</v>
      </c>
      <c r="AU313" s="6" t="s">
        <v>72</v>
      </c>
    </row>
    <row r="314" spans="2:63" s="102" customFormat="1" ht="37.5" customHeight="1">
      <c r="B314" s="103"/>
      <c r="C314" s="104"/>
      <c r="D314" s="105" t="s">
        <v>91</v>
      </c>
      <c r="E314" s="104"/>
      <c r="F314" s="104"/>
      <c r="G314" s="104"/>
      <c r="H314" s="104"/>
      <c r="I314" s="104"/>
      <c r="J314" s="104"/>
      <c r="K314" s="104"/>
      <c r="L314" s="104"/>
      <c r="M314" s="104"/>
      <c r="N314" s="257">
        <f>$BK$314</f>
        <v>0</v>
      </c>
      <c r="O314" s="256"/>
      <c r="P314" s="256"/>
      <c r="Q314" s="256"/>
      <c r="R314" s="104"/>
      <c r="S314" s="106"/>
      <c r="T314" s="107"/>
      <c r="U314" s="104"/>
      <c r="V314" s="104"/>
      <c r="W314" s="108">
        <f>$W$315</f>
        <v>0</v>
      </c>
      <c r="X314" s="104"/>
      <c r="Y314" s="108">
        <f>$Y$315</f>
        <v>0</v>
      </c>
      <c r="Z314" s="104"/>
      <c r="AA314" s="109">
        <f>$AA$315</f>
        <v>0</v>
      </c>
      <c r="AR314" s="110" t="s">
        <v>177</v>
      </c>
      <c r="AT314" s="110" t="s">
        <v>63</v>
      </c>
      <c r="AU314" s="110" t="s">
        <v>64</v>
      </c>
      <c r="AY314" s="110" t="s">
        <v>108</v>
      </c>
      <c r="BK314" s="111">
        <f>$BK$315</f>
        <v>0</v>
      </c>
    </row>
    <row r="315" spans="2:63" s="102" customFormat="1" ht="21" customHeight="1">
      <c r="B315" s="103"/>
      <c r="C315" s="104"/>
      <c r="D315" s="112" t="s">
        <v>92</v>
      </c>
      <c r="E315" s="104"/>
      <c r="F315" s="104"/>
      <c r="G315" s="104"/>
      <c r="H315" s="104"/>
      <c r="I315" s="104"/>
      <c r="J315" s="104"/>
      <c r="K315" s="104"/>
      <c r="L315" s="104"/>
      <c r="M315" s="104"/>
      <c r="N315" s="255">
        <f>$BK$315</f>
        <v>0</v>
      </c>
      <c r="O315" s="256"/>
      <c r="P315" s="256"/>
      <c r="Q315" s="256"/>
      <c r="R315" s="104"/>
      <c r="S315" s="106"/>
      <c r="T315" s="107"/>
      <c r="U315" s="104"/>
      <c r="V315" s="104"/>
      <c r="W315" s="108">
        <f>$W$316</f>
        <v>0</v>
      </c>
      <c r="X315" s="104"/>
      <c r="Y315" s="108">
        <f>$Y$316</f>
        <v>0</v>
      </c>
      <c r="Z315" s="104"/>
      <c r="AA315" s="109">
        <f>$AA$316</f>
        <v>0</v>
      </c>
      <c r="AR315" s="110" t="s">
        <v>177</v>
      </c>
      <c r="AT315" s="110" t="s">
        <v>63</v>
      </c>
      <c r="AU315" s="110" t="s">
        <v>8</v>
      </c>
      <c r="AY315" s="110" t="s">
        <v>108</v>
      </c>
      <c r="BK315" s="111">
        <f>$BK$316</f>
        <v>0</v>
      </c>
    </row>
    <row r="316" spans="2:65" s="6" customFormat="1" ht="15.75" customHeight="1">
      <c r="B316" s="21"/>
      <c r="C316" s="113" t="s">
        <v>531</v>
      </c>
      <c r="D316" s="113" t="s">
        <v>110</v>
      </c>
      <c r="E316" s="114" t="s">
        <v>532</v>
      </c>
      <c r="F316" s="260" t="s">
        <v>533</v>
      </c>
      <c r="G316" s="261"/>
      <c r="H316" s="261"/>
      <c r="I316" s="261"/>
      <c r="J316" s="116" t="s">
        <v>534</v>
      </c>
      <c r="K316" s="117">
        <v>1</v>
      </c>
      <c r="L316" s="262"/>
      <c r="M316" s="261"/>
      <c r="N316" s="263">
        <f>ROUND($L$316*$K$316,0)</f>
        <v>0</v>
      </c>
      <c r="O316" s="261"/>
      <c r="P316" s="261"/>
      <c r="Q316" s="261"/>
      <c r="R316" s="115"/>
      <c r="S316" s="41"/>
      <c r="T316" s="118"/>
      <c r="U316" s="135" t="s">
        <v>34</v>
      </c>
      <c r="V316" s="136"/>
      <c r="W316" s="136"/>
      <c r="X316" s="137">
        <v>0</v>
      </c>
      <c r="Y316" s="137">
        <f>$X$316*$K$316</f>
        <v>0</v>
      </c>
      <c r="Z316" s="137">
        <v>0</v>
      </c>
      <c r="AA316" s="138">
        <f>$Z$316*$K$316</f>
        <v>0</v>
      </c>
      <c r="AR316" s="76" t="s">
        <v>114</v>
      </c>
      <c r="AT316" s="76" t="s">
        <v>110</v>
      </c>
      <c r="AU316" s="76" t="s">
        <v>72</v>
      </c>
      <c r="AY316" s="6" t="s">
        <v>108</v>
      </c>
      <c r="BE316" s="122">
        <f>IF($U$316="základní",$N$316,0)</f>
        <v>0</v>
      </c>
      <c r="BF316" s="122">
        <f>IF($U$316="snížená",$N$316,0)</f>
        <v>0</v>
      </c>
      <c r="BG316" s="122">
        <f>IF($U$316="zákl. přenesená",$N$316,0)</f>
        <v>0</v>
      </c>
      <c r="BH316" s="122">
        <f>IF($U$316="sníž. přenesená",$N$316,0)</f>
        <v>0</v>
      </c>
      <c r="BI316" s="122">
        <f>IF($U$316="nulová",$N$316,0)</f>
        <v>0</v>
      </c>
      <c r="BJ316" s="76" t="s">
        <v>8</v>
      </c>
      <c r="BK316" s="122">
        <f>ROUND($L$316*$K$316,0)</f>
        <v>0</v>
      </c>
      <c r="BL316" s="76" t="s">
        <v>114</v>
      </c>
      <c r="BM316" s="76" t="s">
        <v>535</v>
      </c>
    </row>
    <row r="317" spans="2:19" s="6" customFormat="1" ht="7.5" customHeight="1"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41"/>
    </row>
    <row r="318" s="2" customFormat="1" ht="14.25" customHeight="1"/>
  </sheetData>
  <sheetProtection password="CC35" sheet="1" objects="1" scenarios="1" formatColumns="0" formatRows="0" sort="0" autoFilter="0"/>
  <mergeCells count="446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C68:R68"/>
    <mergeCell ref="F70:Q70"/>
    <mergeCell ref="F71:Q71"/>
    <mergeCell ref="M73:P73"/>
    <mergeCell ref="M75:Q75"/>
    <mergeCell ref="F78:I78"/>
    <mergeCell ref="L78:M78"/>
    <mergeCell ref="N78:Q78"/>
    <mergeCell ref="F82:I82"/>
    <mergeCell ref="L82:M82"/>
    <mergeCell ref="N82:Q82"/>
    <mergeCell ref="F83:I83"/>
    <mergeCell ref="F84:I84"/>
    <mergeCell ref="L84:M84"/>
    <mergeCell ref="N84:Q84"/>
    <mergeCell ref="F85:I85"/>
    <mergeCell ref="L85:M85"/>
    <mergeCell ref="N85:Q85"/>
    <mergeCell ref="F86:R86"/>
    <mergeCell ref="F87:I87"/>
    <mergeCell ref="L87:M87"/>
    <mergeCell ref="N87:Q87"/>
    <mergeCell ref="F88:R88"/>
    <mergeCell ref="F89:I89"/>
    <mergeCell ref="F90:I90"/>
    <mergeCell ref="L90:M90"/>
    <mergeCell ref="N90:Q90"/>
    <mergeCell ref="F91:R91"/>
    <mergeCell ref="F92:I92"/>
    <mergeCell ref="L92:M92"/>
    <mergeCell ref="N92:Q92"/>
    <mergeCell ref="F93:R93"/>
    <mergeCell ref="F94:I94"/>
    <mergeCell ref="F95:I95"/>
    <mergeCell ref="F96:I96"/>
    <mergeCell ref="F97:I97"/>
    <mergeCell ref="L97:M97"/>
    <mergeCell ref="N97:Q97"/>
    <mergeCell ref="F98:R98"/>
    <mergeCell ref="F99:I99"/>
    <mergeCell ref="F100:I100"/>
    <mergeCell ref="F101:I101"/>
    <mergeCell ref="F102:I102"/>
    <mergeCell ref="F103:I103"/>
    <mergeCell ref="F104:I104"/>
    <mergeCell ref="L104:M104"/>
    <mergeCell ref="N104:Q104"/>
    <mergeCell ref="F105:R105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10:R110"/>
    <mergeCell ref="F111:I111"/>
    <mergeCell ref="L111:M111"/>
    <mergeCell ref="N111:Q111"/>
    <mergeCell ref="F112:R112"/>
    <mergeCell ref="F113:I113"/>
    <mergeCell ref="F114:I114"/>
    <mergeCell ref="L114:M114"/>
    <mergeCell ref="N114:Q114"/>
    <mergeCell ref="F115:R115"/>
    <mergeCell ref="F116:I116"/>
    <mergeCell ref="L116:M116"/>
    <mergeCell ref="N116:Q116"/>
    <mergeCell ref="F117:R117"/>
    <mergeCell ref="F118:I118"/>
    <mergeCell ref="F119:I119"/>
    <mergeCell ref="F120:I120"/>
    <mergeCell ref="F121:I121"/>
    <mergeCell ref="F122:I122"/>
    <mergeCell ref="F123:I123"/>
    <mergeCell ref="F124:I124"/>
    <mergeCell ref="L124:M124"/>
    <mergeCell ref="N124:Q124"/>
    <mergeCell ref="F125:R125"/>
    <mergeCell ref="F126:I126"/>
    <mergeCell ref="L126:M126"/>
    <mergeCell ref="N126:Q126"/>
    <mergeCell ref="F127:R127"/>
    <mergeCell ref="F128:I128"/>
    <mergeCell ref="F129:I129"/>
    <mergeCell ref="L129:M129"/>
    <mergeCell ref="N129:Q129"/>
    <mergeCell ref="F130:R130"/>
    <mergeCell ref="F131:I131"/>
    <mergeCell ref="L131:M131"/>
    <mergeCell ref="N131:Q131"/>
    <mergeCell ref="F132:R132"/>
    <mergeCell ref="F133:I133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R140"/>
    <mergeCell ref="F141:I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R148"/>
    <mergeCell ref="F149:I149"/>
    <mergeCell ref="F150:I150"/>
    <mergeCell ref="L150:M150"/>
    <mergeCell ref="N150:Q150"/>
    <mergeCell ref="F151:R151"/>
    <mergeCell ref="F152:I152"/>
    <mergeCell ref="F153:I153"/>
    <mergeCell ref="F154:I154"/>
    <mergeCell ref="F155:I155"/>
    <mergeCell ref="L155:M155"/>
    <mergeCell ref="N155:Q155"/>
    <mergeCell ref="F156:R156"/>
    <mergeCell ref="F157:I157"/>
    <mergeCell ref="F158:I158"/>
    <mergeCell ref="L158:M158"/>
    <mergeCell ref="N158:Q158"/>
    <mergeCell ref="F159:R159"/>
    <mergeCell ref="F160:I160"/>
    <mergeCell ref="F161:I161"/>
    <mergeCell ref="F162:I162"/>
    <mergeCell ref="F164:I164"/>
    <mergeCell ref="L164:M164"/>
    <mergeCell ref="N164:Q164"/>
    <mergeCell ref="F165:R165"/>
    <mergeCell ref="F166:I166"/>
    <mergeCell ref="F167:I167"/>
    <mergeCell ref="L167:M167"/>
    <mergeCell ref="N167:Q167"/>
    <mergeCell ref="F168:R168"/>
    <mergeCell ref="F169:I169"/>
    <mergeCell ref="F170:I170"/>
    <mergeCell ref="F171:I171"/>
    <mergeCell ref="F173:I173"/>
    <mergeCell ref="L173:M173"/>
    <mergeCell ref="N173:Q173"/>
    <mergeCell ref="F174:R174"/>
    <mergeCell ref="F175:I175"/>
    <mergeCell ref="F176:I176"/>
    <mergeCell ref="F177:I177"/>
    <mergeCell ref="F178:I178"/>
    <mergeCell ref="L178:M178"/>
    <mergeCell ref="N178:Q178"/>
    <mergeCell ref="F179:R179"/>
    <mergeCell ref="F180:I180"/>
    <mergeCell ref="F181:I181"/>
    <mergeCell ref="F182:I182"/>
    <mergeCell ref="F184:I184"/>
    <mergeCell ref="L184:M184"/>
    <mergeCell ref="N184:Q184"/>
    <mergeCell ref="F185:R185"/>
    <mergeCell ref="F186:I186"/>
    <mergeCell ref="F187:I187"/>
    <mergeCell ref="L187:M187"/>
    <mergeCell ref="N187:Q187"/>
    <mergeCell ref="F188:R188"/>
    <mergeCell ref="F189:I189"/>
    <mergeCell ref="F190:I190"/>
    <mergeCell ref="L190:M190"/>
    <mergeCell ref="N190:Q190"/>
    <mergeCell ref="F191:R191"/>
    <mergeCell ref="F192:I192"/>
    <mergeCell ref="F193:I193"/>
    <mergeCell ref="L193:M193"/>
    <mergeCell ref="N193:Q193"/>
    <mergeCell ref="F194:R194"/>
    <mergeCell ref="F195:I195"/>
    <mergeCell ref="F197:I197"/>
    <mergeCell ref="L197:M197"/>
    <mergeCell ref="N197:Q197"/>
    <mergeCell ref="N196:Q196"/>
    <mergeCell ref="F198:R198"/>
    <mergeCell ref="F199:I199"/>
    <mergeCell ref="L199:M199"/>
    <mergeCell ref="N199:Q199"/>
    <mergeCell ref="F200:R200"/>
    <mergeCell ref="F201:I201"/>
    <mergeCell ref="L201:M201"/>
    <mergeCell ref="N201:Q201"/>
    <mergeCell ref="F202:R202"/>
    <mergeCell ref="F203:I203"/>
    <mergeCell ref="L203:M203"/>
    <mergeCell ref="N203:Q203"/>
    <mergeCell ref="F204:R204"/>
    <mergeCell ref="F205:I205"/>
    <mergeCell ref="L205:M205"/>
    <mergeCell ref="N205:Q205"/>
    <mergeCell ref="F206:R206"/>
    <mergeCell ref="F207:I207"/>
    <mergeCell ref="L207:M207"/>
    <mergeCell ref="N207:Q207"/>
    <mergeCell ref="F208:R208"/>
    <mergeCell ref="F209:I209"/>
    <mergeCell ref="L209:M209"/>
    <mergeCell ref="N209:Q209"/>
    <mergeCell ref="F210:R210"/>
    <mergeCell ref="F211:I211"/>
    <mergeCell ref="F212:I212"/>
    <mergeCell ref="F213:I213"/>
    <mergeCell ref="F214:I214"/>
    <mergeCell ref="L214:M214"/>
    <mergeCell ref="N214:Q214"/>
    <mergeCell ref="F215:R215"/>
    <mergeCell ref="F216:I216"/>
    <mergeCell ref="F217:I217"/>
    <mergeCell ref="F218:I218"/>
    <mergeCell ref="L218:M218"/>
    <mergeCell ref="N218:Q218"/>
    <mergeCell ref="F219:R219"/>
    <mergeCell ref="F220:I220"/>
    <mergeCell ref="F221:I221"/>
    <mergeCell ref="F222:I222"/>
    <mergeCell ref="F223:I223"/>
    <mergeCell ref="F224:I224"/>
    <mergeCell ref="L224:M224"/>
    <mergeCell ref="N224:Q224"/>
    <mergeCell ref="F225:R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R232"/>
    <mergeCell ref="F233:I233"/>
    <mergeCell ref="L233:M233"/>
    <mergeCell ref="N233:Q233"/>
    <mergeCell ref="F234:R234"/>
    <mergeCell ref="F235:I235"/>
    <mergeCell ref="L235:M235"/>
    <mergeCell ref="N235:Q235"/>
    <mergeCell ref="F236:R236"/>
    <mergeCell ref="F237:I237"/>
    <mergeCell ref="L237:M237"/>
    <mergeCell ref="N237:Q237"/>
    <mergeCell ref="F238:R238"/>
    <mergeCell ref="F239:I239"/>
    <mergeCell ref="L239:M239"/>
    <mergeCell ref="N239:Q239"/>
    <mergeCell ref="F240:R240"/>
    <mergeCell ref="F241:I241"/>
    <mergeCell ref="L241:M241"/>
    <mergeCell ref="N241:Q241"/>
    <mergeCell ref="F242:R242"/>
    <mergeCell ref="F243:I243"/>
    <mergeCell ref="L243:M243"/>
    <mergeCell ref="N243:Q243"/>
    <mergeCell ref="F244:R244"/>
    <mergeCell ref="F245:I245"/>
    <mergeCell ref="L245:M245"/>
    <mergeCell ref="N245:Q245"/>
    <mergeCell ref="F246:R246"/>
    <mergeCell ref="F247:I247"/>
    <mergeCell ref="L247:M247"/>
    <mergeCell ref="N247:Q247"/>
    <mergeCell ref="F248:R248"/>
    <mergeCell ref="F249:I249"/>
    <mergeCell ref="L249:M249"/>
    <mergeCell ref="N249:Q249"/>
    <mergeCell ref="F250:R250"/>
    <mergeCell ref="F251:I251"/>
    <mergeCell ref="L251:M251"/>
    <mergeCell ref="N251:Q251"/>
    <mergeCell ref="F252:R252"/>
    <mergeCell ref="F253:I253"/>
    <mergeCell ref="L253:M253"/>
    <mergeCell ref="N253:Q253"/>
    <mergeCell ref="F254:R254"/>
    <mergeCell ref="F255:I255"/>
    <mergeCell ref="L255:M255"/>
    <mergeCell ref="N255:Q255"/>
    <mergeCell ref="F256:R256"/>
    <mergeCell ref="F257:I257"/>
    <mergeCell ref="L257:M257"/>
    <mergeCell ref="N257:Q257"/>
    <mergeCell ref="F258:R258"/>
    <mergeCell ref="F259:I259"/>
    <mergeCell ref="L259:M259"/>
    <mergeCell ref="N259:Q259"/>
    <mergeCell ref="F260:R260"/>
    <mergeCell ref="F261:I261"/>
    <mergeCell ref="L261:M261"/>
    <mergeCell ref="N261:Q261"/>
    <mergeCell ref="F262:R262"/>
    <mergeCell ref="F263:I263"/>
    <mergeCell ref="L263:M263"/>
    <mergeCell ref="N263:Q263"/>
    <mergeCell ref="F264:R264"/>
    <mergeCell ref="F265:I265"/>
    <mergeCell ref="L265:M265"/>
    <mergeCell ref="N265:Q265"/>
    <mergeCell ref="F266:R266"/>
    <mergeCell ref="F267:I267"/>
    <mergeCell ref="L267:M267"/>
    <mergeCell ref="N267:Q267"/>
    <mergeCell ref="F268:R268"/>
    <mergeCell ref="F269:I269"/>
    <mergeCell ref="L269:M269"/>
    <mergeCell ref="N269:Q269"/>
    <mergeCell ref="F270:R270"/>
    <mergeCell ref="F271:I271"/>
    <mergeCell ref="L271:M271"/>
    <mergeCell ref="N271:Q271"/>
    <mergeCell ref="F272:R272"/>
    <mergeCell ref="F273:I273"/>
    <mergeCell ref="L273:M273"/>
    <mergeCell ref="N273:Q273"/>
    <mergeCell ref="F274:R274"/>
    <mergeCell ref="F275:I275"/>
    <mergeCell ref="L275:M275"/>
    <mergeCell ref="N275:Q275"/>
    <mergeCell ref="F276:R276"/>
    <mergeCell ref="F277:I277"/>
    <mergeCell ref="L277:M277"/>
    <mergeCell ref="N277:Q277"/>
    <mergeCell ref="F278:R278"/>
    <mergeCell ref="F279:I279"/>
    <mergeCell ref="L279:M279"/>
    <mergeCell ref="N279:Q279"/>
    <mergeCell ref="F280:R280"/>
    <mergeCell ref="F281:I281"/>
    <mergeCell ref="L281:M281"/>
    <mergeCell ref="N281:Q281"/>
    <mergeCell ref="F282:R282"/>
    <mergeCell ref="F283:I283"/>
    <mergeCell ref="L283:M283"/>
    <mergeCell ref="N283:Q283"/>
    <mergeCell ref="F284:R284"/>
    <mergeCell ref="F285:I285"/>
    <mergeCell ref="L285:M285"/>
    <mergeCell ref="N285:Q285"/>
    <mergeCell ref="F286:R286"/>
    <mergeCell ref="F287:I287"/>
    <mergeCell ref="L287:M287"/>
    <mergeCell ref="N287:Q287"/>
    <mergeCell ref="F288:R288"/>
    <mergeCell ref="F290:I290"/>
    <mergeCell ref="L290:M290"/>
    <mergeCell ref="N290:Q290"/>
    <mergeCell ref="N289:Q289"/>
    <mergeCell ref="F291:R291"/>
    <mergeCell ref="F292:I292"/>
    <mergeCell ref="F293:I293"/>
    <mergeCell ref="L293:M293"/>
    <mergeCell ref="N293:Q293"/>
    <mergeCell ref="F294:R294"/>
    <mergeCell ref="F295:I295"/>
    <mergeCell ref="F296:I296"/>
    <mergeCell ref="F297:I297"/>
    <mergeCell ref="F298:I298"/>
    <mergeCell ref="L298:M298"/>
    <mergeCell ref="N298:Q298"/>
    <mergeCell ref="L306:M306"/>
    <mergeCell ref="N306:Q306"/>
    <mergeCell ref="F299:R299"/>
    <mergeCell ref="F300:I300"/>
    <mergeCell ref="F301:I301"/>
    <mergeCell ref="L301:M301"/>
    <mergeCell ref="N301:Q301"/>
    <mergeCell ref="F302:R302"/>
    <mergeCell ref="F309:I309"/>
    <mergeCell ref="L309:M309"/>
    <mergeCell ref="N309:Q309"/>
    <mergeCell ref="F310:R310"/>
    <mergeCell ref="F303:I303"/>
    <mergeCell ref="L303:M303"/>
    <mergeCell ref="N303:Q303"/>
    <mergeCell ref="F304:R304"/>
    <mergeCell ref="F305:I305"/>
    <mergeCell ref="F306:I306"/>
    <mergeCell ref="N183:Q183"/>
    <mergeCell ref="F312:I312"/>
    <mergeCell ref="L312:M312"/>
    <mergeCell ref="N312:Q312"/>
    <mergeCell ref="F313:R313"/>
    <mergeCell ref="F316:I316"/>
    <mergeCell ref="L316:M316"/>
    <mergeCell ref="N316:Q316"/>
    <mergeCell ref="F307:R307"/>
    <mergeCell ref="F308:I308"/>
    <mergeCell ref="N311:Q311"/>
    <mergeCell ref="N314:Q314"/>
    <mergeCell ref="N315:Q315"/>
    <mergeCell ref="H1:K1"/>
    <mergeCell ref="S2:AC2"/>
    <mergeCell ref="N79:Q79"/>
    <mergeCell ref="N80:Q80"/>
    <mergeCell ref="N81:Q81"/>
    <mergeCell ref="N163:Q163"/>
    <mergeCell ref="N172:Q172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6"/>
      <c r="C2" s="147"/>
      <c r="D2" s="147"/>
      <c r="E2" s="147"/>
      <c r="F2" s="147"/>
      <c r="G2" s="147"/>
      <c r="H2" s="147"/>
      <c r="I2" s="147"/>
      <c r="J2" s="147"/>
      <c r="K2" s="148"/>
    </row>
    <row r="3" spans="2:11" s="151" customFormat="1" ht="45" customHeight="1">
      <c r="B3" s="149"/>
      <c r="C3" s="286" t="s">
        <v>543</v>
      </c>
      <c r="D3" s="286"/>
      <c r="E3" s="286"/>
      <c r="F3" s="286"/>
      <c r="G3" s="286"/>
      <c r="H3" s="286"/>
      <c r="I3" s="286"/>
      <c r="J3" s="286"/>
      <c r="K3" s="150"/>
    </row>
    <row r="4" spans="2:11" ht="25.5" customHeight="1">
      <c r="B4" s="152"/>
      <c r="C4" s="291" t="s">
        <v>544</v>
      </c>
      <c r="D4" s="291"/>
      <c r="E4" s="291"/>
      <c r="F4" s="291"/>
      <c r="G4" s="291"/>
      <c r="H4" s="291"/>
      <c r="I4" s="291"/>
      <c r="J4" s="291"/>
      <c r="K4" s="153"/>
    </row>
    <row r="5" spans="2:11" ht="5.25" customHeight="1">
      <c r="B5" s="152"/>
      <c r="C5" s="154"/>
      <c r="D5" s="154"/>
      <c r="E5" s="154"/>
      <c r="F5" s="154"/>
      <c r="G5" s="154"/>
      <c r="H5" s="154"/>
      <c r="I5" s="154"/>
      <c r="J5" s="154"/>
      <c r="K5" s="153"/>
    </row>
    <row r="6" spans="2:11" ht="15" customHeight="1">
      <c r="B6" s="152"/>
      <c r="C6" s="288" t="s">
        <v>545</v>
      </c>
      <c r="D6" s="288"/>
      <c r="E6" s="288"/>
      <c r="F6" s="288"/>
      <c r="G6" s="288"/>
      <c r="H6" s="288"/>
      <c r="I6" s="288"/>
      <c r="J6" s="288"/>
      <c r="K6" s="153"/>
    </row>
    <row r="7" spans="2:11" ht="15" customHeight="1">
      <c r="B7" s="156"/>
      <c r="C7" s="288" t="s">
        <v>546</v>
      </c>
      <c r="D7" s="288"/>
      <c r="E7" s="288"/>
      <c r="F7" s="288"/>
      <c r="G7" s="288"/>
      <c r="H7" s="288"/>
      <c r="I7" s="288"/>
      <c r="J7" s="288"/>
      <c r="K7" s="153"/>
    </row>
    <row r="8" spans="2:11" ht="12.75" customHeight="1">
      <c r="B8" s="156"/>
      <c r="C8" s="155"/>
      <c r="D8" s="155"/>
      <c r="E8" s="155"/>
      <c r="F8" s="155"/>
      <c r="G8" s="155"/>
      <c r="H8" s="155"/>
      <c r="I8" s="155"/>
      <c r="J8" s="155"/>
      <c r="K8" s="153"/>
    </row>
    <row r="9" spans="2:11" ht="15" customHeight="1">
      <c r="B9" s="156"/>
      <c r="C9" s="288" t="s">
        <v>547</v>
      </c>
      <c r="D9" s="288"/>
      <c r="E9" s="288"/>
      <c r="F9" s="288"/>
      <c r="G9" s="288"/>
      <c r="H9" s="288"/>
      <c r="I9" s="288"/>
      <c r="J9" s="288"/>
      <c r="K9" s="153"/>
    </row>
    <row r="10" spans="2:11" ht="15" customHeight="1">
      <c r="B10" s="156"/>
      <c r="C10" s="155"/>
      <c r="D10" s="288" t="s">
        <v>548</v>
      </c>
      <c r="E10" s="288"/>
      <c r="F10" s="288"/>
      <c r="G10" s="288"/>
      <c r="H10" s="288"/>
      <c r="I10" s="288"/>
      <c r="J10" s="288"/>
      <c r="K10" s="153"/>
    </row>
    <row r="11" spans="2:11" ht="15" customHeight="1">
      <c r="B11" s="156"/>
      <c r="C11" s="157"/>
      <c r="D11" s="288" t="s">
        <v>549</v>
      </c>
      <c r="E11" s="288"/>
      <c r="F11" s="288"/>
      <c r="G11" s="288"/>
      <c r="H11" s="288"/>
      <c r="I11" s="288"/>
      <c r="J11" s="288"/>
      <c r="K11" s="153"/>
    </row>
    <row r="12" spans="2:11" ht="12.75" customHeight="1">
      <c r="B12" s="156"/>
      <c r="C12" s="157"/>
      <c r="D12" s="157"/>
      <c r="E12" s="157"/>
      <c r="F12" s="157"/>
      <c r="G12" s="157"/>
      <c r="H12" s="157"/>
      <c r="I12" s="157"/>
      <c r="J12" s="157"/>
      <c r="K12" s="153"/>
    </row>
    <row r="13" spans="2:11" ht="15" customHeight="1">
      <c r="B13" s="156"/>
      <c r="C13" s="157"/>
      <c r="D13" s="288" t="s">
        <v>550</v>
      </c>
      <c r="E13" s="288"/>
      <c r="F13" s="288"/>
      <c r="G13" s="288"/>
      <c r="H13" s="288"/>
      <c r="I13" s="288"/>
      <c r="J13" s="288"/>
      <c r="K13" s="153"/>
    </row>
    <row r="14" spans="2:11" ht="15" customHeight="1">
      <c r="B14" s="156"/>
      <c r="C14" s="157"/>
      <c r="D14" s="288" t="s">
        <v>551</v>
      </c>
      <c r="E14" s="288"/>
      <c r="F14" s="288"/>
      <c r="G14" s="288"/>
      <c r="H14" s="288"/>
      <c r="I14" s="288"/>
      <c r="J14" s="288"/>
      <c r="K14" s="153"/>
    </row>
    <row r="15" spans="2:11" ht="15" customHeight="1">
      <c r="B15" s="156"/>
      <c r="C15" s="157"/>
      <c r="D15" s="288" t="s">
        <v>552</v>
      </c>
      <c r="E15" s="288"/>
      <c r="F15" s="288"/>
      <c r="G15" s="288"/>
      <c r="H15" s="288"/>
      <c r="I15" s="288"/>
      <c r="J15" s="288"/>
      <c r="K15" s="153"/>
    </row>
    <row r="16" spans="2:11" ht="15" customHeight="1">
      <c r="B16" s="156"/>
      <c r="C16" s="157"/>
      <c r="D16" s="157"/>
      <c r="E16" s="158" t="s">
        <v>70</v>
      </c>
      <c r="F16" s="288" t="s">
        <v>553</v>
      </c>
      <c r="G16" s="288"/>
      <c r="H16" s="288"/>
      <c r="I16" s="288"/>
      <c r="J16" s="288"/>
      <c r="K16" s="153"/>
    </row>
    <row r="17" spans="2:11" ht="15" customHeight="1">
      <c r="B17" s="156"/>
      <c r="C17" s="157"/>
      <c r="D17" s="157"/>
      <c r="E17" s="158" t="s">
        <v>554</v>
      </c>
      <c r="F17" s="288" t="s">
        <v>555</v>
      </c>
      <c r="G17" s="288"/>
      <c r="H17" s="288"/>
      <c r="I17" s="288"/>
      <c r="J17" s="288"/>
      <c r="K17" s="153"/>
    </row>
    <row r="18" spans="2:11" ht="15" customHeight="1">
      <c r="B18" s="156"/>
      <c r="C18" s="157"/>
      <c r="D18" s="157"/>
      <c r="E18" s="158" t="s">
        <v>556</v>
      </c>
      <c r="F18" s="288" t="s">
        <v>557</v>
      </c>
      <c r="G18" s="288"/>
      <c r="H18" s="288"/>
      <c r="I18" s="288"/>
      <c r="J18" s="288"/>
      <c r="K18" s="153"/>
    </row>
    <row r="19" spans="2:11" ht="15" customHeight="1">
      <c r="B19" s="156"/>
      <c r="C19" s="157"/>
      <c r="D19" s="157"/>
      <c r="E19" s="158" t="s">
        <v>558</v>
      </c>
      <c r="F19" s="288" t="s">
        <v>559</v>
      </c>
      <c r="G19" s="288"/>
      <c r="H19" s="288"/>
      <c r="I19" s="288"/>
      <c r="J19" s="288"/>
      <c r="K19" s="153"/>
    </row>
    <row r="20" spans="2:11" ht="15" customHeight="1">
      <c r="B20" s="156"/>
      <c r="C20" s="157"/>
      <c r="D20" s="157"/>
      <c r="E20" s="158" t="s">
        <v>560</v>
      </c>
      <c r="F20" s="288" t="s">
        <v>561</v>
      </c>
      <c r="G20" s="288"/>
      <c r="H20" s="288"/>
      <c r="I20" s="288"/>
      <c r="J20" s="288"/>
      <c r="K20" s="153"/>
    </row>
    <row r="21" spans="2:11" ht="15" customHeight="1">
      <c r="B21" s="156"/>
      <c r="C21" s="157"/>
      <c r="D21" s="157"/>
      <c r="E21" s="158" t="s">
        <v>562</v>
      </c>
      <c r="F21" s="288" t="s">
        <v>563</v>
      </c>
      <c r="G21" s="288"/>
      <c r="H21" s="288"/>
      <c r="I21" s="288"/>
      <c r="J21" s="288"/>
      <c r="K21" s="153"/>
    </row>
    <row r="22" spans="2:11" ht="12.75" customHeight="1">
      <c r="B22" s="156"/>
      <c r="C22" s="157"/>
      <c r="D22" s="157"/>
      <c r="E22" s="157"/>
      <c r="F22" s="157"/>
      <c r="G22" s="157"/>
      <c r="H22" s="157"/>
      <c r="I22" s="157"/>
      <c r="J22" s="157"/>
      <c r="K22" s="153"/>
    </row>
    <row r="23" spans="2:11" ht="15" customHeight="1">
      <c r="B23" s="156"/>
      <c r="C23" s="288" t="s">
        <v>564</v>
      </c>
      <c r="D23" s="288"/>
      <c r="E23" s="288"/>
      <c r="F23" s="288"/>
      <c r="G23" s="288"/>
      <c r="H23" s="288"/>
      <c r="I23" s="288"/>
      <c r="J23" s="288"/>
      <c r="K23" s="153"/>
    </row>
    <row r="24" spans="2:11" ht="15" customHeight="1">
      <c r="B24" s="156"/>
      <c r="C24" s="288" t="s">
        <v>565</v>
      </c>
      <c r="D24" s="288"/>
      <c r="E24" s="288"/>
      <c r="F24" s="288"/>
      <c r="G24" s="288"/>
      <c r="H24" s="288"/>
      <c r="I24" s="288"/>
      <c r="J24" s="288"/>
      <c r="K24" s="153"/>
    </row>
    <row r="25" spans="2:11" ht="15" customHeight="1">
      <c r="B25" s="156"/>
      <c r="C25" s="155"/>
      <c r="D25" s="288" t="s">
        <v>566</v>
      </c>
      <c r="E25" s="288"/>
      <c r="F25" s="288"/>
      <c r="G25" s="288"/>
      <c r="H25" s="288"/>
      <c r="I25" s="288"/>
      <c r="J25" s="288"/>
      <c r="K25" s="153"/>
    </row>
    <row r="26" spans="2:11" ht="15" customHeight="1">
      <c r="B26" s="156"/>
      <c r="C26" s="157"/>
      <c r="D26" s="288" t="s">
        <v>567</v>
      </c>
      <c r="E26" s="288"/>
      <c r="F26" s="288"/>
      <c r="G26" s="288"/>
      <c r="H26" s="288"/>
      <c r="I26" s="288"/>
      <c r="J26" s="288"/>
      <c r="K26" s="153"/>
    </row>
    <row r="27" spans="2:11" ht="12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3"/>
    </row>
    <row r="28" spans="2:11" ht="15" customHeight="1">
      <c r="B28" s="156"/>
      <c r="C28" s="157"/>
      <c r="D28" s="288" t="s">
        <v>568</v>
      </c>
      <c r="E28" s="288"/>
      <c r="F28" s="288"/>
      <c r="G28" s="288"/>
      <c r="H28" s="288"/>
      <c r="I28" s="288"/>
      <c r="J28" s="288"/>
      <c r="K28" s="153"/>
    </row>
    <row r="29" spans="2:11" ht="15" customHeight="1">
      <c r="B29" s="156"/>
      <c r="C29" s="157"/>
      <c r="D29" s="288" t="s">
        <v>569</v>
      </c>
      <c r="E29" s="288"/>
      <c r="F29" s="288"/>
      <c r="G29" s="288"/>
      <c r="H29" s="288"/>
      <c r="I29" s="288"/>
      <c r="J29" s="288"/>
      <c r="K29" s="153"/>
    </row>
    <row r="30" spans="2:11" ht="12.75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53"/>
    </row>
    <row r="31" spans="2:11" ht="15" customHeight="1">
      <c r="B31" s="156"/>
      <c r="C31" s="157"/>
      <c r="D31" s="288" t="s">
        <v>570</v>
      </c>
      <c r="E31" s="288"/>
      <c r="F31" s="288"/>
      <c r="G31" s="288"/>
      <c r="H31" s="288"/>
      <c r="I31" s="288"/>
      <c r="J31" s="288"/>
      <c r="K31" s="153"/>
    </row>
    <row r="32" spans="2:11" ht="15" customHeight="1">
      <c r="B32" s="156"/>
      <c r="C32" s="157"/>
      <c r="D32" s="288" t="s">
        <v>571</v>
      </c>
      <c r="E32" s="288"/>
      <c r="F32" s="288"/>
      <c r="G32" s="288"/>
      <c r="H32" s="288"/>
      <c r="I32" s="288"/>
      <c r="J32" s="288"/>
      <c r="K32" s="153"/>
    </row>
    <row r="33" spans="2:11" ht="15" customHeight="1">
      <c r="B33" s="156"/>
      <c r="C33" s="157"/>
      <c r="D33" s="288" t="s">
        <v>572</v>
      </c>
      <c r="E33" s="288"/>
      <c r="F33" s="288"/>
      <c r="G33" s="288"/>
      <c r="H33" s="288"/>
      <c r="I33" s="288"/>
      <c r="J33" s="288"/>
      <c r="K33" s="153"/>
    </row>
    <row r="34" spans="2:11" ht="15" customHeight="1">
      <c r="B34" s="156"/>
      <c r="C34" s="157"/>
      <c r="D34" s="155"/>
      <c r="E34" s="159" t="s">
        <v>94</v>
      </c>
      <c r="F34" s="155"/>
      <c r="G34" s="288" t="s">
        <v>573</v>
      </c>
      <c r="H34" s="288"/>
      <c r="I34" s="288"/>
      <c r="J34" s="288"/>
      <c r="K34" s="153"/>
    </row>
    <row r="35" spans="2:11" ht="15" customHeight="1">
      <c r="B35" s="156"/>
      <c r="C35" s="157"/>
      <c r="D35" s="155"/>
      <c r="E35" s="159" t="s">
        <v>574</v>
      </c>
      <c r="F35" s="155"/>
      <c r="G35" s="288" t="s">
        <v>575</v>
      </c>
      <c r="H35" s="288"/>
      <c r="I35" s="288"/>
      <c r="J35" s="288"/>
      <c r="K35" s="153"/>
    </row>
    <row r="36" spans="2:11" ht="15" customHeight="1">
      <c r="B36" s="156"/>
      <c r="C36" s="157"/>
      <c r="D36" s="155"/>
      <c r="E36" s="159" t="s">
        <v>45</v>
      </c>
      <c r="F36" s="155"/>
      <c r="G36" s="288" t="s">
        <v>576</v>
      </c>
      <c r="H36" s="288"/>
      <c r="I36" s="288"/>
      <c r="J36" s="288"/>
      <c r="K36" s="153"/>
    </row>
    <row r="37" spans="2:11" ht="15" customHeight="1">
      <c r="B37" s="156"/>
      <c r="C37" s="157"/>
      <c r="D37" s="155"/>
      <c r="E37" s="159" t="s">
        <v>95</v>
      </c>
      <c r="F37" s="155"/>
      <c r="G37" s="288" t="s">
        <v>577</v>
      </c>
      <c r="H37" s="288"/>
      <c r="I37" s="288"/>
      <c r="J37" s="288"/>
      <c r="K37" s="153"/>
    </row>
    <row r="38" spans="2:11" ht="15" customHeight="1">
      <c r="B38" s="156"/>
      <c r="C38" s="157"/>
      <c r="D38" s="155"/>
      <c r="E38" s="159" t="s">
        <v>96</v>
      </c>
      <c r="F38" s="155"/>
      <c r="G38" s="288" t="s">
        <v>578</v>
      </c>
      <c r="H38" s="288"/>
      <c r="I38" s="288"/>
      <c r="J38" s="288"/>
      <c r="K38" s="153"/>
    </row>
    <row r="39" spans="2:11" ht="15" customHeight="1">
      <c r="B39" s="156"/>
      <c r="C39" s="157"/>
      <c r="D39" s="155"/>
      <c r="E39" s="159" t="s">
        <v>97</v>
      </c>
      <c r="F39" s="155"/>
      <c r="G39" s="288" t="s">
        <v>579</v>
      </c>
      <c r="H39" s="288"/>
      <c r="I39" s="288"/>
      <c r="J39" s="288"/>
      <c r="K39" s="153"/>
    </row>
    <row r="40" spans="2:11" ht="15" customHeight="1">
      <c r="B40" s="156"/>
      <c r="C40" s="157"/>
      <c r="D40" s="155"/>
      <c r="E40" s="159" t="s">
        <v>580</v>
      </c>
      <c r="F40" s="155"/>
      <c r="G40" s="288" t="s">
        <v>581</v>
      </c>
      <c r="H40" s="288"/>
      <c r="I40" s="288"/>
      <c r="J40" s="288"/>
      <c r="K40" s="153"/>
    </row>
    <row r="41" spans="2:11" ht="15" customHeight="1">
      <c r="B41" s="156"/>
      <c r="C41" s="157"/>
      <c r="D41" s="155"/>
      <c r="E41" s="159"/>
      <c r="F41" s="155"/>
      <c r="G41" s="288" t="s">
        <v>582</v>
      </c>
      <c r="H41" s="288"/>
      <c r="I41" s="288"/>
      <c r="J41" s="288"/>
      <c r="K41" s="153"/>
    </row>
    <row r="42" spans="2:11" ht="15" customHeight="1">
      <c r="B42" s="156"/>
      <c r="C42" s="157"/>
      <c r="D42" s="155"/>
      <c r="E42" s="159" t="s">
        <v>583</v>
      </c>
      <c r="F42" s="155"/>
      <c r="G42" s="288" t="s">
        <v>584</v>
      </c>
      <c r="H42" s="288"/>
      <c r="I42" s="288"/>
      <c r="J42" s="288"/>
      <c r="K42" s="153"/>
    </row>
    <row r="43" spans="2:11" ht="15" customHeight="1">
      <c r="B43" s="156"/>
      <c r="C43" s="157"/>
      <c r="D43" s="155"/>
      <c r="E43" s="159" t="s">
        <v>100</v>
      </c>
      <c r="F43" s="155"/>
      <c r="G43" s="288" t="s">
        <v>585</v>
      </c>
      <c r="H43" s="288"/>
      <c r="I43" s="288"/>
      <c r="J43" s="288"/>
      <c r="K43" s="153"/>
    </row>
    <row r="44" spans="2:11" ht="12.75" customHeight="1">
      <c r="B44" s="156"/>
      <c r="C44" s="157"/>
      <c r="D44" s="155"/>
      <c r="E44" s="155"/>
      <c r="F44" s="155"/>
      <c r="G44" s="155"/>
      <c r="H44" s="155"/>
      <c r="I44" s="155"/>
      <c r="J44" s="155"/>
      <c r="K44" s="153"/>
    </row>
    <row r="45" spans="2:11" ht="15" customHeight="1">
      <c r="B45" s="156"/>
      <c r="C45" s="157"/>
      <c r="D45" s="288" t="s">
        <v>586</v>
      </c>
      <c r="E45" s="288"/>
      <c r="F45" s="288"/>
      <c r="G45" s="288"/>
      <c r="H45" s="288"/>
      <c r="I45" s="288"/>
      <c r="J45" s="288"/>
      <c r="K45" s="153"/>
    </row>
    <row r="46" spans="2:11" ht="15" customHeight="1">
      <c r="B46" s="156"/>
      <c r="C46" s="157"/>
      <c r="D46" s="157"/>
      <c r="E46" s="288" t="s">
        <v>587</v>
      </c>
      <c r="F46" s="288"/>
      <c r="G46" s="288"/>
      <c r="H46" s="288"/>
      <c r="I46" s="288"/>
      <c r="J46" s="288"/>
      <c r="K46" s="153"/>
    </row>
    <row r="47" spans="2:11" ht="15" customHeight="1">
      <c r="B47" s="156"/>
      <c r="C47" s="157"/>
      <c r="D47" s="157"/>
      <c r="E47" s="288" t="s">
        <v>588</v>
      </c>
      <c r="F47" s="288"/>
      <c r="G47" s="288"/>
      <c r="H47" s="288"/>
      <c r="I47" s="288"/>
      <c r="J47" s="288"/>
      <c r="K47" s="153"/>
    </row>
    <row r="48" spans="2:11" ht="15" customHeight="1">
      <c r="B48" s="156"/>
      <c r="C48" s="157"/>
      <c r="D48" s="157"/>
      <c r="E48" s="288" t="s">
        <v>589</v>
      </c>
      <c r="F48" s="288"/>
      <c r="G48" s="288"/>
      <c r="H48" s="288"/>
      <c r="I48" s="288"/>
      <c r="J48" s="288"/>
      <c r="K48" s="153"/>
    </row>
    <row r="49" spans="2:11" ht="15" customHeight="1">
      <c r="B49" s="156"/>
      <c r="C49" s="157"/>
      <c r="D49" s="288" t="s">
        <v>590</v>
      </c>
      <c r="E49" s="288"/>
      <c r="F49" s="288"/>
      <c r="G49" s="288"/>
      <c r="H49" s="288"/>
      <c r="I49" s="288"/>
      <c r="J49" s="288"/>
      <c r="K49" s="153"/>
    </row>
    <row r="50" spans="2:11" ht="25.5" customHeight="1">
      <c r="B50" s="152"/>
      <c r="C50" s="291" t="s">
        <v>591</v>
      </c>
      <c r="D50" s="291"/>
      <c r="E50" s="291"/>
      <c r="F50" s="291"/>
      <c r="G50" s="291"/>
      <c r="H50" s="291"/>
      <c r="I50" s="291"/>
      <c r="J50" s="291"/>
      <c r="K50" s="153"/>
    </row>
    <row r="51" spans="2:11" ht="5.25" customHeight="1">
      <c r="B51" s="152"/>
      <c r="C51" s="154"/>
      <c r="D51" s="154"/>
      <c r="E51" s="154"/>
      <c r="F51" s="154"/>
      <c r="G51" s="154"/>
      <c r="H51" s="154"/>
      <c r="I51" s="154"/>
      <c r="J51" s="154"/>
      <c r="K51" s="153"/>
    </row>
    <row r="52" spans="2:11" ht="15" customHeight="1">
      <c r="B52" s="152"/>
      <c r="C52" s="288" t="s">
        <v>592</v>
      </c>
      <c r="D52" s="288"/>
      <c r="E52" s="288"/>
      <c r="F52" s="288"/>
      <c r="G52" s="288"/>
      <c r="H52" s="288"/>
      <c r="I52" s="288"/>
      <c r="J52" s="288"/>
      <c r="K52" s="153"/>
    </row>
    <row r="53" spans="2:11" ht="15" customHeight="1">
      <c r="B53" s="152"/>
      <c r="C53" s="288" t="s">
        <v>593</v>
      </c>
      <c r="D53" s="288"/>
      <c r="E53" s="288"/>
      <c r="F53" s="288"/>
      <c r="G53" s="288"/>
      <c r="H53" s="288"/>
      <c r="I53" s="288"/>
      <c r="J53" s="288"/>
      <c r="K53" s="153"/>
    </row>
    <row r="54" spans="2:11" ht="12.75" customHeight="1">
      <c r="B54" s="152"/>
      <c r="C54" s="155"/>
      <c r="D54" s="155"/>
      <c r="E54" s="155"/>
      <c r="F54" s="155"/>
      <c r="G54" s="155"/>
      <c r="H54" s="155"/>
      <c r="I54" s="155"/>
      <c r="J54" s="155"/>
      <c r="K54" s="153"/>
    </row>
    <row r="55" spans="2:11" ht="15" customHeight="1">
      <c r="B55" s="152"/>
      <c r="C55" s="288" t="s">
        <v>594</v>
      </c>
      <c r="D55" s="288"/>
      <c r="E55" s="288"/>
      <c r="F55" s="288"/>
      <c r="G55" s="288"/>
      <c r="H55" s="288"/>
      <c r="I55" s="288"/>
      <c r="J55" s="288"/>
      <c r="K55" s="153"/>
    </row>
    <row r="56" spans="2:11" ht="15" customHeight="1">
      <c r="B56" s="152"/>
      <c r="C56" s="157"/>
      <c r="D56" s="288" t="s">
        <v>595</v>
      </c>
      <c r="E56" s="288"/>
      <c r="F56" s="288"/>
      <c r="G56" s="288"/>
      <c r="H56" s="288"/>
      <c r="I56" s="288"/>
      <c r="J56" s="288"/>
      <c r="K56" s="153"/>
    </row>
    <row r="57" spans="2:11" ht="15" customHeight="1">
      <c r="B57" s="152"/>
      <c r="C57" s="157"/>
      <c r="D57" s="288" t="s">
        <v>596</v>
      </c>
      <c r="E57" s="288"/>
      <c r="F57" s="288"/>
      <c r="G57" s="288"/>
      <c r="H57" s="288"/>
      <c r="I57" s="288"/>
      <c r="J57" s="288"/>
      <c r="K57" s="153"/>
    </row>
    <row r="58" spans="2:11" ht="15" customHeight="1">
      <c r="B58" s="152"/>
      <c r="C58" s="157"/>
      <c r="D58" s="288" t="s">
        <v>597</v>
      </c>
      <c r="E58" s="288"/>
      <c r="F58" s="288"/>
      <c r="G58" s="288"/>
      <c r="H58" s="288"/>
      <c r="I58" s="288"/>
      <c r="J58" s="288"/>
      <c r="K58" s="153"/>
    </row>
    <row r="59" spans="2:11" ht="15" customHeight="1">
      <c r="B59" s="152"/>
      <c r="C59" s="157"/>
      <c r="D59" s="288" t="s">
        <v>598</v>
      </c>
      <c r="E59" s="288"/>
      <c r="F59" s="288"/>
      <c r="G59" s="288"/>
      <c r="H59" s="288"/>
      <c r="I59" s="288"/>
      <c r="J59" s="288"/>
      <c r="K59" s="153"/>
    </row>
    <row r="60" spans="2:11" ht="15" customHeight="1">
      <c r="B60" s="152"/>
      <c r="C60" s="157"/>
      <c r="D60" s="290" t="s">
        <v>599</v>
      </c>
      <c r="E60" s="290"/>
      <c r="F60" s="290"/>
      <c r="G60" s="290"/>
      <c r="H60" s="290"/>
      <c r="I60" s="290"/>
      <c r="J60" s="290"/>
      <c r="K60" s="153"/>
    </row>
    <row r="61" spans="2:11" ht="15" customHeight="1">
      <c r="B61" s="152"/>
      <c r="C61" s="157"/>
      <c r="D61" s="288" t="s">
        <v>600</v>
      </c>
      <c r="E61" s="288"/>
      <c r="F61" s="288"/>
      <c r="G61" s="288"/>
      <c r="H61" s="288"/>
      <c r="I61" s="288"/>
      <c r="J61" s="288"/>
      <c r="K61" s="153"/>
    </row>
    <row r="62" spans="2:11" ht="12.75" customHeight="1">
      <c r="B62" s="152"/>
      <c r="C62" s="157"/>
      <c r="D62" s="157"/>
      <c r="E62" s="160"/>
      <c r="F62" s="157"/>
      <c r="G62" s="157"/>
      <c r="H62" s="157"/>
      <c r="I62" s="157"/>
      <c r="J62" s="157"/>
      <c r="K62" s="153"/>
    </row>
    <row r="63" spans="2:11" ht="15" customHeight="1">
      <c r="B63" s="152"/>
      <c r="C63" s="157"/>
      <c r="D63" s="288" t="s">
        <v>601</v>
      </c>
      <c r="E63" s="288"/>
      <c r="F63" s="288"/>
      <c r="G63" s="288"/>
      <c r="H63" s="288"/>
      <c r="I63" s="288"/>
      <c r="J63" s="288"/>
      <c r="K63" s="153"/>
    </row>
    <row r="64" spans="2:11" ht="15" customHeight="1">
      <c r="B64" s="152"/>
      <c r="C64" s="157"/>
      <c r="D64" s="290" t="s">
        <v>602</v>
      </c>
      <c r="E64" s="290"/>
      <c r="F64" s="290"/>
      <c r="G64" s="290"/>
      <c r="H64" s="290"/>
      <c r="I64" s="290"/>
      <c r="J64" s="290"/>
      <c r="K64" s="153"/>
    </row>
    <row r="65" spans="2:11" ht="15" customHeight="1">
      <c r="B65" s="152"/>
      <c r="C65" s="157"/>
      <c r="D65" s="288" t="s">
        <v>603</v>
      </c>
      <c r="E65" s="288"/>
      <c r="F65" s="288"/>
      <c r="G65" s="288"/>
      <c r="H65" s="288"/>
      <c r="I65" s="288"/>
      <c r="J65" s="288"/>
      <c r="K65" s="153"/>
    </row>
    <row r="66" spans="2:11" ht="15" customHeight="1">
      <c r="B66" s="152"/>
      <c r="C66" s="157"/>
      <c r="D66" s="288" t="s">
        <v>604</v>
      </c>
      <c r="E66" s="288"/>
      <c r="F66" s="288"/>
      <c r="G66" s="288"/>
      <c r="H66" s="288"/>
      <c r="I66" s="288"/>
      <c r="J66" s="288"/>
      <c r="K66" s="153"/>
    </row>
    <row r="67" spans="2:11" ht="15" customHeight="1">
      <c r="B67" s="152"/>
      <c r="C67" s="157"/>
      <c r="D67" s="288" t="s">
        <v>605</v>
      </c>
      <c r="E67" s="288"/>
      <c r="F67" s="288"/>
      <c r="G67" s="288"/>
      <c r="H67" s="288"/>
      <c r="I67" s="288"/>
      <c r="J67" s="288"/>
      <c r="K67" s="153"/>
    </row>
    <row r="68" spans="2:11" ht="15" customHeight="1">
      <c r="B68" s="152"/>
      <c r="C68" s="157"/>
      <c r="D68" s="288" t="s">
        <v>606</v>
      </c>
      <c r="E68" s="288"/>
      <c r="F68" s="288"/>
      <c r="G68" s="288"/>
      <c r="H68" s="288"/>
      <c r="I68" s="288"/>
      <c r="J68" s="288"/>
      <c r="K68" s="153"/>
    </row>
    <row r="69" spans="2:11" ht="12.75" customHeight="1">
      <c r="B69" s="161"/>
      <c r="C69" s="162"/>
      <c r="D69" s="162"/>
      <c r="E69" s="162"/>
      <c r="F69" s="162"/>
      <c r="G69" s="162"/>
      <c r="H69" s="162"/>
      <c r="I69" s="162"/>
      <c r="J69" s="162"/>
      <c r="K69" s="163"/>
    </row>
    <row r="70" spans="2:11" ht="18.75" customHeight="1">
      <c r="B70" s="164"/>
      <c r="C70" s="164"/>
      <c r="D70" s="164"/>
      <c r="E70" s="164"/>
      <c r="F70" s="164"/>
      <c r="G70" s="164"/>
      <c r="H70" s="164"/>
      <c r="I70" s="164"/>
      <c r="J70" s="164"/>
      <c r="K70" s="165"/>
    </row>
    <row r="71" spans="2:11" ht="18.75" customHeight="1">
      <c r="B71" s="165"/>
      <c r="C71" s="165"/>
      <c r="D71" s="165"/>
      <c r="E71" s="165"/>
      <c r="F71" s="165"/>
      <c r="G71" s="165"/>
      <c r="H71" s="165"/>
      <c r="I71" s="165"/>
      <c r="J71" s="165"/>
      <c r="K71" s="165"/>
    </row>
    <row r="72" spans="2:11" ht="7.5" customHeight="1">
      <c r="B72" s="166"/>
      <c r="C72" s="167"/>
      <c r="D72" s="167"/>
      <c r="E72" s="167"/>
      <c r="F72" s="167"/>
      <c r="G72" s="167"/>
      <c r="H72" s="167"/>
      <c r="I72" s="167"/>
      <c r="J72" s="167"/>
      <c r="K72" s="168"/>
    </row>
    <row r="73" spans="2:11" ht="45" customHeight="1">
      <c r="B73" s="169"/>
      <c r="C73" s="289" t="s">
        <v>542</v>
      </c>
      <c r="D73" s="289"/>
      <c r="E73" s="289"/>
      <c r="F73" s="289"/>
      <c r="G73" s="289"/>
      <c r="H73" s="289"/>
      <c r="I73" s="289"/>
      <c r="J73" s="289"/>
      <c r="K73" s="170"/>
    </row>
    <row r="74" spans="2:11" ht="17.25" customHeight="1">
      <c r="B74" s="169"/>
      <c r="C74" s="171" t="s">
        <v>607</v>
      </c>
      <c r="D74" s="171"/>
      <c r="E74" s="171"/>
      <c r="F74" s="171" t="s">
        <v>608</v>
      </c>
      <c r="G74" s="172"/>
      <c r="H74" s="171" t="s">
        <v>95</v>
      </c>
      <c r="I74" s="171" t="s">
        <v>49</v>
      </c>
      <c r="J74" s="171" t="s">
        <v>609</v>
      </c>
      <c r="K74" s="170"/>
    </row>
    <row r="75" spans="2:11" ht="17.25" customHeight="1">
      <c r="B75" s="169"/>
      <c r="C75" s="173" t="s">
        <v>610</v>
      </c>
      <c r="D75" s="173"/>
      <c r="E75" s="173"/>
      <c r="F75" s="174" t="s">
        <v>611</v>
      </c>
      <c r="G75" s="175"/>
      <c r="H75" s="173"/>
      <c r="I75" s="173"/>
      <c r="J75" s="173" t="s">
        <v>612</v>
      </c>
      <c r="K75" s="170"/>
    </row>
    <row r="76" spans="2:11" ht="5.25" customHeight="1">
      <c r="B76" s="169"/>
      <c r="C76" s="176"/>
      <c r="D76" s="176"/>
      <c r="E76" s="176"/>
      <c r="F76" s="176"/>
      <c r="G76" s="177"/>
      <c r="H76" s="176"/>
      <c r="I76" s="176"/>
      <c r="J76" s="176"/>
      <c r="K76" s="170"/>
    </row>
    <row r="77" spans="2:11" ht="15" customHeight="1">
      <c r="B77" s="169"/>
      <c r="C77" s="159" t="s">
        <v>613</v>
      </c>
      <c r="D77" s="159"/>
      <c r="E77" s="159"/>
      <c r="F77" s="178" t="s">
        <v>614</v>
      </c>
      <c r="G77" s="177"/>
      <c r="H77" s="159" t="s">
        <v>615</v>
      </c>
      <c r="I77" s="159" t="s">
        <v>616</v>
      </c>
      <c r="J77" s="159" t="s">
        <v>617</v>
      </c>
      <c r="K77" s="170"/>
    </row>
    <row r="78" spans="2:11" ht="15" customHeight="1">
      <c r="B78" s="179"/>
      <c r="C78" s="159" t="s">
        <v>618</v>
      </c>
      <c r="D78" s="159"/>
      <c r="E78" s="159"/>
      <c r="F78" s="178" t="s">
        <v>619</v>
      </c>
      <c r="G78" s="177"/>
      <c r="H78" s="159" t="s">
        <v>620</v>
      </c>
      <c r="I78" s="159" t="s">
        <v>616</v>
      </c>
      <c r="J78" s="159">
        <v>50</v>
      </c>
      <c r="K78" s="170"/>
    </row>
    <row r="79" spans="2:11" ht="15" customHeight="1">
      <c r="B79" s="179"/>
      <c r="C79" s="159" t="s">
        <v>621</v>
      </c>
      <c r="D79" s="159"/>
      <c r="E79" s="159"/>
      <c r="F79" s="178" t="s">
        <v>614</v>
      </c>
      <c r="G79" s="177"/>
      <c r="H79" s="159" t="s">
        <v>622</v>
      </c>
      <c r="I79" s="159" t="s">
        <v>623</v>
      </c>
      <c r="J79" s="159"/>
      <c r="K79" s="170"/>
    </row>
    <row r="80" spans="2:11" ht="15" customHeight="1">
      <c r="B80" s="179"/>
      <c r="C80" s="159" t="s">
        <v>624</v>
      </c>
      <c r="D80" s="159"/>
      <c r="E80" s="159"/>
      <c r="F80" s="178" t="s">
        <v>619</v>
      </c>
      <c r="G80" s="177"/>
      <c r="H80" s="159" t="s">
        <v>625</v>
      </c>
      <c r="I80" s="159" t="s">
        <v>616</v>
      </c>
      <c r="J80" s="159">
        <v>50</v>
      </c>
      <c r="K80" s="170"/>
    </row>
    <row r="81" spans="2:11" ht="15" customHeight="1">
      <c r="B81" s="179"/>
      <c r="C81" s="159" t="s">
        <v>626</v>
      </c>
      <c r="D81" s="159"/>
      <c r="E81" s="159"/>
      <c r="F81" s="178" t="s">
        <v>619</v>
      </c>
      <c r="G81" s="177"/>
      <c r="H81" s="159" t="s">
        <v>627</v>
      </c>
      <c r="I81" s="159" t="s">
        <v>616</v>
      </c>
      <c r="J81" s="159">
        <v>20</v>
      </c>
      <c r="K81" s="170"/>
    </row>
    <row r="82" spans="2:11" ht="15" customHeight="1">
      <c r="B82" s="179"/>
      <c r="C82" s="159" t="s">
        <v>628</v>
      </c>
      <c r="D82" s="159"/>
      <c r="E82" s="159"/>
      <c r="F82" s="178" t="s">
        <v>619</v>
      </c>
      <c r="G82" s="177"/>
      <c r="H82" s="159" t="s">
        <v>629</v>
      </c>
      <c r="I82" s="159" t="s">
        <v>616</v>
      </c>
      <c r="J82" s="159">
        <v>20</v>
      </c>
      <c r="K82" s="170"/>
    </row>
    <row r="83" spans="2:11" ht="15" customHeight="1">
      <c r="B83" s="179"/>
      <c r="C83" s="159" t="s">
        <v>630</v>
      </c>
      <c r="D83" s="159"/>
      <c r="E83" s="159"/>
      <c r="F83" s="178" t="s">
        <v>619</v>
      </c>
      <c r="G83" s="177"/>
      <c r="H83" s="159" t="s">
        <v>631</v>
      </c>
      <c r="I83" s="159" t="s">
        <v>616</v>
      </c>
      <c r="J83" s="159">
        <v>50</v>
      </c>
      <c r="K83" s="170"/>
    </row>
    <row r="84" spans="2:11" ht="15" customHeight="1">
      <c r="B84" s="179"/>
      <c r="C84" s="159" t="s">
        <v>632</v>
      </c>
      <c r="D84" s="159"/>
      <c r="E84" s="159"/>
      <c r="F84" s="178" t="s">
        <v>619</v>
      </c>
      <c r="G84" s="177"/>
      <c r="H84" s="159" t="s">
        <v>632</v>
      </c>
      <c r="I84" s="159" t="s">
        <v>616</v>
      </c>
      <c r="J84" s="159">
        <v>50</v>
      </c>
      <c r="K84" s="170"/>
    </row>
    <row r="85" spans="2:11" ht="15" customHeight="1">
      <c r="B85" s="179"/>
      <c r="C85" s="159" t="s">
        <v>101</v>
      </c>
      <c r="D85" s="159"/>
      <c r="E85" s="159"/>
      <c r="F85" s="178" t="s">
        <v>619</v>
      </c>
      <c r="G85" s="177"/>
      <c r="H85" s="159" t="s">
        <v>633</v>
      </c>
      <c r="I85" s="159" t="s">
        <v>616</v>
      </c>
      <c r="J85" s="159">
        <v>255</v>
      </c>
      <c r="K85" s="170"/>
    </row>
    <row r="86" spans="2:11" ht="15" customHeight="1">
      <c r="B86" s="179"/>
      <c r="C86" s="159" t="s">
        <v>634</v>
      </c>
      <c r="D86" s="159"/>
      <c r="E86" s="159"/>
      <c r="F86" s="178" t="s">
        <v>614</v>
      </c>
      <c r="G86" s="177"/>
      <c r="H86" s="159" t="s">
        <v>635</v>
      </c>
      <c r="I86" s="159" t="s">
        <v>636</v>
      </c>
      <c r="J86" s="159"/>
      <c r="K86" s="170"/>
    </row>
    <row r="87" spans="2:11" ht="15" customHeight="1">
      <c r="B87" s="179"/>
      <c r="C87" s="159" t="s">
        <v>637</v>
      </c>
      <c r="D87" s="159"/>
      <c r="E87" s="159"/>
      <c r="F87" s="178" t="s">
        <v>614</v>
      </c>
      <c r="G87" s="177"/>
      <c r="H87" s="159" t="s">
        <v>638</v>
      </c>
      <c r="I87" s="159" t="s">
        <v>639</v>
      </c>
      <c r="J87" s="159"/>
      <c r="K87" s="170"/>
    </row>
    <row r="88" spans="2:11" ht="15" customHeight="1">
      <c r="B88" s="179"/>
      <c r="C88" s="159" t="s">
        <v>640</v>
      </c>
      <c r="D88" s="159"/>
      <c r="E88" s="159"/>
      <c r="F88" s="178" t="s">
        <v>614</v>
      </c>
      <c r="G88" s="177"/>
      <c r="H88" s="159" t="s">
        <v>640</v>
      </c>
      <c r="I88" s="159" t="s">
        <v>639</v>
      </c>
      <c r="J88" s="159"/>
      <c r="K88" s="170"/>
    </row>
    <row r="89" spans="2:11" ht="15" customHeight="1">
      <c r="B89" s="179"/>
      <c r="C89" s="159" t="s">
        <v>32</v>
      </c>
      <c r="D89" s="159"/>
      <c r="E89" s="159"/>
      <c r="F89" s="178" t="s">
        <v>614</v>
      </c>
      <c r="G89" s="177"/>
      <c r="H89" s="159" t="s">
        <v>641</v>
      </c>
      <c r="I89" s="159" t="s">
        <v>639</v>
      </c>
      <c r="J89" s="159"/>
      <c r="K89" s="170"/>
    </row>
    <row r="90" spans="2:11" ht="15" customHeight="1">
      <c r="B90" s="179"/>
      <c r="C90" s="159" t="s">
        <v>40</v>
      </c>
      <c r="D90" s="159"/>
      <c r="E90" s="159"/>
      <c r="F90" s="178" t="s">
        <v>614</v>
      </c>
      <c r="G90" s="177"/>
      <c r="H90" s="159" t="s">
        <v>642</v>
      </c>
      <c r="I90" s="159" t="s">
        <v>639</v>
      </c>
      <c r="J90" s="159"/>
      <c r="K90" s="170"/>
    </row>
    <row r="91" spans="2:11" ht="15" customHeight="1">
      <c r="B91" s="180"/>
      <c r="C91" s="181"/>
      <c r="D91" s="181"/>
      <c r="E91" s="181"/>
      <c r="F91" s="181"/>
      <c r="G91" s="181"/>
      <c r="H91" s="181"/>
      <c r="I91" s="181"/>
      <c r="J91" s="181"/>
      <c r="K91" s="182"/>
    </row>
    <row r="92" spans="2:11" ht="18.75" customHeight="1">
      <c r="B92" s="183"/>
      <c r="C92" s="184"/>
      <c r="D92" s="184"/>
      <c r="E92" s="184"/>
      <c r="F92" s="184"/>
      <c r="G92" s="184"/>
      <c r="H92" s="184"/>
      <c r="I92" s="184"/>
      <c r="J92" s="184"/>
      <c r="K92" s="183"/>
    </row>
    <row r="93" spans="2:11" ht="18.75" customHeight="1">
      <c r="B93" s="165"/>
      <c r="C93" s="165"/>
      <c r="D93" s="165"/>
      <c r="E93" s="165"/>
      <c r="F93" s="165"/>
      <c r="G93" s="165"/>
      <c r="H93" s="165"/>
      <c r="I93" s="165"/>
      <c r="J93" s="165"/>
      <c r="K93" s="165"/>
    </row>
    <row r="94" spans="2:11" ht="7.5" customHeight="1">
      <c r="B94" s="166"/>
      <c r="C94" s="167"/>
      <c r="D94" s="167"/>
      <c r="E94" s="167"/>
      <c r="F94" s="167"/>
      <c r="G94" s="167"/>
      <c r="H94" s="167"/>
      <c r="I94" s="167"/>
      <c r="J94" s="167"/>
      <c r="K94" s="168"/>
    </row>
    <row r="95" spans="2:11" ht="45" customHeight="1">
      <c r="B95" s="169"/>
      <c r="C95" s="289" t="s">
        <v>643</v>
      </c>
      <c r="D95" s="289"/>
      <c r="E95" s="289"/>
      <c r="F95" s="289"/>
      <c r="G95" s="289"/>
      <c r="H95" s="289"/>
      <c r="I95" s="289"/>
      <c r="J95" s="289"/>
      <c r="K95" s="170"/>
    </row>
    <row r="96" spans="2:11" ht="17.25" customHeight="1">
      <c r="B96" s="169"/>
      <c r="C96" s="171" t="s">
        <v>607</v>
      </c>
      <c r="D96" s="171"/>
      <c r="E96" s="171"/>
      <c r="F96" s="171" t="s">
        <v>608</v>
      </c>
      <c r="G96" s="172"/>
      <c r="H96" s="171" t="s">
        <v>95</v>
      </c>
      <c r="I96" s="171" t="s">
        <v>49</v>
      </c>
      <c r="J96" s="171" t="s">
        <v>609</v>
      </c>
      <c r="K96" s="170"/>
    </row>
    <row r="97" spans="2:11" ht="17.25" customHeight="1">
      <c r="B97" s="169"/>
      <c r="C97" s="173" t="s">
        <v>610</v>
      </c>
      <c r="D97" s="173"/>
      <c r="E97" s="173"/>
      <c r="F97" s="174" t="s">
        <v>611</v>
      </c>
      <c r="G97" s="175"/>
      <c r="H97" s="173"/>
      <c r="I97" s="173"/>
      <c r="J97" s="173" t="s">
        <v>612</v>
      </c>
      <c r="K97" s="170"/>
    </row>
    <row r="98" spans="2:11" ht="5.25" customHeight="1">
      <c r="B98" s="169"/>
      <c r="C98" s="171"/>
      <c r="D98" s="171"/>
      <c r="E98" s="171"/>
      <c r="F98" s="171"/>
      <c r="G98" s="185"/>
      <c r="H98" s="171"/>
      <c r="I98" s="171"/>
      <c r="J98" s="171"/>
      <c r="K98" s="170"/>
    </row>
    <row r="99" spans="2:11" ht="15" customHeight="1">
      <c r="B99" s="169"/>
      <c r="C99" s="159" t="s">
        <v>613</v>
      </c>
      <c r="D99" s="159"/>
      <c r="E99" s="159"/>
      <c r="F99" s="178" t="s">
        <v>614</v>
      </c>
      <c r="G99" s="159"/>
      <c r="H99" s="159" t="s">
        <v>644</v>
      </c>
      <c r="I99" s="159" t="s">
        <v>616</v>
      </c>
      <c r="J99" s="159" t="s">
        <v>617</v>
      </c>
      <c r="K99" s="170"/>
    </row>
    <row r="100" spans="2:11" ht="15" customHeight="1">
      <c r="B100" s="179"/>
      <c r="C100" s="159" t="s">
        <v>618</v>
      </c>
      <c r="D100" s="159"/>
      <c r="E100" s="159"/>
      <c r="F100" s="178" t="s">
        <v>619</v>
      </c>
      <c r="G100" s="159"/>
      <c r="H100" s="159" t="s">
        <v>644</v>
      </c>
      <c r="I100" s="159" t="s">
        <v>616</v>
      </c>
      <c r="J100" s="159">
        <v>50</v>
      </c>
      <c r="K100" s="170"/>
    </row>
    <row r="101" spans="2:11" ht="15" customHeight="1">
      <c r="B101" s="179"/>
      <c r="C101" s="159" t="s">
        <v>621</v>
      </c>
      <c r="D101" s="159"/>
      <c r="E101" s="159"/>
      <c r="F101" s="178" t="s">
        <v>614</v>
      </c>
      <c r="G101" s="159"/>
      <c r="H101" s="159" t="s">
        <v>644</v>
      </c>
      <c r="I101" s="159" t="s">
        <v>623</v>
      </c>
      <c r="J101" s="159"/>
      <c r="K101" s="170"/>
    </row>
    <row r="102" spans="2:11" ht="15" customHeight="1">
      <c r="B102" s="179"/>
      <c r="C102" s="159" t="s">
        <v>624</v>
      </c>
      <c r="D102" s="159"/>
      <c r="E102" s="159"/>
      <c r="F102" s="178" t="s">
        <v>619</v>
      </c>
      <c r="G102" s="159"/>
      <c r="H102" s="159" t="s">
        <v>644</v>
      </c>
      <c r="I102" s="159" t="s">
        <v>616</v>
      </c>
      <c r="J102" s="159">
        <v>50</v>
      </c>
      <c r="K102" s="170"/>
    </row>
    <row r="103" spans="2:11" ht="15" customHeight="1">
      <c r="B103" s="179"/>
      <c r="C103" s="159" t="s">
        <v>632</v>
      </c>
      <c r="D103" s="159"/>
      <c r="E103" s="159"/>
      <c r="F103" s="178" t="s">
        <v>619</v>
      </c>
      <c r="G103" s="159"/>
      <c r="H103" s="159" t="s">
        <v>644</v>
      </c>
      <c r="I103" s="159" t="s">
        <v>616</v>
      </c>
      <c r="J103" s="159">
        <v>50</v>
      </c>
      <c r="K103" s="170"/>
    </row>
    <row r="104" spans="2:11" ht="15" customHeight="1">
      <c r="B104" s="179"/>
      <c r="C104" s="159" t="s">
        <v>630</v>
      </c>
      <c r="D104" s="159"/>
      <c r="E104" s="159"/>
      <c r="F104" s="178" t="s">
        <v>619</v>
      </c>
      <c r="G104" s="159"/>
      <c r="H104" s="159" t="s">
        <v>644</v>
      </c>
      <c r="I104" s="159" t="s">
        <v>616</v>
      </c>
      <c r="J104" s="159">
        <v>50</v>
      </c>
      <c r="K104" s="170"/>
    </row>
    <row r="105" spans="2:11" ht="15" customHeight="1">
      <c r="B105" s="179"/>
      <c r="C105" s="159" t="s">
        <v>45</v>
      </c>
      <c r="D105" s="159"/>
      <c r="E105" s="159"/>
      <c r="F105" s="178" t="s">
        <v>614</v>
      </c>
      <c r="G105" s="159"/>
      <c r="H105" s="159" t="s">
        <v>645</v>
      </c>
      <c r="I105" s="159" t="s">
        <v>616</v>
      </c>
      <c r="J105" s="159">
        <v>20</v>
      </c>
      <c r="K105" s="170"/>
    </row>
    <row r="106" spans="2:11" ht="15" customHeight="1">
      <c r="B106" s="179"/>
      <c r="C106" s="159" t="s">
        <v>646</v>
      </c>
      <c r="D106" s="159"/>
      <c r="E106" s="159"/>
      <c r="F106" s="178" t="s">
        <v>614</v>
      </c>
      <c r="G106" s="159"/>
      <c r="H106" s="159" t="s">
        <v>647</v>
      </c>
      <c r="I106" s="159" t="s">
        <v>616</v>
      </c>
      <c r="J106" s="159">
        <v>120</v>
      </c>
      <c r="K106" s="170"/>
    </row>
    <row r="107" spans="2:11" ht="15" customHeight="1">
      <c r="B107" s="179"/>
      <c r="C107" s="159" t="s">
        <v>32</v>
      </c>
      <c r="D107" s="159"/>
      <c r="E107" s="159"/>
      <c r="F107" s="178" t="s">
        <v>614</v>
      </c>
      <c r="G107" s="159"/>
      <c r="H107" s="159" t="s">
        <v>648</v>
      </c>
      <c r="I107" s="159" t="s">
        <v>639</v>
      </c>
      <c r="J107" s="159"/>
      <c r="K107" s="170"/>
    </row>
    <row r="108" spans="2:11" ht="15" customHeight="1">
      <c r="B108" s="179"/>
      <c r="C108" s="159" t="s">
        <v>40</v>
      </c>
      <c r="D108" s="159"/>
      <c r="E108" s="159"/>
      <c r="F108" s="178" t="s">
        <v>614</v>
      </c>
      <c r="G108" s="159"/>
      <c r="H108" s="159" t="s">
        <v>649</v>
      </c>
      <c r="I108" s="159" t="s">
        <v>639</v>
      </c>
      <c r="J108" s="159"/>
      <c r="K108" s="170"/>
    </row>
    <row r="109" spans="2:11" ht="15" customHeight="1">
      <c r="B109" s="179"/>
      <c r="C109" s="159" t="s">
        <v>49</v>
      </c>
      <c r="D109" s="159"/>
      <c r="E109" s="159"/>
      <c r="F109" s="178" t="s">
        <v>614</v>
      </c>
      <c r="G109" s="159"/>
      <c r="H109" s="159" t="s">
        <v>650</v>
      </c>
      <c r="I109" s="159" t="s">
        <v>651</v>
      </c>
      <c r="J109" s="159"/>
      <c r="K109" s="170"/>
    </row>
    <row r="110" spans="2:11" ht="15" customHeight="1">
      <c r="B110" s="180"/>
      <c r="C110" s="186"/>
      <c r="D110" s="186"/>
      <c r="E110" s="186"/>
      <c r="F110" s="186"/>
      <c r="G110" s="186"/>
      <c r="H110" s="186"/>
      <c r="I110" s="186"/>
      <c r="J110" s="186"/>
      <c r="K110" s="182"/>
    </row>
    <row r="111" spans="2:11" ht="18.75" customHeight="1">
      <c r="B111" s="187"/>
      <c r="C111" s="155"/>
      <c r="D111" s="155"/>
      <c r="E111" s="155"/>
      <c r="F111" s="188"/>
      <c r="G111" s="155"/>
      <c r="H111" s="155"/>
      <c r="I111" s="155"/>
      <c r="J111" s="155"/>
      <c r="K111" s="187"/>
    </row>
    <row r="112" spans="2:11" ht="18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</row>
    <row r="113" spans="2:11" ht="7.5" customHeight="1">
      <c r="B113" s="189"/>
      <c r="C113" s="190"/>
      <c r="D113" s="190"/>
      <c r="E113" s="190"/>
      <c r="F113" s="190"/>
      <c r="G113" s="190"/>
      <c r="H113" s="190"/>
      <c r="I113" s="190"/>
      <c r="J113" s="190"/>
      <c r="K113" s="191"/>
    </row>
    <row r="114" spans="2:11" ht="45" customHeight="1">
      <c r="B114" s="192"/>
      <c r="C114" s="286" t="s">
        <v>652</v>
      </c>
      <c r="D114" s="286"/>
      <c r="E114" s="286"/>
      <c r="F114" s="286"/>
      <c r="G114" s="286"/>
      <c r="H114" s="286"/>
      <c r="I114" s="286"/>
      <c r="J114" s="286"/>
      <c r="K114" s="193"/>
    </row>
    <row r="115" spans="2:11" ht="17.25" customHeight="1">
      <c r="B115" s="194"/>
      <c r="C115" s="171" t="s">
        <v>607</v>
      </c>
      <c r="D115" s="171"/>
      <c r="E115" s="171"/>
      <c r="F115" s="171" t="s">
        <v>608</v>
      </c>
      <c r="G115" s="172"/>
      <c r="H115" s="171" t="s">
        <v>95</v>
      </c>
      <c r="I115" s="171" t="s">
        <v>49</v>
      </c>
      <c r="J115" s="171" t="s">
        <v>609</v>
      </c>
      <c r="K115" s="195"/>
    </row>
    <row r="116" spans="2:11" ht="17.25" customHeight="1">
      <c r="B116" s="194"/>
      <c r="C116" s="173" t="s">
        <v>610</v>
      </c>
      <c r="D116" s="173"/>
      <c r="E116" s="173"/>
      <c r="F116" s="174" t="s">
        <v>611</v>
      </c>
      <c r="G116" s="175"/>
      <c r="H116" s="173"/>
      <c r="I116" s="173"/>
      <c r="J116" s="173" t="s">
        <v>612</v>
      </c>
      <c r="K116" s="195"/>
    </row>
    <row r="117" spans="2:11" ht="5.25" customHeight="1">
      <c r="B117" s="196"/>
      <c r="C117" s="176"/>
      <c r="D117" s="176"/>
      <c r="E117" s="176"/>
      <c r="F117" s="176"/>
      <c r="G117" s="159"/>
      <c r="H117" s="176"/>
      <c r="I117" s="176"/>
      <c r="J117" s="176"/>
      <c r="K117" s="197"/>
    </row>
    <row r="118" spans="2:11" ht="15" customHeight="1">
      <c r="B118" s="196"/>
      <c r="C118" s="159" t="s">
        <v>613</v>
      </c>
      <c r="D118" s="176"/>
      <c r="E118" s="176"/>
      <c r="F118" s="178" t="s">
        <v>614</v>
      </c>
      <c r="G118" s="159"/>
      <c r="H118" s="159" t="s">
        <v>644</v>
      </c>
      <c r="I118" s="159" t="s">
        <v>616</v>
      </c>
      <c r="J118" s="159" t="s">
        <v>617</v>
      </c>
      <c r="K118" s="198"/>
    </row>
    <row r="119" spans="2:11" ht="15" customHeight="1">
      <c r="B119" s="196"/>
      <c r="C119" s="159" t="s">
        <v>653</v>
      </c>
      <c r="D119" s="159"/>
      <c r="E119" s="159"/>
      <c r="F119" s="178" t="s">
        <v>614</v>
      </c>
      <c r="G119" s="159"/>
      <c r="H119" s="159" t="s">
        <v>654</v>
      </c>
      <c r="I119" s="159" t="s">
        <v>616</v>
      </c>
      <c r="J119" s="159" t="s">
        <v>617</v>
      </c>
      <c r="K119" s="198"/>
    </row>
    <row r="120" spans="2:11" ht="15" customHeight="1">
      <c r="B120" s="196"/>
      <c r="C120" s="159" t="s">
        <v>562</v>
      </c>
      <c r="D120" s="159"/>
      <c r="E120" s="159"/>
      <c r="F120" s="178" t="s">
        <v>614</v>
      </c>
      <c r="G120" s="159"/>
      <c r="H120" s="159" t="s">
        <v>655</v>
      </c>
      <c r="I120" s="159" t="s">
        <v>616</v>
      </c>
      <c r="J120" s="159" t="s">
        <v>617</v>
      </c>
      <c r="K120" s="198"/>
    </row>
    <row r="121" spans="2:11" ht="15" customHeight="1">
      <c r="B121" s="196"/>
      <c r="C121" s="159" t="s">
        <v>656</v>
      </c>
      <c r="D121" s="159"/>
      <c r="E121" s="159"/>
      <c r="F121" s="178" t="s">
        <v>619</v>
      </c>
      <c r="G121" s="159"/>
      <c r="H121" s="159" t="s">
        <v>657</v>
      </c>
      <c r="I121" s="159" t="s">
        <v>616</v>
      </c>
      <c r="J121" s="159">
        <v>15</v>
      </c>
      <c r="K121" s="198"/>
    </row>
    <row r="122" spans="2:11" ht="15" customHeight="1">
      <c r="B122" s="196"/>
      <c r="C122" s="159" t="s">
        <v>618</v>
      </c>
      <c r="D122" s="159"/>
      <c r="E122" s="159"/>
      <c r="F122" s="178" t="s">
        <v>619</v>
      </c>
      <c r="G122" s="159"/>
      <c r="H122" s="159" t="s">
        <v>644</v>
      </c>
      <c r="I122" s="159" t="s">
        <v>616</v>
      </c>
      <c r="J122" s="159">
        <v>50</v>
      </c>
      <c r="K122" s="198"/>
    </row>
    <row r="123" spans="2:11" ht="15" customHeight="1">
      <c r="B123" s="196"/>
      <c r="C123" s="159" t="s">
        <v>624</v>
      </c>
      <c r="D123" s="159"/>
      <c r="E123" s="159"/>
      <c r="F123" s="178" t="s">
        <v>619</v>
      </c>
      <c r="G123" s="159"/>
      <c r="H123" s="159" t="s">
        <v>644</v>
      </c>
      <c r="I123" s="159" t="s">
        <v>616</v>
      </c>
      <c r="J123" s="159">
        <v>50</v>
      </c>
      <c r="K123" s="198"/>
    </row>
    <row r="124" spans="2:11" ht="15" customHeight="1">
      <c r="B124" s="196"/>
      <c r="C124" s="159" t="s">
        <v>630</v>
      </c>
      <c r="D124" s="159"/>
      <c r="E124" s="159"/>
      <c r="F124" s="178" t="s">
        <v>619</v>
      </c>
      <c r="G124" s="159"/>
      <c r="H124" s="159" t="s">
        <v>644</v>
      </c>
      <c r="I124" s="159" t="s">
        <v>616</v>
      </c>
      <c r="J124" s="159">
        <v>50</v>
      </c>
      <c r="K124" s="198"/>
    </row>
    <row r="125" spans="2:11" ht="15" customHeight="1">
      <c r="B125" s="196"/>
      <c r="C125" s="159" t="s">
        <v>632</v>
      </c>
      <c r="D125" s="159"/>
      <c r="E125" s="159"/>
      <c r="F125" s="178" t="s">
        <v>619</v>
      </c>
      <c r="G125" s="159"/>
      <c r="H125" s="159" t="s">
        <v>644</v>
      </c>
      <c r="I125" s="159" t="s">
        <v>616</v>
      </c>
      <c r="J125" s="159">
        <v>50</v>
      </c>
      <c r="K125" s="198"/>
    </row>
    <row r="126" spans="2:11" ht="15" customHeight="1">
      <c r="B126" s="196"/>
      <c r="C126" s="159" t="s">
        <v>101</v>
      </c>
      <c r="D126" s="159"/>
      <c r="E126" s="159"/>
      <c r="F126" s="178" t="s">
        <v>619</v>
      </c>
      <c r="G126" s="159"/>
      <c r="H126" s="159" t="s">
        <v>658</v>
      </c>
      <c r="I126" s="159" t="s">
        <v>616</v>
      </c>
      <c r="J126" s="159">
        <v>255</v>
      </c>
      <c r="K126" s="198"/>
    </row>
    <row r="127" spans="2:11" ht="15" customHeight="1">
      <c r="B127" s="196"/>
      <c r="C127" s="159" t="s">
        <v>634</v>
      </c>
      <c r="D127" s="159"/>
      <c r="E127" s="159"/>
      <c r="F127" s="178" t="s">
        <v>614</v>
      </c>
      <c r="G127" s="159"/>
      <c r="H127" s="159" t="s">
        <v>659</v>
      </c>
      <c r="I127" s="159" t="s">
        <v>636</v>
      </c>
      <c r="J127" s="159"/>
      <c r="K127" s="198"/>
    </row>
    <row r="128" spans="2:11" ht="15" customHeight="1">
      <c r="B128" s="196"/>
      <c r="C128" s="159" t="s">
        <v>637</v>
      </c>
      <c r="D128" s="159"/>
      <c r="E128" s="159"/>
      <c r="F128" s="178" t="s">
        <v>614</v>
      </c>
      <c r="G128" s="159"/>
      <c r="H128" s="159" t="s">
        <v>660</v>
      </c>
      <c r="I128" s="159" t="s">
        <v>639</v>
      </c>
      <c r="J128" s="159"/>
      <c r="K128" s="198"/>
    </row>
    <row r="129" spans="2:11" ht="15" customHeight="1">
      <c r="B129" s="196"/>
      <c r="C129" s="159" t="s">
        <v>640</v>
      </c>
      <c r="D129" s="159"/>
      <c r="E129" s="159"/>
      <c r="F129" s="178" t="s">
        <v>614</v>
      </c>
      <c r="G129" s="159"/>
      <c r="H129" s="159" t="s">
        <v>640</v>
      </c>
      <c r="I129" s="159" t="s">
        <v>639</v>
      </c>
      <c r="J129" s="159"/>
      <c r="K129" s="198"/>
    </row>
    <row r="130" spans="2:11" ht="15" customHeight="1">
      <c r="B130" s="196"/>
      <c r="C130" s="159" t="s">
        <v>32</v>
      </c>
      <c r="D130" s="159"/>
      <c r="E130" s="159"/>
      <c r="F130" s="178" t="s">
        <v>614</v>
      </c>
      <c r="G130" s="159"/>
      <c r="H130" s="159" t="s">
        <v>661</v>
      </c>
      <c r="I130" s="159" t="s">
        <v>639</v>
      </c>
      <c r="J130" s="159"/>
      <c r="K130" s="198"/>
    </row>
    <row r="131" spans="2:11" ht="15" customHeight="1">
      <c r="B131" s="196"/>
      <c r="C131" s="159" t="s">
        <v>662</v>
      </c>
      <c r="D131" s="159"/>
      <c r="E131" s="159"/>
      <c r="F131" s="178" t="s">
        <v>614</v>
      </c>
      <c r="G131" s="159"/>
      <c r="H131" s="159" t="s">
        <v>663</v>
      </c>
      <c r="I131" s="159" t="s">
        <v>639</v>
      </c>
      <c r="J131" s="159"/>
      <c r="K131" s="198"/>
    </row>
    <row r="132" spans="2:11" ht="15" customHeight="1">
      <c r="B132" s="199"/>
      <c r="C132" s="200"/>
      <c r="D132" s="200"/>
      <c r="E132" s="200"/>
      <c r="F132" s="200"/>
      <c r="G132" s="200"/>
      <c r="H132" s="200"/>
      <c r="I132" s="200"/>
      <c r="J132" s="200"/>
      <c r="K132" s="201"/>
    </row>
    <row r="133" spans="2:11" ht="18.75" customHeight="1">
      <c r="B133" s="155"/>
      <c r="C133" s="155"/>
      <c r="D133" s="155"/>
      <c r="E133" s="155"/>
      <c r="F133" s="188"/>
      <c r="G133" s="155"/>
      <c r="H133" s="155"/>
      <c r="I133" s="155"/>
      <c r="J133" s="155"/>
      <c r="K133" s="155"/>
    </row>
    <row r="134" spans="2:11" ht="18.75" customHeight="1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</row>
    <row r="135" spans="2:11" ht="7.5" customHeight="1">
      <c r="B135" s="166"/>
      <c r="C135" s="167"/>
      <c r="D135" s="167"/>
      <c r="E135" s="167"/>
      <c r="F135" s="167"/>
      <c r="G135" s="167"/>
      <c r="H135" s="167"/>
      <c r="I135" s="167"/>
      <c r="J135" s="167"/>
      <c r="K135" s="168"/>
    </row>
    <row r="136" spans="2:11" ht="45" customHeight="1">
      <c r="B136" s="169"/>
      <c r="C136" s="289" t="s">
        <v>664</v>
      </c>
      <c r="D136" s="289"/>
      <c r="E136" s="289"/>
      <c r="F136" s="289"/>
      <c r="G136" s="289"/>
      <c r="H136" s="289"/>
      <c r="I136" s="289"/>
      <c r="J136" s="289"/>
      <c r="K136" s="170"/>
    </row>
    <row r="137" spans="2:11" ht="17.25" customHeight="1">
      <c r="B137" s="169"/>
      <c r="C137" s="171" t="s">
        <v>607</v>
      </c>
      <c r="D137" s="171"/>
      <c r="E137" s="171"/>
      <c r="F137" s="171" t="s">
        <v>608</v>
      </c>
      <c r="G137" s="172"/>
      <c r="H137" s="171" t="s">
        <v>95</v>
      </c>
      <c r="I137" s="171" t="s">
        <v>49</v>
      </c>
      <c r="J137" s="171" t="s">
        <v>609</v>
      </c>
      <c r="K137" s="170"/>
    </row>
    <row r="138" spans="2:11" ht="17.25" customHeight="1">
      <c r="B138" s="169"/>
      <c r="C138" s="173" t="s">
        <v>610</v>
      </c>
      <c r="D138" s="173"/>
      <c r="E138" s="173"/>
      <c r="F138" s="174" t="s">
        <v>611</v>
      </c>
      <c r="G138" s="175"/>
      <c r="H138" s="173"/>
      <c r="I138" s="173"/>
      <c r="J138" s="173" t="s">
        <v>612</v>
      </c>
      <c r="K138" s="170"/>
    </row>
    <row r="139" spans="2:11" ht="5.25" customHeight="1">
      <c r="B139" s="179"/>
      <c r="C139" s="176"/>
      <c r="D139" s="176"/>
      <c r="E139" s="176"/>
      <c r="F139" s="176"/>
      <c r="G139" s="177"/>
      <c r="H139" s="176"/>
      <c r="I139" s="176"/>
      <c r="J139" s="176"/>
      <c r="K139" s="198"/>
    </row>
    <row r="140" spans="2:11" ht="15" customHeight="1">
      <c r="B140" s="179"/>
      <c r="C140" s="202" t="s">
        <v>613</v>
      </c>
      <c r="D140" s="159"/>
      <c r="E140" s="159"/>
      <c r="F140" s="203" t="s">
        <v>614</v>
      </c>
      <c r="G140" s="159"/>
      <c r="H140" s="202" t="s">
        <v>644</v>
      </c>
      <c r="I140" s="202" t="s">
        <v>616</v>
      </c>
      <c r="J140" s="202" t="s">
        <v>617</v>
      </c>
      <c r="K140" s="198"/>
    </row>
    <row r="141" spans="2:11" ht="15" customHeight="1">
      <c r="B141" s="179"/>
      <c r="C141" s="202" t="s">
        <v>653</v>
      </c>
      <c r="D141" s="159"/>
      <c r="E141" s="159"/>
      <c r="F141" s="203" t="s">
        <v>614</v>
      </c>
      <c r="G141" s="159"/>
      <c r="H141" s="202" t="s">
        <v>665</v>
      </c>
      <c r="I141" s="202" t="s">
        <v>616</v>
      </c>
      <c r="J141" s="202" t="s">
        <v>617</v>
      </c>
      <c r="K141" s="198"/>
    </row>
    <row r="142" spans="2:11" ht="15" customHeight="1">
      <c r="B142" s="179"/>
      <c r="C142" s="202" t="s">
        <v>562</v>
      </c>
      <c r="D142" s="159"/>
      <c r="E142" s="159"/>
      <c r="F142" s="203" t="s">
        <v>614</v>
      </c>
      <c r="G142" s="159"/>
      <c r="H142" s="202" t="s">
        <v>666</v>
      </c>
      <c r="I142" s="202" t="s">
        <v>616</v>
      </c>
      <c r="J142" s="202" t="s">
        <v>617</v>
      </c>
      <c r="K142" s="198"/>
    </row>
    <row r="143" spans="2:11" ht="15" customHeight="1">
      <c r="B143" s="179"/>
      <c r="C143" s="202" t="s">
        <v>618</v>
      </c>
      <c r="D143" s="159"/>
      <c r="E143" s="159"/>
      <c r="F143" s="203" t="s">
        <v>619</v>
      </c>
      <c r="G143" s="159"/>
      <c r="H143" s="202" t="s">
        <v>644</v>
      </c>
      <c r="I143" s="202" t="s">
        <v>616</v>
      </c>
      <c r="J143" s="202">
        <v>50</v>
      </c>
      <c r="K143" s="198"/>
    </row>
    <row r="144" spans="2:11" ht="15" customHeight="1">
      <c r="B144" s="179"/>
      <c r="C144" s="202" t="s">
        <v>621</v>
      </c>
      <c r="D144" s="159"/>
      <c r="E144" s="159"/>
      <c r="F144" s="203" t="s">
        <v>614</v>
      </c>
      <c r="G144" s="159"/>
      <c r="H144" s="202" t="s">
        <v>644</v>
      </c>
      <c r="I144" s="202" t="s">
        <v>623</v>
      </c>
      <c r="J144" s="202"/>
      <c r="K144" s="198"/>
    </row>
    <row r="145" spans="2:11" ht="15" customHeight="1">
      <c r="B145" s="179"/>
      <c r="C145" s="202" t="s">
        <v>624</v>
      </c>
      <c r="D145" s="159"/>
      <c r="E145" s="159"/>
      <c r="F145" s="203" t="s">
        <v>619</v>
      </c>
      <c r="G145" s="159"/>
      <c r="H145" s="202" t="s">
        <v>644</v>
      </c>
      <c r="I145" s="202" t="s">
        <v>616</v>
      </c>
      <c r="J145" s="202">
        <v>50</v>
      </c>
      <c r="K145" s="198"/>
    </row>
    <row r="146" spans="2:11" ht="15" customHeight="1">
      <c r="B146" s="179"/>
      <c r="C146" s="202" t="s">
        <v>632</v>
      </c>
      <c r="D146" s="159"/>
      <c r="E146" s="159"/>
      <c r="F146" s="203" t="s">
        <v>619</v>
      </c>
      <c r="G146" s="159"/>
      <c r="H146" s="202" t="s">
        <v>644</v>
      </c>
      <c r="I146" s="202" t="s">
        <v>616</v>
      </c>
      <c r="J146" s="202">
        <v>50</v>
      </c>
      <c r="K146" s="198"/>
    </row>
    <row r="147" spans="2:11" ht="15" customHeight="1">
      <c r="B147" s="179"/>
      <c r="C147" s="202" t="s">
        <v>630</v>
      </c>
      <c r="D147" s="159"/>
      <c r="E147" s="159"/>
      <c r="F147" s="203" t="s">
        <v>619</v>
      </c>
      <c r="G147" s="159"/>
      <c r="H147" s="202" t="s">
        <v>644</v>
      </c>
      <c r="I147" s="202" t="s">
        <v>616</v>
      </c>
      <c r="J147" s="202">
        <v>50</v>
      </c>
      <c r="K147" s="198"/>
    </row>
    <row r="148" spans="2:11" ht="15" customHeight="1">
      <c r="B148" s="179"/>
      <c r="C148" s="202" t="s">
        <v>79</v>
      </c>
      <c r="D148" s="159"/>
      <c r="E148" s="159"/>
      <c r="F148" s="203" t="s">
        <v>614</v>
      </c>
      <c r="G148" s="159"/>
      <c r="H148" s="202" t="s">
        <v>667</v>
      </c>
      <c r="I148" s="202" t="s">
        <v>616</v>
      </c>
      <c r="J148" s="202" t="s">
        <v>668</v>
      </c>
      <c r="K148" s="198"/>
    </row>
    <row r="149" spans="2:11" ht="15" customHeight="1">
      <c r="B149" s="179"/>
      <c r="C149" s="202" t="s">
        <v>669</v>
      </c>
      <c r="D149" s="159"/>
      <c r="E149" s="159"/>
      <c r="F149" s="203" t="s">
        <v>614</v>
      </c>
      <c r="G149" s="159"/>
      <c r="H149" s="202" t="s">
        <v>670</v>
      </c>
      <c r="I149" s="202" t="s">
        <v>639</v>
      </c>
      <c r="J149" s="202"/>
      <c r="K149" s="198"/>
    </row>
    <row r="150" spans="2:11" ht="15" customHeight="1">
      <c r="B150" s="204"/>
      <c r="C150" s="186"/>
      <c r="D150" s="186"/>
      <c r="E150" s="186"/>
      <c r="F150" s="186"/>
      <c r="G150" s="186"/>
      <c r="H150" s="186"/>
      <c r="I150" s="186"/>
      <c r="J150" s="186"/>
      <c r="K150" s="205"/>
    </row>
    <row r="151" spans="2:11" ht="18.75" customHeight="1">
      <c r="B151" s="155"/>
      <c r="C151" s="159"/>
      <c r="D151" s="159"/>
      <c r="E151" s="159"/>
      <c r="F151" s="178"/>
      <c r="G151" s="159"/>
      <c r="H151" s="159"/>
      <c r="I151" s="159"/>
      <c r="J151" s="159"/>
      <c r="K151" s="155"/>
    </row>
    <row r="152" spans="2:11" ht="18.75" customHeight="1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</row>
    <row r="153" spans="2:11" ht="7.5" customHeight="1">
      <c r="B153" s="146"/>
      <c r="C153" s="147"/>
      <c r="D153" s="147"/>
      <c r="E153" s="147"/>
      <c r="F153" s="147"/>
      <c r="G153" s="147"/>
      <c r="H153" s="147"/>
      <c r="I153" s="147"/>
      <c r="J153" s="147"/>
      <c r="K153" s="148"/>
    </row>
    <row r="154" spans="2:11" ht="45" customHeight="1">
      <c r="B154" s="149"/>
      <c r="C154" s="286" t="s">
        <v>671</v>
      </c>
      <c r="D154" s="286"/>
      <c r="E154" s="286"/>
      <c r="F154" s="286"/>
      <c r="G154" s="286"/>
      <c r="H154" s="286"/>
      <c r="I154" s="286"/>
      <c r="J154" s="286"/>
      <c r="K154" s="150"/>
    </row>
    <row r="155" spans="2:11" ht="17.25" customHeight="1">
      <c r="B155" s="149"/>
      <c r="C155" s="171" t="s">
        <v>607</v>
      </c>
      <c r="D155" s="171"/>
      <c r="E155" s="171"/>
      <c r="F155" s="171" t="s">
        <v>608</v>
      </c>
      <c r="G155" s="206"/>
      <c r="H155" s="207" t="s">
        <v>95</v>
      </c>
      <c r="I155" s="207" t="s">
        <v>49</v>
      </c>
      <c r="J155" s="171" t="s">
        <v>609</v>
      </c>
      <c r="K155" s="150"/>
    </row>
    <row r="156" spans="2:11" ht="17.25" customHeight="1">
      <c r="B156" s="152"/>
      <c r="C156" s="173" t="s">
        <v>610</v>
      </c>
      <c r="D156" s="173"/>
      <c r="E156" s="173"/>
      <c r="F156" s="174" t="s">
        <v>611</v>
      </c>
      <c r="G156" s="208"/>
      <c r="H156" s="209"/>
      <c r="I156" s="209"/>
      <c r="J156" s="173" t="s">
        <v>612</v>
      </c>
      <c r="K156" s="153"/>
    </row>
    <row r="157" spans="2:11" ht="5.25" customHeight="1">
      <c r="B157" s="179"/>
      <c r="C157" s="176"/>
      <c r="D157" s="176"/>
      <c r="E157" s="176"/>
      <c r="F157" s="176"/>
      <c r="G157" s="177"/>
      <c r="H157" s="176"/>
      <c r="I157" s="176"/>
      <c r="J157" s="176"/>
      <c r="K157" s="198"/>
    </row>
    <row r="158" spans="2:11" ht="15" customHeight="1">
      <c r="B158" s="179"/>
      <c r="C158" s="159" t="s">
        <v>613</v>
      </c>
      <c r="D158" s="159"/>
      <c r="E158" s="159"/>
      <c r="F158" s="178" t="s">
        <v>614</v>
      </c>
      <c r="G158" s="159"/>
      <c r="H158" s="159" t="s">
        <v>644</v>
      </c>
      <c r="I158" s="159" t="s">
        <v>616</v>
      </c>
      <c r="J158" s="159" t="s">
        <v>617</v>
      </c>
      <c r="K158" s="198"/>
    </row>
    <row r="159" spans="2:11" ht="15" customHeight="1">
      <c r="B159" s="179"/>
      <c r="C159" s="159" t="s">
        <v>653</v>
      </c>
      <c r="D159" s="159"/>
      <c r="E159" s="159"/>
      <c r="F159" s="178" t="s">
        <v>614</v>
      </c>
      <c r="G159" s="159"/>
      <c r="H159" s="159" t="s">
        <v>654</v>
      </c>
      <c r="I159" s="159" t="s">
        <v>616</v>
      </c>
      <c r="J159" s="159" t="s">
        <v>617</v>
      </c>
      <c r="K159" s="198"/>
    </row>
    <row r="160" spans="2:11" ht="15" customHeight="1">
      <c r="B160" s="179"/>
      <c r="C160" s="159" t="s">
        <v>562</v>
      </c>
      <c r="D160" s="159"/>
      <c r="E160" s="159"/>
      <c r="F160" s="178" t="s">
        <v>614</v>
      </c>
      <c r="G160" s="159"/>
      <c r="H160" s="159" t="s">
        <v>672</v>
      </c>
      <c r="I160" s="159" t="s">
        <v>616</v>
      </c>
      <c r="J160" s="159" t="s">
        <v>617</v>
      </c>
      <c r="K160" s="198"/>
    </row>
    <row r="161" spans="2:11" ht="15" customHeight="1">
      <c r="B161" s="179"/>
      <c r="C161" s="159" t="s">
        <v>618</v>
      </c>
      <c r="D161" s="159"/>
      <c r="E161" s="159"/>
      <c r="F161" s="178" t="s">
        <v>619</v>
      </c>
      <c r="G161" s="159"/>
      <c r="H161" s="159" t="s">
        <v>672</v>
      </c>
      <c r="I161" s="159" t="s">
        <v>616</v>
      </c>
      <c r="J161" s="159">
        <v>50</v>
      </c>
      <c r="K161" s="198"/>
    </row>
    <row r="162" spans="2:11" ht="15" customHeight="1">
      <c r="B162" s="179"/>
      <c r="C162" s="159" t="s">
        <v>621</v>
      </c>
      <c r="D162" s="159"/>
      <c r="E162" s="159"/>
      <c r="F162" s="178" t="s">
        <v>614</v>
      </c>
      <c r="G162" s="159"/>
      <c r="H162" s="159" t="s">
        <v>672</v>
      </c>
      <c r="I162" s="159" t="s">
        <v>623</v>
      </c>
      <c r="J162" s="159"/>
      <c r="K162" s="198"/>
    </row>
    <row r="163" spans="2:11" ht="15" customHeight="1">
      <c r="B163" s="179"/>
      <c r="C163" s="159" t="s">
        <v>624</v>
      </c>
      <c r="D163" s="159"/>
      <c r="E163" s="159"/>
      <c r="F163" s="178" t="s">
        <v>619</v>
      </c>
      <c r="G163" s="159"/>
      <c r="H163" s="159" t="s">
        <v>672</v>
      </c>
      <c r="I163" s="159" t="s">
        <v>616</v>
      </c>
      <c r="J163" s="159">
        <v>50</v>
      </c>
      <c r="K163" s="198"/>
    </row>
    <row r="164" spans="2:11" ht="15" customHeight="1">
      <c r="B164" s="179"/>
      <c r="C164" s="159" t="s">
        <v>632</v>
      </c>
      <c r="D164" s="159"/>
      <c r="E164" s="159"/>
      <c r="F164" s="178" t="s">
        <v>619</v>
      </c>
      <c r="G164" s="159"/>
      <c r="H164" s="159" t="s">
        <v>672</v>
      </c>
      <c r="I164" s="159" t="s">
        <v>616</v>
      </c>
      <c r="J164" s="159">
        <v>50</v>
      </c>
      <c r="K164" s="198"/>
    </row>
    <row r="165" spans="2:11" ht="15" customHeight="1">
      <c r="B165" s="179"/>
      <c r="C165" s="159" t="s">
        <v>630</v>
      </c>
      <c r="D165" s="159"/>
      <c r="E165" s="159"/>
      <c r="F165" s="178" t="s">
        <v>619</v>
      </c>
      <c r="G165" s="159"/>
      <c r="H165" s="159" t="s">
        <v>672</v>
      </c>
      <c r="I165" s="159" t="s">
        <v>616</v>
      </c>
      <c r="J165" s="159">
        <v>50</v>
      </c>
      <c r="K165" s="198"/>
    </row>
    <row r="166" spans="2:11" ht="15" customHeight="1">
      <c r="B166" s="179"/>
      <c r="C166" s="159" t="s">
        <v>94</v>
      </c>
      <c r="D166" s="159"/>
      <c r="E166" s="159"/>
      <c r="F166" s="178" t="s">
        <v>614</v>
      </c>
      <c r="G166" s="159"/>
      <c r="H166" s="159" t="s">
        <v>673</v>
      </c>
      <c r="I166" s="159" t="s">
        <v>674</v>
      </c>
      <c r="J166" s="159"/>
      <c r="K166" s="198"/>
    </row>
    <row r="167" spans="2:11" ht="15" customHeight="1">
      <c r="B167" s="179"/>
      <c r="C167" s="159" t="s">
        <v>49</v>
      </c>
      <c r="D167" s="159"/>
      <c r="E167" s="159"/>
      <c r="F167" s="178" t="s">
        <v>614</v>
      </c>
      <c r="G167" s="159"/>
      <c r="H167" s="159" t="s">
        <v>675</v>
      </c>
      <c r="I167" s="159" t="s">
        <v>676</v>
      </c>
      <c r="J167" s="159">
        <v>1</v>
      </c>
      <c r="K167" s="198"/>
    </row>
    <row r="168" spans="2:11" ht="15" customHeight="1">
      <c r="B168" s="179"/>
      <c r="C168" s="159" t="s">
        <v>45</v>
      </c>
      <c r="D168" s="159"/>
      <c r="E168" s="159"/>
      <c r="F168" s="178" t="s">
        <v>614</v>
      </c>
      <c r="G168" s="159"/>
      <c r="H168" s="159" t="s">
        <v>677</v>
      </c>
      <c r="I168" s="159" t="s">
        <v>616</v>
      </c>
      <c r="J168" s="159">
        <v>20</v>
      </c>
      <c r="K168" s="198"/>
    </row>
    <row r="169" spans="2:11" ht="15" customHeight="1">
      <c r="B169" s="179"/>
      <c r="C169" s="159" t="s">
        <v>95</v>
      </c>
      <c r="D169" s="159"/>
      <c r="E169" s="159"/>
      <c r="F169" s="178" t="s">
        <v>614</v>
      </c>
      <c r="G169" s="159"/>
      <c r="H169" s="159" t="s">
        <v>678</v>
      </c>
      <c r="I169" s="159" t="s">
        <v>616</v>
      </c>
      <c r="J169" s="159">
        <v>255</v>
      </c>
      <c r="K169" s="198"/>
    </row>
    <row r="170" spans="2:11" ht="15" customHeight="1">
      <c r="B170" s="179"/>
      <c r="C170" s="159" t="s">
        <v>96</v>
      </c>
      <c r="D170" s="159"/>
      <c r="E170" s="159"/>
      <c r="F170" s="178" t="s">
        <v>614</v>
      </c>
      <c r="G170" s="159"/>
      <c r="H170" s="159" t="s">
        <v>578</v>
      </c>
      <c r="I170" s="159" t="s">
        <v>616</v>
      </c>
      <c r="J170" s="159">
        <v>10</v>
      </c>
      <c r="K170" s="198"/>
    </row>
    <row r="171" spans="2:11" ht="15" customHeight="1">
      <c r="B171" s="179"/>
      <c r="C171" s="159" t="s">
        <v>97</v>
      </c>
      <c r="D171" s="159"/>
      <c r="E171" s="159"/>
      <c r="F171" s="178" t="s">
        <v>614</v>
      </c>
      <c r="G171" s="159"/>
      <c r="H171" s="159" t="s">
        <v>679</v>
      </c>
      <c r="I171" s="159" t="s">
        <v>639</v>
      </c>
      <c r="J171" s="159"/>
      <c r="K171" s="198"/>
    </row>
    <row r="172" spans="2:11" ht="15" customHeight="1">
      <c r="B172" s="179"/>
      <c r="C172" s="159" t="s">
        <v>680</v>
      </c>
      <c r="D172" s="159"/>
      <c r="E172" s="159"/>
      <c r="F172" s="178" t="s">
        <v>614</v>
      </c>
      <c r="G172" s="159"/>
      <c r="H172" s="159" t="s">
        <v>681</v>
      </c>
      <c r="I172" s="159" t="s">
        <v>639</v>
      </c>
      <c r="J172" s="159"/>
      <c r="K172" s="198"/>
    </row>
    <row r="173" spans="2:11" ht="15" customHeight="1">
      <c r="B173" s="179"/>
      <c r="C173" s="159" t="s">
        <v>669</v>
      </c>
      <c r="D173" s="159"/>
      <c r="E173" s="159"/>
      <c r="F173" s="178" t="s">
        <v>614</v>
      </c>
      <c r="G173" s="159"/>
      <c r="H173" s="159" t="s">
        <v>682</v>
      </c>
      <c r="I173" s="159" t="s">
        <v>639</v>
      </c>
      <c r="J173" s="159"/>
      <c r="K173" s="198"/>
    </row>
    <row r="174" spans="2:11" ht="15" customHeight="1">
      <c r="B174" s="179"/>
      <c r="C174" s="159" t="s">
        <v>100</v>
      </c>
      <c r="D174" s="159"/>
      <c r="E174" s="159"/>
      <c r="F174" s="178" t="s">
        <v>619</v>
      </c>
      <c r="G174" s="159"/>
      <c r="H174" s="159" t="s">
        <v>683</v>
      </c>
      <c r="I174" s="159" t="s">
        <v>616</v>
      </c>
      <c r="J174" s="159">
        <v>50</v>
      </c>
      <c r="K174" s="198"/>
    </row>
    <row r="175" spans="2:11" ht="15" customHeight="1">
      <c r="B175" s="204"/>
      <c r="C175" s="186"/>
      <c r="D175" s="186"/>
      <c r="E175" s="186"/>
      <c r="F175" s="186"/>
      <c r="G175" s="186"/>
      <c r="H175" s="186"/>
      <c r="I175" s="186"/>
      <c r="J175" s="186"/>
      <c r="K175" s="205"/>
    </row>
    <row r="176" spans="2:11" ht="18.75" customHeight="1">
      <c r="B176" s="155"/>
      <c r="C176" s="159"/>
      <c r="D176" s="159"/>
      <c r="E176" s="159"/>
      <c r="F176" s="178"/>
      <c r="G176" s="159"/>
      <c r="H176" s="159"/>
      <c r="I176" s="159"/>
      <c r="J176" s="159"/>
      <c r="K176" s="155"/>
    </row>
    <row r="177" spans="2:11" ht="18.75" customHeight="1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</row>
    <row r="178" spans="2:11" ht="13.5">
      <c r="B178" s="146"/>
      <c r="C178" s="147"/>
      <c r="D178" s="147"/>
      <c r="E178" s="147"/>
      <c r="F178" s="147"/>
      <c r="G178" s="147"/>
      <c r="H178" s="147"/>
      <c r="I178" s="147"/>
      <c r="J178" s="147"/>
      <c r="K178" s="148"/>
    </row>
    <row r="179" spans="2:11" ht="21">
      <c r="B179" s="149"/>
      <c r="C179" s="286" t="s">
        <v>684</v>
      </c>
      <c r="D179" s="286"/>
      <c r="E179" s="286"/>
      <c r="F179" s="286"/>
      <c r="G179" s="286"/>
      <c r="H179" s="286"/>
      <c r="I179" s="286"/>
      <c r="J179" s="286"/>
      <c r="K179" s="150"/>
    </row>
    <row r="180" spans="2:11" ht="25.5" customHeight="1">
      <c r="B180" s="149"/>
      <c r="C180" s="210" t="s">
        <v>685</v>
      </c>
      <c r="D180" s="210"/>
      <c r="E180" s="210"/>
      <c r="F180" s="210" t="s">
        <v>686</v>
      </c>
      <c r="G180" s="211"/>
      <c r="H180" s="287" t="s">
        <v>687</v>
      </c>
      <c r="I180" s="287"/>
      <c r="J180" s="287"/>
      <c r="K180" s="150"/>
    </row>
    <row r="181" spans="2:11" ht="5.25" customHeight="1">
      <c r="B181" s="179"/>
      <c r="C181" s="176"/>
      <c r="D181" s="176"/>
      <c r="E181" s="176"/>
      <c r="F181" s="176"/>
      <c r="G181" s="159"/>
      <c r="H181" s="176"/>
      <c r="I181" s="176"/>
      <c r="J181" s="176"/>
      <c r="K181" s="198"/>
    </row>
    <row r="182" spans="2:11" ht="15" customHeight="1">
      <c r="B182" s="179"/>
      <c r="C182" s="159" t="s">
        <v>688</v>
      </c>
      <c r="D182" s="159"/>
      <c r="E182" s="159"/>
      <c r="F182" s="178" t="s">
        <v>34</v>
      </c>
      <c r="G182" s="159"/>
      <c r="H182" s="285" t="s">
        <v>689</v>
      </c>
      <c r="I182" s="285"/>
      <c r="J182" s="285"/>
      <c r="K182" s="198"/>
    </row>
    <row r="183" spans="2:11" ht="15" customHeight="1">
      <c r="B183" s="179"/>
      <c r="C183" s="183"/>
      <c r="D183" s="159"/>
      <c r="E183" s="159"/>
      <c r="F183" s="178" t="s">
        <v>36</v>
      </c>
      <c r="G183" s="159"/>
      <c r="H183" s="285" t="s">
        <v>690</v>
      </c>
      <c r="I183" s="285"/>
      <c r="J183" s="285"/>
      <c r="K183" s="198"/>
    </row>
    <row r="184" spans="2:11" ht="15" customHeight="1">
      <c r="B184" s="179"/>
      <c r="C184" s="183"/>
      <c r="D184" s="159"/>
      <c r="E184" s="159"/>
      <c r="F184" s="178" t="s">
        <v>39</v>
      </c>
      <c r="G184" s="159"/>
      <c r="H184" s="285" t="s">
        <v>691</v>
      </c>
      <c r="I184" s="285"/>
      <c r="J184" s="285"/>
      <c r="K184" s="198"/>
    </row>
    <row r="185" spans="2:11" ht="15" customHeight="1">
      <c r="B185" s="179"/>
      <c r="C185" s="159"/>
      <c r="D185" s="159"/>
      <c r="E185" s="159"/>
      <c r="F185" s="178" t="s">
        <v>37</v>
      </c>
      <c r="G185" s="159"/>
      <c r="H185" s="285" t="s">
        <v>692</v>
      </c>
      <c r="I185" s="285"/>
      <c r="J185" s="285"/>
      <c r="K185" s="198"/>
    </row>
    <row r="186" spans="2:11" ht="15" customHeight="1">
      <c r="B186" s="179"/>
      <c r="C186" s="159"/>
      <c r="D186" s="159"/>
      <c r="E186" s="159"/>
      <c r="F186" s="178" t="s">
        <v>38</v>
      </c>
      <c r="G186" s="159"/>
      <c r="H186" s="285" t="s">
        <v>693</v>
      </c>
      <c r="I186" s="285"/>
      <c r="J186" s="285"/>
      <c r="K186" s="198"/>
    </row>
    <row r="187" spans="2:11" ht="15" customHeight="1">
      <c r="B187" s="179"/>
      <c r="C187" s="159"/>
      <c r="D187" s="159"/>
      <c r="E187" s="159"/>
      <c r="F187" s="178"/>
      <c r="G187" s="159"/>
      <c r="H187" s="159"/>
      <c r="I187" s="159"/>
      <c r="J187" s="159"/>
      <c r="K187" s="198"/>
    </row>
    <row r="188" spans="2:11" ht="15" customHeight="1">
      <c r="B188" s="179"/>
      <c r="C188" s="159" t="s">
        <v>651</v>
      </c>
      <c r="D188" s="159"/>
      <c r="E188" s="159"/>
      <c r="F188" s="178" t="s">
        <v>70</v>
      </c>
      <c r="G188" s="159"/>
      <c r="H188" s="285" t="s">
        <v>694</v>
      </c>
      <c r="I188" s="285"/>
      <c r="J188" s="285"/>
      <c r="K188" s="198"/>
    </row>
    <row r="189" spans="2:11" ht="15" customHeight="1">
      <c r="B189" s="179"/>
      <c r="C189" s="183"/>
      <c r="D189" s="159"/>
      <c r="E189" s="159"/>
      <c r="F189" s="178" t="s">
        <v>556</v>
      </c>
      <c r="G189" s="159"/>
      <c r="H189" s="285" t="s">
        <v>557</v>
      </c>
      <c r="I189" s="285"/>
      <c r="J189" s="285"/>
      <c r="K189" s="198"/>
    </row>
    <row r="190" spans="2:11" ht="15" customHeight="1">
      <c r="B190" s="179"/>
      <c r="C190" s="159"/>
      <c r="D190" s="159"/>
      <c r="E190" s="159"/>
      <c r="F190" s="178" t="s">
        <v>554</v>
      </c>
      <c r="G190" s="159"/>
      <c r="H190" s="285" t="s">
        <v>695</v>
      </c>
      <c r="I190" s="285"/>
      <c r="J190" s="285"/>
      <c r="K190" s="198"/>
    </row>
    <row r="191" spans="2:11" ht="15" customHeight="1">
      <c r="B191" s="212"/>
      <c r="C191" s="183"/>
      <c r="D191" s="183"/>
      <c r="E191" s="183"/>
      <c r="F191" s="178" t="s">
        <v>558</v>
      </c>
      <c r="G191" s="164"/>
      <c r="H191" s="284" t="s">
        <v>559</v>
      </c>
      <c r="I191" s="284"/>
      <c r="J191" s="284"/>
      <c r="K191" s="213"/>
    </row>
    <row r="192" spans="2:11" ht="15" customHeight="1">
      <c r="B192" s="212"/>
      <c r="C192" s="183"/>
      <c r="D192" s="183"/>
      <c r="E192" s="183"/>
      <c r="F192" s="178" t="s">
        <v>560</v>
      </c>
      <c r="G192" s="164"/>
      <c r="H192" s="284" t="s">
        <v>696</v>
      </c>
      <c r="I192" s="284"/>
      <c r="J192" s="284"/>
      <c r="K192" s="213"/>
    </row>
    <row r="193" spans="2:11" ht="15" customHeight="1">
      <c r="B193" s="212"/>
      <c r="C193" s="183"/>
      <c r="D193" s="183"/>
      <c r="E193" s="183"/>
      <c r="F193" s="214"/>
      <c r="G193" s="164"/>
      <c r="H193" s="215"/>
      <c r="I193" s="215"/>
      <c r="J193" s="215"/>
      <c r="K193" s="213"/>
    </row>
    <row r="194" spans="2:11" ht="15" customHeight="1">
      <c r="B194" s="212"/>
      <c r="C194" s="159" t="s">
        <v>676</v>
      </c>
      <c r="D194" s="183"/>
      <c r="E194" s="183"/>
      <c r="F194" s="178">
        <v>1</v>
      </c>
      <c r="G194" s="164"/>
      <c r="H194" s="284" t="s">
        <v>697</v>
      </c>
      <c r="I194" s="284"/>
      <c r="J194" s="284"/>
      <c r="K194" s="213"/>
    </row>
    <row r="195" spans="2:11" ht="15" customHeight="1">
      <c r="B195" s="212"/>
      <c r="C195" s="183"/>
      <c r="D195" s="183"/>
      <c r="E195" s="183"/>
      <c r="F195" s="178">
        <v>2</v>
      </c>
      <c r="G195" s="164"/>
      <c r="H195" s="284" t="s">
        <v>698</v>
      </c>
      <c r="I195" s="284"/>
      <c r="J195" s="284"/>
      <c r="K195" s="213"/>
    </row>
    <row r="196" spans="2:11" ht="15" customHeight="1">
      <c r="B196" s="212"/>
      <c r="C196" s="183"/>
      <c r="D196" s="183"/>
      <c r="E196" s="183"/>
      <c r="F196" s="178">
        <v>3</v>
      </c>
      <c r="G196" s="164"/>
      <c r="H196" s="284" t="s">
        <v>699</v>
      </c>
      <c r="I196" s="284"/>
      <c r="J196" s="284"/>
      <c r="K196" s="213"/>
    </row>
    <row r="197" spans="2:11" ht="15" customHeight="1">
      <c r="B197" s="212"/>
      <c r="C197" s="183"/>
      <c r="D197" s="183"/>
      <c r="E197" s="183"/>
      <c r="F197" s="178">
        <v>4</v>
      </c>
      <c r="G197" s="164"/>
      <c r="H197" s="284" t="s">
        <v>700</v>
      </c>
      <c r="I197" s="284"/>
      <c r="J197" s="284"/>
      <c r="K197" s="213"/>
    </row>
    <row r="198" spans="2:11" ht="12.75" customHeight="1">
      <c r="B198" s="216"/>
      <c r="C198" s="217"/>
      <c r="D198" s="217"/>
      <c r="E198" s="217"/>
      <c r="F198" s="217"/>
      <c r="G198" s="217"/>
      <c r="H198" s="217"/>
      <c r="I198" s="217"/>
      <c r="J198" s="217"/>
      <c r="K198" s="21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 Roman</dc:creator>
  <cp:keywords/>
  <dc:description/>
  <cp:lastModifiedBy>dohnal</cp:lastModifiedBy>
  <dcterms:created xsi:type="dcterms:W3CDTF">2015-12-14T13:58:12Z</dcterms:created>
  <dcterms:modified xsi:type="dcterms:W3CDTF">2015-12-14T13:58:14Z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