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III-18319 Čermná" sheetId="2" r:id="rId2"/>
  </sheets>
  <definedNames/>
  <calcPr fullCalcOnLoad="1"/>
</workbook>
</file>

<file path=xl/sharedStrings.xml><?xml version="1.0" encoding="utf-8"?>
<sst xmlns="http://schemas.openxmlformats.org/spreadsheetml/2006/main" count="414" uniqueCount="166">
  <si>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</si>
  <si>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</si>
  <si>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</si>
  <si>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</si>
  <si>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</si>
  <si>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</si>
  <si>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</si>
  <si>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</si>
  <si>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</si>
  <si>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</si>
  <si>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</si>
  <si>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</si>
  <si>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</si>
  <si>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0.001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</si>
  <si>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</si>
  <si>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</si>
  <si>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</si>
  <si>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Okres Domažlice - Celoplošné opravy silnic ve správě SÚS PK, p.o.</t>
  </si>
  <si>
    <t>0.1</t>
  </si>
  <si>
    <t>JKSO:</t>
  </si>
  <si>
    <t>CC-CZ:</t>
  </si>
  <si>
    <t>1</t>
  </si>
  <si>
    <t>Místo:</t>
  </si>
  <si>
    <t>Okres Domažlice</t>
  </si>
  <si>
    <t>Datum:</t>
  </si>
  <si>
    <t>10</t>
  </si>
  <si>
    <t>100</t>
  </si>
  <si>
    <t>Objednavatel:</t>
  </si>
  <si>
    <t>IČ:</t>
  </si>
  <si>
    <t>Správa a údržba silnic Plzeňského kraje, p.o.</t>
  </si>
  <si>
    <t>DIČ:</t>
  </si>
  <si>
    <t>Zhotovitel:</t>
  </si>
  <si>
    <t>Vyplň údaj</t>
  </si>
  <si>
    <t>Projektant:</t>
  </si>
  <si>
    <t xml:space="preserve"> 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</si>
  <si>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</si>
  <si>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</si>
  <si>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</si>
  <si>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</si>
  <si>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</si>
  <si>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</si>
  <si>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</si>
  <si>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</si>
  <si>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</si>
  <si>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</si>
  <si>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</si>
  <si>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</si>
  <si>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</si>
  <si>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</si>
  <si>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</si>
  <si>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</si>
  <si>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</si>
  <si>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</si>
  <si>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</si>
  <si>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</si>
  <si>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</si>
  <si>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</si>
  <si>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</si>
  <si>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</si>
  <si>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</si>
  <si>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</si>
  <si>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</si>
  <si>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</si>
  <si>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</si>
  <si>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</si>
  <si>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</si>
  <si>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</si>
  <si>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</si>
  <si>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</si>
  <si>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</si>
  <si>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</si>
  <si>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</si>
  <si>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</si>
  <si>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</si>
  <si>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</si>
  <si>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</si>
  <si>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</si>
  <si>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</si>
  <si>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</si>
  <si>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{AE619B7F-5952-4D06-842A-FE5F00096348}</t>
  </si>
  <si>
    <t>{00000000-0000-0000-0000-000000000000}</t>
  </si>
  <si>
    <t>III/18319 Čermná</t>
  </si>
  <si>
    <t>{D02A6A08-DAD3-4511-9C80-7B65256258E8}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</si>
  <si>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</si>
  <si>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</si>
  <si>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</si>
  <si>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</si>
  <si>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</si>
  <si>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</si>
  <si>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</si>
  <si>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</si>
  <si>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</si>
  <si>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</si>
  <si>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</si>
  <si>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</si>
  <si>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</si>
  <si>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</si>
  <si>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</si>
  <si>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</si>
  <si>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</si>
  <si>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</si>
  <si>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</si>
  <si>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</si>
  <si>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</si>
  <si>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</si>
  <si>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</si>
  <si>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</si>
  <si>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</si>
  <si>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</si>
  <si>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</si>
  <si>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</si>
  <si>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</si>
  <si>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</si>
  <si>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</si>
  <si>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</si>
  <si>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</si>
  <si>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</si>
  <si>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</si>
  <si>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</si>
  <si>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</si>
  <si>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</si>
  <si>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</si>
  <si>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</si>
  <si>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</si>
  <si>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</si>
  <si>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</si>
  <si>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</si>
  <si>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</si>
  <si>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</si>
  <si>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</si>
  <si>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</si>
  <si>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</si>
  <si>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</si>
  <si>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</si>
  <si>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113154363</t>
  </si>
  <si>
    <t>Frézování živičného krytu tl 50 mm pruh š 2 m pl do 10000 m2 s překážkami v trase</t>
  </si>
  <si>
    <t>m2</t>
  </si>
  <si>
    <t>4</t>
  </si>
  <si>
    <t>1905997692</t>
  </si>
  <si>
    <t>573231111</t>
  </si>
  <si>
    <t>Postřik živičný spojovací ze silniční emulze v množství do 0,5 kg/m2</t>
  </si>
  <si>
    <t>-3527848</t>
  </si>
  <si>
    <t>3</t>
  </si>
  <si>
    <t>577144121</t>
  </si>
  <si>
    <t>Asfaltový beton vrstva obrusná ACO 11 (ABS) tř. I tl 50 mm š přes 3 m z nemodifikovaného asfaltu</t>
  </si>
  <si>
    <t>610028825</t>
  </si>
  <si>
    <t>895941311</t>
  </si>
  <si>
    <t>Zřízení a dodávka vpusti kanalizační uliční z betonových dílců typ UVB-50 včetně přípojky do kanalizace KG DN 150 mm v délce do 5m</t>
  </si>
  <si>
    <t>kus</t>
  </si>
  <si>
    <t>-1983172057</t>
  </si>
  <si>
    <t>5</t>
  </si>
  <si>
    <t>938909311</t>
  </si>
  <si>
    <t>Čištění vozovek metením strojně kryt živičný</t>
  </si>
  <si>
    <t>-781313566</t>
  </si>
  <si>
    <t>6</t>
  </si>
  <si>
    <t>997013501</t>
  </si>
  <si>
    <t>Odvoz suti a vybouraných hmot na skládku nebo meziskládku do 1 km se složením</t>
  </si>
  <si>
    <t>t</t>
  </si>
  <si>
    <t>1649611714</t>
  </si>
  <si>
    <t>7</t>
  </si>
  <si>
    <t>998225111</t>
  </si>
  <si>
    <t>Přesun hmot pro pozemní komunikace s krytem živičným</t>
  </si>
  <si>
    <t>-468953172</t>
  </si>
  <si>
    <t>SO 101</t>
  </si>
  <si>
    <t>Dopravně inženýrská opatření</t>
  </si>
  <si>
    <t>Geodetické činnosti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</si>
</sst>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mm/dd/yyyy"/>
    <numFmt numFmtId="167" formatCode="#,##0.00000;\-#,##0.00000"/>
    <numFmt numFmtId="168" formatCode="#,##0.000;\-#,##0.000"/>
  </numFmts>
  <fonts count="6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E14" sqref="E14:AJ1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8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48" t="s">
        <v>6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7" t="s">
        <v>7</v>
      </c>
      <c r="BT2" s="7" t="s">
        <v>8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7</v>
      </c>
      <c r="BT3" s="7" t="s">
        <v>9</v>
      </c>
    </row>
    <row r="4" spans="2:71" s="2" customFormat="1" ht="37.5" customHeight="1">
      <c r="B4" s="11"/>
      <c r="C4" s="177" t="s">
        <v>10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3"/>
      <c r="AS4" s="14" t="s">
        <v>11</v>
      </c>
      <c r="BE4" s="15" t="s">
        <v>12</v>
      </c>
      <c r="BS4" s="7" t="s">
        <v>13</v>
      </c>
    </row>
    <row r="5" spans="2:71" s="2" customFormat="1" ht="15" customHeight="1">
      <c r="B5" s="11"/>
      <c r="C5" s="12"/>
      <c r="D5" s="16" t="s">
        <v>14</v>
      </c>
      <c r="E5" s="12"/>
      <c r="F5" s="12"/>
      <c r="G5" s="12"/>
      <c r="H5" s="12"/>
      <c r="I5" s="12"/>
      <c r="J5" s="12"/>
      <c r="K5" s="162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2"/>
      <c r="AQ5" s="13"/>
      <c r="BE5" s="180" t="s">
        <v>15</v>
      </c>
      <c r="BS5" s="7" t="s">
        <v>7</v>
      </c>
    </row>
    <row r="6" spans="2:71" s="2" customFormat="1" ht="37.5" customHeight="1">
      <c r="B6" s="11"/>
      <c r="C6" s="12"/>
      <c r="D6" s="18" t="s">
        <v>16</v>
      </c>
      <c r="E6" s="12"/>
      <c r="F6" s="12"/>
      <c r="G6" s="12"/>
      <c r="H6" s="12"/>
      <c r="I6" s="12"/>
      <c r="J6" s="12"/>
      <c r="K6" s="182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2"/>
      <c r="AQ6" s="13"/>
      <c r="BE6" s="149"/>
      <c r="BS6" s="7" t="s">
        <v>18</v>
      </c>
    </row>
    <row r="7" spans="2:71" s="2" customFormat="1" ht="15" customHeight="1">
      <c r="B7" s="11"/>
      <c r="C7" s="12"/>
      <c r="D7" s="19" t="s">
        <v>19</v>
      </c>
      <c r="E7" s="12"/>
      <c r="F7" s="12"/>
      <c r="G7" s="12"/>
      <c r="H7" s="12"/>
      <c r="I7" s="12"/>
      <c r="J7" s="12"/>
      <c r="K7" s="17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9" t="s">
        <v>20</v>
      </c>
      <c r="AL7" s="12"/>
      <c r="AM7" s="12"/>
      <c r="AN7" s="17"/>
      <c r="AO7" s="12"/>
      <c r="AP7" s="12"/>
      <c r="AQ7" s="13"/>
      <c r="BE7" s="149"/>
      <c r="BS7" s="7" t="s">
        <v>21</v>
      </c>
    </row>
    <row r="8" spans="2:71" s="2" customFormat="1" ht="15" customHeight="1">
      <c r="B8" s="11"/>
      <c r="C8" s="12"/>
      <c r="D8" s="19" t="s">
        <v>22</v>
      </c>
      <c r="E8" s="12"/>
      <c r="F8" s="12"/>
      <c r="G8" s="12"/>
      <c r="H8" s="12"/>
      <c r="I8" s="12"/>
      <c r="J8" s="12"/>
      <c r="K8" s="17" t="s">
        <v>23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9" t="s">
        <v>24</v>
      </c>
      <c r="AL8" s="12"/>
      <c r="AM8" s="12"/>
      <c r="AN8" s="20" t="s">
        <v>32</v>
      </c>
      <c r="AO8" s="12"/>
      <c r="AP8" s="12"/>
      <c r="AQ8" s="13"/>
      <c r="BE8" s="149"/>
      <c r="BS8" s="7" t="s">
        <v>25</v>
      </c>
    </row>
    <row r="9" spans="2:71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  <c r="BE9" s="149"/>
      <c r="BS9" s="7" t="s">
        <v>26</v>
      </c>
    </row>
    <row r="10" spans="2:71" s="2" customFormat="1" ht="15" customHeight="1">
      <c r="B10" s="11"/>
      <c r="C10" s="12"/>
      <c r="D10" s="19" t="s">
        <v>27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9" t="s">
        <v>28</v>
      </c>
      <c r="AL10" s="12"/>
      <c r="AM10" s="12"/>
      <c r="AN10" s="17"/>
      <c r="AO10" s="12"/>
      <c r="AP10" s="12"/>
      <c r="AQ10" s="13"/>
      <c r="BE10" s="149"/>
      <c r="BS10" s="7" t="s">
        <v>18</v>
      </c>
    </row>
    <row r="11" spans="2:71" s="2" customFormat="1" ht="19.5" customHeight="1">
      <c r="B11" s="11"/>
      <c r="C11" s="12"/>
      <c r="D11" s="12"/>
      <c r="E11" s="17" t="s">
        <v>29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9" t="s">
        <v>30</v>
      </c>
      <c r="AL11" s="12"/>
      <c r="AM11" s="12"/>
      <c r="AN11" s="17"/>
      <c r="AO11" s="12"/>
      <c r="AP11" s="12"/>
      <c r="AQ11" s="13"/>
      <c r="BE11" s="149"/>
      <c r="BS11" s="7" t="s">
        <v>18</v>
      </c>
    </row>
    <row r="12" spans="2:71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BE12" s="149"/>
      <c r="BS12" s="7" t="s">
        <v>18</v>
      </c>
    </row>
    <row r="13" spans="2:71" s="2" customFormat="1" ht="15" customHeight="1">
      <c r="B13" s="11"/>
      <c r="C13" s="12"/>
      <c r="D13" s="19" t="s">
        <v>31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9" t="s">
        <v>28</v>
      </c>
      <c r="AL13" s="12"/>
      <c r="AM13" s="12"/>
      <c r="AN13" s="20" t="s">
        <v>32</v>
      </c>
      <c r="AO13" s="12"/>
      <c r="AP13" s="12"/>
      <c r="AQ13" s="13"/>
      <c r="BE13" s="149"/>
      <c r="BS13" s="7" t="s">
        <v>18</v>
      </c>
    </row>
    <row r="14" spans="2:71" s="2" customFormat="1" ht="15.75" customHeight="1">
      <c r="B14" s="11"/>
      <c r="C14" s="12"/>
      <c r="D14" s="12"/>
      <c r="E14" s="183" t="s">
        <v>32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9" t="s">
        <v>30</v>
      </c>
      <c r="AL14" s="12"/>
      <c r="AM14" s="12"/>
      <c r="AN14" s="20" t="s">
        <v>32</v>
      </c>
      <c r="AO14" s="12"/>
      <c r="AP14" s="12"/>
      <c r="AQ14" s="13"/>
      <c r="BE14" s="149"/>
      <c r="BS14" s="7" t="s">
        <v>18</v>
      </c>
    </row>
    <row r="15" spans="2:71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BE15" s="149"/>
      <c r="BS15" s="7" t="s">
        <v>4</v>
      </c>
    </row>
    <row r="16" spans="2:71" s="2" customFormat="1" ht="15" customHeight="1">
      <c r="B16" s="11"/>
      <c r="C16" s="12"/>
      <c r="D16" s="19" t="s">
        <v>33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9" t="s">
        <v>28</v>
      </c>
      <c r="AL16" s="12"/>
      <c r="AM16" s="12"/>
      <c r="AN16" s="17"/>
      <c r="AO16" s="12"/>
      <c r="AP16" s="12"/>
      <c r="AQ16" s="13"/>
      <c r="BE16" s="149"/>
      <c r="BS16" s="7" t="s">
        <v>4</v>
      </c>
    </row>
    <row r="17" spans="2:71" s="2" customFormat="1" ht="19.5" customHeight="1">
      <c r="B17" s="11"/>
      <c r="C17" s="12"/>
      <c r="D17" s="12"/>
      <c r="E17" s="17" t="s">
        <v>34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9" t="s">
        <v>30</v>
      </c>
      <c r="AL17" s="12"/>
      <c r="AM17" s="12"/>
      <c r="AN17" s="17"/>
      <c r="AO17" s="12"/>
      <c r="AP17" s="12"/>
      <c r="AQ17" s="13"/>
      <c r="BE17" s="149"/>
      <c r="BS17" s="7" t="s">
        <v>4</v>
      </c>
    </row>
    <row r="18" spans="2:71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BE18" s="149"/>
      <c r="BS18" s="7" t="s">
        <v>7</v>
      </c>
    </row>
    <row r="19" spans="2:71" s="2" customFormat="1" ht="15" customHeight="1">
      <c r="B19" s="11"/>
      <c r="C19" s="12"/>
      <c r="D19" s="19" t="s">
        <v>35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9" t="s">
        <v>28</v>
      </c>
      <c r="AL19" s="12"/>
      <c r="AM19" s="12"/>
      <c r="AN19" s="17"/>
      <c r="AO19" s="12"/>
      <c r="AP19" s="12"/>
      <c r="AQ19" s="13"/>
      <c r="BE19" s="149"/>
      <c r="BS19" s="7" t="s">
        <v>7</v>
      </c>
    </row>
    <row r="20" spans="2:57" s="2" customFormat="1" ht="15.75" customHeight="1">
      <c r="B20" s="11"/>
      <c r="C20" s="12"/>
      <c r="D20" s="12"/>
      <c r="E20" s="1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9" t="s">
        <v>30</v>
      </c>
      <c r="AL20" s="12"/>
      <c r="AM20" s="12"/>
      <c r="AN20" s="17"/>
      <c r="AO20" s="12"/>
      <c r="AP20" s="12"/>
      <c r="AQ20" s="13"/>
      <c r="BE20" s="149"/>
    </row>
    <row r="21" spans="2:57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BE21" s="149"/>
    </row>
    <row r="22" spans="2:57" s="2" customFormat="1" ht="15.75" customHeight="1">
      <c r="B22" s="11"/>
      <c r="C22" s="12"/>
      <c r="D22" s="19" t="s">
        <v>36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BE22" s="149"/>
    </row>
    <row r="23" spans="2:57" s="2" customFormat="1" ht="15.75" customHeight="1">
      <c r="B23" s="11"/>
      <c r="C23" s="12"/>
      <c r="D23" s="12"/>
      <c r="E23" s="184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2"/>
      <c r="AP23" s="12"/>
      <c r="AQ23" s="13"/>
      <c r="BE23" s="149"/>
    </row>
    <row r="24" spans="2:57" s="2" customFormat="1" ht="7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BE24" s="149"/>
    </row>
    <row r="25" spans="2:57" s="2" customFormat="1" ht="7.5" customHeight="1">
      <c r="B25" s="11"/>
      <c r="C25" s="1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2"/>
      <c r="AQ25" s="13"/>
      <c r="BE25" s="149"/>
    </row>
    <row r="26" spans="2:57" s="2" customFormat="1" ht="15" customHeight="1">
      <c r="B26" s="11"/>
      <c r="C26" s="12"/>
      <c r="D26" s="22" t="s">
        <v>37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85">
        <f>ROUND($AG$87,2)</f>
        <v>0</v>
      </c>
      <c r="AL26" s="179"/>
      <c r="AM26" s="179"/>
      <c r="AN26" s="179"/>
      <c r="AO26" s="179"/>
      <c r="AP26" s="12"/>
      <c r="AQ26" s="13"/>
      <c r="BE26" s="149"/>
    </row>
    <row r="27" spans="2:57" s="2" customFormat="1" ht="15" customHeight="1">
      <c r="B27" s="11"/>
      <c r="C27" s="12"/>
      <c r="D27" s="22" t="s">
        <v>38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85">
        <f>ROUND($AG$90,2)</f>
        <v>0</v>
      </c>
      <c r="AL27" s="179"/>
      <c r="AM27" s="179"/>
      <c r="AN27" s="179"/>
      <c r="AO27" s="179"/>
      <c r="AP27" s="12"/>
      <c r="AQ27" s="13"/>
      <c r="BE27" s="149"/>
    </row>
    <row r="28" spans="2:57" s="7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66"/>
    </row>
    <row r="29" spans="2:57" s="7" customFormat="1" ht="27" customHeight="1">
      <c r="B29" s="23"/>
      <c r="C29" s="24"/>
      <c r="D29" s="26" t="s">
        <v>39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6">
        <f>ROUND($AK$26+$AK$27,2)</f>
        <v>0</v>
      </c>
      <c r="AL29" s="187"/>
      <c r="AM29" s="187"/>
      <c r="AN29" s="187"/>
      <c r="AO29" s="187"/>
      <c r="AP29" s="24"/>
      <c r="AQ29" s="25"/>
      <c r="BE29" s="166"/>
    </row>
    <row r="30" spans="2:57" s="7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66"/>
    </row>
    <row r="31" spans="2:57" s="7" customFormat="1" ht="15" customHeight="1">
      <c r="B31" s="28"/>
      <c r="C31" s="29"/>
      <c r="D31" s="29" t="s">
        <v>40</v>
      </c>
      <c r="E31" s="29"/>
      <c r="F31" s="29" t="s">
        <v>41</v>
      </c>
      <c r="G31" s="29"/>
      <c r="H31" s="29"/>
      <c r="I31" s="29"/>
      <c r="J31" s="29"/>
      <c r="K31" s="29"/>
      <c r="L31" s="172">
        <v>0.21</v>
      </c>
      <c r="M31" s="173"/>
      <c r="N31" s="173"/>
      <c r="O31" s="173"/>
      <c r="P31" s="29"/>
      <c r="Q31" s="29"/>
      <c r="R31" s="29"/>
      <c r="S31" s="29"/>
      <c r="T31" s="31" t="s">
        <v>42</v>
      </c>
      <c r="U31" s="29"/>
      <c r="V31" s="29"/>
      <c r="W31" s="174">
        <f>ROUND($AZ$87+SUM($CD$91:$CD$95),2)</f>
        <v>0</v>
      </c>
      <c r="X31" s="173"/>
      <c r="Y31" s="173"/>
      <c r="Z31" s="173"/>
      <c r="AA31" s="173"/>
      <c r="AB31" s="173"/>
      <c r="AC31" s="173"/>
      <c r="AD31" s="173"/>
      <c r="AE31" s="173"/>
      <c r="AF31" s="29"/>
      <c r="AG31" s="29"/>
      <c r="AH31" s="29"/>
      <c r="AI31" s="29"/>
      <c r="AJ31" s="29"/>
      <c r="AK31" s="174">
        <f>ROUND($AV$87+SUM($BY$91:$BY$95),2)</f>
        <v>0</v>
      </c>
      <c r="AL31" s="173"/>
      <c r="AM31" s="173"/>
      <c r="AN31" s="173"/>
      <c r="AO31" s="173"/>
      <c r="AP31" s="29"/>
      <c r="AQ31" s="32"/>
      <c r="BE31" s="181"/>
    </row>
    <row r="32" spans="2:57" s="7" customFormat="1" ht="15" customHeight="1">
      <c r="B32" s="28"/>
      <c r="C32" s="29"/>
      <c r="D32" s="29"/>
      <c r="E32" s="29"/>
      <c r="F32" s="29" t="s">
        <v>43</v>
      </c>
      <c r="G32" s="29"/>
      <c r="H32" s="29"/>
      <c r="I32" s="29"/>
      <c r="J32" s="29"/>
      <c r="K32" s="29"/>
      <c r="L32" s="172">
        <v>0.15</v>
      </c>
      <c r="M32" s="173"/>
      <c r="N32" s="173"/>
      <c r="O32" s="173"/>
      <c r="P32" s="29"/>
      <c r="Q32" s="29"/>
      <c r="R32" s="29"/>
      <c r="S32" s="29"/>
      <c r="T32" s="31" t="s">
        <v>42</v>
      </c>
      <c r="U32" s="29"/>
      <c r="V32" s="29"/>
      <c r="W32" s="174">
        <f>ROUND($BA$87+SUM($CE$91:$CE$95),2)</f>
        <v>0</v>
      </c>
      <c r="X32" s="173"/>
      <c r="Y32" s="173"/>
      <c r="Z32" s="173"/>
      <c r="AA32" s="173"/>
      <c r="AB32" s="173"/>
      <c r="AC32" s="173"/>
      <c r="AD32" s="173"/>
      <c r="AE32" s="173"/>
      <c r="AF32" s="29"/>
      <c r="AG32" s="29"/>
      <c r="AH32" s="29"/>
      <c r="AI32" s="29"/>
      <c r="AJ32" s="29"/>
      <c r="AK32" s="174">
        <f>ROUND($AW$87+SUM($BZ$91:$BZ$95),2)</f>
        <v>0</v>
      </c>
      <c r="AL32" s="173"/>
      <c r="AM32" s="173"/>
      <c r="AN32" s="173"/>
      <c r="AO32" s="173"/>
      <c r="AP32" s="29"/>
      <c r="AQ32" s="32"/>
      <c r="BE32" s="181"/>
    </row>
    <row r="33" spans="2:57" s="7" customFormat="1" ht="15" customHeight="1" hidden="1">
      <c r="B33" s="28"/>
      <c r="C33" s="29"/>
      <c r="D33" s="29"/>
      <c r="E33" s="29"/>
      <c r="F33" s="29" t="s">
        <v>44</v>
      </c>
      <c r="G33" s="29"/>
      <c r="H33" s="29"/>
      <c r="I33" s="29"/>
      <c r="J33" s="29"/>
      <c r="K33" s="29"/>
      <c r="L33" s="172">
        <v>0.21</v>
      </c>
      <c r="M33" s="173"/>
      <c r="N33" s="173"/>
      <c r="O33" s="173"/>
      <c r="P33" s="29"/>
      <c r="Q33" s="29"/>
      <c r="R33" s="29"/>
      <c r="S33" s="29"/>
      <c r="T33" s="31" t="s">
        <v>42</v>
      </c>
      <c r="U33" s="29"/>
      <c r="V33" s="29"/>
      <c r="W33" s="174">
        <f>ROUND($BB$87+SUM($CF$91:$CF$95),2)</f>
        <v>0</v>
      </c>
      <c r="X33" s="173"/>
      <c r="Y33" s="173"/>
      <c r="Z33" s="173"/>
      <c r="AA33" s="173"/>
      <c r="AB33" s="173"/>
      <c r="AC33" s="173"/>
      <c r="AD33" s="173"/>
      <c r="AE33" s="173"/>
      <c r="AF33" s="29"/>
      <c r="AG33" s="29"/>
      <c r="AH33" s="29"/>
      <c r="AI33" s="29"/>
      <c r="AJ33" s="29"/>
      <c r="AK33" s="174">
        <v>0</v>
      </c>
      <c r="AL33" s="173"/>
      <c r="AM33" s="173"/>
      <c r="AN33" s="173"/>
      <c r="AO33" s="173"/>
      <c r="AP33" s="29"/>
      <c r="AQ33" s="32"/>
      <c r="BE33" s="181"/>
    </row>
    <row r="34" spans="2:57" s="7" customFormat="1" ht="15" customHeight="1" hidden="1">
      <c r="B34" s="28"/>
      <c r="C34" s="29"/>
      <c r="D34" s="29"/>
      <c r="E34" s="29"/>
      <c r="F34" s="29" t="s">
        <v>45</v>
      </c>
      <c r="G34" s="29"/>
      <c r="H34" s="29"/>
      <c r="I34" s="29"/>
      <c r="J34" s="29"/>
      <c r="K34" s="29"/>
      <c r="L34" s="172">
        <v>0.15</v>
      </c>
      <c r="M34" s="173"/>
      <c r="N34" s="173"/>
      <c r="O34" s="173"/>
      <c r="P34" s="29"/>
      <c r="Q34" s="29"/>
      <c r="R34" s="29"/>
      <c r="S34" s="29"/>
      <c r="T34" s="31" t="s">
        <v>42</v>
      </c>
      <c r="U34" s="29"/>
      <c r="V34" s="29"/>
      <c r="W34" s="174">
        <f>ROUND($BC$87+SUM($CG$91:$CG$95),2)</f>
        <v>0</v>
      </c>
      <c r="X34" s="173"/>
      <c r="Y34" s="173"/>
      <c r="Z34" s="173"/>
      <c r="AA34" s="173"/>
      <c r="AB34" s="173"/>
      <c r="AC34" s="173"/>
      <c r="AD34" s="173"/>
      <c r="AE34" s="173"/>
      <c r="AF34" s="29"/>
      <c r="AG34" s="29"/>
      <c r="AH34" s="29"/>
      <c r="AI34" s="29"/>
      <c r="AJ34" s="29"/>
      <c r="AK34" s="174">
        <v>0</v>
      </c>
      <c r="AL34" s="173"/>
      <c r="AM34" s="173"/>
      <c r="AN34" s="173"/>
      <c r="AO34" s="173"/>
      <c r="AP34" s="29"/>
      <c r="AQ34" s="32"/>
      <c r="BE34" s="181"/>
    </row>
    <row r="35" spans="2:43" s="7" customFormat="1" ht="15" customHeight="1" hidden="1">
      <c r="B35" s="28"/>
      <c r="C35" s="29"/>
      <c r="D35" s="29"/>
      <c r="E35" s="29"/>
      <c r="F35" s="29" t="s">
        <v>46</v>
      </c>
      <c r="G35" s="29"/>
      <c r="H35" s="29"/>
      <c r="I35" s="29"/>
      <c r="J35" s="29"/>
      <c r="K35" s="29"/>
      <c r="L35" s="172">
        <v>0</v>
      </c>
      <c r="M35" s="173"/>
      <c r="N35" s="173"/>
      <c r="O35" s="173"/>
      <c r="P35" s="29"/>
      <c r="Q35" s="29"/>
      <c r="R35" s="29"/>
      <c r="S35" s="29"/>
      <c r="T35" s="31" t="s">
        <v>42</v>
      </c>
      <c r="U35" s="29"/>
      <c r="V35" s="29"/>
      <c r="W35" s="174">
        <f>ROUND($BD$87+SUM($CH$91:$CH$95),2)</f>
        <v>0</v>
      </c>
      <c r="X35" s="173"/>
      <c r="Y35" s="173"/>
      <c r="Z35" s="173"/>
      <c r="AA35" s="173"/>
      <c r="AB35" s="173"/>
      <c r="AC35" s="173"/>
      <c r="AD35" s="173"/>
      <c r="AE35" s="173"/>
      <c r="AF35" s="29"/>
      <c r="AG35" s="29"/>
      <c r="AH35" s="29"/>
      <c r="AI35" s="29"/>
      <c r="AJ35" s="29"/>
      <c r="AK35" s="174">
        <v>0</v>
      </c>
      <c r="AL35" s="173"/>
      <c r="AM35" s="173"/>
      <c r="AN35" s="173"/>
      <c r="AO35" s="173"/>
      <c r="AP35" s="29"/>
      <c r="AQ35" s="32"/>
    </row>
    <row r="36" spans="2:43" s="7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7" customFormat="1" ht="27" customHeight="1">
      <c r="B37" s="23"/>
      <c r="C37" s="33"/>
      <c r="D37" s="34" t="s">
        <v>47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48</v>
      </c>
      <c r="U37" s="35"/>
      <c r="V37" s="35"/>
      <c r="W37" s="35"/>
      <c r="X37" s="175" t="s">
        <v>49</v>
      </c>
      <c r="Y37" s="169"/>
      <c r="Z37" s="169"/>
      <c r="AA37" s="169"/>
      <c r="AB37" s="169"/>
      <c r="AC37" s="35"/>
      <c r="AD37" s="35"/>
      <c r="AE37" s="35"/>
      <c r="AF37" s="35"/>
      <c r="AG37" s="35"/>
      <c r="AH37" s="35"/>
      <c r="AI37" s="35"/>
      <c r="AJ37" s="35"/>
      <c r="AK37" s="176">
        <f>SUM($AK$29:$AK$35)</f>
        <v>0</v>
      </c>
      <c r="AL37" s="169"/>
      <c r="AM37" s="169"/>
      <c r="AN37" s="169"/>
      <c r="AO37" s="171"/>
      <c r="AP37" s="33"/>
      <c r="AQ37" s="25"/>
    </row>
    <row r="38" spans="2:43" s="7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2:43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</row>
    <row r="41" spans="2:43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</row>
    <row r="42" spans="2:43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2:43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</row>
    <row r="44" spans="2:43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</row>
    <row r="45" spans="2:43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2:43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3"/>
    </row>
    <row r="47" spans="2:43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3"/>
    </row>
    <row r="48" spans="2:43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3"/>
    </row>
    <row r="49" spans="2:43" s="7" customFormat="1" ht="15.75" customHeight="1">
      <c r="B49" s="23"/>
      <c r="C49" s="24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1"/>
      <c r="C50" s="12"/>
      <c r="D50" s="4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41"/>
      <c r="AA50" s="12"/>
      <c r="AB50" s="12"/>
      <c r="AC50" s="40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41"/>
      <c r="AP50" s="12"/>
      <c r="AQ50" s="13"/>
    </row>
    <row r="51" spans="2:43" s="2" customFormat="1" ht="14.25" customHeight="1">
      <c r="B51" s="11"/>
      <c r="C51" s="12"/>
      <c r="D51" s="4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41"/>
      <c r="AA51" s="12"/>
      <c r="AB51" s="12"/>
      <c r="AC51" s="4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41"/>
      <c r="AP51" s="12"/>
      <c r="AQ51" s="13"/>
    </row>
    <row r="52" spans="2:43" s="2" customFormat="1" ht="14.25" customHeight="1">
      <c r="B52" s="11"/>
      <c r="C52" s="12"/>
      <c r="D52" s="4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41"/>
      <c r="AA52" s="12"/>
      <c r="AB52" s="12"/>
      <c r="AC52" s="40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41"/>
      <c r="AP52" s="12"/>
      <c r="AQ52" s="13"/>
    </row>
    <row r="53" spans="2:43" s="2" customFormat="1" ht="14.25" customHeight="1">
      <c r="B53" s="11"/>
      <c r="C53" s="12"/>
      <c r="D53" s="4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41"/>
      <c r="AA53" s="12"/>
      <c r="AB53" s="12"/>
      <c r="AC53" s="40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41"/>
      <c r="AP53" s="12"/>
      <c r="AQ53" s="13"/>
    </row>
    <row r="54" spans="2:43" s="2" customFormat="1" ht="14.25" customHeight="1">
      <c r="B54" s="11"/>
      <c r="C54" s="12"/>
      <c r="D54" s="4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41"/>
      <c r="AA54" s="12"/>
      <c r="AB54" s="12"/>
      <c r="AC54" s="40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41"/>
      <c r="AP54" s="12"/>
      <c r="AQ54" s="13"/>
    </row>
    <row r="55" spans="2:43" s="2" customFormat="1" ht="14.25" customHeight="1">
      <c r="B55" s="11"/>
      <c r="C55" s="12"/>
      <c r="D55" s="4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41"/>
      <c r="AA55" s="12"/>
      <c r="AB55" s="12"/>
      <c r="AC55" s="40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41"/>
      <c r="AP55" s="12"/>
      <c r="AQ55" s="13"/>
    </row>
    <row r="56" spans="2:43" s="2" customFormat="1" ht="14.25" customHeight="1">
      <c r="B56" s="11"/>
      <c r="C56" s="12"/>
      <c r="D56" s="4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41"/>
      <c r="AA56" s="12"/>
      <c r="AB56" s="12"/>
      <c r="AC56" s="4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41"/>
      <c r="AP56" s="12"/>
      <c r="AQ56" s="13"/>
    </row>
    <row r="57" spans="2:43" s="2" customFormat="1" ht="14.25" customHeight="1">
      <c r="B57" s="11"/>
      <c r="C57" s="12"/>
      <c r="D57" s="4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1"/>
      <c r="AA57" s="12"/>
      <c r="AB57" s="12"/>
      <c r="AC57" s="4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41"/>
      <c r="AP57" s="12"/>
      <c r="AQ57" s="13"/>
    </row>
    <row r="58" spans="2:43" s="7" customFormat="1" ht="15.75" customHeight="1">
      <c r="B58" s="23"/>
      <c r="C58" s="24"/>
      <c r="D58" s="42" t="s">
        <v>52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53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53</v>
      </c>
      <c r="AN58" s="43"/>
      <c r="AO58" s="45"/>
      <c r="AP58" s="24"/>
      <c r="AQ58" s="25"/>
    </row>
    <row r="59" spans="2:43" s="2" customFormat="1" ht="14.25" customHeigh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</row>
    <row r="60" spans="2:43" s="7" customFormat="1" ht="15.75" customHeight="1">
      <c r="B60" s="23"/>
      <c r="C60" s="24"/>
      <c r="D60" s="3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1"/>
      <c r="C61" s="12"/>
      <c r="D61" s="4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41"/>
      <c r="AA61" s="12"/>
      <c r="AB61" s="12"/>
      <c r="AC61" s="4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41"/>
      <c r="AP61" s="12"/>
      <c r="AQ61" s="13"/>
    </row>
    <row r="62" spans="2:43" s="2" customFormat="1" ht="14.25" customHeight="1">
      <c r="B62" s="11"/>
      <c r="C62" s="12"/>
      <c r="D62" s="4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41"/>
      <c r="AA62" s="12"/>
      <c r="AB62" s="12"/>
      <c r="AC62" s="4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41"/>
      <c r="AP62" s="12"/>
      <c r="AQ62" s="13"/>
    </row>
    <row r="63" spans="2:43" s="2" customFormat="1" ht="14.25" customHeight="1">
      <c r="B63" s="11"/>
      <c r="C63" s="12"/>
      <c r="D63" s="4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41"/>
      <c r="AA63" s="12"/>
      <c r="AB63" s="12"/>
      <c r="AC63" s="4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41"/>
      <c r="AP63" s="12"/>
      <c r="AQ63" s="13"/>
    </row>
    <row r="64" spans="2:43" s="2" customFormat="1" ht="14.25" customHeight="1">
      <c r="B64" s="11"/>
      <c r="C64" s="12"/>
      <c r="D64" s="4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41"/>
      <c r="AA64" s="12"/>
      <c r="AB64" s="12"/>
      <c r="AC64" s="4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41"/>
      <c r="AP64" s="12"/>
      <c r="AQ64" s="13"/>
    </row>
    <row r="65" spans="2:43" s="2" customFormat="1" ht="14.25" customHeight="1">
      <c r="B65" s="11"/>
      <c r="C65" s="12"/>
      <c r="D65" s="4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41"/>
      <c r="AA65" s="12"/>
      <c r="AB65" s="12"/>
      <c r="AC65" s="40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41"/>
      <c r="AP65" s="12"/>
      <c r="AQ65" s="13"/>
    </row>
    <row r="66" spans="2:43" s="2" customFormat="1" ht="14.25" customHeight="1">
      <c r="B66" s="11"/>
      <c r="C66" s="12"/>
      <c r="D66" s="4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41"/>
      <c r="AA66" s="12"/>
      <c r="AB66" s="12"/>
      <c r="AC66" s="40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41"/>
      <c r="AP66" s="12"/>
      <c r="AQ66" s="13"/>
    </row>
    <row r="67" spans="2:43" s="2" customFormat="1" ht="14.25" customHeight="1">
      <c r="B67" s="11"/>
      <c r="C67" s="12"/>
      <c r="D67" s="4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41"/>
      <c r="AA67" s="12"/>
      <c r="AB67" s="12"/>
      <c r="AC67" s="40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41"/>
      <c r="AP67" s="12"/>
      <c r="AQ67" s="13"/>
    </row>
    <row r="68" spans="2:43" s="2" customFormat="1" ht="14.25" customHeight="1">
      <c r="B68" s="11"/>
      <c r="C68" s="12"/>
      <c r="D68" s="4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41"/>
      <c r="AA68" s="12"/>
      <c r="AB68" s="12"/>
      <c r="AC68" s="40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41"/>
      <c r="AP68" s="12"/>
      <c r="AQ68" s="13"/>
    </row>
    <row r="69" spans="2:43" s="7" customFormat="1" ht="15.75" customHeight="1">
      <c r="B69" s="23"/>
      <c r="C69" s="24"/>
      <c r="D69" s="42" t="s">
        <v>52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53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53</v>
      </c>
      <c r="AN69" s="43"/>
      <c r="AO69" s="45"/>
      <c r="AP69" s="24"/>
      <c r="AQ69" s="25"/>
    </row>
    <row r="70" spans="2:43" s="7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7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7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7" customFormat="1" ht="37.5" customHeight="1">
      <c r="B76" s="23"/>
      <c r="C76" s="177" t="s">
        <v>56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5"/>
    </row>
    <row r="77" spans="2:43" s="52" customFormat="1" ht="15" customHeight="1">
      <c r="B77" s="53"/>
      <c r="C77" s="19" t="s">
        <v>14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54"/>
    </row>
    <row r="78" spans="2:43" s="55" customFormat="1" ht="37.5" customHeight="1">
      <c r="B78" s="56"/>
      <c r="C78" s="57" t="s">
        <v>16</v>
      </c>
      <c r="D78" s="57"/>
      <c r="E78" s="57"/>
      <c r="F78" s="57"/>
      <c r="G78" s="57"/>
      <c r="H78" s="57"/>
      <c r="I78" s="57"/>
      <c r="J78" s="57"/>
      <c r="K78" s="57"/>
      <c r="L78" s="160" t="str">
        <f>$K$6</f>
        <v>Okres Domažlice - Celoplošné opravy silnic ve správě SÚS PK, p.o.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57"/>
      <c r="AQ78" s="58"/>
    </row>
    <row r="79" spans="2:43" s="7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7" customFormat="1" ht="15.75" customHeight="1">
      <c r="B80" s="23"/>
      <c r="C80" s="19" t="s">
        <v>22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Okres Domažlice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9" t="s">
        <v>24</v>
      </c>
      <c r="AJ80" s="24"/>
      <c r="AK80" s="24"/>
      <c r="AL80" s="24"/>
      <c r="AM80" s="60" t="str">
        <f>IF($AN$8="","",$AN$8)</f>
        <v>Vyplň údaj</v>
      </c>
      <c r="AN80" s="24"/>
      <c r="AO80" s="24"/>
      <c r="AP80" s="24"/>
      <c r="AQ80" s="25"/>
    </row>
    <row r="81" spans="2:43" s="7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7" customFormat="1" ht="18.75" customHeight="1">
      <c r="B82" s="23"/>
      <c r="C82" s="19" t="s">
        <v>27</v>
      </c>
      <c r="D82" s="24"/>
      <c r="E82" s="24"/>
      <c r="F82" s="24"/>
      <c r="G82" s="24"/>
      <c r="H82" s="24"/>
      <c r="I82" s="24"/>
      <c r="J82" s="24"/>
      <c r="K82" s="24"/>
      <c r="L82" s="17" t="str">
        <f>IF($E$11="","",$E$11)</f>
        <v>Správa a údržba silnic Plzeňského kraje, p.o.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9" t="s">
        <v>33</v>
      </c>
      <c r="AJ82" s="24"/>
      <c r="AK82" s="24"/>
      <c r="AL82" s="24"/>
      <c r="AM82" s="162" t="str">
        <f>IF($E$17="","",$E$17)</f>
        <v> </v>
      </c>
      <c r="AN82" s="151"/>
      <c r="AO82" s="151"/>
      <c r="AP82" s="151"/>
      <c r="AQ82" s="25"/>
      <c r="AS82" s="163" t="s">
        <v>57</v>
      </c>
      <c r="AT82" s="164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7" customFormat="1" ht="15.75" customHeight="1">
      <c r="B83" s="23"/>
      <c r="C83" s="19" t="s">
        <v>31</v>
      </c>
      <c r="D83" s="24"/>
      <c r="E83" s="24"/>
      <c r="F83" s="24"/>
      <c r="G83" s="24"/>
      <c r="H83" s="24"/>
      <c r="I83" s="24"/>
      <c r="J83" s="24"/>
      <c r="K83" s="24"/>
      <c r="L83" s="17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9" t="s">
        <v>35</v>
      </c>
      <c r="AJ83" s="24"/>
      <c r="AK83" s="24"/>
      <c r="AL83" s="24"/>
      <c r="AM83" s="162">
        <f>IF($E$20="","",$E$20)</f>
      </c>
      <c r="AN83" s="151"/>
      <c r="AO83" s="151"/>
      <c r="AP83" s="151"/>
      <c r="AQ83" s="25"/>
      <c r="AS83" s="165"/>
      <c r="AT83" s="166"/>
      <c r="BD83" s="63"/>
    </row>
    <row r="84" spans="2:56" s="7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67"/>
      <c r="AT84" s="151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7" customFormat="1" ht="30" customHeight="1">
      <c r="B85" s="23"/>
      <c r="C85" s="168" t="s">
        <v>58</v>
      </c>
      <c r="D85" s="169"/>
      <c r="E85" s="169"/>
      <c r="F85" s="169"/>
      <c r="G85" s="169"/>
      <c r="H85" s="35"/>
      <c r="I85" s="170" t="s">
        <v>59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70" t="s">
        <v>60</v>
      </c>
      <c r="AH85" s="169"/>
      <c r="AI85" s="169"/>
      <c r="AJ85" s="169"/>
      <c r="AK85" s="169"/>
      <c r="AL85" s="169"/>
      <c r="AM85" s="169"/>
      <c r="AN85" s="170" t="s">
        <v>61</v>
      </c>
      <c r="AO85" s="169"/>
      <c r="AP85" s="171"/>
      <c r="AQ85" s="25"/>
      <c r="AS85" s="65" t="s">
        <v>62</v>
      </c>
      <c r="AT85" s="66" t="s">
        <v>63</v>
      </c>
      <c r="AU85" s="66" t="s">
        <v>64</v>
      </c>
      <c r="AV85" s="66" t="s">
        <v>65</v>
      </c>
      <c r="AW85" s="66" t="s">
        <v>66</v>
      </c>
      <c r="AX85" s="66" t="s">
        <v>67</v>
      </c>
      <c r="AY85" s="66" t="s">
        <v>68</v>
      </c>
      <c r="AZ85" s="66" t="s">
        <v>69</v>
      </c>
      <c r="BA85" s="66" t="s">
        <v>70</v>
      </c>
      <c r="BB85" s="66" t="s">
        <v>71</v>
      </c>
      <c r="BC85" s="66" t="s">
        <v>72</v>
      </c>
      <c r="BD85" s="67" t="s">
        <v>73</v>
      </c>
      <c r="BE85" s="68"/>
    </row>
    <row r="86" spans="2:56" s="7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74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154">
        <f>ROUND($AG$88,2)</f>
        <v>0</v>
      </c>
      <c r="AH87" s="155"/>
      <c r="AI87" s="155"/>
      <c r="AJ87" s="155"/>
      <c r="AK87" s="155"/>
      <c r="AL87" s="155"/>
      <c r="AM87" s="155"/>
      <c r="AN87" s="154">
        <f>SUM($AG$87,$AT$87)</f>
        <v>0</v>
      </c>
      <c r="AO87" s="155"/>
      <c r="AP87" s="155"/>
      <c r="AQ87" s="58"/>
      <c r="AS87" s="71">
        <f>ROUND($AS$88,2)</f>
        <v>0</v>
      </c>
      <c r="AT87" s="72">
        <f>ROUND(SUM($AV$87:$AW$87),2)</f>
        <v>0</v>
      </c>
      <c r="AU87" s="73">
        <f>ROUND($AU$88,5)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ROUND($AZ$88,2)</f>
        <v>0</v>
      </c>
      <c r="BA87" s="72">
        <f>ROUND($BA$88,2)</f>
        <v>0</v>
      </c>
      <c r="BB87" s="72">
        <f>ROUND($BB$88,2)</f>
        <v>0</v>
      </c>
      <c r="BC87" s="72">
        <f>ROUND($BC$88,2)</f>
        <v>0</v>
      </c>
      <c r="BD87" s="74">
        <f>ROUND($BD$88,2)</f>
        <v>0</v>
      </c>
      <c r="BS87" s="55" t="s">
        <v>75</v>
      </c>
      <c r="BT87" s="55" t="s">
        <v>76</v>
      </c>
      <c r="BU87" s="75" t="s">
        <v>77</v>
      </c>
      <c r="BV87" s="55" t="s">
        <v>78</v>
      </c>
      <c r="BW87" s="55" t="s">
        <v>79</v>
      </c>
      <c r="BX87" s="55" t="s">
        <v>80</v>
      </c>
    </row>
    <row r="88" spans="2:76" s="76" customFormat="1" ht="28.5" customHeight="1">
      <c r="B88" s="77"/>
      <c r="C88" s="78"/>
      <c r="D88" s="158" t="s">
        <v>163</v>
      </c>
      <c r="E88" s="159"/>
      <c r="F88" s="159"/>
      <c r="G88" s="159"/>
      <c r="H88" s="159"/>
      <c r="I88" s="78"/>
      <c r="J88" s="158" t="s">
        <v>81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6">
        <f>'III-18319 Čermná'!$M$30</f>
        <v>0</v>
      </c>
      <c r="AH88" s="157"/>
      <c r="AI88" s="157"/>
      <c r="AJ88" s="157"/>
      <c r="AK88" s="157"/>
      <c r="AL88" s="157"/>
      <c r="AM88" s="157"/>
      <c r="AN88" s="156">
        <f>SUM($AG$88,$AT$88)</f>
        <v>0</v>
      </c>
      <c r="AO88" s="157"/>
      <c r="AP88" s="157"/>
      <c r="AQ88" s="79"/>
      <c r="AS88" s="80">
        <f>'III-18319 Čermná'!$M$28</f>
        <v>0</v>
      </c>
      <c r="AT88" s="81">
        <f>ROUND(SUM($AV$88:$AW$88),2)</f>
        <v>0</v>
      </c>
      <c r="AU88" s="82">
        <f>'III-18319 Čermná'!$W$122</f>
        <v>0</v>
      </c>
      <c r="AV88" s="81">
        <f>'III-18319 Čermná'!$M$32</f>
        <v>0</v>
      </c>
      <c r="AW88" s="81">
        <f>'III-18319 Čermná'!$M$33</f>
        <v>0</v>
      </c>
      <c r="AX88" s="81">
        <f>'III-18319 Čermná'!$M$34</f>
        <v>0</v>
      </c>
      <c r="AY88" s="81">
        <f>'III-18319 Čermná'!$M$35</f>
        <v>0</v>
      </c>
      <c r="AZ88" s="81">
        <f>'III-18319 Čermná'!$H$32</f>
        <v>0</v>
      </c>
      <c r="BA88" s="81">
        <f>'III-18319 Čermná'!$H$33</f>
        <v>0</v>
      </c>
      <c r="BB88" s="81">
        <f>'III-18319 Čermná'!$H$34</f>
        <v>0</v>
      </c>
      <c r="BC88" s="81">
        <f>'III-18319 Čermná'!$H$35</f>
        <v>0</v>
      </c>
      <c r="BD88" s="83">
        <f>'III-18319 Čermná'!$H$36</f>
        <v>0</v>
      </c>
      <c r="BT88" s="76" t="s">
        <v>21</v>
      </c>
      <c r="BV88" s="76" t="s">
        <v>78</v>
      </c>
      <c r="BW88" s="76" t="s">
        <v>82</v>
      </c>
      <c r="BX88" s="76" t="s">
        <v>79</v>
      </c>
    </row>
    <row r="89" spans="2:43" s="2" customFormat="1" ht="14.25" customHeight="1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3"/>
    </row>
    <row r="90" spans="2:49" s="7" customFormat="1" ht="30.75" customHeight="1">
      <c r="B90" s="23"/>
      <c r="C90" s="70" t="s">
        <v>83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54">
        <f>ROUND(SUM($AG$91:$AG$94),2)</f>
        <v>0</v>
      </c>
      <c r="AH90" s="151"/>
      <c r="AI90" s="151"/>
      <c r="AJ90" s="151"/>
      <c r="AK90" s="151"/>
      <c r="AL90" s="151"/>
      <c r="AM90" s="151"/>
      <c r="AN90" s="154">
        <f>ROUND(SUM($AN$91:$AN$94),2)</f>
        <v>0</v>
      </c>
      <c r="AO90" s="151"/>
      <c r="AP90" s="151"/>
      <c r="AQ90" s="25"/>
      <c r="AS90" s="65" t="s">
        <v>84</v>
      </c>
      <c r="AT90" s="66" t="s">
        <v>85</v>
      </c>
      <c r="AU90" s="66" t="s">
        <v>40</v>
      </c>
      <c r="AV90" s="67" t="s">
        <v>63</v>
      </c>
      <c r="AW90" s="68"/>
    </row>
    <row r="91" spans="2:89" s="7" customFormat="1" ht="21" customHeight="1">
      <c r="B91" s="23"/>
      <c r="C91" s="24"/>
      <c r="D91" s="84" t="s">
        <v>86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52">
        <f>ROUND($AG$87*$AS$91,2)</f>
        <v>0</v>
      </c>
      <c r="AH91" s="151"/>
      <c r="AI91" s="151"/>
      <c r="AJ91" s="151"/>
      <c r="AK91" s="151"/>
      <c r="AL91" s="151"/>
      <c r="AM91" s="151"/>
      <c r="AN91" s="153">
        <f>ROUND($AG$91+$AV$91,2)</f>
        <v>0</v>
      </c>
      <c r="AO91" s="151"/>
      <c r="AP91" s="151"/>
      <c r="AQ91" s="25"/>
      <c r="AS91" s="85">
        <v>0</v>
      </c>
      <c r="AT91" s="86" t="s">
        <v>87</v>
      </c>
      <c r="AU91" s="86" t="s">
        <v>41</v>
      </c>
      <c r="AV91" s="87">
        <f>ROUND(IF($AU$91="základní",$AG$91*$L$31,IF($AU$91="snížená",$AG$91*$L$32,0)),2)</f>
        <v>0</v>
      </c>
      <c r="BV91" s="7" t="s">
        <v>88</v>
      </c>
      <c r="BY91" s="88">
        <f>IF($AU$91="základní",$AV$91,0)</f>
        <v>0</v>
      </c>
      <c r="BZ91" s="88">
        <f>IF($AU$91="snížená",$AV$91,0)</f>
        <v>0</v>
      </c>
      <c r="CA91" s="88">
        <v>0</v>
      </c>
      <c r="CB91" s="88">
        <v>0</v>
      </c>
      <c r="CC91" s="88">
        <v>0</v>
      </c>
      <c r="CD91" s="88">
        <f>IF($AU$91="základní",$AG$91,0)</f>
        <v>0</v>
      </c>
      <c r="CE91" s="88">
        <f>IF($AU$91="snížená",$AG$91,0)</f>
        <v>0</v>
      </c>
      <c r="CF91" s="88">
        <f>IF($AU$91="zákl. přenesená",$AG$91,0)</f>
        <v>0</v>
      </c>
      <c r="CG91" s="88">
        <f>IF($AU$91="sníž. přenesená",$AG$91,0)</f>
        <v>0</v>
      </c>
      <c r="CH91" s="88">
        <f>IF($AU$91="nulová",$AG$91,0)</f>
        <v>0</v>
      </c>
      <c r="CI91" s="7">
        <f>IF($AU$91="základní",1,IF($AU$91="snížená",2,IF($AU$91="zákl. přenesená",4,IF($AU$91="sníž. přenesená",5,3))))</f>
        <v>1</v>
      </c>
      <c r="CJ91" s="7">
        <f>IF($AT$91="stavební čast",1,IF(8891="investiční čast",2,3))</f>
        <v>1</v>
      </c>
      <c r="CK91" s="7" t="str">
        <f>IF($D$91="Vyplň vlastní","","x")</f>
        <v>x</v>
      </c>
    </row>
    <row r="92" spans="2:89" s="7" customFormat="1" ht="21" customHeight="1">
      <c r="B92" s="23"/>
      <c r="C92" s="24"/>
      <c r="D92" s="150" t="s">
        <v>164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24"/>
      <c r="AD92" s="24"/>
      <c r="AE92" s="24"/>
      <c r="AF92" s="24"/>
      <c r="AG92" s="152">
        <f>$AG$87*$AS$92</f>
        <v>0</v>
      </c>
      <c r="AH92" s="151"/>
      <c r="AI92" s="151"/>
      <c r="AJ92" s="151"/>
      <c r="AK92" s="151"/>
      <c r="AL92" s="151"/>
      <c r="AM92" s="151"/>
      <c r="AN92" s="153">
        <f>$AG$92+$AV$92</f>
        <v>0</v>
      </c>
      <c r="AO92" s="151"/>
      <c r="AP92" s="151"/>
      <c r="AQ92" s="25"/>
      <c r="AS92" s="89">
        <v>0</v>
      </c>
      <c r="AT92" s="90" t="s">
        <v>87</v>
      </c>
      <c r="AU92" s="90" t="s">
        <v>41</v>
      </c>
      <c r="AV92" s="91">
        <f>ROUND(IF($AU$92="nulová",0,IF(OR($AU$92="základní",$AU$92="zákl. přenesená"),$AG$92*$L$31,$AG$92*$L$32)),2)</f>
        <v>0</v>
      </c>
      <c r="BV92" s="7" t="s">
        <v>89</v>
      </c>
      <c r="BY92" s="88">
        <f>IF($AU$92="základní",$AV$92,0)</f>
        <v>0</v>
      </c>
      <c r="BZ92" s="88">
        <f>IF($AU$92="snížená",$AV$92,0)</f>
        <v>0</v>
      </c>
      <c r="CA92" s="88">
        <f>IF($AU$92="zákl. přenesená",$AV$92,0)</f>
        <v>0</v>
      </c>
      <c r="CB92" s="88">
        <f>IF($AU$92="sníž. přenesená",$AV$92,0)</f>
        <v>0</v>
      </c>
      <c r="CC92" s="88">
        <f>IF($AU$92="nulová",$AV$92,0)</f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7">
        <f>IF($AU$92="základní",1,IF($AU$92="snížená",2,IF($AU$92="zákl. přenesená",4,IF($AU$92="sníž. přenesená",5,3))))</f>
        <v>1</v>
      </c>
      <c r="CJ92" s="7">
        <f>IF($AT$92="stavební čast",1,IF(8892="investiční čast",2,3))</f>
        <v>1</v>
      </c>
      <c r="CK92" s="7" t="str">
        <f>IF($D$92="Vyplň vlastní","","x")</f>
        <v>x</v>
      </c>
    </row>
    <row r="93" spans="2:89" s="7" customFormat="1" ht="21" customHeight="1">
      <c r="B93" s="23"/>
      <c r="C93" s="24"/>
      <c r="D93" s="150" t="s">
        <v>165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24"/>
      <c r="AD93" s="24"/>
      <c r="AE93" s="24"/>
      <c r="AF93" s="24"/>
      <c r="AG93" s="152">
        <f>$AG$87*$AS$93</f>
        <v>0</v>
      </c>
      <c r="AH93" s="151"/>
      <c r="AI93" s="151"/>
      <c r="AJ93" s="151"/>
      <c r="AK93" s="151"/>
      <c r="AL93" s="151"/>
      <c r="AM93" s="151"/>
      <c r="AN93" s="153">
        <f>$AG$93+$AV$93</f>
        <v>0</v>
      </c>
      <c r="AO93" s="151"/>
      <c r="AP93" s="151"/>
      <c r="AQ93" s="25"/>
      <c r="AS93" s="89">
        <v>0</v>
      </c>
      <c r="AT93" s="90" t="s">
        <v>87</v>
      </c>
      <c r="AU93" s="90" t="s">
        <v>41</v>
      </c>
      <c r="AV93" s="91">
        <f>ROUND(IF($AU$93="nulová",0,IF(OR($AU$93="základní",$AU$93="zákl. přenesená"),$AG$93*$L$31,$AG$93*$L$32)),2)</f>
        <v>0</v>
      </c>
      <c r="BV93" s="7" t="s">
        <v>89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7">
        <f>IF($AU$93="základní",1,IF($AU$93="snížená",2,IF($AU$93="zákl. přenesená",4,IF($AU$93="sníž. přenesená",5,3))))</f>
        <v>1</v>
      </c>
      <c r="CJ93" s="7">
        <f>IF($AT$93="stavební čast",1,IF(8893="investiční čast",2,3))</f>
        <v>1</v>
      </c>
      <c r="CK93" s="7" t="str">
        <f>IF($D$93="Vyplň vlastní","","x")</f>
        <v>x</v>
      </c>
    </row>
    <row r="94" spans="2:89" s="7" customFormat="1" ht="21" customHeight="1">
      <c r="B94" s="23"/>
      <c r="C94" s="24"/>
      <c r="D94" s="150" t="s">
        <v>109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24"/>
      <c r="AD94" s="24"/>
      <c r="AE94" s="24"/>
      <c r="AF94" s="24"/>
      <c r="AG94" s="152">
        <f>$AG$87*$AS$94</f>
        <v>0</v>
      </c>
      <c r="AH94" s="151"/>
      <c r="AI94" s="151"/>
      <c r="AJ94" s="151"/>
      <c r="AK94" s="151"/>
      <c r="AL94" s="151"/>
      <c r="AM94" s="151"/>
      <c r="AN94" s="153">
        <f>$AG$94+$AV$94</f>
        <v>0</v>
      </c>
      <c r="AO94" s="151"/>
      <c r="AP94" s="151"/>
      <c r="AQ94" s="25"/>
      <c r="AS94" s="92">
        <v>0</v>
      </c>
      <c r="AT94" s="93" t="s">
        <v>87</v>
      </c>
      <c r="AU94" s="93" t="s">
        <v>41</v>
      </c>
      <c r="AV94" s="94">
        <f>ROUND(IF($AU$94="nulová",0,IF(OR($AU$94="základní",$AU$94="zákl. přenesená"),$AG$94*$L$31,$AG$94*$L$32)),2)</f>
        <v>0</v>
      </c>
      <c r="BV94" s="7" t="s">
        <v>89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7">
        <f>IF($AU$94="základní",1,IF($AU$94="snížená",2,IF($AU$94="zákl. přenesená",4,IF($AU$94="sníž. přenesená",5,3))))</f>
        <v>1</v>
      </c>
      <c r="CJ94" s="7">
        <f>IF($AT$94="stavební čast",1,IF(8894="investiční čast",2,3))</f>
        <v>1</v>
      </c>
      <c r="CK94" s="7" t="str">
        <f>IF($D$94="Vyplň vlastní","","x")</f>
        <v>x</v>
      </c>
    </row>
    <row r="95" spans="2:43" s="7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7" customFormat="1" ht="30.75" customHeight="1">
      <c r="B96" s="23"/>
      <c r="C96" s="95" t="s">
        <v>90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46">
        <f>ROUND($AG$87+$AG$90,2)</f>
        <v>0</v>
      </c>
      <c r="AH96" s="147"/>
      <c r="AI96" s="147"/>
      <c r="AJ96" s="147"/>
      <c r="AK96" s="147"/>
      <c r="AL96" s="147"/>
      <c r="AM96" s="147"/>
      <c r="AN96" s="146">
        <f>$AN$87+$AN$90</f>
        <v>0</v>
      </c>
      <c r="AO96" s="147"/>
      <c r="AP96" s="147"/>
      <c r="AQ96" s="25"/>
    </row>
    <row r="97" spans="2:43" s="7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tabSelected="1" zoomScalePageLayoutView="0" workbookViewId="0" topLeftCell="A1">
      <pane ySplit="1" topLeftCell="A77" activePane="bottomLeft" state="frozen"/>
      <selection pane="topLeft" activeCell="A1" sqref="A1"/>
      <selection pane="bottomLeft" activeCell="M84" sqref="M84:Q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189"/>
      <c r="I1" s="190"/>
      <c r="J1" s="190"/>
      <c r="K1" s="190"/>
      <c r="L1" s="5"/>
      <c r="M1" s="5"/>
      <c r="N1" s="5"/>
      <c r="O1" s="6" t="s">
        <v>91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8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6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82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92</v>
      </c>
    </row>
    <row r="4" spans="2:46" s="2" customFormat="1" ht="37.5" customHeight="1">
      <c r="B4" s="11"/>
      <c r="C4" s="177" t="s">
        <v>93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3"/>
      <c r="T4" s="14" t="s">
        <v>11</v>
      </c>
      <c r="AT4" s="2" t="s">
        <v>4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26.25" customHeight="1">
      <c r="B6" s="11"/>
      <c r="C6" s="12"/>
      <c r="D6" s="19" t="s">
        <v>16</v>
      </c>
      <c r="E6" s="12"/>
      <c r="F6" s="201" t="str">
        <f>'Rekapitulace stavby'!$K$6</f>
        <v>Okres Domažlice - Celoplošné opravy silnic ve správě SÚS PK, p.o.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2"/>
      <c r="R6" s="13"/>
    </row>
    <row r="7" spans="2:18" s="7" customFormat="1" ht="33.75" customHeight="1">
      <c r="B7" s="23"/>
      <c r="C7" s="24"/>
      <c r="D7" s="18" t="s">
        <v>94</v>
      </c>
      <c r="E7" s="24"/>
      <c r="F7" s="182" t="s">
        <v>81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24"/>
      <c r="R7" s="25"/>
    </row>
    <row r="8" spans="2:18" s="7" customFormat="1" ht="15" customHeight="1">
      <c r="B8" s="23"/>
      <c r="C8" s="24"/>
      <c r="D8" s="19" t="s">
        <v>19</v>
      </c>
      <c r="E8" s="24"/>
      <c r="F8" s="17"/>
      <c r="G8" s="24"/>
      <c r="H8" s="24"/>
      <c r="I8" s="24"/>
      <c r="J8" s="24"/>
      <c r="K8" s="24"/>
      <c r="L8" s="24"/>
      <c r="M8" s="19" t="s">
        <v>20</v>
      </c>
      <c r="N8" s="24"/>
      <c r="O8" s="17"/>
      <c r="P8" s="24"/>
      <c r="Q8" s="24"/>
      <c r="R8" s="25"/>
    </row>
    <row r="9" spans="2:18" s="7" customFormat="1" ht="15" customHeight="1">
      <c r="B9" s="23"/>
      <c r="C9" s="24"/>
      <c r="D9" s="19" t="s">
        <v>22</v>
      </c>
      <c r="E9" s="24"/>
      <c r="F9" s="17" t="s">
        <v>23</v>
      </c>
      <c r="G9" s="24"/>
      <c r="H9" s="24"/>
      <c r="I9" s="24"/>
      <c r="J9" s="24"/>
      <c r="K9" s="24"/>
      <c r="L9" s="24"/>
      <c r="M9" s="19" t="s">
        <v>24</v>
      </c>
      <c r="N9" s="24"/>
      <c r="O9" s="210" t="s">
        <v>32</v>
      </c>
      <c r="P9" s="151"/>
      <c r="Q9" s="24"/>
      <c r="R9" s="25"/>
    </row>
    <row r="10" spans="2:18" s="7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7" customFormat="1" ht="15" customHeight="1">
      <c r="B11" s="23"/>
      <c r="C11" s="24"/>
      <c r="D11" s="19" t="s">
        <v>27</v>
      </c>
      <c r="E11" s="24"/>
      <c r="F11" s="24"/>
      <c r="G11" s="24"/>
      <c r="H11" s="24"/>
      <c r="I11" s="24"/>
      <c r="J11" s="24"/>
      <c r="K11" s="24"/>
      <c r="L11" s="24"/>
      <c r="M11" s="19" t="s">
        <v>28</v>
      </c>
      <c r="N11" s="24"/>
      <c r="O11" s="162"/>
      <c r="P11" s="151"/>
      <c r="Q11" s="24"/>
      <c r="R11" s="25"/>
    </row>
    <row r="12" spans="2:18" s="7" customFormat="1" ht="18.75" customHeight="1">
      <c r="B12" s="23"/>
      <c r="C12" s="24"/>
      <c r="D12" s="24"/>
      <c r="E12" s="17" t="s">
        <v>29</v>
      </c>
      <c r="F12" s="24"/>
      <c r="G12" s="24"/>
      <c r="H12" s="24"/>
      <c r="I12" s="24"/>
      <c r="J12" s="24"/>
      <c r="K12" s="24"/>
      <c r="L12" s="24"/>
      <c r="M12" s="19" t="s">
        <v>30</v>
      </c>
      <c r="N12" s="24"/>
      <c r="O12" s="162"/>
      <c r="P12" s="151"/>
      <c r="Q12" s="24"/>
      <c r="R12" s="25"/>
    </row>
    <row r="13" spans="2:18" s="7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7" customFormat="1" ht="15" customHeight="1">
      <c r="B14" s="23"/>
      <c r="C14" s="24"/>
      <c r="D14" s="19" t="s">
        <v>31</v>
      </c>
      <c r="E14" s="24"/>
      <c r="F14" s="24"/>
      <c r="G14" s="24"/>
      <c r="H14" s="24"/>
      <c r="I14" s="24"/>
      <c r="J14" s="24"/>
      <c r="K14" s="24"/>
      <c r="L14" s="24"/>
      <c r="M14" s="19" t="s">
        <v>28</v>
      </c>
      <c r="N14" s="24"/>
      <c r="O14" s="210" t="s">
        <v>32</v>
      </c>
      <c r="P14" s="151"/>
      <c r="Q14" s="24"/>
      <c r="R14" s="25"/>
    </row>
    <row r="15" spans="2:18" s="7" customFormat="1" ht="18.75" customHeight="1">
      <c r="B15" s="23"/>
      <c r="C15" s="24"/>
      <c r="D15" s="24"/>
      <c r="E15" s="210" t="s">
        <v>32</v>
      </c>
      <c r="F15" s="151"/>
      <c r="G15" s="151"/>
      <c r="H15" s="151"/>
      <c r="I15" s="151"/>
      <c r="J15" s="151"/>
      <c r="K15" s="151"/>
      <c r="L15" s="151"/>
      <c r="M15" s="19" t="s">
        <v>30</v>
      </c>
      <c r="N15" s="24"/>
      <c r="O15" s="210" t="s">
        <v>32</v>
      </c>
      <c r="P15" s="151"/>
      <c r="Q15" s="24"/>
      <c r="R15" s="25"/>
    </row>
    <row r="16" spans="2:18" s="7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7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24"/>
      <c r="J17" s="24"/>
      <c r="K17" s="24"/>
      <c r="L17" s="24"/>
      <c r="M17" s="19" t="s">
        <v>28</v>
      </c>
      <c r="N17" s="24"/>
      <c r="O17" s="162">
        <f>IF('Rekapitulace stavby'!$AN$16="","",'Rekapitulace stavby'!$AN$16)</f>
      </c>
      <c r="P17" s="151"/>
      <c r="Q17" s="24"/>
      <c r="R17" s="25"/>
    </row>
    <row r="18" spans="2:18" s="7" customFormat="1" ht="18.75" customHeight="1">
      <c r="B18" s="23"/>
      <c r="C18" s="24"/>
      <c r="D18" s="24"/>
      <c r="E18" s="17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9" t="s">
        <v>30</v>
      </c>
      <c r="N18" s="24"/>
      <c r="O18" s="162">
        <f>IF('Rekapitulace stavby'!$AN$17="","",'Rekapitulace stavby'!$AN$17)</f>
      </c>
      <c r="P18" s="151"/>
      <c r="Q18" s="24"/>
      <c r="R18" s="25"/>
    </row>
    <row r="19" spans="2:18" s="7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7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24"/>
      <c r="J20" s="24"/>
      <c r="K20" s="24"/>
      <c r="L20" s="24"/>
      <c r="M20" s="19" t="s">
        <v>28</v>
      </c>
      <c r="N20" s="24"/>
      <c r="O20" s="162"/>
      <c r="P20" s="151"/>
      <c r="Q20" s="24"/>
      <c r="R20" s="25"/>
    </row>
    <row r="21" spans="2:18" s="7" customFormat="1" ht="18.75" customHeight="1">
      <c r="B21" s="23"/>
      <c r="C21" s="24"/>
      <c r="D21" s="24"/>
      <c r="E21" s="17"/>
      <c r="F21" s="24"/>
      <c r="G21" s="24"/>
      <c r="H21" s="24"/>
      <c r="I21" s="24"/>
      <c r="J21" s="24"/>
      <c r="K21" s="24"/>
      <c r="L21" s="24"/>
      <c r="M21" s="19" t="s">
        <v>30</v>
      </c>
      <c r="N21" s="24"/>
      <c r="O21" s="162"/>
      <c r="P21" s="151"/>
      <c r="Q21" s="24"/>
      <c r="R21" s="25"/>
    </row>
    <row r="22" spans="2:18" s="7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7" customFormat="1" ht="15" customHeight="1">
      <c r="B23" s="23"/>
      <c r="C23" s="24"/>
      <c r="D23" s="19" t="s">
        <v>36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6" customFormat="1" ht="15.75" customHeight="1">
      <c r="B24" s="97"/>
      <c r="C24" s="98"/>
      <c r="D24" s="98"/>
      <c r="E24" s="184"/>
      <c r="F24" s="208"/>
      <c r="G24" s="208"/>
      <c r="H24" s="208"/>
      <c r="I24" s="208"/>
      <c r="J24" s="208"/>
      <c r="K24" s="208"/>
      <c r="L24" s="208"/>
      <c r="M24" s="98"/>
      <c r="N24" s="98"/>
      <c r="O24" s="98"/>
      <c r="P24" s="98"/>
      <c r="Q24" s="98"/>
      <c r="R24" s="99"/>
    </row>
    <row r="25" spans="2:18" s="7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7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7" customFormat="1" ht="15" customHeight="1">
      <c r="B27" s="23"/>
      <c r="C27" s="24"/>
      <c r="D27" s="100" t="s">
        <v>95</v>
      </c>
      <c r="E27" s="24"/>
      <c r="F27" s="24"/>
      <c r="G27" s="24"/>
      <c r="H27" s="24"/>
      <c r="I27" s="24"/>
      <c r="J27" s="24"/>
      <c r="K27" s="24"/>
      <c r="L27" s="24"/>
      <c r="M27" s="185">
        <f>$N$88</f>
        <v>0</v>
      </c>
      <c r="N27" s="151"/>
      <c r="O27" s="151"/>
      <c r="P27" s="151"/>
      <c r="Q27" s="24"/>
      <c r="R27" s="25"/>
    </row>
    <row r="28" spans="2:18" s="7" customFormat="1" ht="15" customHeight="1">
      <c r="B28" s="23"/>
      <c r="C28" s="24"/>
      <c r="D28" s="22" t="s">
        <v>86</v>
      </c>
      <c r="E28" s="24"/>
      <c r="F28" s="24"/>
      <c r="G28" s="24"/>
      <c r="H28" s="24"/>
      <c r="I28" s="24"/>
      <c r="J28" s="24"/>
      <c r="K28" s="24"/>
      <c r="L28" s="24"/>
      <c r="M28" s="185">
        <f>$N$97</f>
        <v>0</v>
      </c>
      <c r="N28" s="151"/>
      <c r="O28" s="151"/>
      <c r="P28" s="151"/>
      <c r="Q28" s="24"/>
      <c r="R28" s="25"/>
    </row>
    <row r="29" spans="2:18" s="7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7" customFormat="1" ht="26.25" customHeight="1">
      <c r="B30" s="23"/>
      <c r="C30" s="24"/>
      <c r="D30" s="101" t="s">
        <v>39</v>
      </c>
      <c r="E30" s="24"/>
      <c r="F30" s="24"/>
      <c r="G30" s="24"/>
      <c r="H30" s="24"/>
      <c r="I30" s="24"/>
      <c r="J30" s="24"/>
      <c r="K30" s="24"/>
      <c r="L30" s="24"/>
      <c r="M30" s="209">
        <f>ROUND($M$27+$M$28,2)</f>
        <v>0</v>
      </c>
      <c r="N30" s="151"/>
      <c r="O30" s="151"/>
      <c r="P30" s="151"/>
      <c r="Q30" s="24"/>
      <c r="R30" s="25"/>
    </row>
    <row r="31" spans="2:18" s="7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7" customFormat="1" ht="15" customHeight="1">
      <c r="B32" s="23"/>
      <c r="C32" s="24"/>
      <c r="D32" s="29" t="s">
        <v>40</v>
      </c>
      <c r="E32" s="29" t="s">
        <v>41</v>
      </c>
      <c r="F32" s="30">
        <v>0.21</v>
      </c>
      <c r="G32" s="102" t="s">
        <v>42</v>
      </c>
      <c r="H32" s="207">
        <f>(SUM($BE$97:$BE$104)+SUM($BE$122:$BE$136))</f>
        <v>0</v>
      </c>
      <c r="I32" s="151"/>
      <c r="J32" s="151"/>
      <c r="K32" s="24"/>
      <c r="L32" s="24"/>
      <c r="M32" s="207">
        <f>ROUND((SUM($BE$97:$BE$104)+SUM($BE$122:$BE$136)),2)*$F$32</f>
        <v>0</v>
      </c>
      <c r="N32" s="151"/>
      <c r="O32" s="151"/>
      <c r="P32" s="151"/>
      <c r="Q32" s="24"/>
      <c r="R32" s="25"/>
    </row>
    <row r="33" spans="2:18" s="7" customFormat="1" ht="15" customHeight="1">
      <c r="B33" s="23"/>
      <c r="C33" s="24"/>
      <c r="D33" s="24"/>
      <c r="E33" s="29" t="s">
        <v>43</v>
      </c>
      <c r="F33" s="30">
        <v>0.15</v>
      </c>
      <c r="G33" s="102" t="s">
        <v>42</v>
      </c>
      <c r="H33" s="207">
        <f>(SUM($BF$97:$BF$104)+SUM($BF$122:$BF$136))</f>
        <v>0</v>
      </c>
      <c r="I33" s="151"/>
      <c r="J33" s="151"/>
      <c r="K33" s="24"/>
      <c r="L33" s="24"/>
      <c r="M33" s="207">
        <f>ROUND((SUM($BF$97:$BF$104)+SUM($BF$122:$BF$136)),2)*$F$33</f>
        <v>0</v>
      </c>
      <c r="N33" s="151"/>
      <c r="O33" s="151"/>
      <c r="P33" s="151"/>
      <c r="Q33" s="24"/>
      <c r="R33" s="25"/>
    </row>
    <row r="34" spans="2:18" s="7" customFormat="1" ht="15" customHeight="1" hidden="1">
      <c r="B34" s="23"/>
      <c r="C34" s="24"/>
      <c r="D34" s="24"/>
      <c r="E34" s="29" t="s">
        <v>44</v>
      </c>
      <c r="F34" s="30">
        <v>0.21</v>
      </c>
      <c r="G34" s="102" t="s">
        <v>42</v>
      </c>
      <c r="H34" s="207">
        <f>(SUM($BG$97:$BG$104)+SUM($BG$122:$BG$136))</f>
        <v>0</v>
      </c>
      <c r="I34" s="151"/>
      <c r="J34" s="151"/>
      <c r="K34" s="24"/>
      <c r="L34" s="24"/>
      <c r="M34" s="207">
        <v>0</v>
      </c>
      <c r="N34" s="151"/>
      <c r="O34" s="151"/>
      <c r="P34" s="151"/>
      <c r="Q34" s="24"/>
      <c r="R34" s="25"/>
    </row>
    <row r="35" spans="2:18" s="7" customFormat="1" ht="15" customHeight="1" hidden="1">
      <c r="B35" s="23"/>
      <c r="C35" s="24"/>
      <c r="D35" s="24"/>
      <c r="E35" s="29" t="s">
        <v>45</v>
      </c>
      <c r="F35" s="30">
        <v>0.15</v>
      </c>
      <c r="G35" s="102" t="s">
        <v>42</v>
      </c>
      <c r="H35" s="207">
        <f>(SUM($BH$97:$BH$104)+SUM($BH$122:$BH$136))</f>
        <v>0</v>
      </c>
      <c r="I35" s="151"/>
      <c r="J35" s="151"/>
      <c r="K35" s="24"/>
      <c r="L35" s="24"/>
      <c r="M35" s="207">
        <v>0</v>
      </c>
      <c r="N35" s="151"/>
      <c r="O35" s="151"/>
      <c r="P35" s="151"/>
      <c r="Q35" s="24"/>
      <c r="R35" s="25"/>
    </row>
    <row r="36" spans="2:18" s="7" customFormat="1" ht="15" customHeight="1" hidden="1">
      <c r="B36" s="23"/>
      <c r="C36" s="24"/>
      <c r="D36" s="24"/>
      <c r="E36" s="29" t="s">
        <v>46</v>
      </c>
      <c r="F36" s="30">
        <v>0</v>
      </c>
      <c r="G36" s="102" t="s">
        <v>42</v>
      </c>
      <c r="H36" s="207">
        <f>(SUM($BI$97:$BI$104)+SUM($BI$122:$BI$136))</f>
        <v>0</v>
      </c>
      <c r="I36" s="151"/>
      <c r="J36" s="151"/>
      <c r="K36" s="24"/>
      <c r="L36" s="24"/>
      <c r="M36" s="207">
        <v>0</v>
      </c>
      <c r="N36" s="151"/>
      <c r="O36" s="151"/>
      <c r="P36" s="151"/>
      <c r="Q36" s="24"/>
      <c r="R36" s="25"/>
    </row>
    <row r="37" spans="2:18" s="7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7" customFormat="1" ht="26.25" customHeight="1">
      <c r="B38" s="23"/>
      <c r="C38" s="33"/>
      <c r="D38" s="34" t="s">
        <v>47</v>
      </c>
      <c r="E38" s="35"/>
      <c r="F38" s="35"/>
      <c r="G38" s="103" t="s">
        <v>48</v>
      </c>
      <c r="H38" s="36" t="s">
        <v>49</v>
      </c>
      <c r="I38" s="35"/>
      <c r="J38" s="35"/>
      <c r="K38" s="35"/>
      <c r="L38" s="176">
        <f>SUM($M$30:$M$36)</f>
        <v>0</v>
      </c>
      <c r="M38" s="169"/>
      <c r="N38" s="169"/>
      <c r="O38" s="169"/>
      <c r="P38" s="171"/>
      <c r="Q38" s="33"/>
      <c r="R38" s="25"/>
    </row>
    <row r="39" spans="2:18" s="7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7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23"/>
      <c r="C50" s="24"/>
      <c r="D50" s="37" t="s">
        <v>50</v>
      </c>
      <c r="E50" s="38"/>
      <c r="F50" s="38"/>
      <c r="G50" s="38"/>
      <c r="H50" s="39"/>
      <c r="I50" s="24"/>
      <c r="J50" s="37" t="s">
        <v>51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1"/>
      <c r="C51" s="12"/>
      <c r="D51" s="40"/>
      <c r="E51" s="12"/>
      <c r="F51" s="12"/>
      <c r="G51" s="12"/>
      <c r="H51" s="41"/>
      <c r="I51" s="12"/>
      <c r="J51" s="40"/>
      <c r="K51" s="12"/>
      <c r="L51" s="12"/>
      <c r="M51" s="12"/>
      <c r="N51" s="12"/>
      <c r="O51" s="12"/>
      <c r="P51" s="41"/>
      <c r="Q51" s="12"/>
      <c r="R51" s="13"/>
    </row>
    <row r="52" spans="2:18" s="2" customFormat="1" ht="14.25" customHeight="1">
      <c r="B52" s="11"/>
      <c r="C52" s="12"/>
      <c r="D52" s="40"/>
      <c r="E52" s="12"/>
      <c r="F52" s="12"/>
      <c r="G52" s="12"/>
      <c r="H52" s="41"/>
      <c r="I52" s="12"/>
      <c r="J52" s="40"/>
      <c r="K52" s="12"/>
      <c r="L52" s="12"/>
      <c r="M52" s="12"/>
      <c r="N52" s="12"/>
      <c r="O52" s="12"/>
      <c r="P52" s="41"/>
      <c r="Q52" s="12"/>
      <c r="R52" s="13"/>
    </row>
    <row r="53" spans="2:18" s="2" customFormat="1" ht="14.25" customHeight="1">
      <c r="B53" s="11"/>
      <c r="C53" s="12"/>
      <c r="D53" s="40"/>
      <c r="E53" s="12"/>
      <c r="F53" s="12"/>
      <c r="G53" s="12"/>
      <c r="H53" s="41"/>
      <c r="I53" s="12"/>
      <c r="J53" s="40"/>
      <c r="K53" s="12"/>
      <c r="L53" s="12"/>
      <c r="M53" s="12"/>
      <c r="N53" s="12"/>
      <c r="O53" s="12"/>
      <c r="P53" s="41"/>
      <c r="Q53" s="12"/>
      <c r="R53" s="13"/>
    </row>
    <row r="54" spans="2:18" s="2" customFormat="1" ht="14.25" customHeight="1">
      <c r="B54" s="11"/>
      <c r="C54" s="12"/>
      <c r="D54" s="40"/>
      <c r="E54" s="12"/>
      <c r="F54" s="12"/>
      <c r="G54" s="12"/>
      <c r="H54" s="41"/>
      <c r="I54" s="12"/>
      <c r="J54" s="40"/>
      <c r="K54" s="12"/>
      <c r="L54" s="12"/>
      <c r="M54" s="12"/>
      <c r="N54" s="12"/>
      <c r="O54" s="12"/>
      <c r="P54" s="41"/>
      <c r="Q54" s="12"/>
      <c r="R54" s="13"/>
    </row>
    <row r="55" spans="2:18" s="2" customFormat="1" ht="14.25" customHeight="1">
      <c r="B55" s="11"/>
      <c r="C55" s="12"/>
      <c r="D55" s="40"/>
      <c r="E55" s="12"/>
      <c r="F55" s="12"/>
      <c r="G55" s="12"/>
      <c r="H55" s="41"/>
      <c r="I55" s="12"/>
      <c r="J55" s="40"/>
      <c r="K55" s="12"/>
      <c r="L55" s="12"/>
      <c r="M55" s="12"/>
      <c r="N55" s="12"/>
      <c r="O55" s="12"/>
      <c r="P55" s="41"/>
      <c r="Q55" s="12"/>
      <c r="R55" s="13"/>
    </row>
    <row r="56" spans="2:18" s="2" customFormat="1" ht="14.25" customHeight="1">
      <c r="B56" s="11"/>
      <c r="C56" s="12"/>
      <c r="D56" s="40"/>
      <c r="E56" s="12"/>
      <c r="F56" s="12"/>
      <c r="G56" s="12"/>
      <c r="H56" s="41"/>
      <c r="I56" s="12"/>
      <c r="J56" s="40"/>
      <c r="K56" s="12"/>
      <c r="L56" s="12"/>
      <c r="M56" s="12"/>
      <c r="N56" s="12"/>
      <c r="O56" s="12"/>
      <c r="P56" s="41"/>
      <c r="Q56" s="12"/>
      <c r="R56" s="13"/>
    </row>
    <row r="57" spans="2:18" s="2" customFormat="1" ht="14.25" customHeight="1">
      <c r="B57" s="11"/>
      <c r="C57" s="12"/>
      <c r="D57" s="40"/>
      <c r="E57" s="12"/>
      <c r="F57" s="12"/>
      <c r="G57" s="12"/>
      <c r="H57" s="41"/>
      <c r="I57" s="12"/>
      <c r="J57" s="40"/>
      <c r="K57" s="12"/>
      <c r="L57" s="12"/>
      <c r="M57" s="12"/>
      <c r="N57" s="12"/>
      <c r="O57" s="12"/>
      <c r="P57" s="41"/>
      <c r="Q57" s="12"/>
      <c r="R57" s="13"/>
    </row>
    <row r="58" spans="2:18" s="2" customFormat="1" ht="14.25" customHeight="1">
      <c r="B58" s="11"/>
      <c r="C58" s="12"/>
      <c r="D58" s="40"/>
      <c r="E58" s="12"/>
      <c r="F58" s="12"/>
      <c r="G58" s="12"/>
      <c r="H58" s="41"/>
      <c r="I58" s="12"/>
      <c r="J58" s="40"/>
      <c r="K58" s="12"/>
      <c r="L58" s="12"/>
      <c r="M58" s="12"/>
      <c r="N58" s="12"/>
      <c r="O58" s="12"/>
      <c r="P58" s="41"/>
      <c r="Q58" s="12"/>
      <c r="R58" s="13"/>
    </row>
    <row r="59" spans="2:18" s="7" customFormat="1" ht="15.75" customHeight="1">
      <c r="B59" s="23"/>
      <c r="C59" s="24"/>
      <c r="D59" s="42" t="s">
        <v>52</v>
      </c>
      <c r="E59" s="43"/>
      <c r="F59" s="43"/>
      <c r="G59" s="44" t="s">
        <v>53</v>
      </c>
      <c r="H59" s="45"/>
      <c r="I59" s="24"/>
      <c r="J59" s="42" t="s">
        <v>52</v>
      </c>
      <c r="K59" s="43"/>
      <c r="L59" s="43"/>
      <c r="M59" s="43"/>
      <c r="N59" s="44" t="s">
        <v>53</v>
      </c>
      <c r="O59" s="43"/>
      <c r="P59" s="45"/>
      <c r="Q59" s="24"/>
      <c r="R59" s="25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23"/>
      <c r="C61" s="24"/>
      <c r="D61" s="37" t="s">
        <v>54</v>
      </c>
      <c r="E61" s="38"/>
      <c r="F61" s="38"/>
      <c r="G61" s="38"/>
      <c r="H61" s="39"/>
      <c r="I61" s="24"/>
      <c r="J61" s="37" t="s">
        <v>55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1"/>
      <c r="C62" s="12"/>
      <c r="D62" s="40"/>
      <c r="E62" s="12"/>
      <c r="F62" s="12"/>
      <c r="G62" s="12"/>
      <c r="H62" s="41"/>
      <c r="I62" s="12"/>
      <c r="J62" s="40"/>
      <c r="K62" s="12"/>
      <c r="L62" s="12"/>
      <c r="M62" s="12"/>
      <c r="N62" s="12"/>
      <c r="O62" s="12"/>
      <c r="P62" s="41"/>
      <c r="Q62" s="12"/>
      <c r="R62" s="13"/>
    </row>
    <row r="63" spans="2:18" s="2" customFormat="1" ht="14.25" customHeight="1">
      <c r="B63" s="11"/>
      <c r="C63" s="12"/>
      <c r="D63" s="40"/>
      <c r="E63" s="12"/>
      <c r="F63" s="12"/>
      <c r="G63" s="12"/>
      <c r="H63" s="41"/>
      <c r="I63" s="12"/>
      <c r="J63" s="40"/>
      <c r="K63" s="12"/>
      <c r="L63" s="12"/>
      <c r="M63" s="12"/>
      <c r="N63" s="12"/>
      <c r="O63" s="12"/>
      <c r="P63" s="41"/>
      <c r="Q63" s="12"/>
      <c r="R63" s="13"/>
    </row>
    <row r="64" spans="2:18" s="2" customFormat="1" ht="14.25" customHeight="1">
      <c r="B64" s="11"/>
      <c r="C64" s="12"/>
      <c r="D64" s="40"/>
      <c r="E64" s="12"/>
      <c r="F64" s="12"/>
      <c r="G64" s="12"/>
      <c r="H64" s="41"/>
      <c r="I64" s="12"/>
      <c r="J64" s="40"/>
      <c r="K64" s="12"/>
      <c r="L64" s="12"/>
      <c r="M64" s="12"/>
      <c r="N64" s="12"/>
      <c r="O64" s="12"/>
      <c r="P64" s="41"/>
      <c r="Q64" s="12"/>
      <c r="R64" s="13"/>
    </row>
    <row r="65" spans="2:18" s="2" customFormat="1" ht="14.25" customHeight="1">
      <c r="B65" s="11"/>
      <c r="C65" s="12"/>
      <c r="D65" s="40"/>
      <c r="E65" s="12"/>
      <c r="F65" s="12"/>
      <c r="G65" s="12"/>
      <c r="H65" s="41"/>
      <c r="I65" s="12"/>
      <c r="J65" s="40"/>
      <c r="K65" s="12"/>
      <c r="L65" s="12"/>
      <c r="M65" s="12"/>
      <c r="N65" s="12"/>
      <c r="O65" s="12"/>
      <c r="P65" s="41"/>
      <c r="Q65" s="12"/>
      <c r="R65" s="13"/>
    </row>
    <row r="66" spans="2:18" s="2" customFormat="1" ht="14.25" customHeight="1">
      <c r="B66" s="11"/>
      <c r="C66" s="12"/>
      <c r="D66" s="40"/>
      <c r="E66" s="12"/>
      <c r="F66" s="12"/>
      <c r="G66" s="12"/>
      <c r="H66" s="41"/>
      <c r="I66" s="12"/>
      <c r="J66" s="40"/>
      <c r="K66" s="12"/>
      <c r="L66" s="12"/>
      <c r="M66" s="12"/>
      <c r="N66" s="12"/>
      <c r="O66" s="12"/>
      <c r="P66" s="41"/>
      <c r="Q66" s="12"/>
      <c r="R66" s="13"/>
    </row>
    <row r="67" spans="2:18" s="2" customFormat="1" ht="14.25" customHeight="1">
      <c r="B67" s="11"/>
      <c r="C67" s="12"/>
      <c r="D67" s="40"/>
      <c r="E67" s="12"/>
      <c r="F67" s="12"/>
      <c r="G67" s="12"/>
      <c r="H67" s="41"/>
      <c r="I67" s="12"/>
      <c r="J67" s="40"/>
      <c r="K67" s="12"/>
      <c r="L67" s="12"/>
      <c r="M67" s="12"/>
      <c r="N67" s="12"/>
      <c r="O67" s="12"/>
      <c r="P67" s="41"/>
      <c r="Q67" s="12"/>
      <c r="R67" s="13"/>
    </row>
    <row r="68" spans="2:18" s="2" customFormat="1" ht="14.25" customHeight="1">
      <c r="B68" s="11"/>
      <c r="C68" s="12"/>
      <c r="D68" s="40"/>
      <c r="E68" s="12"/>
      <c r="F68" s="12"/>
      <c r="G68" s="12"/>
      <c r="H68" s="41"/>
      <c r="I68" s="12"/>
      <c r="J68" s="40"/>
      <c r="K68" s="12"/>
      <c r="L68" s="12"/>
      <c r="M68" s="12"/>
      <c r="N68" s="12"/>
      <c r="O68" s="12"/>
      <c r="P68" s="41"/>
      <c r="Q68" s="12"/>
      <c r="R68" s="13"/>
    </row>
    <row r="69" spans="2:18" s="2" customFormat="1" ht="14.25" customHeight="1">
      <c r="B69" s="11"/>
      <c r="C69" s="12"/>
      <c r="D69" s="40"/>
      <c r="E69" s="12"/>
      <c r="F69" s="12"/>
      <c r="G69" s="12"/>
      <c r="H69" s="41"/>
      <c r="I69" s="12"/>
      <c r="J69" s="40"/>
      <c r="K69" s="12"/>
      <c r="L69" s="12"/>
      <c r="M69" s="12"/>
      <c r="N69" s="12"/>
      <c r="O69" s="12"/>
      <c r="P69" s="41"/>
      <c r="Q69" s="12"/>
      <c r="R69" s="13"/>
    </row>
    <row r="70" spans="2:18" s="7" customFormat="1" ht="15.75" customHeight="1">
      <c r="B70" s="23"/>
      <c r="C70" s="24"/>
      <c r="D70" s="42" t="s">
        <v>52</v>
      </c>
      <c r="E70" s="43"/>
      <c r="F70" s="43"/>
      <c r="G70" s="44" t="s">
        <v>53</v>
      </c>
      <c r="H70" s="45"/>
      <c r="I70" s="24"/>
      <c r="J70" s="42" t="s">
        <v>52</v>
      </c>
      <c r="K70" s="43"/>
      <c r="L70" s="43"/>
      <c r="M70" s="43"/>
      <c r="N70" s="44" t="s">
        <v>53</v>
      </c>
      <c r="O70" s="43"/>
      <c r="P70" s="45"/>
      <c r="Q70" s="24"/>
      <c r="R70" s="25"/>
    </row>
    <row r="71" spans="2:18" s="7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7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7" customFormat="1" ht="37.5" customHeight="1">
      <c r="B76" s="23"/>
      <c r="C76" s="177" t="s">
        <v>96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5"/>
      <c r="T76" s="24"/>
      <c r="U76" s="24"/>
    </row>
    <row r="77" spans="2:21" s="7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7" customFormat="1" ht="30.75" customHeight="1">
      <c r="B78" s="23"/>
      <c r="C78" s="19" t="s">
        <v>16</v>
      </c>
      <c r="D78" s="24"/>
      <c r="E78" s="24"/>
      <c r="F78" s="201" t="str">
        <f>$F$6</f>
        <v>Okres Domažlice - Celoplošné opravy silnic ve správě SÚS PK, p.o.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24"/>
      <c r="R78" s="25"/>
      <c r="T78" s="24"/>
      <c r="U78" s="24"/>
    </row>
    <row r="79" spans="2:21" s="7" customFormat="1" ht="37.5" customHeight="1">
      <c r="B79" s="23"/>
      <c r="C79" s="57" t="s">
        <v>94</v>
      </c>
      <c r="D79" s="24"/>
      <c r="E79" s="24"/>
      <c r="F79" s="160" t="str">
        <f>$F$7</f>
        <v>III/18319 Čermná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24"/>
      <c r="R79" s="25"/>
      <c r="T79" s="24"/>
      <c r="U79" s="24"/>
    </row>
    <row r="80" spans="2:21" s="7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7" customFormat="1" ht="18.75" customHeight="1">
      <c r="B81" s="23"/>
      <c r="C81" s="19" t="s">
        <v>22</v>
      </c>
      <c r="D81" s="24"/>
      <c r="E81" s="24"/>
      <c r="F81" s="17" t="str">
        <f>$F$9</f>
        <v>Okres Domažlice</v>
      </c>
      <c r="G81" s="24"/>
      <c r="H81" s="24"/>
      <c r="I81" s="24"/>
      <c r="J81" s="24"/>
      <c r="K81" s="19" t="s">
        <v>24</v>
      </c>
      <c r="L81" s="24"/>
      <c r="M81" s="202" t="str">
        <f>IF($O$9="","",$O$9)</f>
        <v>Vyplň údaj</v>
      </c>
      <c r="N81" s="151"/>
      <c r="O81" s="151"/>
      <c r="P81" s="151"/>
      <c r="Q81" s="24"/>
      <c r="R81" s="25"/>
      <c r="T81" s="24"/>
      <c r="U81" s="24"/>
    </row>
    <row r="82" spans="2:21" s="7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7" customFormat="1" ht="15.75" customHeight="1">
      <c r="B83" s="23"/>
      <c r="C83" s="19" t="s">
        <v>27</v>
      </c>
      <c r="D83" s="24"/>
      <c r="E83" s="24"/>
      <c r="F83" s="17" t="str">
        <f>$E$12</f>
        <v>Správa a údržba silnic Plzeňského kraje, p.o.</v>
      </c>
      <c r="G83" s="24"/>
      <c r="H83" s="24"/>
      <c r="I83" s="24"/>
      <c r="J83" s="24"/>
      <c r="K83" s="19" t="s">
        <v>33</v>
      </c>
      <c r="L83" s="24"/>
      <c r="M83" s="162" t="str">
        <f>$E$18</f>
        <v> </v>
      </c>
      <c r="N83" s="151"/>
      <c r="O83" s="151"/>
      <c r="P83" s="151"/>
      <c r="Q83" s="151"/>
      <c r="R83" s="25"/>
      <c r="T83" s="24"/>
      <c r="U83" s="24"/>
    </row>
    <row r="84" spans="2:21" s="7" customFormat="1" ht="15" customHeight="1">
      <c r="B84" s="23"/>
      <c r="C84" s="19" t="s">
        <v>31</v>
      </c>
      <c r="D84" s="24"/>
      <c r="E84" s="24"/>
      <c r="F84" s="17" t="str">
        <f>IF($E$15="","",$E$15)</f>
        <v>Vyplň údaj</v>
      </c>
      <c r="G84" s="24"/>
      <c r="H84" s="24"/>
      <c r="I84" s="24"/>
      <c r="J84" s="24"/>
      <c r="K84" s="19" t="s">
        <v>35</v>
      </c>
      <c r="L84" s="24"/>
      <c r="M84" s="162"/>
      <c r="N84" s="151"/>
      <c r="O84" s="151"/>
      <c r="P84" s="151"/>
      <c r="Q84" s="151"/>
      <c r="R84" s="25"/>
      <c r="T84" s="24"/>
      <c r="U84" s="24"/>
    </row>
    <row r="85" spans="2:21" s="7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7" customFormat="1" ht="30" customHeight="1">
      <c r="B86" s="23"/>
      <c r="C86" s="206" t="s">
        <v>97</v>
      </c>
      <c r="D86" s="147"/>
      <c r="E86" s="147"/>
      <c r="F86" s="147"/>
      <c r="G86" s="147"/>
      <c r="H86" s="33"/>
      <c r="I86" s="33"/>
      <c r="J86" s="33"/>
      <c r="K86" s="33"/>
      <c r="L86" s="33"/>
      <c r="M86" s="33"/>
      <c r="N86" s="206" t="s">
        <v>98</v>
      </c>
      <c r="O86" s="151"/>
      <c r="P86" s="151"/>
      <c r="Q86" s="151"/>
      <c r="R86" s="25"/>
      <c r="T86" s="24"/>
      <c r="U86" s="24"/>
    </row>
    <row r="87" spans="2:21" s="7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7" customFormat="1" ht="30" customHeight="1">
      <c r="B88" s="23"/>
      <c r="C88" s="70" t="s">
        <v>99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54">
        <f>$N$122</f>
        <v>0</v>
      </c>
      <c r="O88" s="151"/>
      <c r="P88" s="151"/>
      <c r="Q88" s="151"/>
      <c r="R88" s="25"/>
      <c r="T88" s="24"/>
      <c r="U88" s="24"/>
      <c r="AU88" s="7" t="s">
        <v>100</v>
      </c>
    </row>
    <row r="89" spans="2:21" s="75" customFormat="1" ht="25.5" customHeight="1">
      <c r="B89" s="107"/>
      <c r="C89" s="108"/>
      <c r="D89" s="108" t="s">
        <v>101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04">
        <f>$N$123</f>
        <v>0</v>
      </c>
      <c r="O89" s="205"/>
      <c r="P89" s="205"/>
      <c r="Q89" s="205"/>
      <c r="R89" s="109"/>
      <c r="T89" s="108"/>
      <c r="U89" s="108"/>
    </row>
    <row r="90" spans="2:21" s="110" customFormat="1" ht="21" customHeight="1">
      <c r="B90" s="111"/>
      <c r="C90" s="84"/>
      <c r="D90" s="84" t="s">
        <v>102</v>
      </c>
      <c r="E90" s="84"/>
      <c r="F90" s="84"/>
      <c r="G90" s="84"/>
      <c r="H90" s="84"/>
      <c r="I90" s="84"/>
      <c r="J90" s="84"/>
      <c r="K90" s="84"/>
      <c r="L90" s="84"/>
      <c r="M90" s="84"/>
      <c r="N90" s="153">
        <f>$N$124</f>
        <v>0</v>
      </c>
      <c r="O90" s="203"/>
      <c r="P90" s="203"/>
      <c r="Q90" s="203"/>
      <c r="R90" s="112"/>
      <c r="T90" s="84"/>
      <c r="U90" s="84"/>
    </row>
    <row r="91" spans="2:21" s="110" customFormat="1" ht="21" customHeight="1">
      <c r="B91" s="111"/>
      <c r="C91" s="84"/>
      <c r="D91" s="84" t="s">
        <v>103</v>
      </c>
      <c r="E91" s="84"/>
      <c r="F91" s="84"/>
      <c r="G91" s="84"/>
      <c r="H91" s="84"/>
      <c r="I91" s="84"/>
      <c r="J91" s="84"/>
      <c r="K91" s="84"/>
      <c r="L91" s="84"/>
      <c r="M91" s="84"/>
      <c r="N91" s="153">
        <f>$N$126</f>
        <v>0</v>
      </c>
      <c r="O91" s="203"/>
      <c r="P91" s="203"/>
      <c r="Q91" s="203"/>
      <c r="R91" s="112"/>
      <c r="T91" s="84"/>
      <c r="U91" s="84"/>
    </row>
    <row r="92" spans="2:21" s="110" customFormat="1" ht="21" customHeight="1">
      <c r="B92" s="111"/>
      <c r="C92" s="84"/>
      <c r="D92" s="84" t="s">
        <v>104</v>
      </c>
      <c r="E92" s="84"/>
      <c r="F92" s="84"/>
      <c r="G92" s="84"/>
      <c r="H92" s="84"/>
      <c r="I92" s="84"/>
      <c r="J92" s="84"/>
      <c r="K92" s="84"/>
      <c r="L92" s="84"/>
      <c r="M92" s="84"/>
      <c r="N92" s="153">
        <f>$N$129</f>
        <v>0</v>
      </c>
      <c r="O92" s="203"/>
      <c r="P92" s="203"/>
      <c r="Q92" s="203"/>
      <c r="R92" s="112"/>
      <c r="T92" s="84"/>
      <c r="U92" s="84"/>
    </row>
    <row r="93" spans="2:21" s="110" customFormat="1" ht="21" customHeight="1">
      <c r="B93" s="111"/>
      <c r="C93" s="84"/>
      <c r="D93" s="84" t="s">
        <v>105</v>
      </c>
      <c r="E93" s="84"/>
      <c r="F93" s="84"/>
      <c r="G93" s="84"/>
      <c r="H93" s="84"/>
      <c r="I93" s="84"/>
      <c r="J93" s="84"/>
      <c r="K93" s="84"/>
      <c r="L93" s="84"/>
      <c r="M93" s="84"/>
      <c r="N93" s="153">
        <f>$N$131</f>
        <v>0</v>
      </c>
      <c r="O93" s="203"/>
      <c r="P93" s="203"/>
      <c r="Q93" s="203"/>
      <c r="R93" s="112"/>
      <c r="T93" s="84"/>
      <c r="U93" s="84"/>
    </row>
    <row r="94" spans="2:21" s="110" customFormat="1" ht="21" customHeight="1">
      <c r="B94" s="111"/>
      <c r="C94" s="84"/>
      <c r="D94" s="84" t="s">
        <v>106</v>
      </c>
      <c r="E94" s="84"/>
      <c r="F94" s="84"/>
      <c r="G94" s="84"/>
      <c r="H94" s="84"/>
      <c r="I94" s="84"/>
      <c r="J94" s="84"/>
      <c r="K94" s="84"/>
      <c r="L94" s="84"/>
      <c r="M94" s="84"/>
      <c r="N94" s="153">
        <f>$N$133</f>
        <v>0</v>
      </c>
      <c r="O94" s="203"/>
      <c r="P94" s="203"/>
      <c r="Q94" s="203"/>
      <c r="R94" s="112"/>
      <c r="T94" s="84"/>
      <c r="U94" s="84"/>
    </row>
    <row r="95" spans="2:21" s="110" customFormat="1" ht="21" customHeight="1">
      <c r="B95" s="111"/>
      <c r="C95" s="84"/>
      <c r="D95" s="84" t="s">
        <v>107</v>
      </c>
      <c r="E95" s="84"/>
      <c r="F95" s="84"/>
      <c r="G95" s="84"/>
      <c r="H95" s="84"/>
      <c r="I95" s="84"/>
      <c r="J95" s="84"/>
      <c r="K95" s="84"/>
      <c r="L95" s="84"/>
      <c r="M95" s="84"/>
      <c r="N95" s="153">
        <f>$N$135</f>
        <v>0</v>
      </c>
      <c r="O95" s="203"/>
      <c r="P95" s="203"/>
      <c r="Q95" s="203"/>
      <c r="R95" s="112"/>
      <c r="T95" s="84"/>
      <c r="U95" s="84"/>
    </row>
    <row r="96" spans="2:21" s="7" customFormat="1" ht="22.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T96" s="24"/>
      <c r="U96" s="24"/>
    </row>
    <row r="97" spans="2:21" s="7" customFormat="1" ht="30" customHeight="1">
      <c r="B97" s="23"/>
      <c r="C97" s="70" t="s">
        <v>108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54">
        <f>ROUND($N$98+$N$99+$N$100+$N$101+$N$102+$N$103,2)</f>
        <v>0</v>
      </c>
      <c r="O97" s="151"/>
      <c r="P97" s="151"/>
      <c r="Q97" s="151"/>
      <c r="R97" s="25"/>
      <c r="T97" s="113"/>
      <c r="U97" s="114" t="s">
        <v>40</v>
      </c>
    </row>
    <row r="98" spans="2:62" s="7" customFormat="1" ht="18.75" customHeight="1">
      <c r="B98" s="23"/>
      <c r="C98" s="24"/>
      <c r="D98" s="150" t="s">
        <v>109</v>
      </c>
      <c r="E98" s="151"/>
      <c r="F98" s="151"/>
      <c r="G98" s="151"/>
      <c r="H98" s="151"/>
      <c r="I98" s="24"/>
      <c r="J98" s="24"/>
      <c r="K98" s="24"/>
      <c r="L98" s="24"/>
      <c r="M98" s="24"/>
      <c r="N98" s="152">
        <f>ROUND($N$88*$T$98,2)</f>
        <v>0</v>
      </c>
      <c r="O98" s="151"/>
      <c r="P98" s="151"/>
      <c r="Q98" s="151"/>
      <c r="R98" s="25"/>
      <c r="T98" s="115"/>
      <c r="U98" s="116" t="s">
        <v>41</v>
      </c>
      <c r="AY98" s="7" t="s">
        <v>110</v>
      </c>
      <c r="BE98" s="88">
        <f>IF($U$98="základní",$N$98,0)</f>
        <v>0</v>
      </c>
      <c r="BF98" s="88">
        <f>IF($U$98="snížená",$N$98,0)</f>
        <v>0</v>
      </c>
      <c r="BG98" s="88">
        <f>IF($U$98="zákl. přenesená",$N$98,0)</f>
        <v>0</v>
      </c>
      <c r="BH98" s="88">
        <f>IF($U$98="sníž. přenesená",$N$98,0)</f>
        <v>0</v>
      </c>
      <c r="BI98" s="88">
        <f>IF($U$98="nulová",$N$98,0)</f>
        <v>0</v>
      </c>
      <c r="BJ98" s="7" t="s">
        <v>21</v>
      </c>
    </row>
    <row r="99" spans="2:62" s="7" customFormat="1" ht="18.75" customHeight="1">
      <c r="B99" s="23"/>
      <c r="C99" s="24"/>
      <c r="D99" s="150" t="s">
        <v>111</v>
      </c>
      <c r="E99" s="151"/>
      <c r="F99" s="151"/>
      <c r="G99" s="151"/>
      <c r="H99" s="151"/>
      <c r="I99" s="24"/>
      <c r="J99" s="24"/>
      <c r="K99" s="24"/>
      <c r="L99" s="24"/>
      <c r="M99" s="24"/>
      <c r="N99" s="152">
        <f>ROUND($N$88*$T$99,2)</f>
        <v>0</v>
      </c>
      <c r="O99" s="151"/>
      <c r="P99" s="151"/>
      <c r="Q99" s="151"/>
      <c r="R99" s="25"/>
      <c r="T99" s="115"/>
      <c r="U99" s="116" t="s">
        <v>41</v>
      </c>
      <c r="AY99" s="7" t="s">
        <v>110</v>
      </c>
      <c r="BE99" s="88">
        <f>IF($U$99="základní",$N$99,0)</f>
        <v>0</v>
      </c>
      <c r="BF99" s="88">
        <f>IF($U$99="snížená",$N$99,0)</f>
        <v>0</v>
      </c>
      <c r="BG99" s="88">
        <f>IF($U$99="zákl. přenesená",$N$99,0)</f>
        <v>0</v>
      </c>
      <c r="BH99" s="88">
        <f>IF($U$99="sníž. přenesená",$N$99,0)</f>
        <v>0</v>
      </c>
      <c r="BI99" s="88">
        <f>IF($U$99="nulová",$N$99,0)</f>
        <v>0</v>
      </c>
      <c r="BJ99" s="7" t="s">
        <v>21</v>
      </c>
    </row>
    <row r="100" spans="2:62" s="7" customFormat="1" ht="18.75" customHeight="1">
      <c r="B100" s="23"/>
      <c r="C100" s="24"/>
      <c r="D100" s="150" t="s">
        <v>112</v>
      </c>
      <c r="E100" s="151"/>
      <c r="F100" s="151"/>
      <c r="G100" s="151"/>
      <c r="H100" s="151"/>
      <c r="I100" s="24"/>
      <c r="J100" s="24"/>
      <c r="K100" s="24"/>
      <c r="L100" s="24"/>
      <c r="M100" s="24"/>
      <c r="N100" s="152">
        <f>ROUND($N$88*$T$100,2)</f>
        <v>0</v>
      </c>
      <c r="O100" s="151"/>
      <c r="P100" s="151"/>
      <c r="Q100" s="151"/>
      <c r="R100" s="25"/>
      <c r="T100" s="115"/>
      <c r="U100" s="116" t="s">
        <v>41</v>
      </c>
      <c r="AY100" s="7" t="s">
        <v>110</v>
      </c>
      <c r="BE100" s="88">
        <f>IF($U$100="základní",$N$100,0)</f>
        <v>0</v>
      </c>
      <c r="BF100" s="88">
        <f>IF($U$100="snížená",$N$100,0)</f>
        <v>0</v>
      </c>
      <c r="BG100" s="88">
        <f>IF($U$100="zákl. přenesená",$N$100,0)</f>
        <v>0</v>
      </c>
      <c r="BH100" s="88">
        <f>IF($U$100="sníž. přenesená",$N$100,0)</f>
        <v>0</v>
      </c>
      <c r="BI100" s="88">
        <f>IF($U$100="nulová",$N$100,0)</f>
        <v>0</v>
      </c>
      <c r="BJ100" s="7" t="s">
        <v>21</v>
      </c>
    </row>
    <row r="101" spans="2:62" s="7" customFormat="1" ht="18.75" customHeight="1">
      <c r="B101" s="23"/>
      <c r="C101" s="24"/>
      <c r="D101" s="150" t="s">
        <v>113</v>
      </c>
      <c r="E101" s="151"/>
      <c r="F101" s="151"/>
      <c r="G101" s="151"/>
      <c r="H101" s="151"/>
      <c r="I101" s="24"/>
      <c r="J101" s="24"/>
      <c r="K101" s="24"/>
      <c r="L101" s="24"/>
      <c r="M101" s="24"/>
      <c r="N101" s="152">
        <f>ROUND($N$88*$T$101,2)</f>
        <v>0</v>
      </c>
      <c r="O101" s="151"/>
      <c r="P101" s="151"/>
      <c r="Q101" s="151"/>
      <c r="R101" s="25"/>
      <c r="T101" s="115"/>
      <c r="U101" s="116" t="s">
        <v>41</v>
      </c>
      <c r="AY101" s="7" t="s">
        <v>110</v>
      </c>
      <c r="BE101" s="88">
        <f>IF($U$101="základní",$N$101,0)</f>
        <v>0</v>
      </c>
      <c r="BF101" s="88">
        <f>IF($U$101="snížená",$N$101,0)</f>
        <v>0</v>
      </c>
      <c r="BG101" s="88">
        <f>IF($U$101="zákl. přenesená",$N$101,0)</f>
        <v>0</v>
      </c>
      <c r="BH101" s="88">
        <f>IF($U$101="sníž. přenesená",$N$101,0)</f>
        <v>0</v>
      </c>
      <c r="BI101" s="88">
        <f>IF($U$101="nulová",$N$101,0)</f>
        <v>0</v>
      </c>
      <c r="BJ101" s="7" t="s">
        <v>21</v>
      </c>
    </row>
    <row r="102" spans="2:62" s="7" customFormat="1" ht="18.75" customHeight="1">
      <c r="B102" s="23"/>
      <c r="C102" s="24"/>
      <c r="D102" s="150" t="s">
        <v>114</v>
      </c>
      <c r="E102" s="151"/>
      <c r="F102" s="151"/>
      <c r="G102" s="151"/>
      <c r="H102" s="151"/>
      <c r="I102" s="24"/>
      <c r="J102" s="24"/>
      <c r="K102" s="24"/>
      <c r="L102" s="24"/>
      <c r="M102" s="24"/>
      <c r="N102" s="152">
        <f>ROUND($N$88*$T$102,2)</f>
        <v>0</v>
      </c>
      <c r="O102" s="151"/>
      <c r="P102" s="151"/>
      <c r="Q102" s="151"/>
      <c r="R102" s="25"/>
      <c r="T102" s="115"/>
      <c r="U102" s="116" t="s">
        <v>41</v>
      </c>
      <c r="AY102" s="7" t="s">
        <v>110</v>
      </c>
      <c r="BE102" s="88">
        <f>IF($U$102="základní",$N$102,0)</f>
        <v>0</v>
      </c>
      <c r="BF102" s="88">
        <f>IF($U$102="snížená",$N$102,0)</f>
        <v>0</v>
      </c>
      <c r="BG102" s="88">
        <f>IF($U$102="zákl. přenesená",$N$102,0)</f>
        <v>0</v>
      </c>
      <c r="BH102" s="88">
        <f>IF($U$102="sníž. přenesená",$N$102,0)</f>
        <v>0</v>
      </c>
      <c r="BI102" s="88">
        <f>IF($U$102="nulová",$N$102,0)</f>
        <v>0</v>
      </c>
      <c r="BJ102" s="7" t="s">
        <v>21</v>
      </c>
    </row>
    <row r="103" spans="2:62" s="7" customFormat="1" ht="18.75" customHeight="1">
      <c r="B103" s="23"/>
      <c r="C103" s="24"/>
      <c r="D103" s="84" t="s">
        <v>115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152">
        <f>ROUND($N$88*$T$103,2)</f>
        <v>0</v>
      </c>
      <c r="O103" s="151"/>
      <c r="P103" s="151"/>
      <c r="Q103" s="151"/>
      <c r="R103" s="25"/>
      <c r="T103" s="117"/>
      <c r="U103" s="118" t="s">
        <v>41</v>
      </c>
      <c r="AY103" s="7" t="s">
        <v>116</v>
      </c>
      <c r="BE103" s="88">
        <f>IF($U$103="základní",$N$103,0)</f>
        <v>0</v>
      </c>
      <c r="BF103" s="88">
        <f>IF($U$103="snížená",$N$103,0)</f>
        <v>0</v>
      </c>
      <c r="BG103" s="88">
        <f>IF($U$103="zákl. přenesená",$N$103,0)</f>
        <v>0</v>
      </c>
      <c r="BH103" s="88">
        <f>IF($U$103="sníž. přenesená",$N$103,0)</f>
        <v>0</v>
      </c>
      <c r="BI103" s="88">
        <f>IF($U$103="nulová",$N$103,0)</f>
        <v>0</v>
      </c>
      <c r="BJ103" s="7" t="s">
        <v>21</v>
      </c>
    </row>
    <row r="104" spans="2:21" s="7" customFormat="1" ht="14.2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7" customFormat="1" ht="30" customHeight="1">
      <c r="B105" s="23"/>
      <c r="C105" s="95" t="s">
        <v>90</v>
      </c>
      <c r="D105" s="33"/>
      <c r="E105" s="33"/>
      <c r="F105" s="33"/>
      <c r="G105" s="33"/>
      <c r="H105" s="33"/>
      <c r="I105" s="33"/>
      <c r="J105" s="33"/>
      <c r="K105" s="33"/>
      <c r="L105" s="146">
        <f>ROUND(SUM($N$88+$N$97),2)</f>
        <v>0</v>
      </c>
      <c r="M105" s="147"/>
      <c r="N105" s="147"/>
      <c r="O105" s="147"/>
      <c r="P105" s="147"/>
      <c r="Q105" s="147"/>
      <c r="R105" s="25"/>
      <c r="T105" s="24"/>
      <c r="U105" s="24"/>
    </row>
    <row r="106" spans="2:21" s="7" customFormat="1" ht="7.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  <c r="T106" s="24"/>
      <c r="U106" s="24"/>
    </row>
    <row r="110" spans="2:18" s="7" customFormat="1" ht="7.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pans="2:18" s="7" customFormat="1" ht="37.5" customHeight="1">
      <c r="B111" s="23"/>
      <c r="C111" s="177" t="s">
        <v>117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25"/>
    </row>
    <row r="112" spans="2:18" s="7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7" customFormat="1" ht="30.75" customHeight="1">
      <c r="B113" s="23"/>
      <c r="C113" s="19" t="s">
        <v>16</v>
      </c>
      <c r="D113" s="24"/>
      <c r="E113" s="24"/>
      <c r="F113" s="201" t="str">
        <f>$F$6</f>
        <v>Okres Domažlice - Celoplošné opravy silnic ve správě SÚS PK, p.o.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24"/>
      <c r="R113" s="25"/>
    </row>
    <row r="114" spans="2:18" s="7" customFormat="1" ht="37.5" customHeight="1">
      <c r="B114" s="23"/>
      <c r="C114" s="57" t="s">
        <v>94</v>
      </c>
      <c r="D114" s="24"/>
      <c r="E114" s="24"/>
      <c r="F114" s="160" t="str">
        <f>$F$7</f>
        <v>III/18319 Čermná</v>
      </c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24"/>
      <c r="R114" s="25"/>
    </row>
    <row r="115" spans="2:18" s="7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7" customFormat="1" ht="18.75" customHeight="1">
      <c r="B116" s="23"/>
      <c r="C116" s="19" t="s">
        <v>22</v>
      </c>
      <c r="D116" s="24"/>
      <c r="E116" s="24"/>
      <c r="F116" s="17" t="str">
        <f>$F$9</f>
        <v>Okres Domažlice</v>
      </c>
      <c r="G116" s="24"/>
      <c r="H116" s="24"/>
      <c r="I116" s="24"/>
      <c r="J116" s="24"/>
      <c r="K116" s="19" t="s">
        <v>24</v>
      </c>
      <c r="L116" s="24"/>
      <c r="M116" s="202" t="str">
        <f>IF($O$9="","",$O$9)</f>
        <v>Vyplň údaj</v>
      </c>
      <c r="N116" s="151"/>
      <c r="O116" s="151"/>
      <c r="P116" s="151"/>
      <c r="Q116" s="24"/>
      <c r="R116" s="25"/>
    </row>
    <row r="117" spans="2:18" s="7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7" customFormat="1" ht="15.75" customHeight="1">
      <c r="B118" s="23"/>
      <c r="C118" s="19" t="s">
        <v>27</v>
      </c>
      <c r="D118" s="24"/>
      <c r="E118" s="24"/>
      <c r="F118" s="17" t="str">
        <f>$E$12</f>
        <v>Správa a údržba silnic Plzeňského kraje, p.o.</v>
      </c>
      <c r="G118" s="24"/>
      <c r="H118" s="24"/>
      <c r="I118" s="24"/>
      <c r="J118" s="24"/>
      <c r="K118" s="19" t="s">
        <v>33</v>
      </c>
      <c r="L118" s="24"/>
      <c r="M118" s="162" t="str">
        <f>$E$18</f>
        <v> </v>
      </c>
      <c r="N118" s="151"/>
      <c r="O118" s="151"/>
      <c r="P118" s="151"/>
      <c r="Q118" s="151"/>
      <c r="R118" s="25"/>
    </row>
    <row r="119" spans="2:18" s="7" customFormat="1" ht="15" customHeight="1">
      <c r="B119" s="23"/>
      <c r="C119" s="19" t="s">
        <v>31</v>
      </c>
      <c r="D119" s="24"/>
      <c r="E119" s="24"/>
      <c r="F119" s="17" t="str">
        <f>IF($E$15="","",$E$15)</f>
        <v>Vyplň údaj</v>
      </c>
      <c r="G119" s="24"/>
      <c r="H119" s="24"/>
      <c r="I119" s="24"/>
      <c r="J119" s="24"/>
      <c r="K119" s="19" t="s">
        <v>35</v>
      </c>
      <c r="L119" s="24"/>
      <c r="M119" s="162">
        <f>$E$21</f>
        <v>0</v>
      </c>
      <c r="N119" s="151"/>
      <c r="O119" s="151"/>
      <c r="P119" s="151"/>
      <c r="Q119" s="151"/>
      <c r="R119" s="25"/>
    </row>
    <row r="120" spans="2:18" s="7" customFormat="1" ht="11.2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19" customFormat="1" ht="30" customHeight="1">
      <c r="B121" s="120"/>
      <c r="C121" s="121" t="s">
        <v>118</v>
      </c>
      <c r="D121" s="122" t="s">
        <v>119</v>
      </c>
      <c r="E121" s="122" t="s">
        <v>58</v>
      </c>
      <c r="F121" s="197" t="s">
        <v>120</v>
      </c>
      <c r="G121" s="198"/>
      <c r="H121" s="198"/>
      <c r="I121" s="198"/>
      <c r="J121" s="122" t="s">
        <v>121</v>
      </c>
      <c r="K121" s="122" t="s">
        <v>122</v>
      </c>
      <c r="L121" s="197" t="s">
        <v>123</v>
      </c>
      <c r="M121" s="198"/>
      <c r="N121" s="197" t="s">
        <v>124</v>
      </c>
      <c r="O121" s="198"/>
      <c r="P121" s="198"/>
      <c r="Q121" s="199"/>
      <c r="R121" s="123"/>
      <c r="T121" s="65" t="s">
        <v>125</v>
      </c>
      <c r="U121" s="66" t="s">
        <v>40</v>
      </c>
      <c r="V121" s="66" t="s">
        <v>126</v>
      </c>
      <c r="W121" s="66" t="s">
        <v>127</v>
      </c>
      <c r="X121" s="66" t="s">
        <v>128</v>
      </c>
      <c r="Y121" s="66" t="s">
        <v>129</v>
      </c>
      <c r="Z121" s="66" t="s">
        <v>130</v>
      </c>
      <c r="AA121" s="67" t="s">
        <v>131</v>
      </c>
    </row>
    <row r="122" spans="2:63" s="7" customFormat="1" ht="30" customHeight="1">
      <c r="B122" s="23"/>
      <c r="C122" s="70" t="s">
        <v>95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00">
        <f>$BK$122</f>
        <v>0</v>
      </c>
      <c r="O122" s="151"/>
      <c r="P122" s="151"/>
      <c r="Q122" s="151"/>
      <c r="R122" s="25"/>
      <c r="T122" s="69"/>
      <c r="U122" s="38"/>
      <c r="V122" s="38"/>
      <c r="W122" s="124">
        <f>$W$123+$W$137</f>
        <v>0</v>
      </c>
      <c r="X122" s="38"/>
      <c r="Y122" s="124">
        <f>$Y$123+$Y$137</f>
        <v>363.06143599999996</v>
      </c>
      <c r="Z122" s="38"/>
      <c r="AA122" s="125">
        <f>$AA$123+$AA$137</f>
        <v>411.38079999999997</v>
      </c>
      <c r="AT122" s="7" t="s">
        <v>75</v>
      </c>
      <c r="AU122" s="7" t="s">
        <v>100</v>
      </c>
      <c r="BK122" s="126">
        <f>$BK$123+$BK$137</f>
        <v>0</v>
      </c>
    </row>
    <row r="123" spans="2:63" s="127" customFormat="1" ht="37.5" customHeight="1">
      <c r="B123" s="128"/>
      <c r="C123" s="129"/>
      <c r="D123" s="130" t="s">
        <v>101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88">
        <f>$BK$123</f>
        <v>0</v>
      </c>
      <c r="O123" s="192"/>
      <c r="P123" s="192"/>
      <c r="Q123" s="192"/>
      <c r="R123" s="131"/>
      <c r="T123" s="132"/>
      <c r="U123" s="129"/>
      <c r="V123" s="129"/>
      <c r="W123" s="133">
        <f>$W$124+$W$126+$W$129+$W$131+$W$133+$W$135</f>
        <v>0</v>
      </c>
      <c r="X123" s="129"/>
      <c r="Y123" s="133">
        <f>$Y$124+$Y$126+$Y$129+$Y$131+$Y$133+$Y$135</f>
        <v>363.06143599999996</v>
      </c>
      <c r="Z123" s="129"/>
      <c r="AA123" s="134">
        <f>$AA$124+$AA$126+$AA$129+$AA$131+$AA$133+$AA$135</f>
        <v>411.38079999999997</v>
      </c>
      <c r="AR123" s="135" t="s">
        <v>21</v>
      </c>
      <c r="AT123" s="135" t="s">
        <v>75</v>
      </c>
      <c r="AU123" s="135" t="s">
        <v>76</v>
      </c>
      <c r="AY123" s="135" t="s">
        <v>132</v>
      </c>
      <c r="BK123" s="136">
        <f>$BK$124+$BK$126+$BK$129+$BK$131+$BK$133+$BK$135</f>
        <v>0</v>
      </c>
    </row>
    <row r="124" spans="2:63" s="127" customFormat="1" ht="21" customHeight="1">
      <c r="B124" s="128"/>
      <c r="C124" s="129"/>
      <c r="D124" s="137" t="s">
        <v>102</v>
      </c>
      <c r="E124" s="137"/>
      <c r="F124" s="137"/>
      <c r="G124" s="137"/>
      <c r="H124" s="137"/>
      <c r="I124" s="137"/>
      <c r="J124" s="137"/>
      <c r="K124" s="137"/>
      <c r="L124" s="137"/>
      <c r="M124" s="137"/>
      <c r="N124" s="191">
        <f>$BK$124</f>
        <v>0</v>
      </c>
      <c r="O124" s="192"/>
      <c r="P124" s="192"/>
      <c r="Q124" s="192"/>
      <c r="R124" s="131"/>
      <c r="T124" s="132"/>
      <c r="U124" s="129"/>
      <c r="V124" s="129"/>
      <c r="W124" s="133">
        <f>$W$125</f>
        <v>0</v>
      </c>
      <c r="X124" s="129"/>
      <c r="Y124" s="133">
        <f>$Y$125</f>
        <v>0.250164</v>
      </c>
      <c r="Z124" s="129"/>
      <c r="AA124" s="134">
        <f>$AA$125</f>
        <v>355.7888</v>
      </c>
      <c r="AR124" s="135" t="s">
        <v>21</v>
      </c>
      <c r="AT124" s="135" t="s">
        <v>75</v>
      </c>
      <c r="AU124" s="135" t="s">
        <v>21</v>
      </c>
      <c r="AY124" s="135" t="s">
        <v>132</v>
      </c>
      <c r="BK124" s="136">
        <f>$BK$125</f>
        <v>0</v>
      </c>
    </row>
    <row r="125" spans="2:65" s="7" customFormat="1" ht="27" customHeight="1">
      <c r="B125" s="23"/>
      <c r="C125" s="138" t="s">
        <v>21</v>
      </c>
      <c r="D125" s="138" t="s">
        <v>133</v>
      </c>
      <c r="E125" s="139" t="s">
        <v>134</v>
      </c>
      <c r="F125" s="193" t="s">
        <v>135</v>
      </c>
      <c r="G125" s="194"/>
      <c r="H125" s="194"/>
      <c r="I125" s="194"/>
      <c r="J125" s="140" t="s">
        <v>136</v>
      </c>
      <c r="K125" s="141">
        <v>2779.6</v>
      </c>
      <c r="L125" s="195">
        <v>0</v>
      </c>
      <c r="M125" s="194"/>
      <c r="N125" s="196">
        <f>ROUND($L$125*$K$125,2)</f>
        <v>0</v>
      </c>
      <c r="O125" s="194"/>
      <c r="P125" s="194"/>
      <c r="Q125" s="194"/>
      <c r="R125" s="25"/>
      <c r="T125" s="142"/>
      <c r="U125" s="31" t="s">
        <v>41</v>
      </c>
      <c r="V125" s="24"/>
      <c r="W125" s="143">
        <f>$V$125*$K$125</f>
        <v>0</v>
      </c>
      <c r="X125" s="143">
        <v>9E-05</v>
      </c>
      <c r="Y125" s="143">
        <f>$X$125*$K$125</f>
        <v>0.250164</v>
      </c>
      <c r="Z125" s="143">
        <v>0.128</v>
      </c>
      <c r="AA125" s="144">
        <f>$Z$125*$K$125</f>
        <v>355.7888</v>
      </c>
      <c r="AR125" s="7" t="s">
        <v>137</v>
      </c>
      <c r="AT125" s="7" t="s">
        <v>133</v>
      </c>
      <c r="AU125" s="7" t="s">
        <v>92</v>
      </c>
      <c r="AY125" s="7" t="s">
        <v>132</v>
      </c>
      <c r="BE125" s="88">
        <f>IF($U$125="základní",$N$125,0)</f>
        <v>0</v>
      </c>
      <c r="BF125" s="88">
        <f>IF($U$125="snížená",$N$125,0)</f>
        <v>0</v>
      </c>
      <c r="BG125" s="88">
        <f>IF($U$125="zákl. přenesená",$N$125,0)</f>
        <v>0</v>
      </c>
      <c r="BH125" s="88">
        <f>IF($U$125="sníž. přenesená",$N$125,0)</f>
        <v>0</v>
      </c>
      <c r="BI125" s="88">
        <f>IF($U$125="nulová",$N$125,0)</f>
        <v>0</v>
      </c>
      <c r="BJ125" s="7" t="s">
        <v>21</v>
      </c>
      <c r="BK125" s="88">
        <f>ROUND($L$125*$K$125,2)</f>
        <v>0</v>
      </c>
      <c r="BL125" s="7" t="s">
        <v>137</v>
      </c>
      <c r="BM125" s="7" t="s">
        <v>138</v>
      </c>
    </row>
    <row r="126" spans="2:63" s="127" customFormat="1" ht="30.75" customHeight="1">
      <c r="B126" s="128"/>
      <c r="C126" s="129"/>
      <c r="D126" s="137" t="s">
        <v>103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91">
        <f>$BK$126</f>
        <v>0</v>
      </c>
      <c r="O126" s="192"/>
      <c r="P126" s="192"/>
      <c r="Q126" s="192"/>
      <c r="R126" s="131"/>
      <c r="T126" s="132"/>
      <c r="U126" s="129"/>
      <c r="V126" s="129"/>
      <c r="W126" s="133">
        <f>SUM($W$127:$W$128)</f>
        <v>0</v>
      </c>
      <c r="X126" s="129"/>
      <c r="Y126" s="133">
        <f>SUM($Y$127:$Y$128)</f>
        <v>362.376452</v>
      </c>
      <c r="Z126" s="129"/>
      <c r="AA126" s="134">
        <f>SUM($AA$127:$AA$128)</f>
        <v>0</v>
      </c>
      <c r="AR126" s="135" t="s">
        <v>21</v>
      </c>
      <c r="AT126" s="135" t="s">
        <v>75</v>
      </c>
      <c r="AU126" s="135" t="s">
        <v>21</v>
      </c>
      <c r="AY126" s="135" t="s">
        <v>132</v>
      </c>
      <c r="BK126" s="136">
        <f>SUM($BK$127:$BK$128)</f>
        <v>0</v>
      </c>
    </row>
    <row r="127" spans="2:65" s="7" customFormat="1" ht="27" customHeight="1">
      <c r="B127" s="23"/>
      <c r="C127" s="138" t="s">
        <v>92</v>
      </c>
      <c r="D127" s="138" t="s">
        <v>133</v>
      </c>
      <c r="E127" s="139" t="s">
        <v>139</v>
      </c>
      <c r="F127" s="193" t="s">
        <v>140</v>
      </c>
      <c r="G127" s="194"/>
      <c r="H127" s="194"/>
      <c r="I127" s="194"/>
      <c r="J127" s="140" t="s">
        <v>136</v>
      </c>
      <c r="K127" s="141">
        <v>2779.6</v>
      </c>
      <c r="L127" s="195">
        <v>0</v>
      </c>
      <c r="M127" s="194"/>
      <c r="N127" s="196">
        <f>ROUND($L$127*$K$127,2)</f>
        <v>0</v>
      </c>
      <c r="O127" s="194"/>
      <c r="P127" s="194"/>
      <c r="Q127" s="194"/>
      <c r="R127" s="25"/>
      <c r="T127" s="142"/>
      <c r="U127" s="31" t="s">
        <v>41</v>
      </c>
      <c r="V127" s="24"/>
      <c r="W127" s="143">
        <f>$V$127*$K$127</f>
        <v>0</v>
      </c>
      <c r="X127" s="143">
        <v>0.00071</v>
      </c>
      <c r="Y127" s="143">
        <f>$X$127*$K$127</f>
        <v>1.973516</v>
      </c>
      <c r="Z127" s="143">
        <v>0</v>
      </c>
      <c r="AA127" s="144">
        <f>$Z$127*$K$127</f>
        <v>0</v>
      </c>
      <c r="AR127" s="7" t="s">
        <v>137</v>
      </c>
      <c r="AT127" s="7" t="s">
        <v>133</v>
      </c>
      <c r="AU127" s="7" t="s">
        <v>92</v>
      </c>
      <c r="AY127" s="7" t="s">
        <v>132</v>
      </c>
      <c r="BE127" s="88">
        <f>IF($U$127="základní",$N$127,0)</f>
        <v>0</v>
      </c>
      <c r="BF127" s="88">
        <f>IF($U$127="snížená",$N$127,0)</f>
        <v>0</v>
      </c>
      <c r="BG127" s="88">
        <f>IF($U$127="zákl. přenesená",$N$127,0)</f>
        <v>0</v>
      </c>
      <c r="BH127" s="88">
        <f>IF($U$127="sníž. přenesená",$N$127,0)</f>
        <v>0</v>
      </c>
      <c r="BI127" s="88">
        <f>IF($U$127="nulová",$N$127,0)</f>
        <v>0</v>
      </c>
      <c r="BJ127" s="7" t="s">
        <v>21</v>
      </c>
      <c r="BK127" s="88">
        <f>ROUND($L$127*$K$127,2)</f>
        <v>0</v>
      </c>
      <c r="BL127" s="7" t="s">
        <v>137</v>
      </c>
      <c r="BM127" s="7" t="s">
        <v>141</v>
      </c>
    </row>
    <row r="128" spans="2:65" s="7" customFormat="1" ht="27" customHeight="1">
      <c r="B128" s="23"/>
      <c r="C128" s="138" t="s">
        <v>142</v>
      </c>
      <c r="D128" s="138" t="s">
        <v>133</v>
      </c>
      <c r="E128" s="139" t="s">
        <v>143</v>
      </c>
      <c r="F128" s="193" t="s">
        <v>144</v>
      </c>
      <c r="G128" s="194"/>
      <c r="H128" s="194"/>
      <c r="I128" s="194"/>
      <c r="J128" s="140" t="s">
        <v>136</v>
      </c>
      <c r="K128" s="141">
        <v>2779.6</v>
      </c>
      <c r="L128" s="195">
        <v>0</v>
      </c>
      <c r="M128" s="194"/>
      <c r="N128" s="196">
        <f>ROUND($L$128*$K$128,2)</f>
        <v>0</v>
      </c>
      <c r="O128" s="194"/>
      <c r="P128" s="194"/>
      <c r="Q128" s="194"/>
      <c r="R128" s="25"/>
      <c r="T128" s="142"/>
      <c r="U128" s="31" t="s">
        <v>41</v>
      </c>
      <c r="V128" s="24"/>
      <c r="W128" s="143">
        <f>$V$128*$K$128</f>
        <v>0</v>
      </c>
      <c r="X128" s="143">
        <v>0.12966</v>
      </c>
      <c r="Y128" s="143">
        <f>$X$128*$K$128</f>
        <v>360.40293599999995</v>
      </c>
      <c r="Z128" s="143">
        <v>0</v>
      </c>
      <c r="AA128" s="144">
        <f>$Z$128*$K$128</f>
        <v>0</v>
      </c>
      <c r="AR128" s="7" t="s">
        <v>137</v>
      </c>
      <c r="AT128" s="7" t="s">
        <v>133</v>
      </c>
      <c r="AU128" s="7" t="s">
        <v>92</v>
      </c>
      <c r="AY128" s="7" t="s">
        <v>132</v>
      </c>
      <c r="BE128" s="88">
        <f>IF($U$128="základní",$N$128,0)</f>
        <v>0</v>
      </c>
      <c r="BF128" s="88">
        <f>IF($U$128="snížená",$N$128,0)</f>
        <v>0</v>
      </c>
      <c r="BG128" s="88">
        <f>IF($U$128="zákl. přenesená",$N$128,0)</f>
        <v>0</v>
      </c>
      <c r="BH128" s="88">
        <f>IF($U$128="sníž. přenesená",$N$128,0)</f>
        <v>0</v>
      </c>
      <c r="BI128" s="88">
        <f>IF($U$128="nulová",$N$128,0)</f>
        <v>0</v>
      </c>
      <c r="BJ128" s="7" t="s">
        <v>21</v>
      </c>
      <c r="BK128" s="88">
        <f>ROUND($L$128*$K$128,2)</f>
        <v>0</v>
      </c>
      <c r="BL128" s="7" t="s">
        <v>137</v>
      </c>
      <c r="BM128" s="7" t="s">
        <v>145</v>
      </c>
    </row>
    <row r="129" spans="2:63" s="127" customFormat="1" ht="30.75" customHeight="1">
      <c r="B129" s="128"/>
      <c r="C129" s="129"/>
      <c r="D129" s="137" t="s">
        <v>104</v>
      </c>
      <c r="E129" s="137"/>
      <c r="F129" s="137"/>
      <c r="G129" s="137"/>
      <c r="H129" s="137"/>
      <c r="I129" s="137"/>
      <c r="J129" s="137"/>
      <c r="K129" s="137"/>
      <c r="L129" s="137"/>
      <c r="M129" s="137"/>
      <c r="N129" s="191">
        <f>$BK$129</f>
        <v>0</v>
      </c>
      <c r="O129" s="192"/>
      <c r="P129" s="192"/>
      <c r="Q129" s="192"/>
      <c r="R129" s="131"/>
      <c r="T129" s="132"/>
      <c r="U129" s="129"/>
      <c r="V129" s="129"/>
      <c r="W129" s="133">
        <f>$W$130</f>
        <v>0</v>
      </c>
      <c r="X129" s="129"/>
      <c r="Y129" s="133">
        <f>$Y$130</f>
        <v>0.43482000000000004</v>
      </c>
      <c r="Z129" s="129"/>
      <c r="AA129" s="134">
        <f>$AA$130</f>
        <v>0</v>
      </c>
      <c r="AR129" s="135" t="s">
        <v>21</v>
      </c>
      <c r="AT129" s="135" t="s">
        <v>75</v>
      </c>
      <c r="AU129" s="135" t="s">
        <v>21</v>
      </c>
      <c r="AY129" s="135" t="s">
        <v>132</v>
      </c>
      <c r="BK129" s="136">
        <f>$BK$130</f>
        <v>0</v>
      </c>
    </row>
    <row r="130" spans="2:65" s="7" customFormat="1" ht="39" customHeight="1">
      <c r="B130" s="23"/>
      <c r="C130" s="138" t="s">
        <v>137</v>
      </c>
      <c r="D130" s="138" t="s">
        <v>133</v>
      </c>
      <c r="E130" s="139" t="s">
        <v>146</v>
      </c>
      <c r="F130" s="193" t="s">
        <v>147</v>
      </c>
      <c r="G130" s="194"/>
      <c r="H130" s="194"/>
      <c r="I130" s="194"/>
      <c r="J130" s="140" t="s">
        <v>148</v>
      </c>
      <c r="K130" s="141">
        <v>3</v>
      </c>
      <c r="L130" s="195">
        <v>0</v>
      </c>
      <c r="M130" s="194"/>
      <c r="N130" s="196">
        <f>ROUND($L$130*$K$130,2)</f>
        <v>0</v>
      </c>
      <c r="O130" s="194"/>
      <c r="P130" s="194"/>
      <c r="Q130" s="194"/>
      <c r="R130" s="25"/>
      <c r="T130" s="142"/>
      <c r="U130" s="31" t="s">
        <v>41</v>
      </c>
      <c r="V130" s="24"/>
      <c r="W130" s="143">
        <f>$V$130*$K$130</f>
        <v>0</v>
      </c>
      <c r="X130" s="143">
        <v>0.14494</v>
      </c>
      <c r="Y130" s="143">
        <f>$X$130*$K$130</f>
        <v>0.43482000000000004</v>
      </c>
      <c r="Z130" s="143">
        <v>0</v>
      </c>
      <c r="AA130" s="144">
        <f>$Z$130*$K$130</f>
        <v>0</v>
      </c>
      <c r="AR130" s="7" t="s">
        <v>137</v>
      </c>
      <c r="AT130" s="7" t="s">
        <v>133</v>
      </c>
      <c r="AU130" s="7" t="s">
        <v>92</v>
      </c>
      <c r="AY130" s="7" t="s">
        <v>132</v>
      </c>
      <c r="BE130" s="88">
        <f>IF($U$130="základní",$N$130,0)</f>
        <v>0</v>
      </c>
      <c r="BF130" s="88">
        <f>IF($U$130="snížená",$N$130,0)</f>
        <v>0</v>
      </c>
      <c r="BG130" s="88">
        <f>IF($U$130="zákl. přenesená",$N$130,0)</f>
        <v>0</v>
      </c>
      <c r="BH130" s="88">
        <f>IF($U$130="sníž. přenesená",$N$130,0)</f>
        <v>0</v>
      </c>
      <c r="BI130" s="88">
        <f>IF($U$130="nulová",$N$130,0)</f>
        <v>0</v>
      </c>
      <c r="BJ130" s="7" t="s">
        <v>21</v>
      </c>
      <c r="BK130" s="88">
        <f>ROUND($L$130*$K$130,2)</f>
        <v>0</v>
      </c>
      <c r="BL130" s="7" t="s">
        <v>137</v>
      </c>
      <c r="BM130" s="7" t="s">
        <v>149</v>
      </c>
    </row>
    <row r="131" spans="2:63" s="127" customFormat="1" ht="30.75" customHeight="1">
      <c r="B131" s="128"/>
      <c r="C131" s="129"/>
      <c r="D131" s="137" t="s">
        <v>105</v>
      </c>
      <c r="E131" s="137"/>
      <c r="F131" s="137"/>
      <c r="G131" s="137"/>
      <c r="H131" s="137"/>
      <c r="I131" s="137"/>
      <c r="J131" s="137"/>
      <c r="K131" s="137"/>
      <c r="L131" s="137"/>
      <c r="M131" s="137"/>
      <c r="N131" s="191">
        <f>$BK$131</f>
        <v>0</v>
      </c>
      <c r="O131" s="192"/>
      <c r="P131" s="192"/>
      <c r="Q131" s="192"/>
      <c r="R131" s="131"/>
      <c r="T131" s="132"/>
      <c r="U131" s="129"/>
      <c r="V131" s="129"/>
      <c r="W131" s="133">
        <f>$W$132</f>
        <v>0</v>
      </c>
      <c r="X131" s="129"/>
      <c r="Y131" s="133">
        <f>$Y$132</f>
        <v>0</v>
      </c>
      <c r="Z131" s="129"/>
      <c r="AA131" s="134">
        <f>$AA$132</f>
        <v>55.592</v>
      </c>
      <c r="AR131" s="135" t="s">
        <v>21</v>
      </c>
      <c r="AT131" s="135" t="s">
        <v>75</v>
      </c>
      <c r="AU131" s="135" t="s">
        <v>21</v>
      </c>
      <c r="AY131" s="135" t="s">
        <v>132</v>
      </c>
      <c r="BK131" s="136">
        <f>$BK$132</f>
        <v>0</v>
      </c>
    </row>
    <row r="132" spans="2:65" s="7" customFormat="1" ht="15.75" customHeight="1">
      <c r="B132" s="23"/>
      <c r="C132" s="138" t="s">
        <v>150</v>
      </c>
      <c r="D132" s="138" t="s">
        <v>133</v>
      </c>
      <c r="E132" s="139" t="s">
        <v>151</v>
      </c>
      <c r="F132" s="193" t="s">
        <v>152</v>
      </c>
      <c r="G132" s="194"/>
      <c r="H132" s="194"/>
      <c r="I132" s="194"/>
      <c r="J132" s="140" t="s">
        <v>136</v>
      </c>
      <c r="K132" s="141">
        <v>2779.6</v>
      </c>
      <c r="L132" s="195">
        <v>0</v>
      </c>
      <c r="M132" s="194"/>
      <c r="N132" s="196">
        <f>ROUND($L$132*$K$132,2)</f>
        <v>0</v>
      </c>
      <c r="O132" s="194"/>
      <c r="P132" s="194"/>
      <c r="Q132" s="194"/>
      <c r="R132" s="25"/>
      <c r="T132" s="142"/>
      <c r="U132" s="31" t="s">
        <v>41</v>
      </c>
      <c r="V132" s="24"/>
      <c r="W132" s="143">
        <f>$V$132*$K$132</f>
        <v>0</v>
      </c>
      <c r="X132" s="143">
        <v>0</v>
      </c>
      <c r="Y132" s="143">
        <f>$X$132*$K$132</f>
        <v>0</v>
      </c>
      <c r="Z132" s="143">
        <v>0.02</v>
      </c>
      <c r="AA132" s="144">
        <f>$Z$132*$K$132</f>
        <v>55.592</v>
      </c>
      <c r="AR132" s="7" t="s">
        <v>137</v>
      </c>
      <c r="AT132" s="7" t="s">
        <v>133</v>
      </c>
      <c r="AU132" s="7" t="s">
        <v>92</v>
      </c>
      <c r="AY132" s="7" t="s">
        <v>132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7" t="s">
        <v>21</v>
      </c>
      <c r="BK132" s="88">
        <f>ROUND($L$132*$K$132,2)</f>
        <v>0</v>
      </c>
      <c r="BL132" s="7" t="s">
        <v>137</v>
      </c>
      <c r="BM132" s="7" t="s">
        <v>153</v>
      </c>
    </row>
    <row r="133" spans="2:63" s="127" customFormat="1" ht="30.75" customHeight="1">
      <c r="B133" s="128"/>
      <c r="C133" s="129"/>
      <c r="D133" s="137" t="s">
        <v>106</v>
      </c>
      <c r="E133" s="137"/>
      <c r="F133" s="137"/>
      <c r="G133" s="137"/>
      <c r="H133" s="137"/>
      <c r="I133" s="137"/>
      <c r="J133" s="137"/>
      <c r="K133" s="137"/>
      <c r="L133" s="137"/>
      <c r="M133" s="137"/>
      <c r="N133" s="191">
        <f>$BK$133</f>
        <v>0</v>
      </c>
      <c r="O133" s="192"/>
      <c r="P133" s="192"/>
      <c r="Q133" s="192"/>
      <c r="R133" s="131"/>
      <c r="T133" s="132"/>
      <c r="U133" s="129"/>
      <c r="V133" s="129"/>
      <c r="W133" s="133">
        <f>$W$134</f>
        <v>0</v>
      </c>
      <c r="X133" s="129"/>
      <c r="Y133" s="133">
        <f>$Y$134</f>
        <v>0</v>
      </c>
      <c r="Z133" s="129"/>
      <c r="AA133" s="134">
        <f>$AA$134</f>
        <v>0</v>
      </c>
      <c r="AR133" s="135" t="s">
        <v>21</v>
      </c>
      <c r="AT133" s="135" t="s">
        <v>75</v>
      </c>
      <c r="AU133" s="135" t="s">
        <v>21</v>
      </c>
      <c r="AY133" s="135" t="s">
        <v>132</v>
      </c>
      <c r="BK133" s="136">
        <f>$BK$134</f>
        <v>0</v>
      </c>
    </row>
    <row r="134" spans="2:65" s="7" customFormat="1" ht="27" customHeight="1">
      <c r="B134" s="23"/>
      <c r="C134" s="138" t="s">
        <v>154</v>
      </c>
      <c r="D134" s="138" t="s">
        <v>133</v>
      </c>
      <c r="E134" s="139" t="s">
        <v>155</v>
      </c>
      <c r="F134" s="193" t="s">
        <v>156</v>
      </c>
      <c r="G134" s="194"/>
      <c r="H134" s="194"/>
      <c r="I134" s="194"/>
      <c r="J134" s="140" t="s">
        <v>157</v>
      </c>
      <c r="K134" s="141">
        <v>411.381</v>
      </c>
      <c r="L134" s="195">
        <v>0</v>
      </c>
      <c r="M134" s="194"/>
      <c r="N134" s="196">
        <f>ROUND($L$134*$K$134,2)</f>
        <v>0</v>
      </c>
      <c r="O134" s="194"/>
      <c r="P134" s="194"/>
      <c r="Q134" s="194"/>
      <c r="R134" s="25"/>
      <c r="T134" s="142"/>
      <c r="U134" s="31" t="s">
        <v>41</v>
      </c>
      <c r="V134" s="24"/>
      <c r="W134" s="143">
        <f>$V$134*$K$134</f>
        <v>0</v>
      </c>
      <c r="X134" s="143">
        <v>0</v>
      </c>
      <c r="Y134" s="143">
        <f>$X$134*$K$134</f>
        <v>0</v>
      </c>
      <c r="Z134" s="143">
        <v>0</v>
      </c>
      <c r="AA134" s="144">
        <f>$Z$134*$K$134</f>
        <v>0</v>
      </c>
      <c r="AR134" s="7" t="s">
        <v>137</v>
      </c>
      <c r="AT134" s="7" t="s">
        <v>133</v>
      </c>
      <c r="AU134" s="7" t="s">
        <v>92</v>
      </c>
      <c r="AY134" s="7" t="s">
        <v>132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7" t="s">
        <v>21</v>
      </c>
      <c r="BK134" s="88">
        <f>ROUND($L$134*$K$134,2)</f>
        <v>0</v>
      </c>
      <c r="BL134" s="7" t="s">
        <v>137</v>
      </c>
      <c r="BM134" s="7" t="s">
        <v>158</v>
      </c>
    </row>
    <row r="135" spans="2:63" s="127" customFormat="1" ht="30.75" customHeight="1">
      <c r="B135" s="128"/>
      <c r="C135" s="129"/>
      <c r="D135" s="137" t="s">
        <v>107</v>
      </c>
      <c r="E135" s="137"/>
      <c r="F135" s="137"/>
      <c r="G135" s="137"/>
      <c r="H135" s="137"/>
      <c r="I135" s="137"/>
      <c r="J135" s="137"/>
      <c r="K135" s="137"/>
      <c r="L135" s="137"/>
      <c r="M135" s="137"/>
      <c r="N135" s="191">
        <f>$BK$135</f>
        <v>0</v>
      </c>
      <c r="O135" s="192"/>
      <c r="P135" s="192"/>
      <c r="Q135" s="192"/>
      <c r="R135" s="131"/>
      <c r="T135" s="132"/>
      <c r="U135" s="129"/>
      <c r="V135" s="129"/>
      <c r="W135" s="133">
        <f>$W$136</f>
        <v>0</v>
      </c>
      <c r="X135" s="129"/>
      <c r="Y135" s="133">
        <f>$Y$136</f>
        <v>0</v>
      </c>
      <c r="Z135" s="129"/>
      <c r="AA135" s="134">
        <f>$AA$136</f>
        <v>0</v>
      </c>
      <c r="AR135" s="135" t="s">
        <v>21</v>
      </c>
      <c r="AT135" s="135" t="s">
        <v>75</v>
      </c>
      <c r="AU135" s="135" t="s">
        <v>21</v>
      </c>
      <c r="AY135" s="135" t="s">
        <v>132</v>
      </c>
      <c r="BK135" s="136">
        <f>$BK$136</f>
        <v>0</v>
      </c>
    </row>
    <row r="136" spans="2:65" s="7" customFormat="1" ht="27" customHeight="1">
      <c r="B136" s="23"/>
      <c r="C136" s="138" t="s">
        <v>159</v>
      </c>
      <c r="D136" s="138" t="s">
        <v>133</v>
      </c>
      <c r="E136" s="139" t="s">
        <v>160</v>
      </c>
      <c r="F136" s="193" t="s">
        <v>161</v>
      </c>
      <c r="G136" s="194"/>
      <c r="H136" s="194"/>
      <c r="I136" s="194"/>
      <c r="J136" s="140" t="s">
        <v>157</v>
      </c>
      <c r="K136" s="141">
        <v>363.061</v>
      </c>
      <c r="L136" s="195">
        <v>0</v>
      </c>
      <c r="M136" s="194"/>
      <c r="N136" s="196">
        <f>ROUND($L$136*$K$136,2)</f>
        <v>0</v>
      </c>
      <c r="O136" s="194"/>
      <c r="P136" s="194"/>
      <c r="Q136" s="194"/>
      <c r="R136" s="25"/>
      <c r="T136" s="142"/>
      <c r="U136" s="31" t="s">
        <v>41</v>
      </c>
      <c r="V136" s="24"/>
      <c r="W136" s="143">
        <f>$V$136*$K$136</f>
        <v>0</v>
      </c>
      <c r="X136" s="143">
        <v>0</v>
      </c>
      <c r="Y136" s="143">
        <f>$X$136*$K$136</f>
        <v>0</v>
      </c>
      <c r="Z136" s="143">
        <v>0</v>
      </c>
      <c r="AA136" s="144">
        <f>$Z$136*$K$136</f>
        <v>0</v>
      </c>
      <c r="AR136" s="7" t="s">
        <v>137</v>
      </c>
      <c r="AT136" s="7" t="s">
        <v>133</v>
      </c>
      <c r="AU136" s="7" t="s">
        <v>92</v>
      </c>
      <c r="AY136" s="7" t="s">
        <v>132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7" t="s">
        <v>21</v>
      </c>
      <c r="BK136" s="88">
        <f>ROUND($L$136*$K$136,2)</f>
        <v>0</v>
      </c>
      <c r="BL136" s="7" t="s">
        <v>137</v>
      </c>
      <c r="BM136" s="7" t="s">
        <v>162</v>
      </c>
    </row>
    <row r="137" spans="2:63" s="7" customFormat="1" ht="51" customHeight="1">
      <c r="B137" s="23"/>
      <c r="C137" s="24"/>
      <c r="D137" s="130"/>
      <c r="E137" s="24"/>
      <c r="F137" s="24"/>
      <c r="G137" s="24"/>
      <c r="H137" s="24"/>
      <c r="I137" s="24"/>
      <c r="J137" s="24"/>
      <c r="K137" s="24"/>
      <c r="L137" s="24"/>
      <c r="M137" s="24"/>
      <c r="N137" s="188"/>
      <c r="O137" s="151"/>
      <c r="P137" s="151"/>
      <c r="Q137" s="151"/>
      <c r="R137" s="25"/>
      <c r="T137" s="145"/>
      <c r="U137" s="43"/>
      <c r="V137" s="43"/>
      <c r="W137" s="43"/>
      <c r="X137" s="43"/>
      <c r="Y137" s="43"/>
      <c r="Z137" s="43"/>
      <c r="AA137" s="45"/>
      <c r="BK137" s="88"/>
    </row>
    <row r="138" spans="2:18" s="7" customFormat="1" ht="7.5" customHeight="1"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s="2" customFormat="1" ht="14.25" customHeight="1"/>
  </sheetData>
  <sheetProtection/>
  <mergeCells count="9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132:Q132"/>
    <mergeCell ref="F127:I127"/>
    <mergeCell ref="L127:M127"/>
    <mergeCell ref="N127:Q127"/>
    <mergeCell ref="F128:I128"/>
    <mergeCell ref="L128:M128"/>
    <mergeCell ref="N128:Q128"/>
    <mergeCell ref="L134:M134"/>
    <mergeCell ref="N134:Q134"/>
    <mergeCell ref="F136:I136"/>
    <mergeCell ref="L136:M136"/>
    <mergeCell ref="N136:Q136"/>
    <mergeCell ref="F130:I130"/>
    <mergeCell ref="L130:M130"/>
    <mergeCell ref="N130:Q130"/>
    <mergeCell ref="F132:I132"/>
    <mergeCell ref="L132:M132"/>
    <mergeCell ref="N137:Q137"/>
    <mergeCell ref="H1:K1"/>
    <mergeCell ref="S2:AC2"/>
    <mergeCell ref="N124:Q124"/>
    <mergeCell ref="N126:Q126"/>
    <mergeCell ref="N129:Q129"/>
    <mergeCell ref="N131:Q131"/>
    <mergeCell ref="N133:Q133"/>
    <mergeCell ref="N135:Q135"/>
    <mergeCell ref="F134:I134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Kašparová Luďka</cp:lastModifiedBy>
  <dcterms:modified xsi:type="dcterms:W3CDTF">2015-10-02T08:52:24Z</dcterms:modified>
  <cp:category/>
  <cp:version/>
  <cp:contentType/>
  <cp:contentStatus/>
</cp:coreProperties>
</file>