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01 - Stavební část" sheetId="2" r:id="rId2"/>
    <sheet name="02 - Vedlejší a ostatní n..." sheetId="3" r:id="rId3"/>
    <sheet name="Pokyny pro vyplnění" sheetId="4" r:id="rId4"/>
  </sheets>
  <definedNames>
    <definedName name="_xlnm._FilterDatabase" localSheetId="1" hidden="1">'01 - Stavební část'!$C$99:$K$99</definedName>
    <definedName name="_xlnm._FilterDatabase" localSheetId="2" hidden="1">'02 - Vedlejší a ostatní n...'!$C$76:$K$76</definedName>
    <definedName name="_xlnm.Print_Titles" localSheetId="1">'01 - Stavební část'!$99:$99</definedName>
    <definedName name="_xlnm.Print_Titles" localSheetId="2">'02 - Vedlejší a ostatní n...'!$76:$76</definedName>
    <definedName name="_xlnm.Print_Titles" localSheetId="0">'Rekapitulace stavby'!$49:$49</definedName>
    <definedName name="_xlnm.Print_Area" localSheetId="1">'01 - Stavební část'!$C$4:$J$36,'01 - Stavební část'!$C$42:$J$81,'01 - Stavební část'!$C$87:$K$537</definedName>
    <definedName name="_xlnm.Print_Area" localSheetId="2">'02 - Vedlejší a ostatní n...'!$C$4:$J$36,'02 - Vedlejší a ostatní n...'!$C$42:$J$58,'02 - Vedlejší a ostatní n...'!$C$64:$K$88</definedName>
    <definedName name="_xlnm.Print_Area" localSheetId="3">'Pokyny pro vyplnění'!$B$2:$K$69,'Pokyny pro vyplnění'!$B$72:$K$116,'Pokyny pro vyplnění'!$B$119:$K$184,'Pokyny pro vyplnění'!$B$187:$K$207</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<sst xmlns="http://schemas.openxmlformats.org/spreadsheetml/2006/main" count="4691" uniqueCount="1177">
  <si>
    <t>Export VZ</t>
  </si>
  <si>
    <t>List obsahuje:</t>
  </si>
  <si>
    <t>3.0</t>
  </si>
  <si>
    <t>ZAMOK</t>
  </si>
  <si>
    <t>False</t>
  </si>
  <si>
    <t>{0A7CEDCE-E5FC-43FB-9AE9-0C0F60A870F1}</t>
  </si>
  <si>
    <t>0,01</t>
  </si>
  <si>
    <t>21</t>
  </si>
  <si>
    <t>15</t>
  </si>
  <si>
    <t>REKAPITULACE STAVBY</t>
  </si>
  <si>
    <t>v ---  níže se nacházejí doplnkové a pomocné údaje k sestavám  --- v</t>
  </si>
  <si>
    <t>Návod na vyplnění</t>
  </si>
  <si>
    <t>0,001</t>
  </si>
  <si>
    <t>Kód:</t>
  </si>
  <si>
    <t>Be0100092014K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</si>
  <si>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</si>
  <si>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</si>
  <si>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Realizace úspor energie VS ZZSPK Klatovy</t>
  </si>
  <si>
    <t>0,1</t>
  </si>
  <si>
    <t>KSO:</t>
  </si>
  <si>
    <t>801 19</t>
  </si>
  <si>
    <t>CC-CZ:</t>
  </si>
  <si>
    <t>1</t>
  </si>
  <si>
    <t>Místo:</t>
  </si>
  <si>
    <t>Pod Nemocnicí 790, 339 01 Klatovy</t>
  </si>
  <si>
    <t>Datum:</t>
  </si>
  <si>
    <t>03.12.2014</t>
  </si>
  <si>
    <t>10</t>
  </si>
  <si>
    <t>100</t>
  </si>
  <si>
    <t>Zadavatel:</t>
  </si>
  <si>
    <t>IČ:</t>
  </si>
  <si>
    <t>ZZSPK,příspěvková org.,Edvarda Beneše 525/19,Doudl</t>
  </si>
  <si>
    <t>DIČ:</t>
  </si>
  <si>
    <t>Uchazeč:</t>
  </si>
  <si>
    <t>Vyplň údaj</t>
  </si>
  <si>
    <t>Projektant:</t>
  </si>
  <si>
    <t>13882589</t>
  </si>
  <si>
    <t>Luboš Beneda,Čižice 279, 332 09 Štěnovice</t>
  </si>
  <si>
    <t>CZ5807271008</t>
  </si>
  <si>
    <t>True</t>
  </si>
  <si>
    <t>Poznámka:</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</si>
  <si>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nemají ve sloupci "Cenová soustava" uveden žádný údaj, nepocházejí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</si>
  <si>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</si>
  <si>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</si>
  <si>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</si>
  <si>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</si>
  <si>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</si>
  <si>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</si>
  <si>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</si>
  <si>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</si>
  <si>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</si>
  <si>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</si>
  <si>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</si>
  <si>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</si>
  <si>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</si>
  <si>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</si>
  <si>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</si>
  <si>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</si>
  <si>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</si>
  <si>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</si>
  <si>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</si>
  <si>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</si>
  <si>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</si>
  <si>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</si>
  <si>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</si>
  <si>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</si>
  <si>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</si>
  <si>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</si>
  <si>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</si>
  <si>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</si>
  <si>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</si>
  <si>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</si>
  <si>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</si>
  <si>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</si>
  <si>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</si>
  <si>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</si>
  <si>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</si>
  <si>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</si>
  <si>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</si>
  <si>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</si>
  <si>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</si>
  <si>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Stavební část</t>
  </si>
  <si>
    <t>STA</t>
  </si>
  <si>
    <t>{09D11A85-76F1-49AD-AE7C-359B760D5F40}</t>
  </si>
  <si>
    <t>2</t>
  </si>
  <si>
    <t>02</t>
  </si>
  <si>
    <t>Vedlejší a ostatní náklady</t>
  </si>
  <si>
    <t>VON</t>
  </si>
  <si>
    <t>{4F8637D2-4ADB-4C31-99A9-999B35B795D9}</t>
  </si>
  <si>
    <t>Zpět na list:</t>
  </si>
  <si>
    <t>KRYCÍ LIST SOUPISU</t>
  </si>
  <si>
    <t>Objekt:</t>
  </si>
  <si>
    <t>01 -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</si>
  <si>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</si>
  <si>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</si>
  <si>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</si>
  <si>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</si>
  <si>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</si>
  <si>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</si>
  <si>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</si>
  <si>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61 - Úprava povrchů vnitřní</t>
  </si>
  <si>
    <t xml:space="preserve">    62 - Úprava povrchů vnější</t>
  </si>
  <si>
    <t xml:space="preserve">    64 - Osazování výplní otvorů</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</si>
  <si>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</si>
  <si>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</si>
  <si>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</si>
  <si>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</si>
  <si>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</si>
  <si>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</si>
  <si>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</si>
  <si>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</si>
  <si>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730 - Ústřední vytápění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</si>
  <si>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</si>
  <si>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</si>
  <si>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</si>
  <si>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</si>
  <si>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</si>
  <si>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769 - Plastová okna, dveře</t>
  </si>
  <si>
    <t xml:space="preserve">    783 - Dokončovací práce - nátěry</t>
  </si>
  <si>
    <t xml:space="preserve">    784 - Dokončovací práce - malby a tapety</t>
  </si>
  <si>
    <t xml:space="preserve">    M24 - Elektroinstalace </t>
  </si>
  <si>
    <t xml:space="preserve">    M241 - Vzduchotechnika</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</si>
  <si>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</si>
  <si>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</si>
  <si>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</si>
  <si>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</si>
  <si>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</si>
  <si>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</si>
  <si>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</si>
  <si>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</si>
  <si>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</si>
  <si>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</si>
  <si>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</si>
  <si>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</si>
  <si>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</si>
  <si>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</si>
  <si>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</si>
  <si>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</si>
  <si>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</si>
  <si>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</si>
  <si>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</si>
  <si>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</si>
  <si>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</si>
  <si>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311272611</t>
  </si>
  <si>
    <t>Zdivo nosné tl 500 mm z pórobetonových přesných hladkých tvárnic hmotnosti 300 kg/m3</t>
  </si>
  <si>
    <t>m3</t>
  </si>
  <si>
    <t>CS ÚRS 2014 01</t>
  </si>
  <si>
    <t>4</t>
  </si>
  <si>
    <t>-1609467429</t>
  </si>
  <si>
    <t>PP</t>
  </si>
  <si>
    <t>Zdivo z pórobetonových přesných tvárnic nosné z tvárnic hladkých jakékoli pevnosti na tenké maltové lože, tloušťka zdiva 500 mm, objemová hmotnost 300 kg/m3</t>
  </si>
  <si>
    <t>VV</t>
  </si>
  <si>
    <t>dozdívky oken v 1.n.p.</t>
  </si>
  <si>
    <t>pohled jižní</t>
  </si>
  <si>
    <t>0,375*1,2*1,8*5-0,375*0,9*0,5*3</t>
  </si>
  <si>
    <t>pohled západní</t>
  </si>
  <si>
    <t>0,375*1,2*1,8*3</t>
  </si>
  <si>
    <t>pohled severní</t>
  </si>
  <si>
    <t>0,375*1,2*1,8*5-0,375*0,6*1,0*5</t>
  </si>
  <si>
    <t>61</t>
  </si>
  <si>
    <t>Úprava povrchů vnitřní</t>
  </si>
  <si>
    <t>612131121</t>
  </si>
  <si>
    <t>Penetrace akrylát-silikonová vnitřních stěn nanášená ručně</t>
  </si>
  <si>
    <t>m2</t>
  </si>
  <si>
    <t>-184012356</t>
  </si>
  <si>
    <t>Podkladní a spojovací vrstva vnitřních omítaných ploch penetrace akrylát-silikonová nanášená ručně stěn</t>
  </si>
  <si>
    <t>1,2*1,8*5-0,9*0,5*3</t>
  </si>
  <si>
    <t>1,2*1,8*3</t>
  </si>
  <si>
    <t>1,2*1,8*5-0,6*1,0*5</t>
  </si>
  <si>
    <t>+špalety vč. špael u vyměňovaných oken/dveří</t>
  </si>
  <si>
    <t>0,375*(1,1*2+2,1*4+0,6*7+1,0*14+1,0+2,3*2+0,9*3+0,5*6)</t>
  </si>
  <si>
    <t>612142001</t>
  </si>
  <si>
    <t>Potažení vnitřních stěn sklovláknitým pletivem vtlačeným do tenkovrstvé hmoty</t>
  </si>
  <si>
    <t>883419344</t>
  </si>
  <si>
    <t>Potažení vnitřních ploch pletivem v ploše nebo pruzích, na plném podkladu sklovláknitým vtlačením do tmelu stěn</t>
  </si>
  <si>
    <t>612325302</t>
  </si>
  <si>
    <t>Vápenocementová štuková omítka ostění nebo nadpraží - rovné</t>
  </si>
  <si>
    <t>-1740039473</t>
  </si>
  <si>
    <t>Vápenocementová nebo vápenná omítka ostění nebo nadpraží štuková</t>
  </si>
  <si>
    <t>špalety vč. špalet u vyměňovaných oken/dveří</t>
  </si>
  <si>
    <t>5</t>
  </si>
  <si>
    <t>612325225</t>
  </si>
  <si>
    <t>Vápenocementová štuková omítka malých ploch do 4,0 m2 na stěnách</t>
  </si>
  <si>
    <t>kus</t>
  </si>
  <si>
    <t>447821374</t>
  </si>
  <si>
    <t>Vápenocementová nebo vápenná omítka jednotlivých malých ploch štuková na stěnách, plochy jednotlivě přes 1,0 do 4 m2</t>
  </si>
  <si>
    <t>6</t>
  </si>
  <si>
    <t>619991021</t>
  </si>
  <si>
    <t>Oblepení rámů a keramických soklů lepící páskou</t>
  </si>
  <si>
    <t>m</t>
  </si>
  <si>
    <t>-661904970</t>
  </si>
  <si>
    <t>Zakrytí vnitřních ploch před znečištěním včetně pozdějšího odkrytí rámů oken a dveří, keramických soklů oblepením malířskou páskou</t>
  </si>
  <si>
    <t>1np</t>
  </si>
  <si>
    <t>1,1*2,1*2+0,6*7+1,0*2,3+0,9*0,5*3</t>
  </si>
  <si>
    <t>7</t>
  </si>
  <si>
    <t>619995001</t>
  </si>
  <si>
    <t>Začištění omítek kolem oken, dveří, podlah nebo obkladů</t>
  </si>
  <si>
    <t>1150022232</t>
  </si>
  <si>
    <t>Začištění omítek (s dodáním hmot) kolem oken, dveří, podlah, obkladů apod.</t>
  </si>
  <si>
    <t>1,1*2+2,1*4+0,6*7+1,0*14+1,0+2,3*2+0,9*3+0,5*6</t>
  </si>
  <si>
    <t>8</t>
  </si>
  <si>
    <t>632451021</t>
  </si>
  <si>
    <t>Vyrovnávací potěr tl do 20 mm z MC 15 provedený v pásu</t>
  </si>
  <si>
    <t>716260492</t>
  </si>
  <si>
    <t>Potěr cementový vyrovnávací z malty (MC-15) v pásu o průměrné (střední) tl. od 10 do 20 mm</t>
  </si>
  <si>
    <t>0,375*(0,6*7+0,9*3)</t>
  </si>
  <si>
    <t>62</t>
  </si>
  <si>
    <t>Úprava povrchů vnější</t>
  </si>
  <si>
    <t>9</t>
  </si>
  <si>
    <t>629995101</t>
  </si>
  <si>
    <t>Očištění vnějších ploch tlakovou vodou</t>
  </si>
  <si>
    <t>-288321625</t>
  </si>
  <si>
    <t>Očištění vnějších ploch tlakovou vodou omytím</t>
  </si>
  <si>
    <t>3,2*(6,8+1,02+0,4+13,41+12,06+10,93)</t>
  </si>
  <si>
    <t>-(0,52*0,96*7+0,92*2,26+0,82*0,46*3)</t>
  </si>
  <si>
    <t>1-2np</t>
  </si>
  <si>
    <t>5,9*(5,5+5,8)-(1,02*2,06*2+1,72*1,56*2)</t>
  </si>
  <si>
    <t>3-4np</t>
  </si>
  <si>
    <t>9,5*(0,5+0,45+0,6+2,85+2,8+4,2+2,65)-(1,12*2,66+1,2*2,96)</t>
  </si>
  <si>
    <t>strojovna</t>
  </si>
  <si>
    <t>3,4*(3,61+5,56)*2-(1,12*2,66+1,2*2,96)</t>
  </si>
  <si>
    <t>622135001</t>
  </si>
  <si>
    <t>Vyrovnání podkladu vnějších stěn maltou vápenocementovou tl do 10 mm</t>
  </si>
  <si>
    <t>2127789542</t>
  </si>
  <si>
    <t>Vyrovnání nerovností podkladu vnějších omítaných ploch maltou, tloušťky do 10 mm vápenocementovou stěn</t>
  </si>
  <si>
    <t>na zazděné části</t>
  </si>
  <si>
    <t>23,73</t>
  </si>
  <si>
    <t>11</t>
  </si>
  <si>
    <t>622135091</t>
  </si>
  <si>
    <t>Příplatek k vyrovnání vnějších stěn maltou vápenocementovou za každých dalších 5 mm tl</t>
  </si>
  <si>
    <t>278843411</t>
  </si>
  <si>
    <t>Vyrovnání nerovností podkladu vnějších omítaných ploch tmelem, tloušťky do 2 mm Příplatek k ceně za každých dalších 5 mm tloušťky podkladní vrstvy přes 10 mm maltou vápenocementovou stěn</t>
  </si>
  <si>
    <t>23,73*2 'Přepočtené koeficientem množství</t>
  </si>
  <si>
    <t>12</t>
  </si>
  <si>
    <t>622131121</t>
  </si>
  <si>
    <t>Penetrace akrylát-silikon vnějších stěn nanášená ručně</t>
  </si>
  <si>
    <t>-896105379</t>
  </si>
  <si>
    <t>Podkladní a spojovací vrstva vnějších omítaných ploch penetrace akrylát-silikonová nanášená ručně stěn</t>
  </si>
  <si>
    <t>13</t>
  </si>
  <si>
    <t>622143001</t>
  </si>
  <si>
    <t>Montáž omítkových plastových nebo pozinkovaných soklových profilů</t>
  </si>
  <si>
    <t>2133895778</t>
  </si>
  <si>
    <t>Montáž omítkových profilů plastových nebo pozinkovaných, upevněných vtlačením do podkladní vrstvy nebo přibitím soklových</t>
  </si>
  <si>
    <t>6,8+5,5+5,8+1,02+0,4+13,41+12,06+10,83</t>
  </si>
  <si>
    <t>14</t>
  </si>
  <si>
    <t>M</t>
  </si>
  <si>
    <t>590516550</t>
  </si>
  <si>
    <t>lišta soklová Al s okapničkou, zakládací U 18 cm, 0,95/200 cm</t>
  </si>
  <si>
    <t>-1553244124</t>
  </si>
  <si>
    <t>kontaktní zateplovací systémy příslušenství kontaktních zateplovacích systémů lišty soklové  - zakládací spodní profil U - Form s okapničkou, Al, délka 200 cm U 18 cm  0,95/200</t>
  </si>
  <si>
    <t>55,82*1,05 'Přepočtené koeficientem množství</t>
  </si>
  <si>
    <t>622221041</t>
  </si>
  <si>
    <t>Montáž zateplení vnějších stěn z minerální vlny s podélnou orientací vláken tl přes 160 mm</t>
  </si>
  <si>
    <t>-1633250344</t>
  </si>
  <si>
    <t>Montáž kontaktního zateplení z desek z minerální vlny s podélnou orientací vláken na vnější stěny, tloušťky desek přes 160 mm
kompozitní systém vč. kotevního systému</t>
  </si>
  <si>
    <t>16</t>
  </si>
  <si>
    <t>631515390</t>
  </si>
  <si>
    <t>deska minerální izolační TF  tl. 180 mm</t>
  </si>
  <si>
    <t>-356646955</t>
  </si>
  <si>
    <t>vlákno minerální a výrobky z něj (desky, skruže, pásy, rohože, vložkové pytle apod.) desky z orientovaných vláken - izolace stěn deska, s podélnou orientací vláken pro zateplovací systémy 500 x 1000 mm,  tl.180 mm pro dosažení celkového součinitele prostupu tepla stěny 0,25 W/m2K.</t>
  </si>
  <si>
    <t>375,947*1,02 'Přepočtené koeficientem množství</t>
  </si>
  <si>
    <t>17</t>
  </si>
  <si>
    <t>622143004</t>
  </si>
  <si>
    <t>Montáž omítkových samolepících začišťovacích profilů (APU lišt)</t>
  </si>
  <si>
    <t>1842475854</t>
  </si>
  <si>
    <t>Montáž omítkových profilů plastových nebo pozinkovaných, upevněných vtlačením do podkladní vrstvy nebo přibitím začišťovacích samolepících (APU lišty)</t>
  </si>
  <si>
    <t>1,02*2+2,06*4+0,52*7+0,96*14+0,92+2,26*2+0,82*3+0,46*6</t>
  </si>
  <si>
    <t>1,02*2+2,06*4+1,72*2+1,56*4</t>
  </si>
  <si>
    <t>1,12+2,66*2+1,2+2,96*2</t>
  </si>
  <si>
    <t>parapetní</t>
  </si>
  <si>
    <t>13,5</t>
  </si>
  <si>
    <t>18</t>
  </si>
  <si>
    <t>590514760</t>
  </si>
  <si>
    <t>profil okenní s tkaninou APU lišta 9 mm</t>
  </si>
  <si>
    <t>-293628185</t>
  </si>
  <si>
    <t>kontaktní zateplovací systémy příslušenství kontaktních zateplovacích systémů APU lišta - profil okenní s tkaninou délka 2,4 m, přesah tkaniny 100 mm 9 mm</t>
  </si>
  <si>
    <t>P</t>
  </si>
  <si>
    <t>Poznámka k položce:
délka 2,4 m, přesah tkaniny 100 mm</t>
  </si>
  <si>
    <t>71,54*1,05 'Přepočtené koeficientem množství</t>
  </si>
  <si>
    <t>19</t>
  </si>
  <si>
    <t>622252002</t>
  </si>
  <si>
    <t>Montáž ostatních lišt zateplení</t>
  </si>
  <si>
    <t>1332799251</t>
  </si>
  <si>
    <t>Montáž lišt kontaktního zateplení ostatních stěnových, dilatačních apod. lepených do tmelu</t>
  </si>
  <si>
    <t>profil s okapničkou</t>
  </si>
  <si>
    <t>2*1,02+7*0,52+0,92+3*0,82+2*1,02+2*1,72</t>
  </si>
  <si>
    <t>1,12+1,12+1,2+0,92</t>
  </si>
  <si>
    <t>20</t>
  </si>
  <si>
    <t>590514920</t>
  </si>
  <si>
    <t>profil zakončovací s okapničkou a tkaninou 100/150 mm, délka 2 m</t>
  </si>
  <si>
    <t>-2137324600</t>
  </si>
  <si>
    <t>kontaktní zateplovací systémy příslušenství kontaktních zateplovacích systémů zakončovací profil s okapničkou a tkaninou 100/150 mm, délka 2 m</t>
  </si>
  <si>
    <t>18,9*1,05 'Přepočtené koeficientem množství</t>
  </si>
  <si>
    <t>590514940</t>
  </si>
  <si>
    <t>připojovací profil parapetní variabilní s tkaninou, výška pěnové pásky 4 mm, délka 2 m</t>
  </si>
  <si>
    <t>881868602</t>
  </si>
  <si>
    <t>kontaktní zateplovací systémy příslušenství kontaktních zateplovacích systémů připojovací profil parapetní variabilní s tkaninou výška pěnové pásky 4 mm, délka 2 m</t>
  </si>
  <si>
    <t>13,5*1,05 'Přepočtené koeficientem množství</t>
  </si>
  <si>
    <t>22</t>
  </si>
  <si>
    <t>629991011</t>
  </si>
  <si>
    <t>Zakrytí výplní otvorů a svislých ploch fólií přilepenou lepící páskou</t>
  </si>
  <si>
    <t>-998818063</t>
  </si>
  <si>
    <t>Zakrytí vnějších ploch před znečištěním včetně pozdějšího odkrytí výplní otvorů a svislých ploch fólií přilepenou lepící páskou</t>
  </si>
  <si>
    <t>0,6*1,0*12+1,1*2,1*2+1,0*2,3+0,9*0,5*3</t>
  </si>
  <si>
    <t>1,8*1,6*2+1,2*2,7+1,2*3,0</t>
  </si>
  <si>
    <t>23</t>
  </si>
  <si>
    <t>622143003</t>
  </si>
  <si>
    <t>Montáž omítkových plastových nebo pozinkovaných rohových profilů s tkaninou</t>
  </si>
  <si>
    <t>1663606145</t>
  </si>
  <si>
    <t>Montáž omítkových profilů plastových nebo pozinkovaných, upevněných vtlačením do podkladní vrstvy nebo přibitím rohových s tkaninou</t>
  </si>
  <si>
    <t>do v 2,5m v 1np</t>
  </si>
  <si>
    <t>2*2,5</t>
  </si>
  <si>
    <t>24</t>
  </si>
  <si>
    <t>590514800</t>
  </si>
  <si>
    <t>lišta rohová Al 10/10 cm s tkaninou bal. 2,5 m</t>
  </si>
  <si>
    <t>-581181043</t>
  </si>
  <si>
    <t>kontaktní zateplovací systémy příslušenství kontaktních zateplovacích systémů lišta rohová s tkaninou - rohovník  2,5m Al 10/10 cm</t>
  </si>
  <si>
    <t>25</t>
  </si>
  <si>
    <t>622381021</t>
  </si>
  <si>
    <t>Tenkovrstvá silikonová zrnitá omítka tl. 2,0 mm včetně penetrace vnějších stěn</t>
  </si>
  <si>
    <t>998344758</t>
  </si>
  <si>
    <t>26</t>
  </si>
  <si>
    <t>622511121</t>
  </si>
  <si>
    <t>Tenkovrstvá akrylátová mozaiková hrubozrnná omítka včetně penetrace vnějších stěn,probarvená - sokl</t>
  </si>
  <si>
    <t>-1202885820</t>
  </si>
  <si>
    <t>Omítka tenkovrstvá akrylátová vnějších ploch probarvená, včetně penetrace podkladu mozaiková hrubozrnná stěn</t>
  </si>
  <si>
    <t>27</t>
  </si>
  <si>
    <t>622611133</t>
  </si>
  <si>
    <t xml:space="preserve">Nátěr silikonový dvojnásobný vnějších omítaných stěn včetně penetrace </t>
  </si>
  <si>
    <t>1546349214</t>
  </si>
  <si>
    <t>Ochranný nátěr vnějších omítaných ploch dvojnásobný, včetně penetrace odolný vůči povětrnostním vlivům a UV záření, jakéhokoliv odstínu silikonový stěn</t>
  </si>
  <si>
    <t>28</t>
  </si>
  <si>
    <t>62-001</t>
  </si>
  <si>
    <t>Systémová kompozitní montovaná zavěšená fasáda s celkovým U=0,3W/m2K</t>
  </si>
  <si>
    <t>-1958322294</t>
  </si>
  <si>
    <t>Systémová kompozitní montovaná zavěšená fasáda s celkovým U=0,3W/m2K
odolností proti mrazu, ÚV záření, kyselému dešti a vysokým teplotám
1) stávající SDK desky
2) stávající DTD. desky vč. stávajícího roštu
3) nová parozábrana
4) tep.izol. vč.nosného rošttu montované fasády
    tep.izol.z minerální vaty pro dosažení celkového      U=0,3W/m2K
     (předpokládá se tepelná izol.z minerální vaty min. tl.140mm)
5) difuzní fólie
6) systémové fasádní obkladové deksky vč. kotvení
Konstrukce fasády musí systémovými deskovými konstrukcemi (včetně stávajících konstrukcí) zajistit, aby obvodový plášť jako komplet splňoval požadavek na požární odolnost REI30 min a byl druhu DP1 max. DP2. Pokud toto nebude možné je nutné z vnitřního prostoru vybudovat systémovou předstěnu s požární odolností REI 30min. Veškeré náklady na zajištění požární odolnosti fasády (výpočty, atesty, zkoušky, případně bourání či vybudování požární předstěny) je zahrnuto v ceně této položky.</t>
  </si>
  <si>
    <t>PJ</t>
  </si>
  <si>
    <t>12,0*29,64-0,9*1,8*46</t>
  </si>
  <si>
    <t>PZ</t>
  </si>
  <si>
    <t>12,0*12,24-1,2*0,5*3</t>
  </si>
  <si>
    <t>PV</t>
  </si>
  <si>
    <t>(15,24-3,52)*12,24-1,2*0,5*2</t>
  </si>
  <si>
    <t>PS</t>
  </si>
  <si>
    <t>12,0*(7,625+14,52)-(0,9*1,6*22+0,6*15)</t>
  </si>
  <si>
    <t>64</t>
  </si>
  <si>
    <t>Osazování výplní otvorů</t>
  </si>
  <si>
    <t>29</t>
  </si>
  <si>
    <t>644941111</t>
  </si>
  <si>
    <t>Osazování ventilačních mřížek velikosti do 150 x 150 mm</t>
  </si>
  <si>
    <t>-1839233872</t>
  </si>
  <si>
    <t>Montáž průvětrníků nebo mřížek odvětrávacích velikosti do 150 x 200 mm</t>
  </si>
  <si>
    <t>30</t>
  </si>
  <si>
    <t>553414200</t>
  </si>
  <si>
    <t>průvětrník bez klapek se sítí 10x10 cm</t>
  </si>
  <si>
    <t>1585829970</t>
  </si>
  <si>
    <t>výplně otvorů staveb - kovové průvětrníky a větrací mřížky průvětrník bez klapek s Al mřížkou 10 x 10 cm</t>
  </si>
  <si>
    <t>31</t>
  </si>
  <si>
    <t>644941121</t>
  </si>
  <si>
    <t>Montáž průchodky k větrací mřížce se zhotovením otvoru v tepelné izolaci</t>
  </si>
  <si>
    <t>-1699493577</t>
  </si>
  <si>
    <t>Montáž průvětrníků nebo mřížek odvětrávacích montáž průchodky (trubky) se zhotovením otvoru v tepelné izolaci</t>
  </si>
  <si>
    <t>32</t>
  </si>
  <si>
    <t>283776100</t>
  </si>
  <si>
    <t>tvarovka průchodka  P 100</t>
  </si>
  <si>
    <t>-1153331328</t>
  </si>
  <si>
    <t>tvarovky z lehčených plastů hydroizolační systém vzduchové, větrané, vlhkostní a radonové izolace staveb příslušenství  tvarovka průchodka P 100</t>
  </si>
  <si>
    <t>94</t>
  </si>
  <si>
    <t>Lešení a stavební výtahy</t>
  </si>
  <si>
    <t>33</t>
  </si>
  <si>
    <t>941111131</t>
  </si>
  <si>
    <t>Montáž lešení řadového trubkového lehkého s podlahami zatížení do 200 kg/m2 š do 1,5 m v do 10 m</t>
  </si>
  <si>
    <t>477984307</t>
  </si>
  <si>
    <t>Montáž lešení řadového trubkového lehkého pracovního s podlahami s provozním zatížením tř. 3 do 200 kg/m2 šířky tř. W12 přes 1,2 do 1,5 m, výšky do 10 m</t>
  </si>
  <si>
    <t>9,92*28,81</t>
  </si>
  <si>
    <t>9,92*12,24</t>
  </si>
  <si>
    <t>7,8*7,5+5,0*5,8*2</t>
  </si>
  <si>
    <t>34</t>
  </si>
  <si>
    <t>941111132</t>
  </si>
  <si>
    <t>Montáž lešení řadového trubkového lehkého s podlahami zatížení do 200 kg/m2 š do 1,5 m v do 25 m</t>
  </si>
  <si>
    <t>-991974568</t>
  </si>
  <si>
    <t>Montáž lešení řadového trubkového lehkého pracovního s podlahami s provozním zatížením tř. 3 do 200 kg/m2 šířky tř. W12 přes 1,2 do 1,5 m, výšky přes 10 do 25 m</t>
  </si>
  <si>
    <t>14,04*12,3</t>
  </si>
  <si>
    <t>14,44*15,24</t>
  </si>
  <si>
    <t>14,4*(9,12+14,52)</t>
  </si>
  <si>
    <t>35</t>
  </si>
  <si>
    <t>941111231</t>
  </si>
  <si>
    <t>Příplatek k lešení řadovému trubkovému lehkému s podlahami š 1,5 m v 10 m za první a ZKD den použití</t>
  </si>
  <si>
    <t>-1323748859</t>
  </si>
  <si>
    <t>Montáž lešení řadového trubkového lehkého pracovního s podlahami s provozním zatížením tř. 3 do 200 kg/m2 Příplatek za první a každý další den použití lešení k ceně -1131</t>
  </si>
  <si>
    <t>523,716*60 'Přepočtené koeficientem množství</t>
  </si>
  <si>
    <t>36</t>
  </si>
  <si>
    <t>941111232</t>
  </si>
  <si>
    <t>Příplatek k lešení řadovému trubkovému lehkému s podlahami š 1,5 m v 25 m za první a ZKD den použití</t>
  </si>
  <si>
    <t>1747617647</t>
  </si>
  <si>
    <t>Montáž lešení řadového trubkového lehkého pracovního s podlahami s provozním zatížením tř. 3 do 200 kg/m2 Příplatek za první a každý další den použití lešení k ceně -1132</t>
  </si>
  <si>
    <t>733,174*60 'Přepočtené koeficientem množství</t>
  </si>
  <si>
    <t>37</t>
  </si>
  <si>
    <t>941111831</t>
  </si>
  <si>
    <t>Demontáž lešení řadového trubkového lehkého s podlahami zatížení do 200 kg/m2 š do 1,5 m v do 10 m</t>
  </si>
  <si>
    <t>1429006899</t>
  </si>
  <si>
    <t>Demontáž lešení řadového trubkového lehkého pracovního s podlahami s provozním zatížením tř. 3 do 200 kg/m2 šířky tř. W12 přes 1,2 do 1,5 m, výšky do 10 m</t>
  </si>
  <si>
    <t>38</t>
  </si>
  <si>
    <t>941111832</t>
  </si>
  <si>
    <t>Demontáž lešení řadového trubkového lehkého s podlahami zatížení do 200 kg/m2 š do 1,5 m v do 25 m</t>
  </si>
  <si>
    <t>-1762375168</t>
  </si>
  <si>
    <t>Demontáž lešení řadového trubkového lehkého pracovního s podlahami s provozním zatížením tř. 3 do 200 kg/m2 šířky tř. W12 přes 1,2 do 1,5 m, výšky přes 10 do 25 m</t>
  </si>
  <si>
    <t>39</t>
  </si>
  <si>
    <t>944511111</t>
  </si>
  <si>
    <t>Montáž ochranné sítě z textilie z umělých vláken</t>
  </si>
  <si>
    <t>1800634130</t>
  </si>
  <si>
    <t>Montáž ochranné sítě zavěšené na konstrukci lešení z textilie z umělých vláken</t>
  </si>
  <si>
    <t>523,716+733,174</t>
  </si>
  <si>
    <t>40</t>
  </si>
  <si>
    <t>944511211</t>
  </si>
  <si>
    <t>Příplatek k ochranné síti za první a ZKD den použití</t>
  </si>
  <si>
    <t>-1078619383</t>
  </si>
  <si>
    <t>Montáž ochranné sítě Příplatek za první a každý další den použití sítě k ceně -1111</t>
  </si>
  <si>
    <t>41</t>
  </si>
  <si>
    <t>944511811</t>
  </si>
  <si>
    <t>Demontáž ochranné sítě z textilie z umělých vláken</t>
  </si>
  <si>
    <t>-739606076</t>
  </si>
  <si>
    <t>Demontáž ochranné sítě zavěšené na konstrukci lešení z textilie z umělých vláken</t>
  </si>
  <si>
    <t>42</t>
  </si>
  <si>
    <t>949101111</t>
  </si>
  <si>
    <t>Lešení pomocné pro objekty pozemních staveb s lešeňovou podlahou v do 1,9 m zatížení do 150 kg/m2</t>
  </si>
  <si>
    <t>1141729867</t>
  </si>
  <si>
    <t>Lešení pomocné pracovní pro objekty pozemních staveb pro zatížení do 150 kg/m2, o výšce lešeňové podlahy do 1,9 m</t>
  </si>
  <si>
    <t>pro strojovnu</t>
  </si>
  <si>
    <t>1,5*(5,56+6,61)*2</t>
  </si>
  <si>
    <t>43</t>
  </si>
  <si>
    <t>R94-001</t>
  </si>
  <si>
    <t>Případné poplatky za zábory,kontejnery ap.</t>
  </si>
  <si>
    <t>kpl</t>
  </si>
  <si>
    <t>2081916041</t>
  </si>
  <si>
    <t>44</t>
  </si>
  <si>
    <t>R94-002</t>
  </si>
  <si>
    <t>Statické zajištění lešení nad lehkou střechou přístavby garáží a vstupu</t>
  </si>
  <si>
    <t>1926826348</t>
  </si>
  <si>
    <t>95</t>
  </si>
  <si>
    <t>Různé dokončovací konstrukce a práce pozemních staveb</t>
  </si>
  <si>
    <t>45</t>
  </si>
  <si>
    <t>952901111</t>
  </si>
  <si>
    <t>Vyčištění budov bytové a občanské výstavby při výšce podlaží do 4 m</t>
  </si>
  <si>
    <t>-75579960</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</si>
  <si>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</si>
  <si>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12,24*29,64*4</t>
  </si>
  <si>
    <t>46</t>
  </si>
  <si>
    <t>R95-001</t>
  </si>
  <si>
    <t>Střešní vpusť DN100 - plochá střecha s 2st. vtokem vč.ochrany proti hr.nečistotám,temperované,vč napojení</t>
  </si>
  <si>
    <t>1644329083</t>
  </si>
  <si>
    <t>Střešní vpusť DN125 - plochá střecha s 2st. vtokem vč.ochrany proti hr.nečistotám,temperované,vč. ovládání a napojení na ellektroinstalaci a stávající nebo nové rozvody kanalizace + případná reduce</t>
  </si>
  <si>
    <t>47</t>
  </si>
  <si>
    <t>R95-002</t>
  </si>
  <si>
    <t>Stáv. odvětrání kanalizace z důvodu zatepl střechy přeetážovat ve střeš.zateplení a osadit nově odvětrávací hlavici</t>
  </si>
  <si>
    <t>-352050444</t>
  </si>
  <si>
    <t>48</t>
  </si>
  <si>
    <t>R95-003</t>
  </si>
  <si>
    <t>Stáv.anténní stožár po provedení střechy navrácen zpět a ukotven</t>
  </si>
  <si>
    <t>1159026085</t>
  </si>
  <si>
    <t>malý přenosný anténní stožár</t>
  </si>
  <si>
    <t>49</t>
  </si>
  <si>
    <t>R95-004</t>
  </si>
  <si>
    <t>Po odebrání bednění š.0,5m (vtokový žlab střechy) bude doplněna do stř.pláště tep.iz. z min.vaty tl120mm obalené parozábranou</t>
  </si>
  <si>
    <t>1408414880</t>
  </si>
  <si>
    <t>96</t>
  </si>
  <si>
    <t>Bourání konstrukcí</t>
  </si>
  <si>
    <t>50</t>
  </si>
  <si>
    <t>968062244</t>
  </si>
  <si>
    <t>Vybourání dřevěných rámů oken jednoduchých včetně křídel pl do 1 m2</t>
  </si>
  <si>
    <t>1314227344</t>
  </si>
  <si>
    <t>Vybourání dřevěných rámů oken s křídly, dveřních zárubní, vrat, stěn, ostění nebo obkladů rámů oken s křídly jednoduchých, plochy do 1 m2</t>
  </si>
  <si>
    <t>1np:</t>
  </si>
  <si>
    <t>0,6*1,0*2</t>
  </si>
  <si>
    <t>51</t>
  </si>
  <si>
    <t>968062246</t>
  </si>
  <si>
    <t>Vybourání dřevěných rámů oken jednoduchých včetně křídel pl do 4 m2</t>
  </si>
  <si>
    <t>-906824036</t>
  </si>
  <si>
    <t>Vybourání dřevěných rámů oken s křídly, dveřních zárubní, vrat, stěn, ostění nebo obkladů rámů oken s křídly jednoduchých, plochy do 4 m2</t>
  </si>
  <si>
    <t>13*1,2*1,8</t>
  </si>
  <si>
    <t>1*1,0*2,3</t>
  </si>
  <si>
    <t>2*1,1*2,1</t>
  </si>
  <si>
    <t>2np</t>
  </si>
  <si>
    <t>37*1,2*1,8</t>
  </si>
  <si>
    <t>1*1,2*2,4</t>
  </si>
  <si>
    <t>1*1,35*2,77</t>
  </si>
  <si>
    <t>3np</t>
  </si>
  <si>
    <t>1,8*1,6*2</t>
  </si>
  <si>
    <t>4np</t>
  </si>
  <si>
    <t>1,2*1,8*32</t>
  </si>
  <si>
    <t>1,2*2,4*1</t>
  </si>
  <si>
    <t>1,35*2,52*1</t>
  </si>
  <si>
    <t>52</t>
  </si>
  <si>
    <t>767134831</t>
  </si>
  <si>
    <t>Demontáž obložení stěn lamelami</t>
  </si>
  <si>
    <t>-1217220416</t>
  </si>
  <si>
    <t>Demontáž stěn a příček z plechu oplechování stěn lamelami</t>
  </si>
  <si>
    <t>PJ:</t>
  </si>
  <si>
    <t>12,0*29,64-24,4*1,8*3</t>
  </si>
  <si>
    <t>12,0*12,24-1,2*2,4*3</t>
  </si>
  <si>
    <t>12,0*12,24-(1,35*2,77*2+1,35*2,52)</t>
  </si>
  <si>
    <t>12,0*(7,62+14,25)-18,0*1,8*3</t>
  </si>
  <si>
    <t>53</t>
  </si>
  <si>
    <t>767135831</t>
  </si>
  <si>
    <t>Demontáž roštu pro oplechování příček z lamel</t>
  </si>
  <si>
    <t>2132853505</t>
  </si>
  <si>
    <t>Demontáž stěn a příček z plechu roštu pro oplechování z lamel
hlavní nosný rastr zůstane zachován</t>
  </si>
  <si>
    <t>54</t>
  </si>
  <si>
    <t>713130811</t>
  </si>
  <si>
    <t>Odstranění tepelné izolace stěn volně kladených z vláknitých materiálů tl do 100 mm</t>
  </si>
  <si>
    <t>-1495177333</t>
  </si>
  <si>
    <t>Odstranění tepelné izolace běžných stavebních konstrukcí z rohoží, pásů, dílců, desek, bloků stěn a příček volně kladených z vláknitých materiálů, tloušťka izolace do 100 mm</t>
  </si>
  <si>
    <t>55</t>
  </si>
  <si>
    <t>764001821</t>
  </si>
  <si>
    <t>Demontáž krytiny ze svitků nebo tabulí do suti</t>
  </si>
  <si>
    <t>-43602086</t>
  </si>
  <si>
    <t>Demontáž klempířských konstrukcí krytiny ze svitků nebo tabulí do suti</t>
  </si>
  <si>
    <t>29,26*11,86-3,25*5,2</t>
  </si>
  <si>
    <t>2,53*4,01</t>
  </si>
  <si>
    <t>7,5*5,8-4,2*2,53</t>
  </si>
  <si>
    <t>4,6*3,15</t>
  </si>
  <si>
    <t>56</t>
  </si>
  <si>
    <t>711131811</t>
  </si>
  <si>
    <t>Odstranění izolace vodorovné lepenky A400/H</t>
  </si>
  <si>
    <t>-31208166</t>
  </si>
  <si>
    <t>Odstranění izolace proti zemní vlhkosti na ploše vodorovné V</t>
  </si>
  <si>
    <t>57</t>
  </si>
  <si>
    <t>764002801</t>
  </si>
  <si>
    <t>Demontáž závětrné lišty do suti</t>
  </si>
  <si>
    <t>-1577769087</t>
  </si>
  <si>
    <t>Demontáž klempířských konstrukcí závětrné lišty do suti</t>
  </si>
  <si>
    <t>7,5+3,27</t>
  </si>
  <si>
    <t>58</t>
  </si>
  <si>
    <t>764002811</t>
  </si>
  <si>
    <t>Demontáž okapnice</t>
  </si>
  <si>
    <t>-461776946</t>
  </si>
  <si>
    <t>5,2+5,8</t>
  </si>
  <si>
    <t>59</t>
  </si>
  <si>
    <t>764002841</t>
  </si>
  <si>
    <t>Demontáž oplechování horních ploch zdí a nadezdívek do suti</t>
  </si>
  <si>
    <t>334689793</t>
  </si>
  <si>
    <t>Demontáž klempířských konstrukcí oplechování horních ploch zdí a nadezdívek do suti</t>
  </si>
  <si>
    <t>2,9*2+5,2</t>
  </si>
  <si>
    <t>7,9+12,24*2+29,64+14,52+2,53*2+4,2</t>
  </si>
  <si>
    <t>60</t>
  </si>
  <si>
    <t>764002851</t>
  </si>
  <si>
    <t>Demontáž oplechování parapetů do suti</t>
  </si>
  <si>
    <t>815289996</t>
  </si>
  <si>
    <t>Demontáž klempířských konstrukcí oplechování parapetů do suti</t>
  </si>
  <si>
    <t>0,6*2+1,2*12+1,8*2</t>
  </si>
  <si>
    <t>764004861</t>
  </si>
  <si>
    <t>Demontáž svodu do suti</t>
  </si>
  <si>
    <t>-813912063</t>
  </si>
  <si>
    <t>Demontáž klempířských konstrukcí svodu do suti</t>
  </si>
  <si>
    <t>R96-001</t>
  </si>
  <si>
    <t>Demontáž ocel.žebříků pro výlez na střechu, vč. odvozu a ekolog. ekolog.likvidace</t>
  </si>
  <si>
    <t>-1215035610</t>
  </si>
  <si>
    <t>63</t>
  </si>
  <si>
    <t>R96-002</t>
  </si>
  <si>
    <t>Odstranění stávajících anténních stožárů 2+1, vč. odvozu a ekolog.likvidace</t>
  </si>
  <si>
    <t>soubor</t>
  </si>
  <si>
    <t>1410003961</t>
  </si>
  <si>
    <t>1ks - anténní stožár malý přenosný se před prováděnímodstraní a po jejím provedení se vrátí zpět
2ks - antenní stožary kotvené ke stěně výtahové šachty - demontují se a dají nové - viz. výkres střechy</t>
  </si>
  <si>
    <t>R96-003</t>
  </si>
  <si>
    <t>Demontáž hromosvodu, vč. odvozu a ekolog. likvidace</t>
  </si>
  <si>
    <t>-167597884</t>
  </si>
  <si>
    <t>65</t>
  </si>
  <si>
    <t>978059641</t>
  </si>
  <si>
    <t>Odsekání a odebrání obkladů stěn z vnějších obkládaček plochy přes 1 m2</t>
  </si>
  <si>
    <t>1182417826</t>
  </si>
  <si>
    <t>Odsekání obkladů stěn včetně otlučení podkladní omítky až na zdivo z obkládaček vnějších, z jakýchkoliv materiálů, plochy přes 1 m2</t>
  </si>
  <si>
    <t>0,4*10,65</t>
  </si>
  <si>
    <t>0,8*(11,7+1,5)</t>
  </si>
  <si>
    <t>0,8*(14,25+6,87)</t>
  </si>
  <si>
    <t>66</t>
  </si>
  <si>
    <t>767584811</t>
  </si>
  <si>
    <t>Demontáž mřížky na fasádě 10x10cm</t>
  </si>
  <si>
    <t>1369242702</t>
  </si>
  <si>
    <t>67</t>
  </si>
  <si>
    <t>721210824</t>
  </si>
  <si>
    <t>Demontáž vpustí střešních - odříznutí</t>
  </si>
  <si>
    <t>-1520672203</t>
  </si>
  <si>
    <t>Demontáž kanalizačního příslušenství střešních vtoků DN 150</t>
  </si>
  <si>
    <t>68</t>
  </si>
  <si>
    <t>712300845</t>
  </si>
  <si>
    <t>Demontáž ventilační hlavice na ploché střeše sklonu do 10° - odříznutí</t>
  </si>
  <si>
    <t>177641574</t>
  </si>
  <si>
    <t>Odstranění ze střech plochých do 10 st. doplňky ventilační hlavice</t>
  </si>
  <si>
    <t>997</t>
  </si>
  <si>
    <t>Přesun sutě</t>
  </si>
  <si>
    <t>69</t>
  </si>
  <si>
    <t>997013215</t>
  </si>
  <si>
    <t>Vnitrostaveništní doprava suti a vybouraných hmot pro budovy v do 18 m ručně</t>
  </si>
  <si>
    <t>t</t>
  </si>
  <si>
    <t>-1870410297</t>
  </si>
  <si>
    <t>Vnitrostaveništní doprava suti a vybouraných hmot vodorovně do 50 m svisle ručně (nošením po schodech) pro budovy a haly výšky přes 15 do 18 m</t>
  </si>
  <si>
    <t>70</t>
  </si>
  <si>
    <t>997013219</t>
  </si>
  <si>
    <t>Příplatek k vnitrostaveništní dopravě suti a vybouraných hmot za zvětšenou dopravu suti ZKD 10 m</t>
  </si>
  <si>
    <t>-878130227</t>
  </si>
  <si>
    <t>Vnitrostaveništní doprava suti a vybouraných hmot vodorovně do 50 m Příplatek k cenám -3111 až -3217 za zvětšenou vodorovnou dopravu přes vymezenou dopravní vzdálenost za každých dalších i započatých 10 m</t>
  </si>
  <si>
    <t>71</t>
  </si>
  <si>
    <t>997013501</t>
  </si>
  <si>
    <t>Odvoz suti na skládku a vybouraných hmot nebo meziskládku do 1 km se složením</t>
  </si>
  <si>
    <t>-1939466686</t>
  </si>
  <si>
    <t>Odvoz suti a vybouraných hmot na skládku nebo meziskládku se složením, na vzdálenost do 1 km</t>
  </si>
  <si>
    <t>72</t>
  </si>
  <si>
    <t>997013509</t>
  </si>
  <si>
    <t>Příplatek k odvozu suti a vybouraných hmot na skládku ZKD 1 km přes 1 km</t>
  </si>
  <si>
    <t>898282109</t>
  </si>
  <si>
    <t>Odvoz suti a vybouraných hmot na skládku nebo meziskládku se složením, na vzdálenost Příplatek k ceně za každý další i započatý 1 km přes 1 km</t>
  </si>
  <si>
    <t>24,78*14 'Přepočtené koeficientem množství</t>
  </si>
  <si>
    <t>73</t>
  </si>
  <si>
    <t>997013831</t>
  </si>
  <si>
    <t>Poplatek za uložení stavebního směsného odpadu na skládce (skládkovné)</t>
  </si>
  <si>
    <t>865535122</t>
  </si>
  <si>
    <t>Poplatek za uložení stavebního odpadu na skládce (skládkovné) směsného</t>
  </si>
  <si>
    <t>998</t>
  </si>
  <si>
    <t>Přesun hmot</t>
  </si>
  <si>
    <t>74</t>
  </si>
  <si>
    <t>998011003</t>
  </si>
  <si>
    <t>Přesun hmot pro budovy zděné v do 24 m</t>
  </si>
  <si>
    <t>-1112391134</t>
  </si>
  <si>
    <t>Přesun hmot pro budovy občanské výstavby, bydlení, výrobu a služby s nosnou svislou konstrukcí zděnou z cihel, tvárnic nebo kamene vodorovná dopravní vzdálenost do 100 m pro budovy výšky přes 12 do 24 m</t>
  </si>
  <si>
    <t>PSV</t>
  </si>
  <si>
    <t>Práce a dodávky PSV</t>
  </si>
  <si>
    <t>712</t>
  </si>
  <si>
    <t>Povlakové krytiny</t>
  </si>
  <si>
    <t>75</t>
  </si>
  <si>
    <t>712331101</t>
  </si>
  <si>
    <t xml:space="preserve">Provedení povlakové krytiny střech do 10° podkladní vrstvy pásy na sucho </t>
  </si>
  <si>
    <t>-354315221</t>
  </si>
  <si>
    <t>392,6</t>
  </si>
  <si>
    <t>+zatažení pod atiky</t>
  </si>
  <si>
    <t>76</t>
  </si>
  <si>
    <t>283231500</t>
  </si>
  <si>
    <t>fólie separační PE bal. 100 m2</t>
  </si>
  <si>
    <t>682274961</t>
  </si>
  <si>
    <t>fólie z polyetylénu a jednoduché výrobky z nich separační fólie separační fólie CEMIX PE fólie pro lité podlahy   bal. 100 m2</t>
  </si>
  <si>
    <t>424,6*1,15 'Přepočtené koeficientem množství</t>
  </si>
  <si>
    <t>77</t>
  </si>
  <si>
    <t>712363001</t>
  </si>
  <si>
    <t>Provedení povlakové krytiny střech do 10° bitumenových pasů,mechanicky kotvená 2vrstvy</t>
  </si>
  <si>
    <t>CS ÚRS 2013 01</t>
  </si>
  <si>
    <t>2025833397</t>
  </si>
  <si>
    <t>Poznámka k položce:
vč.dodávky kotev,vypracování kotevního plánu na základě tahových zkoušek. Cena vč.tahových zkoušek a kotevního plánu.</t>
  </si>
  <si>
    <t>střecha S1N</t>
  </si>
  <si>
    <t>29,2*12,16+2,55*3,8-3,61*5,2+3,12*4,54</t>
  </si>
  <si>
    <t>7,75*5,7-4,6*2,55</t>
  </si>
  <si>
    <t>78</t>
  </si>
  <si>
    <t>283220130</t>
  </si>
  <si>
    <t>Bitumenový pas hydroizolační střešní s povrchovou úpravou proti UV záření, vrchní vrstva s posypem</t>
  </si>
  <si>
    <t>-301219385</t>
  </si>
  <si>
    <t>424,6*2,1 'Přepočtené koeficientem množství</t>
  </si>
  <si>
    <t>79</t>
  </si>
  <si>
    <t>712331111</t>
  </si>
  <si>
    <t>Provedení povlakové krytiny střech do 10° podkladní vrstvy pásy na sucho samolepící</t>
  </si>
  <si>
    <t>745435061</t>
  </si>
  <si>
    <t>Provedení povlakové krytiny střech plochých do 10 st. pásy na sucho podkladní samolepící asfaltový pás</t>
  </si>
  <si>
    <t>80</t>
  </si>
  <si>
    <t>628411700</t>
  </si>
  <si>
    <t xml:space="preserve">pás asfaltový samolepící s Al povrchem tl. 1,2 mm </t>
  </si>
  <si>
    <t>-1181323578</t>
  </si>
  <si>
    <t>pás asfaltový samolepící s Al povrchem tl. 1,2 mm - parozábrana pro vytápěný provoz</t>
  </si>
  <si>
    <t>424,6*1,1 'Přepočtené koeficientem množství</t>
  </si>
  <si>
    <t>81</t>
  </si>
  <si>
    <t>998712103</t>
  </si>
  <si>
    <t>Přesun hmot tonážní tonážní pro krytiny povlakové v objektech v do 24 m</t>
  </si>
  <si>
    <t>1147535985</t>
  </si>
  <si>
    <t>Přesun hmot pro povlakové krytiny stanovený z hmotnosti přesunovaného materiálu vodorovná dopravní vzdálenost do 50 m v objektech výšky přes 12 do 24 m</t>
  </si>
  <si>
    <t>713</t>
  </si>
  <si>
    <t>Izolace tepelné</t>
  </si>
  <si>
    <t>82</t>
  </si>
  <si>
    <t>713141135</t>
  </si>
  <si>
    <t>Montáž izolace tepelné střech plochých lepené za studena bodově 2 vrstvy rohoží, pásů, dílců, desek</t>
  </si>
  <si>
    <t>672781752</t>
  </si>
  <si>
    <t>Montáž tepelné izolace střech plochých rohožemi, pásy, deskami, dílci, bloky (izolační materiál ve specifikaci) přilepenými za studena bodově, dvouvrstvá 2x120mm</t>
  </si>
  <si>
    <t>83</t>
  </si>
  <si>
    <t>631515041</t>
  </si>
  <si>
    <t>deska minerální izolační střešní  tl.120 mm</t>
  </si>
  <si>
    <t>1879608234</t>
  </si>
  <si>
    <t>29,2*1,05 'Přepočtené koeficientem množství</t>
  </si>
  <si>
    <t>84</t>
  </si>
  <si>
    <t>631515060</t>
  </si>
  <si>
    <t>deska minerální izolační  tl. 30 mm</t>
  </si>
  <si>
    <t>240665223</t>
  </si>
  <si>
    <t>38,8*1,05 'Přepočtené koeficientem množství</t>
  </si>
  <si>
    <t>85</t>
  </si>
  <si>
    <t>631515020</t>
  </si>
  <si>
    <t>deska minerální izolační střešní S100 tl.100 mm</t>
  </si>
  <si>
    <t>2039324014</t>
  </si>
  <si>
    <t>vlákno minerální a výrobky z něj (desky, skruže, pásy, rohože, vložkové pytle apod.) z minerální S100 - izolace jednoplášťových plochých střech deska ISOVER S - střešní, pro jednoplášťové střešní konstrukce, 500 x 1000 mm, la = 0,040 W/mK tl.100 mm
použijí se nejtvrdší minerální vaty pro zateplení ploché střechy - lambda=0,040 W/mK - napětí v tlaku při 10% deformaci 70kPa, odolnost vůči bodovému zatížení 650 N</t>
  </si>
  <si>
    <t>392,6*1,05 'Přepočtené koeficientem množství</t>
  </si>
  <si>
    <t>86</t>
  </si>
  <si>
    <t>631515040</t>
  </si>
  <si>
    <t>deska minerální izolační střešní T14 tl.140 mm</t>
  </si>
  <si>
    <t>-122886912</t>
  </si>
  <si>
    <t>vlákno minerální a výrobky z něj (desky, skruže, pásy, rohože, vložkové pytle apod.) z minerální plsti T140 - izolace jednoplášťových plochých střech deska T140 - střešní, pro jednoplášťové střešní konstrukce, 500 x 1000 mm, la = 0,040 W/mK tl.140 mm</t>
  </si>
  <si>
    <t>87</t>
  </si>
  <si>
    <t>998713103</t>
  </si>
  <si>
    <t>Přesun hmot tonážní tonážní pro izolace tepelné v objektech v do 24 m</t>
  </si>
  <si>
    <t>1285192855</t>
  </si>
  <si>
    <t>Přesun hmot pro izolace tepelné stanovený z hmotnosti přesunovaného materiálu vodorovná dopravní vzdálenost do 50 m v objektech výšky přes 12 m do 24 m</t>
  </si>
  <si>
    <t>730</t>
  </si>
  <si>
    <t>Ústřední vytápění</t>
  </si>
  <si>
    <t>88</t>
  </si>
  <si>
    <t>R730-001</t>
  </si>
  <si>
    <t>Demontáž a opětovná montáž stávajících otopných těles</t>
  </si>
  <si>
    <t>1321980798</t>
  </si>
  <si>
    <t>89</t>
  </si>
  <si>
    <t>R730-002</t>
  </si>
  <si>
    <t>Trubní vedení ocelové trubky bezešvé vč.nátěru</t>
  </si>
  <si>
    <t>1073955348</t>
  </si>
  <si>
    <t>Trubní vedení ocelové trubky bezešvé vč.nátěru - úprava ve spojitosti s přesouváním otopných těles a nové fasády</t>
  </si>
  <si>
    <t>90</t>
  </si>
  <si>
    <t>R730-003</t>
  </si>
  <si>
    <t>Revizní zpráva, tlaková zkouška, zaregulování systému</t>
  </si>
  <si>
    <t>hod</t>
  </si>
  <si>
    <t>2076153611</t>
  </si>
  <si>
    <t>762</t>
  </si>
  <si>
    <t>Konstrukce tesařské</t>
  </si>
  <si>
    <t>91</t>
  </si>
  <si>
    <t>762341016</t>
  </si>
  <si>
    <t>Bednění střech rovných z desek OSB tl 22 mm na sraz pro připevnění klempířských kcí</t>
  </si>
  <si>
    <t>2126005011</t>
  </si>
  <si>
    <t>0,38*78</t>
  </si>
  <si>
    <t>0,4*11</t>
  </si>
  <si>
    <t>0,45*13,0</t>
  </si>
  <si>
    <t>0,35*12,0</t>
  </si>
  <si>
    <t>0,26*4,0</t>
  </si>
  <si>
    <t>92</t>
  </si>
  <si>
    <t>R762-001</t>
  </si>
  <si>
    <t>Nastavení stáv.atiky dřev.konstrukcí o 240 mm</t>
  </si>
  <si>
    <t>-988632333</t>
  </si>
  <si>
    <t>78+11+13</t>
  </si>
  <si>
    <t>93</t>
  </si>
  <si>
    <t>998762203</t>
  </si>
  <si>
    <t>Přesun hmot procentní pro kce tesařské v objektech v do 24 m</t>
  </si>
  <si>
    <t>%</t>
  </si>
  <si>
    <t>2142672073</t>
  </si>
  <si>
    <t>Přesun hmot pro konstrukce tesařské stanovený procentní sazbou z ceny vodorovná dopravní vzdálenost do 50 m v objektech výšky přes 12 do 24 m</t>
  </si>
  <si>
    <t>763</t>
  </si>
  <si>
    <t>Konstrukce suché výstavby</t>
  </si>
  <si>
    <t>763121415</t>
  </si>
  <si>
    <t>SDK stěna předsazená tl 112,5 mm profil CW+UW 100 deska 1xA 12,5 TI EI 15, doplnění opláštění vč.začištění</t>
  </si>
  <si>
    <t>1628931131</t>
  </si>
  <si>
    <t>Stěna předsazená ze sádrokartonových desek s nosnou konstrukcí z ocelových profilů CW, UW jednoduše opláštěná deskou standardní A tl. 12,5 mm, bez TI, EI 15 stěna tl. 112,5 mm, profil 100
Doplnění SDK opláštění, vč. hliníkového roštu a stavebně začistit, týká se ostění, parapetů i nadpraží</t>
  </si>
  <si>
    <t>763121714</t>
  </si>
  <si>
    <t>SDK stěna předsazená základní penetrační nátěr</t>
  </si>
  <si>
    <t>-321007447</t>
  </si>
  <si>
    <t>Stěna předsazená ze sádrokartonových desek ostatní konstrukce a práce na předsazených stěnách ze sádrokartonových desek základní penetrační nátěr</t>
  </si>
  <si>
    <t>763121715</t>
  </si>
  <si>
    <t>SDK stěna předsazená úprava styku stěny a podhledu separační páskou a silikonováním</t>
  </si>
  <si>
    <t>1135395308</t>
  </si>
  <si>
    <t>Stěna předsazená ze sádrokartonových desek ostatní konstrukce a práce na předsazených stěnách ze sádrokartonových desek úprava styku stěny a podhledu separační páskou se silikonem</t>
  </si>
  <si>
    <t>cca</t>
  </si>
  <si>
    <t>200</t>
  </si>
  <si>
    <t>97</t>
  </si>
  <si>
    <t>998763102</t>
  </si>
  <si>
    <t>Přesun hmot tonážní pro dřevostavby v objektech v do 24 m</t>
  </si>
  <si>
    <t>521625445</t>
  </si>
  <si>
    <t>Přesun hmot pro dřevostavby stanovený z hmotnosti přesunovaného materiálu vodorovná dopravní vzdálenost do 50 m v objektech výšky přes 12 do 24 m</t>
  </si>
  <si>
    <t>764</t>
  </si>
  <si>
    <t>Konstrukce klempířské</t>
  </si>
  <si>
    <t>98</t>
  </si>
  <si>
    <t>764212636</t>
  </si>
  <si>
    <t>Oplechování štítu závětrnou lištou z Pz barveného plechu  rš 460 mm ozn.21, střecha spojovacího krčku</t>
  </si>
  <si>
    <t>1218702820</t>
  </si>
  <si>
    <t>Oplechování střešních prvků z pozinkovaného plechu s upraveným povrchem štítu závětrnou lištou rš 460 mm
- střecha spojovacího krčku</t>
  </si>
  <si>
    <t>99</t>
  </si>
  <si>
    <t>764214606</t>
  </si>
  <si>
    <t>Oplechování horních ploch a atik bez rohů z Pz barveveného plechu mechanicky kotvené rš 500 mm ozn.13A</t>
  </si>
  <si>
    <t>90743478</t>
  </si>
  <si>
    <t>Oplechování horních ploch zdí a nadezdívek (atik) z pozinkovaného plechu s upraveným povrchem mechanicky kotvené rš 500 mm</t>
  </si>
  <si>
    <t>7642146012</t>
  </si>
  <si>
    <t>Oplechování horních ploch a atik bez rohů z Pz barveveného plechu mechanicky kotvené rš 520 mm ozn.13B</t>
  </si>
  <si>
    <t>-1070462437</t>
  </si>
  <si>
    <t>Oplechování horních ploch zdí a nadezdívek (atik) z pozinkovaného plechu s upraveným povrchem mechanicky kotvené rš 520 mm</t>
  </si>
  <si>
    <t>101</t>
  </si>
  <si>
    <t>764214607</t>
  </si>
  <si>
    <t>Oplechování horních ploch a atik bez rohů z Pz barveveného plechu mechanicky kotvené rš 570 mm ozn.13C</t>
  </si>
  <si>
    <t>-1061606068</t>
  </si>
  <si>
    <t>Oplechování horních ploch zdí a nadezdívek (atik) z pozinkovaného plechu s upraveným povrchem mechanicky kotvené rš 570 mm</t>
  </si>
  <si>
    <t>102</t>
  </si>
  <si>
    <t>764216643</t>
  </si>
  <si>
    <t>Oplechování rovných parapetů celoplošně lepené z Pz barveného plechu rš 220 mm ozn.17</t>
  </si>
  <si>
    <t>1899693274</t>
  </si>
  <si>
    <t>Oplechování parapetů z pozinkovaného plechu s upraveným povrchem rovných celoplošně lepené, bez rohů rš 220 mm</t>
  </si>
  <si>
    <t>103</t>
  </si>
  <si>
    <t>764218606</t>
  </si>
  <si>
    <t>Oplechování rovné - okapnice mechanicky kotvené z Pz barveného plechu rš 440 mm ozn. 14</t>
  </si>
  <si>
    <t>-416392711</t>
  </si>
  <si>
    <t>104</t>
  </si>
  <si>
    <t>764311603</t>
  </si>
  <si>
    <t>Oplechování soklu  z Pz barveného plechu rš 250 mm ozn.22</t>
  </si>
  <si>
    <t>-1637700126</t>
  </si>
  <si>
    <t>105</t>
  </si>
  <si>
    <t>764311604</t>
  </si>
  <si>
    <t>Oplechování koutu z Pz barveného plechu rš 330 mm ozn.20 - střecha spojovacího krčku</t>
  </si>
  <si>
    <t>-1964243471</t>
  </si>
  <si>
    <t>106</t>
  </si>
  <si>
    <t>764511601</t>
  </si>
  <si>
    <t>Žlab podokapní půlkruhový z Pz barveného plechu rš 110 mm ozn.15</t>
  </si>
  <si>
    <t>-853743728</t>
  </si>
  <si>
    <t>Žlab podokapní z pozinkovaného plechu s upraveným povrchem včetně háků a čel půlkruhový rš 110 mm</t>
  </si>
  <si>
    <t>107</t>
  </si>
  <si>
    <t>764511641</t>
  </si>
  <si>
    <t>Kotlík oválný (trychtýřový) pro podokapní žlaby z Pz barveného plechu 11070 mm ozn.15</t>
  </si>
  <si>
    <t>-1947187196</t>
  </si>
  <si>
    <t>Žlab podokapní z pozinkovaného plechu s upraveným povrchem včetně háků a čel kotlík oválný (trychtýřový), rš žlabu/průměr svodu 110/70 mm</t>
  </si>
  <si>
    <t>108</t>
  </si>
  <si>
    <t>764518621</t>
  </si>
  <si>
    <t>Svody kruhové včetně objímek, kolen, odskoků z Pz barveného plechu průměru 70 mm ozn.15</t>
  </si>
  <si>
    <t>-876026419</t>
  </si>
  <si>
    <t>Svod z pozinkovaného plechu s upraveným povrchem včetně objímek, kolen a odskoků kruhový, průměru 70 mm</t>
  </si>
  <si>
    <t>3,4+2,6</t>
  </si>
  <si>
    <t>109</t>
  </si>
  <si>
    <t>764518631</t>
  </si>
  <si>
    <t>Odpadní koleno z Pz barveného plechu kruhového svodu průměru 70 mm</t>
  </si>
  <si>
    <t>-1736673981</t>
  </si>
  <si>
    <t>110</t>
  </si>
  <si>
    <t>998764103</t>
  </si>
  <si>
    <t>Přesun hmot tonážní pro konstrukce klempířské v objektech v do 24 m</t>
  </si>
  <si>
    <t>-546089448</t>
  </si>
  <si>
    <t>Přesun hmot pro konstrukce klempířské stanovený z hmotnosti přesunovaného materiálu vodorovná dopravní vzdálenost do 50 m v objektech výšky přes 12 do 24 m</t>
  </si>
  <si>
    <t>766</t>
  </si>
  <si>
    <t>Konstrukce truhlářské</t>
  </si>
  <si>
    <t>111</t>
  </si>
  <si>
    <t>766694111</t>
  </si>
  <si>
    <t>Montáž parapetních desek dřevěných, laminovaných šířky do 30 cm délky do 1,0 m</t>
  </si>
  <si>
    <t>357090248</t>
  </si>
  <si>
    <t>Montáž ostatních truhlářských konstrukcí parapetních desek šířky do 300 mm, délky do 1000 mm</t>
  </si>
  <si>
    <t>68+15+7+3</t>
  </si>
  <si>
    <t>112</t>
  </si>
  <si>
    <t>766694112</t>
  </si>
  <si>
    <t>Montáž parapetních desek dřevěných, laminovaných šířky do 30 cm délky do 1,6 m</t>
  </si>
  <si>
    <t>-111134171</t>
  </si>
  <si>
    <t>Montáž ostatních truhlářských konstrukcí parapetních desek šířky do 300 mm, délky přes 1000 do 1600 mm</t>
  </si>
  <si>
    <t>5+1+1+2+1</t>
  </si>
  <si>
    <t>113</t>
  </si>
  <si>
    <t>607941030</t>
  </si>
  <si>
    <t>deska parapetní plastová vnitřní 0,3 x 1 m</t>
  </si>
  <si>
    <t>-2009498748</t>
  </si>
  <si>
    <t>68*0,9+15*0,6+5*1,2+2*1,2+7*0,6+3*0,9+2*1,2+1*1,2</t>
  </si>
  <si>
    <t>114</t>
  </si>
  <si>
    <t>607941210</t>
  </si>
  <si>
    <t>koncovka PVC k parapetním deskám 600 mm</t>
  </si>
  <si>
    <t>1399004919</t>
  </si>
  <si>
    <t>93*2</t>
  </si>
  <si>
    <t>115</t>
  </si>
  <si>
    <t>998766103</t>
  </si>
  <si>
    <t>Přesun hmot tonážní pro konstrukce truhlářské v objektech v do 24 m</t>
  </si>
  <si>
    <t>2112921343</t>
  </si>
  <si>
    <t>Přesun hmot pro konstrukce truhlářské stanovený z hmotnosti přesunovaného materiálu vodorovná dopravní vzdálenost do 50 m v objektech výšky přes 12 do 24 m</t>
  </si>
  <si>
    <t>767</t>
  </si>
  <si>
    <t>Konstrukce zámečnické</t>
  </si>
  <si>
    <t>116</t>
  </si>
  <si>
    <t>R767-001-ozn.1</t>
  </si>
  <si>
    <t>Hliníkové vně okno 900x1600 mm,O/V, U=1,2 W/m2K,sklo čiré, izolační trojsklo d+m, vč.přesunů</t>
  </si>
  <si>
    <t>1959469652</t>
  </si>
  <si>
    <t>Hliníkové okno 1kř O/V 900x1600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</si>
  <si>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117</t>
  </si>
  <si>
    <t>R767-002-ozn.2</t>
  </si>
  <si>
    <t>Hliníkové vně okno 600x1000 mm,O/V, U=1,2 W/m2K,sklo čiré, izolační trojsklo d+m, vč.přesunů</t>
  </si>
  <si>
    <t>-344373607</t>
  </si>
  <si>
    <t>Hliníkové okno 1kř O/V, 600x1000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</si>
  <si>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118</t>
  </si>
  <si>
    <t>R767-003-ozn.3</t>
  </si>
  <si>
    <t>Hliníkové vně okno 1200x500 mm,O/V, U=1,2 W/m2K,sklo čiré, izolační trojsklo d+m, vč. přesunů</t>
  </si>
  <si>
    <t>-227241282</t>
  </si>
  <si>
    <t>Hliníkové okno 1kř O/V, 1200x500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</si>
  <si>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119</t>
  </si>
  <si>
    <t>R767-004-ozn.4a</t>
  </si>
  <si>
    <t>Hliníkové vně okno 1200x3000 mm,O/V, U=1,2 W/m2K,sklo čiré, izolační trojsklo d+m, vč.přesunů</t>
  </si>
  <si>
    <t>2055394592</t>
  </si>
  <si>
    <t>Hliníkové okno 1kř O/V, 1200x3000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</si>
  <si>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120</t>
  </si>
  <si>
    <t>R767-004-ozn.4b</t>
  </si>
  <si>
    <t xml:space="preserve">Hliníkové vně okno 1200x2750 mm,O/V, U=1,2 W/m2K,sklo čiré, izolační trojsklo d+m, vč.přesunů </t>
  </si>
  <si>
    <t>1904384410</t>
  </si>
  <si>
    <t>Hliníkové okno 1kř O/V, 1200x2750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</si>
  <si>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121</t>
  </si>
  <si>
    <t>R767-008-ozn.8</t>
  </si>
  <si>
    <t xml:space="preserve">Hliníkové vně okno 1200x600 mm,O/V, U=1,2 W/m2K,sklo čiré, izolační trojsklo d+m, vč.přesunů </t>
  </si>
  <si>
    <t>-1393335343</t>
  </si>
  <si>
    <t>Hliníkové okno 1kř O/V, 1200x600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</si>
  <si>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122</t>
  </si>
  <si>
    <t>R767-009-ozn.9</t>
  </si>
  <si>
    <t>Hliníkové vstupní dveře 1000x2300mm 1kř zasklení izol.trojsklo d+m, vč.přesunů</t>
  </si>
  <si>
    <t>310463274</t>
  </si>
  <si>
    <t>Hliníkové vstupní dveře 1000x2300 mm, 1kř, otevíravé, zasklení: tepelně izolační trojsklo
součinitel tepelného prostupu celých dveří min. Udveří=1,20 W/m2K, sklo: neprůhledné vč. bezpečnostní fólie
bezpečnostní kování, klika/koule, dveře s prahovou lištou, barva rámu: stejný odstín jako již vyměněné dveře hlavní vstupní , pohled jižní.
Nosný obvodový hliníkový rám a rám křídel: provedení a specifikace dle konkrétního dodavatele</t>
  </si>
  <si>
    <t>123</t>
  </si>
  <si>
    <t>R767-0012-ozn.12</t>
  </si>
  <si>
    <t>Pozinkované kovové zábradlí 1,6x1,0m</t>
  </si>
  <si>
    <t>505557665</t>
  </si>
  <si>
    <t>Pozinkované kovové zábradlí
- zábradlí bude z ocel. pozinkované kce. složené na vrchu z trubky pr.50/1,5/dl.1,6m a výplně z ocel. trubky pr.25/2,6/dl.1,6m
- výplň bude spojená na koncíxh ocel.páskovinou 80/4/dl.0,8m, pásovina bude na dvou místech ukotvena závitovou tyčí profilu 12 v nosném zdivu pomocí chemické kotvy
- mezi ocel. pásovinou a zateplenou plochou bude mezera 40mm
- všechny prvky budou před provedením instalace žárově zinkovány</t>
  </si>
  <si>
    <t>124</t>
  </si>
  <si>
    <t>R767-0018-ozn.18</t>
  </si>
  <si>
    <t>Výlezový žebřík, jäklová kce žárově zinkovaná dl. 4,25, š.=0,4m</t>
  </si>
  <si>
    <t>1946308684</t>
  </si>
  <si>
    <t>Výlezový žebřík
- jäklová konstrukce, žárově zinkovaná zajišťuje přístup na střechu strojovny výtahu
- kotven do nosné konstrukce pomocí kotevních prvků - závitová tyč profilu 12 ukotvena v nosném zdivu pomocí chemické kotvy, z druhé strany žebřík - jäkl je provrtán a ukotven pomocí matek a distanční podložky
- pevná část - dl. 4,25m, šířka žebříku - min. 0,4m, stupadla   a´=330mm, 11 stupadel</t>
  </si>
  <si>
    <t>125</t>
  </si>
  <si>
    <t>R767-0019-ozn.19</t>
  </si>
  <si>
    <t>Výlezový žebřík, jäklová kce žárově zinkovaná dl.7,50m, š.=0,4m</t>
  </si>
  <si>
    <t>521035577</t>
  </si>
  <si>
    <t>Výlezový žebřík
- jäklová konstrukce, žárově zinkovaná zajišťuje přístup na střechu spojovacího krčku
- žebříl včetně ochranného koše
- kotven do nosné konstrukce pomocí kotevních prvků - závitová tyč profilu 12 ukotvena v nosném zdivu pomocí chemické kotvy, z druhé strany žebřík - jäkl je provrtán a ukotven pomocí matek a distanční podložky
- pevná část - dl. 7,50m, šířka žebříku - min. 0,4m, stupadla   a´=330mm, 20 stupadel</t>
  </si>
  <si>
    <t>126</t>
  </si>
  <si>
    <t>R767-0020</t>
  </si>
  <si>
    <t>Anténní stožár oc.trubky pr.50,žárově zinkváno,kotvené chem.kotvami</t>
  </si>
  <si>
    <t>1139782317</t>
  </si>
  <si>
    <t>anténní stožáry kotvené k výtahové šachtě</t>
  </si>
  <si>
    <t>769</t>
  </si>
  <si>
    <t>Plastová okna, dveře</t>
  </si>
  <si>
    <t>127</t>
  </si>
  <si>
    <t>R769-005-ozn.5</t>
  </si>
  <si>
    <t>Plastové vně okno 600x1000 mm,1kř., O/V, U=1,2 W/m2K,sklo čiré, izolační trojsklo d+m, vč.přesunů</t>
  </si>
  <si>
    <t>1994431734</t>
  </si>
  <si>
    <t>Plastové okno 1kř O/V 600x1000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</si>
  <si>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128</t>
  </si>
  <si>
    <t>R769-006-ozn.6</t>
  </si>
  <si>
    <t>Plasrové vně okno 900x500 mm,1kř, O/V, U=1,2 W/m2K,sklo čiré, izolační trojsklo d+m, vč.přesunů</t>
  </si>
  <si>
    <t>-1816937098</t>
  </si>
  <si>
    <t>Plastové okno 1kř O/V 900x500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</si>
  <si>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129</t>
  </si>
  <si>
    <t>R769-007-ozn.7</t>
  </si>
  <si>
    <t>Plasrové vně okno 1800x1600 mm,2kř, O/V, U=1,2 W/m2K,sklo čiré, izolační trojsklo d+m, vč.přesunů</t>
  </si>
  <si>
    <t>22445199</t>
  </si>
  <si>
    <t>Plastové okno 2kř O/V 1800x1600 mm
zasklení: tepelně izolační trojsklo
součinitel tepelného prostupu celého okna min. Uokna=1,20W/m2K
sklo : čiré
celoobvodové kování funkce mikroventilace
barva rámu: stejný odstín jako již vyměněné dv.hlavní vstupní pohled jižní
nosný obvodový hliníkový rám a rám jednotlivých křídel: provedení a specifikace dle konkrétního dodavatele</t>
  </si>
  <si>
    <t>130</t>
  </si>
  <si>
    <t>R769-010-ozn.10</t>
  </si>
  <si>
    <t>Plastové vstupní dveře 920x2050mm 1kř zasklení izol.trojsklo d+m, vč.přesunů</t>
  </si>
  <si>
    <t>2070521272</t>
  </si>
  <si>
    <t>Plastové vstupní dveře 920x2050 mm, 1kř, otevíravé, zasklení: tepelně izolační trojsklo
součinitel tepelného prostupu celých dveří min. Udveří=1,20 W/m2K, sklo: neprůhledné vč. bezpečnostní fólie
bezpečnostní kování , klika/koule, dveře s prahovou lištou, barva rámu: stejný odstín jako již vyměněné dveře hlavní vstupní , pohled jižní.
Nosný obvodový plastový rám a rám křídel: provedení a specifikace dle konkrétního dodavatele</t>
  </si>
  <si>
    <t>131</t>
  </si>
  <si>
    <t>R769-011-ozn.11</t>
  </si>
  <si>
    <t>Plastové vstupní dveře 1100x2100mm 1kř zasklení izol.trojsklo d+m, vč.přesunů</t>
  </si>
  <si>
    <t>2113467306</t>
  </si>
  <si>
    <t>Plastové vstupní dveře 1100x2100 mm, 1kř, otevíravé, zasklení: tepelně izolační trojsklo
součinitel tepelného prostupu celých dveří min. Udveří=1,20 W/m2K, sklo: čiré
bezpečnostní kování , klika/koule, dveře s prahovou lištou, barva rámu: stejný odstín jako již vyměněné dveře hlavní vstupní , pohled jižní.
Nosný obvodový plastový rám a rám křídel: provedení a specifikace dle konkrétního dodavatele</t>
  </si>
  <si>
    <t>783</t>
  </si>
  <si>
    <t>Dokončovací práce - nátěry</t>
  </si>
  <si>
    <t>132</t>
  </si>
  <si>
    <t>R783950010</t>
  </si>
  <si>
    <t>Repase vertikálních nosníků - oprava nátěrů kovových kcí,oškrabání,odrezivění+nátěr cca 10%</t>
  </si>
  <si>
    <t>399094212</t>
  </si>
  <si>
    <t>12,0*64</t>
  </si>
  <si>
    <t>784</t>
  </si>
  <si>
    <t>Dokončovací práce - malby a tapety</t>
  </si>
  <si>
    <t>133</t>
  </si>
  <si>
    <t>784181121</t>
  </si>
  <si>
    <t>Hloubková jednonásobná penetrace podkladu v místnostech výšky do 3,80 m</t>
  </si>
  <si>
    <t>-1498249031</t>
  </si>
  <si>
    <t>Penetrace podkladu jednonásobná hloubková v místnostech výšky do 3,80 m</t>
  </si>
  <si>
    <t>800</t>
  </si>
  <si>
    <t>134</t>
  </si>
  <si>
    <t>784211131</t>
  </si>
  <si>
    <t>Dvojnásobné bílé malby ze směsí za mokra minimálně otěruvzdorných v místnostech do 3,80 m</t>
  </si>
  <si>
    <t>946753076</t>
  </si>
  <si>
    <t>Malby z malířských směsí otěruvzdorných za mokra dvojnásobné, bílé za mokra otěruvzdorné minimálně v místnostech výšky do 3,80 m</t>
  </si>
  <si>
    <t>M24</t>
  </si>
  <si>
    <t xml:space="preserve">Elektroinstalace </t>
  </si>
  <si>
    <t>135</t>
  </si>
  <si>
    <t>RM24-001</t>
  </si>
  <si>
    <t>Silnoproudá elektroinstalace - HROMOSVOD - viz. soupis prací</t>
  </si>
  <si>
    <t>-710827670</t>
  </si>
  <si>
    <t>M241</t>
  </si>
  <si>
    <t>Vzduchotechnika</t>
  </si>
  <si>
    <t>136</t>
  </si>
  <si>
    <t>RM241-001</t>
  </si>
  <si>
    <t>Ventilátor nástěnný 50m3/H s doběhem pr.100,samostatný spínač+dopojení na elektro přívod a instal.samostatného spínače</t>
  </si>
  <si>
    <t>239358527</t>
  </si>
  <si>
    <t>137</t>
  </si>
  <si>
    <t>RM241-002</t>
  </si>
  <si>
    <t>Hliníková větrací mřížka se síťivinou proti vniknutí hmyzu (lamely ve směru toku vzduchu) rozměru 100/100</t>
  </si>
  <si>
    <t>-1499690343</t>
  </si>
  <si>
    <t>138</t>
  </si>
  <si>
    <t>RM241-003</t>
  </si>
  <si>
    <t>Větrací mřížky spojené potrubím PVC DN100/dl. 280 mm</t>
  </si>
  <si>
    <t>-74213814</t>
  </si>
  <si>
    <t>139</t>
  </si>
  <si>
    <t>RM241-004</t>
  </si>
  <si>
    <t>Demontáž a opětovná montáž vnější klimatizační jednotky vč.prodloužení konzol nosné kce a přívodu chladící kapaliny</t>
  </si>
  <si>
    <t>-1062866831</t>
  </si>
  <si>
    <t>vč. elektroinstalace, revize, opětovné spuštění</t>
  </si>
  <si>
    <t>02 - Vedlejší a ostatní náklady</t>
  </si>
  <si>
    <t>VRN - Vedlejší rozpočtové náklady</t>
  </si>
  <si>
    <t>VRN</t>
  </si>
  <si>
    <t>Vedlejší rozpočtové náklady</t>
  </si>
  <si>
    <t>011002000</t>
  </si>
  <si>
    <t>Průzkumné práce - vytýčení sítí,veškeré revize a zkoušky potřebné pro vydání kolaudace a provozu stavby</t>
  </si>
  <si>
    <t>Kč</t>
  </si>
  <si>
    <t>1024</t>
  </si>
  <si>
    <t>-890656715</t>
  </si>
  <si>
    <t>Průzkumné práce - vytýčení sítí,veškeré revize a zkoušky potřebné pro vydání kolaudace a provozu stavby
skutečné zaměření oken, dveří ap.</t>
  </si>
  <si>
    <t>013254000</t>
  </si>
  <si>
    <t>Dokumentace skutečného provedení stavby</t>
  </si>
  <si>
    <t>-35278170</t>
  </si>
  <si>
    <t>030001000</t>
  </si>
  <si>
    <t>Zařízení staveniště ,vč.provozních vlivů související s etapizací stavby probíhající za provozu úřadu</t>
  </si>
  <si>
    <t>1643400672</t>
  </si>
  <si>
    <t xml:space="preserve">Zařízení staveniště ,vč.provozních vlivů související s etapizací stavby probíhající za provozu úřadu
</t>
  </si>
  <si>
    <t>042503000</t>
  </si>
  <si>
    <t>Plán BOZP na staveništi</t>
  </si>
  <si>
    <t>1700232889</t>
  </si>
  <si>
    <t>Inženýrská činnost posudky plán BOZP na staveništi
- zřízení cedulí BOZP - dle požadavků koordinátora stavby</t>
  </si>
  <si>
    <t>045002000</t>
  </si>
  <si>
    <t>Kompletační a koordinační činnost</t>
  </si>
  <si>
    <t>-1690028377</t>
  </si>
  <si>
    <t>Hlavní tituly průvodních činností a nákladů inženýrská činnost kompletační a koordinační činnost</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</si>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</sst>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sz val="8"/>
      <color indexed="20"/>
      <name val="Trebuchet MS"/>
      <family val="0"/>
    </font>
    <font>
      <sz val="8"/>
      <color indexed="63"/>
      <name val="Trebuchet MS"/>
      <family val="0"/>
    </font>
    <font>
      <i/>
      <sz val="8"/>
      <color indexed="12"/>
      <name val="Trebuchet MS"/>
      <family val="0"/>
    </font>
    <font>
      <i/>
      <sz val="7"/>
      <color indexed="55"/>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2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36" xfId="0" applyFont="1" applyBorder="1" applyAlignment="1" applyProtection="1">
      <alignment horizontal="center" vertical="center"/>
      <protection/>
    </xf>
    <xf numFmtId="49" fontId="31" fillId="0" borderId="36" xfId="0" applyNumberFormat="1" applyFont="1" applyBorder="1" applyAlignment="1" applyProtection="1">
      <alignment horizontal="left" vertical="center" wrapText="1"/>
      <protection/>
    </xf>
    <xf numFmtId="0" fontId="31" fillId="0" borderId="36" xfId="0" applyFont="1" applyBorder="1" applyAlignment="1" applyProtection="1">
      <alignment horizontal="left" vertical="center" wrapText="1"/>
      <protection/>
    </xf>
    <xf numFmtId="0" fontId="31" fillId="0" borderId="36" xfId="0" applyFont="1" applyBorder="1" applyAlignment="1" applyProtection="1">
      <alignment horizontal="center" vertical="center" wrapText="1"/>
      <protection/>
    </xf>
    <xf numFmtId="168" fontId="31" fillId="0" borderId="36" xfId="0" applyNumberFormat="1" applyFont="1" applyBorder="1" applyAlignment="1" applyProtection="1">
      <alignment horizontal="right" vertical="center"/>
      <protection/>
    </xf>
    <xf numFmtId="164" fontId="31" fillId="34" borderId="36" xfId="0" applyNumberFormat="1" applyFont="1" applyFill="1" applyBorder="1" applyAlignment="1">
      <alignment horizontal="right" vertical="center"/>
    </xf>
    <xf numFmtId="164" fontId="31" fillId="0" borderId="36" xfId="0" applyNumberFormat="1" applyFont="1" applyBorder="1" applyAlignment="1" applyProtection="1">
      <alignment horizontal="right" vertical="center"/>
      <protection/>
    </xf>
    <xf numFmtId="0" fontId="31" fillId="0" borderId="13" xfId="0" applyFont="1" applyBorder="1" applyAlignment="1">
      <alignment horizontal="left" vertical="center"/>
    </xf>
    <xf numFmtId="0" fontId="31" fillId="34" borderId="36" xfId="0" applyFont="1" applyFill="1" applyBorder="1" applyAlignment="1">
      <alignment horizontal="left" vertical="center" wrapText="1"/>
    </xf>
    <xf numFmtId="0" fontId="31" fillId="0" borderId="0" xfId="0" applyFont="1" applyAlignment="1" applyProtection="1">
      <alignment horizontal="center" vertical="center" wrapText="1"/>
      <protection/>
    </xf>
    <xf numFmtId="0" fontId="32" fillId="0" borderId="0" xfId="0" applyFont="1" applyAlignment="1" applyProtection="1">
      <alignment horizontal="left" vertical="top" wrapText="1"/>
      <protection/>
    </xf>
    <xf numFmtId="168" fontId="0" fillId="34" borderId="36" xfId="0" applyNumberFormat="1" applyFont="1" applyFill="1" applyBorder="1" applyAlignment="1">
      <alignment horizontal="right" vertical="center"/>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74"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DA10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DB1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09D53.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DA100.tmp" descr="C:\KROSplusData\System\Temp\radDA10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9DB10.tmp" descr="C:\KROSplusData\System\Temp\rad9DB1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9D53.tmp" descr="C:\KROSplusData\System\Temp\rad09D53.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4" t="s">
        <v>0</v>
      </c>
      <c r="B1" s="235"/>
      <c r="C1" s="235"/>
      <c r="D1" s="236" t="s">
        <v>1</v>
      </c>
      <c r="E1" s="235"/>
      <c r="F1" s="235"/>
      <c r="G1" s="235"/>
      <c r="H1" s="235"/>
      <c r="I1" s="235"/>
      <c r="J1" s="235"/>
      <c r="K1" s="237" t="s">
        <v>1007</v>
      </c>
      <c r="L1" s="237"/>
      <c r="M1" s="237"/>
      <c r="N1" s="237"/>
      <c r="O1" s="237"/>
      <c r="P1" s="237"/>
      <c r="Q1" s="237"/>
      <c r="R1" s="237"/>
      <c r="S1" s="237"/>
      <c r="T1" s="235"/>
      <c r="U1" s="235"/>
      <c r="V1" s="235"/>
      <c r="W1" s="237" t="s">
        <v>1008</v>
      </c>
      <c r="X1" s="237"/>
      <c r="Y1" s="237"/>
      <c r="Z1" s="237"/>
      <c r="AA1" s="237"/>
      <c r="AB1" s="237"/>
      <c r="AC1" s="237"/>
      <c r="AD1" s="237"/>
      <c r="AE1" s="237"/>
      <c r="AF1" s="237"/>
      <c r="AG1" s="237"/>
      <c r="AH1" s="237"/>
      <c r="AI1" s="229"/>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26"/>
      <c r="AS2" s="191"/>
      <c r="AT2" s="191"/>
      <c r="AU2" s="191"/>
      <c r="AV2" s="191"/>
      <c r="AW2" s="191"/>
      <c r="AX2" s="191"/>
      <c r="AY2" s="191"/>
      <c r="AZ2" s="191"/>
      <c r="BA2" s="191"/>
      <c r="BB2" s="191"/>
      <c r="BC2" s="191"/>
      <c r="BD2" s="191"/>
      <c r="BE2" s="19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194" t="s">
        <v>14</v>
      </c>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1"/>
      <c r="AQ5" s="13"/>
      <c r="BE5" s="190" t="s">
        <v>15</v>
      </c>
      <c r="BS5" s="6" t="s">
        <v>6</v>
      </c>
    </row>
    <row r="6" spans="2:71" s="2" customFormat="1" ht="37.5" customHeight="1">
      <c r="B6" s="10"/>
      <c r="C6" s="11"/>
      <c r="D6" s="18" t="s">
        <v>16</v>
      </c>
      <c r="E6" s="11"/>
      <c r="F6" s="11"/>
      <c r="G6" s="11"/>
      <c r="H6" s="11"/>
      <c r="I6" s="11"/>
      <c r="J6" s="11"/>
      <c r="K6" s="196" t="s">
        <v>17</v>
      </c>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1"/>
      <c r="AQ6" s="13"/>
      <c r="BE6" s="191"/>
      <c r="BS6" s="6" t="s">
        <v>18</v>
      </c>
    </row>
    <row r="7" spans="2:71" s="2" customFormat="1" ht="15" customHeight="1">
      <c r="B7" s="10"/>
      <c r="C7" s="11"/>
      <c r="D7" s="19" t="s">
        <v>19</v>
      </c>
      <c r="E7" s="11"/>
      <c r="F7" s="11"/>
      <c r="G7" s="11"/>
      <c r="H7" s="11"/>
      <c r="I7" s="11"/>
      <c r="J7" s="11"/>
      <c r="K7" s="17" t="s">
        <v>20</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191"/>
      <c r="BS7" s="6" t="s">
        <v>22</v>
      </c>
    </row>
    <row r="8" spans="2:71" s="2" customFormat="1" ht="15" customHeight="1">
      <c r="B8" s="10"/>
      <c r="C8" s="11"/>
      <c r="D8" s="19" t="s">
        <v>23</v>
      </c>
      <c r="E8" s="11"/>
      <c r="F8" s="11"/>
      <c r="G8" s="11"/>
      <c r="H8" s="11"/>
      <c r="I8" s="11"/>
      <c r="J8" s="11"/>
      <c r="K8" s="17" t="s">
        <v>24</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25</v>
      </c>
      <c r="AL8" s="11"/>
      <c r="AM8" s="11"/>
      <c r="AN8" s="20" t="s">
        <v>26</v>
      </c>
      <c r="AO8" s="11"/>
      <c r="AP8" s="11"/>
      <c r="AQ8" s="13"/>
      <c r="BE8" s="191"/>
      <c r="BS8" s="6" t="s">
        <v>27</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1"/>
      <c r="BS9" s="6" t="s">
        <v>28</v>
      </c>
    </row>
    <row r="10" spans="2:71" s="2" customFormat="1" ht="15" customHeight="1">
      <c r="B10" s="10"/>
      <c r="C10" s="11"/>
      <c r="D10" s="19" t="s">
        <v>29</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30</v>
      </c>
      <c r="AL10" s="11"/>
      <c r="AM10" s="11"/>
      <c r="AN10" s="17"/>
      <c r="AO10" s="11"/>
      <c r="AP10" s="11"/>
      <c r="AQ10" s="13"/>
      <c r="BE10" s="191"/>
      <c r="BS10" s="6" t="s">
        <v>18</v>
      </c>
    </row>
    <row r="11" spans="2:71" s="2" customFormat="1" ht="19.5" customHeight="1">
      <c r="B11" s="10"/>
      <c r="C11" s="11"/>
      <c r="D11" s="11"/>
      <c r="E11" s="17" t="s">
        <v>31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32</v>
      </c>
      <c r="AL11" s="11"/>
      <c r="AM11" s="11"/>
      <c r="AN11" s="17"/>
      <c r="AO11" s="11"/>
      <c r="AP11" s="11"/>
      <c r="AQ11" s="13"/>
      <c r="BE11" s="191"/>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1"/>
      <c r="BS12" s="6" t="s">
        <v>18</v>
      </c>
    </row>
    <row r="13" spans="2:71" s="2" customFormat="1" ht="15" customHeight="1">
      <c r="B13" s="10"/>
      <c r="C13" s="11"/>
      <c r="D13" s="19" t="s">
        <v>33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30</v>
      </c>
      <c r="AL13" s="11"/>
      <c r="AM13" s="11"/>
      <c r="AN13" s="21" t="s">
        <v>34</v>
      </c>
      <c r="AO13" s="11"/>
      <c r="AP13" s="11"/>
      <c r="AQ13" s="13"/>
      <c r="BE13" s="191"/>
      <c r="BS13" s="6" t="s">
        <v>18</v>
      </c>
    </row>
    <row r="14" spans="2:71" s="2" customFormat="1" ht="15.75" customHeight="1">
      <c r="B14" s="10"/>
      <c r="C14" s="11"/>
      <c r="D14" s="11"/>
      <c r="E14" s="197" t="s">
        <v>34</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 t="s">
        <v>32</v>
      </c>
      <c r="AL14" s="11"/>
      <c r="AM14" s="11"/>
      <c r="AN14" s="21" t="s">
        <v>34</v>
      </c>
      <c r="AO14" s="11"/>
      <c r="AP14" s="11"/>
      <c r="AQ14" s="13"/>
      <c r="BE14" s="191"/>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1"/>
      <c r="BS15" s="6" t="s">
        <v>4</v>
      </c>
    </row>
    <row r="16" spans="2:71" s="2" customFormat="1" ht="15" customHeight="1">
      <c r="B16" s="10"/>
      <c r="C16" s="11"/>
      <c r="D16" s="19" t="s">
        <v>35</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30</v>
      </c>
      <c r="AL16" s="11"/>
      <c r="AM16" s="11"/>
      <c r="AN16" s="17" t="s">
        <v>36</v>
      </c>
      <c r="AO16" s="11"/>
      <c r="AP16" s="11"/>
      <c r="AQ16" s="13"/>
      <c r="BE16" s="191"/>
      <c r="BS16" s="6" t="s">
        <v>4</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32</v>
      </c>
      <c r="AL17" s="11"/>
      <c r="AM17" s="11"/>
      <c r="AN17" s="17" t="s">
        <v>38</v>
      </c>
      <c r="AO17" s="11"/>
      <c r="AP17" s="11"/>
      <c r="AQ17" s="13"/>
      <c r="BE17" s="191"/>
      <c r="BS17" s="6" t="s">
        <v>39</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1"/>
      <c r="BS18" s="6" t="s">
        <v>6</v>
      </c>
    </row>
    <row r="19" spans="2:71" s="2" customFormat="1" ht="15" customHeight="1">
      <c r="B19" s="10"/>
      <c r="C19" s="11"/>
      <c r="D19" s="19" t="s">
        <v>40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1"/>
      <c r="BS19" s="6" t="s">
        <v>6</v>
      </c>
    </row>
    <row r="20" spans="2:71" s="2" customFormat="1" ht="43.5" customHeight="1">
      <c r="B20" s="10"/>
      <c r="C20" s="11"/>
      <c r="D20" s="11"/>
      <c r="E20" s="198" t="s">
        <v>41</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1"/>
      <c r="AP20" s="11"/>
      <c r="AQ20" s="13"/>
      <c r="BE20" s="191"/>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1"/>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1"/>
    </row>
    <row r="23" spans="2:57" s="6" customFormat="1" ht="27" customHeight="1">
      <c r="B23" s="23"/>
      <c r="C23" s="24"/>
      <c r="D23" s="25" t="s">
        <v>42</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199">
        <f>ROUND($AG$51,2)</f>
        <v>0</v>
      </c>
      <c r="AL23" s="200"/>
      <c r="AM23" s="200"/>
      <c r="AN23" s="200"/>
      <c r="AO23" s="200"/>
      <c r="AP23" s="24"/>
      <c r="AQ23" s="27"/>
      <c r="BE23" s="192"/>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2"/>
    </row>
    <row r="25" spans="2:57" s="6" customFormat="1" ht="14.25" customHeight="1">
      <c r="B25" s="23"/>
      <c r="C25" s="24"/>
      <c r="D25" s="24"/>
      <c r="E25" s="24"/>
      <c r="F25" s="24"/>
      <c r="G25" s="24"/>
      <c r="H25" s="24"/>
      <c r="I25" s="24"/>
      <c r="J25" s="24"/>
      <c r="K25" s="24"/>
      <c r="L25" s="201" t="s">
        <v>43</v>
      </c>
      <c r="M25" s="202"/>
      <c r="N25" s="202"/>
      <c r="O25" s="202"/>
      <c r="P25" s="24"/>
      <c r="Q25" s="24"/>
      <c r="R25" s="24"/>
      <c r="S25" s="24"/>
      <c r="T25" s="24"/>
      <c r="U25" s="24"/>
      <c r="V25" s="24"/>
      <c r="W25" s="201" t="s">
        <v>44</v>
      </c>
      <c r="X25" s="202"/>
      <c r="Y25" s="202"/>
      <c r="Z25" s="202"/>
      <c r="AA25" s="202"/>
      <c r="AB25" s="202"/>
      <c r="AC25" s="202"/>
      <c r="AD25" s="202"/>
      <c r="AE25" s="202"/>
      <c r="AF25" s="24"/>
      <c r="AG25" s="24"/>
      <c r="AH25" s="24"/>
      <c r="AI25" s="24"/>
      <c r="AJ25" s="24"/>
      <c r="AK25" s="201" t="s">
        <v>45</v>
      </c>
      <c r="AL25" s="202"/>
      <c r="AM25" s="202"/>
      <c r="AN25" s="202"/>
      <c r="AO25" s="202"/>
      <c r="AP25" s="24"/>
      <c r="AQ25" s="27"/>
      <c r="BE25" s="192"/>
    </row>
    <row r="26" spans="2:57" s="6" customFormat="1" ht="15" customHeight="1">
      <c r="B26" s="29"/>
      <c r="C26" s="30"/>
      <c r="D26" s="30" t="s">
        <v>46</v>
      </c>
      <c r="E26" s="30"/>
      <c r="F26" s="30" t="s">
        <v>47</v>
      </c>
      <c r="G26" s="30"/>
      <c r="H26" s="30"/>
      <c r="I26" s="30"/>
      <c r="J26" s="30"/>
      <c r="K26" s="30"/>
      <c r="L26" s="203">
        <v>0.21</v>
      </c>
      <c r="M26" s="204"/>
      <c r="N26" s="204"/>
      <c r="O26" s="204"/>
      <c r="P26" s="30"/>
      <c r="Q26" s="30"/>
      <c r="R26" s="30"/>
      <c r="S26" s="30"/>
      <c r="T26" s="30"/>
      <c r="U26" s="30"/>
      <c r="V26" s="30"/>
      <c r="W26" s="205">
        <f>ROUND($AZ$51,2)</f>
        <v>0</v>
      </c>
      <c r="X26" s="204"/>
      <c r="Y26" s="204"/>
      <c r="Z26" s="204"/>
      <c r="AA26" s="204"/>
      <c r="AB26" s="204"/>
      <c r="AC26" s="204"/>
      <c r="AD26" s="204"/>
      <c r="AE26" s="204"/>
      <c r="AF26" s="30"/>
      <c r="AG26" s="30"/>
      <c r="AH26" s="30"/>
      <c r="AI26" s="30"/>
      <c r="AJ26" s="30"/>
      <c r="AK26" s="205">
        <f>ROUND($AV$51,2)</f>
        <v>0</v>
      </c>
      <c r="AL26" s="204"/>
      <c r="AM26" s="204"/>
      <c r="AN26" s="204"/>
      <c r="AO26" s="204"/>
      <c r="AP26" s="30"/>
      <c r="AQ26" s="31"/>
      <c r="BE26" s="193"/>
    </row>
    <row r="27" spans="2:57" s="6" customFormat="1" ht="15" customHeight="1">
      <c r="B27" s="29"/>
      <c r="C27" s="30"/>
      <c r="D27" s="30"/>
      <c r="E27" s="30"/>
      <c r="F27" s="30" t="s">
        <v>48</v>
      </c>
      <c r="G27" s="30"/>
      <c r="H27" s="30"/>
      <c r="I27" s="30"/>
      <c r="J27" s="30"/>
      <c r="K27" s="30"/>
      <c r="L27" s="203">
        <v>0.15</v>
      </c>
      <c r="M27" s="204"/>
      <c r="N27" s="204"/>
      <c r="O27" s="204"/>
      <c r="P27" s="30"/>
      <c r="Q27" s="30"/>
      <c r="R27" s="30"/>
      <c r="S27" s="30"/>
      <c r="T27" s="30"/>
      <c r="U27" s="30"/>
      <c r="V27" s="30"/>
      <c r="W27" s="205">
        <f>ROUND($BA$51,2)</f>
        <v>0</v>
      </c>
      <c r="X27" s="204"/>
      <c r="Y27" s="204"/>
      <c r="Z27" s="204"/>
      <c r="AA27" s="204"/>
      <c r="AB27" s="204"/>
      <c r="AC27" s="204"/>
      <c r="AD27" s="204"/>
      <c r="AE27" s="204"/>
      <c r="AF27" s="30"/>
      <c r="AG27" s="30"/>
      <c r="AH27" s="30"/>
      <c r="AI27" s="30"/>
      <c r="AJ27" s="30"/>
      <c r="AK27" s="205">
        <f>ROUND($AW$51,2)</f>
        <v>0</v>
      </c>
      <c r="AL27" s="204"/>
      <c r="AM27" s="204"/>
      <c r="AN27" s="204"/>
      <c r="AO27" s="204"/>
      <c r="AP27" s="30"/>
      <c r="AQ27" s="31"/>
      <c r="BE27" s="193"/>
    </row>
    <row r="28" spans="2:57" s="6" customFormat="1" ht="15" customHeight="1" hidden="1">
      <c r="B28" s="29"/>
      <c r="C28" s="30"/>
      <c r="D28" s="30"/>
      <c r="E28" s="30"/>
      <c r="F28" s="30" t="s">
        <v>49</v>
      </c>
      <c r="G28" s="30"/>
      <c r="H28" s="30"/>
      <c r="I28" s="30"/>
      <c r="J28" s="30"/>
      <c r="K28" s="30"/>
      <c r="L28" s="203">
        <v>0.21</v>
      </c>
      <c r="M28" s="204"/>
      <c r="N28" s="204"/>
      <c r="O28" s="204"/>
      <c r="P28" s="30"/>
      <c r="Q28" s="30"/>
      <c r="R28" s="30"/>
      <c r="S28" s="30"/>
      <c r="T28" s="30"/>
      <c r="U28" s="30"/>
      <c r="V28" s="30"/>
      <c r="W28" s="205">
        <f>ROUND($BB$51,2)</f>
        <v>0</v>
      </c>
      <c r="X28" s="204"/>
      <c r="Y28" s="204"/>
      <c r="Z28" s="204"/>
      <c r="AA28" s="204"/>
      <c r="AB28" s="204"/>
      <c r="AC28" s="204"/>
      <c r="AD28" s="204"/>
      <c r="AE28" s="204"/>
      <c r="AF28" s="30"/>
      <c r="AG28" s="30"/>
      <c r="AH28" s="30"/>
      <c r="AI28" s="30"/>
      <c r="AJ28" s="30"/>
      <c r="AK28" s="205">
        <v>0</v>
      </c>
      <c r="AL28" s="204"/>
      <c r="AM28" s="204"/>
      <c r="AN28" s="204"/>
      <c r="AO28" s="204"/>
      <c r="AP28" s="30"/>
      <c r="AQ28" s="31"/>
      <c r="BE28" s="193"/>
    </row>
    <row r="29" spans="2:57" s="6" customFormat="1" ht="15" customHeight="1" hidden="1">
      <c r="B29" s="29"/>
      <c r="C29" s="30"/>
      <c r="D29" s="30"/>
      <c r="E29" s="30"/>
      <c r="F29" s="30" t="s">
        <v>50</v>
      </c>
      <c r="G29" s="30"/>
      <c r="H29" s="30"/>
      <c r="I29" s="30"/>
      <c r="J29" s="30"/>
      <c r="K29" s="30"/>
      <c r="L29" s="203">
        <v>0.15</v>
      </c>
      <c r="M29" s="204"/>
      <c r="N29" s="204"/>
      <c r="O29" s="204"/>
      <c r="P29" s="30"/>
      <c r="Q29" s="30"/>
      <c r="R29" s="30"/>
      <c r="S29" s="30"/>
      <c r="T29" s="30"/>
      <c r="U29" s="30"/>
      <c r="V29" s="30"/>
      <c r="W29" s="205">
        <f>ROUND($BC$51,2)</f>
        <v>0</v>
      </c>
      <c r="X29" s="204"/>
      <c r="Y29" s="204"/>
      <c r="Z29" s="204"/>
      <c r="AA29" s="204"/>
      <c r="AB29" s="204"/>
      <c r="AC29" s="204"/>
      <c r="AD29" s="204"/>
      <c r="AE29" s="204"/>
      <c r="AF29" s="30"/>
      <c r="AG29" s="30"/>
      <c r="AH29" s="30"/>
      <c r="AI29" s="30"/>
      <c r="AJ29" s="30"/>
      <c r="AK29" s="205">
        <v>0</v>
      </c>
      <c r="AL29" s="204"/>
      <c r="AM29" s="204"/>
      <c r="AN29" s="204"/>
      <c r="AO29" s="204"/>
      <c r="AP29" s="30"/>
      <c r="AQ29" s="31"/>
      <c r="BE29" s="193"/>
    </row>
    <row r="30" spans="2:57" s="6" customFormat="1" ht="15" customHeight="1" hidden="1">
      <c r="B30" s="29"/>
      <c r="C30" s="30"/>
      <c r="D30" s="30"/>
      <c r="E30" s="30"/>
      <c r="F30" s="30" t="s">
        <v>51</v>
      </c>
      <c r="G30" s="30"/>
      <c r="H30" s="30"/>
      <c r="I30" s="30"/>
      <c r="J30" s="30"/>
      <c r="K30" s="30"/>
      <c r="L30" s="203">
        <v>0</v>
      </c>
      <c r="M30" s="204"/>
      <c r="N30" s="204"/>
      <c r="O30" s="204"/>
      <c r="P30" s="30"/>
      <c r="Q30" s="30"/>
      <c r="R30" s="30"/>
      <c r="S30" s="30"/>
      <c r="T30" s="30"/>
      <c r="U30" s="30"/>
      <c r="V30" s="30"/>
      <c r="W30" s="205">
        <f>ROUND($BD$51,2)</f>
        <v>0</v>
      </c>
      <c r="X30" s="204"/>
      <c r="Y30" s="204"/>
      <c r="Z30" s="204"/>
      <c r="AA30" s="204"/>
      <c r="AB30" s="204"/>
      <c r="AC30" s="204"/>
      <c r="AD30" s="204"/>
      <c r="AE30" s="204"/>
      <c r="AF30" s="30"/>
      <c r="AG30" s="30"/>
      <c r="AH30" s="30"/>
      <c r="AI30" s="30"/>
      <c r="AJ30" s="30"/>
      <c r="AK30" s="205">
        <v>0</v>
      </c>
      <c r="AL30" s="204"/>
      <c r="AM30" s="204"/>
      <c r="AN30" s="204"/>
      <c r="AO30" s="204"/>
      <c r="AP30" s="30"/>
      <c r="AQ30" s="31"/>
      <c r="BE30" s="193"/>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2"/>
    </row>
    <row r="32" spans="2:57" s="6" customFormat="1" ht="27" customHeight="1">
      <c r="B32" s="23"/>
      <c r="C32" s="32"/>
      <c r="D32" s="33" t="s">
        <v>52</v>
      </c>
      <c r="E32" s="34"/>
      <c r="F32" s="34"/>
      <c r="G32" s="34"/>
      <c r="H32" s="34"/>
      <c r="I32" s="34"/>
      <c r="J32" s="34"/>
      <c r="K32" s="34"/>
      <c r="L32" s="34"/>
      <c r="M32" s="34"/>
      <c r="N32" s="34"/>
      <c r="O32" s="34"/>
      <c r="P32" s="34"/>
      <c r="Q32" s="34"/>
      <c r="R32" s="34"/>
      <c r="S32" s="34"/>
      <c r="T32" s="35" t="s">
        <v>53</v>
      </c>
      <c r="U32" s="34"/>
      <c r="V32" s="34"/>
      <c r="W32" s="34"/>
      <c r="X32" s="206" t="s">
        <v>54</v>
      </c>
      <c r="Y32" s="207"/>
      <c r="Z32" s="207"/>
      <c r="AA32" s="207"/>
      <c r="AB32" s="207"/>
      <c r="AC32" s="34"/>
      <c r="AD32" s="34"/>
      <c r="AE32" s="34"/>
      <c r="AF32" s="34"/>
      <c r="AG32" s="34"/>
      <c r="AH32" s="34"/>
      <c r="AI32" s="34"/>
      <c r="AJ32" s="34"/>
      <c r="AK32" s="208">
        <f>SUM($AK$23:$AK$30)</f>
        <v>0</v>
      </c>
      <c r="AL32" s="207"/>
      <c r="AM32" s="207"/>
      <c r="AN32" s="207"/>
      <c r="AO32" s="209"/>
      <c r="AP32" s="32"/>
      <c r="AQ32" s="37"/>
      <c r="BE32" s="192"/>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55</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Be0100092014K</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210" t="str">
        <f>$K$6</f>
        <v>Realizace úspor energie VS ZZSPK Klatovy</v>
      </c>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23</v>
      </c>
      <c r="D44" s="24"/>
      <c r="E44" s="24"/>
      <c r="F44" s="24"/>
      <c r="G44" s="24"/>
      <c r="H44" s="24"/>
      <c r="I44" s="24"/>
      <c r="J44" s="24"/>
      <c r="K44" s="24"/>
      <c r="L44" s="51" t="str">
        <f>IF($K$8="","",$K$8)</f>
        <v>Pod Nemocnicí 790, 339 01 Klatovy</v>
      </c>
      <c r="M44" s="24"/>
      <c r="N44" s="24"/>
      <c r="O44" s="24"/>
      <c r="P44" s="24"/>
      <c r="Q44" s="24"/>
      <c r="R44" s="24"/>
      <c r="S44" s="24"/>
      <c r="T44" s="24"/>
      <c r="U44" s="24"/>
      <c r="V44" s="24"/>
      <c r="W44" s="24"/>
      <c r="X44" s="24"/>
      <c r="Y44" s="24"/>
      <c r="Z44" s="24"/>
      <c r="AA44" s="24"/>
      <c r="AB44" s="24"/>
      <c r="AC44" s="24"/>
      <c r="AD44" s="24"/>
      <c r="AE44" s="24"/>
      <c r="AF44" s="24"/>
      <c r="AG44" s="24"/>
      <c r="AH44" s="24"/>
      <c r="AI44" s="19" t="s">
        <v>25</v>
      </c>
      <c r="AJ44" s="24"/>
      <c r="AK44" s="24"/>
      <c r="AL44" s="24"/>
      <c r="AM44" s="212" t="str">
        <f>IF($AN$8="","",$AN$8)</f>
        <v>03.12.2014</v>
      </c>
      <c r="AN44" s="202"/>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29</v>
      </c>
      <c r="D46" s="24"/>
      <c r="E46" s="24"/>
      <c r="F46" s="24"/>
      <c r="G46" s="24"/>
      <c r="H46" s="24"/>
      <c r="I46" s="24"/>
      <c r="J46" s="24"/>
      <c r="K46" s="24"/>
      <c r="L46" s="17" t="str">
        <f>IF($E$11="","",$E$11)</f>
        <v>ZZSPK,příspěvková org.,Edvarda Beneše 525/19,Doudl</v>
      </c>
      <c r="M46" s="24"/>
      <c r="N46" s="24"/>
      <c r="O46" s="24"/>
      <c r="P46" s="24"/>
      <c r="Q46" s="24"/>
      <c r="R46" s="24"/>
      <c r="S46" s="24"/>
      <c r="T46" s="24"/>
      <c r="U46" s="24"/>
      <c r="V46" s="24"/>
      <c r="W46" s="24"/>
      <c r="X46" s="24"/>
      <c r="Y46" s="24"/>
      <c r="Z46" s="24"/>
      <c r="AA46" s="24"/>
      <c r="AB46" s="24"/>
      <c r="AC46" s="24"/>
      <c r="AD46" s="24"/>
      <c r="AE46" s="24"/>
      <c r="AF46" s="24"/>
      <c r="AG46" s="24"/>
      <c r="AH46" s="24"/>
      <c r="AI46" s="19" t="s">
        <v>35</v>
      </c>
      <c r="AJ46" s="24"/>
      <c r="AK46" s="24"/>
      <c r="AL46" s="24"/>
      <c r="AM46" s="194" t="str">
        <f>IF($E$17="","",$E$17)</f>
        <v>Luboš Beneda,Čižice 279, 332 09 Štěnovice</v>
      </c>
      <c r="AN46" s="202"/>
      <c r="AO46" s="202"/>
      <c r="AP46" s="202"/>
      <c r="AQ46" s="24"/>
      <c r="AR46" s="43"/>
      <c r="AS46" s="213" t="s">
        <v>56</v>
      </c>
      <c r="AT46" s="214"/>
      <c r="AU46" s="53"/>
      <c r="AV46" s="53"/>
      <c r="AW46" s="53"/>
      <c r="AX46" s="53"/>
      <c r="AY46" s="53"/>
      <c r="AZ46" s="53"/>
      <c r="BA46" s="53"/>
      <c r="BB46" s="53"/>
      <c r="BC46" s="53"/>
      <c r="BD46" s="54"/>
    </row>
    <row r="47" spans="2:56" s="6" customFormat="1" ht="15.75" customHeight="1">
      <c r="B47" s="23"/>
      <c r="C47" s="19" t="s">
        <v>33</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15"/>
      <c r="AT47" s="192"/>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16"/>
      <c r="AT48" s="202"/>
      <c r="AU48" s="24"/>
      <c r="AV48" s="24"/>
      <c r="AW48" s="24"/>
      <c r="AX48" s="24"/>
      <c r="AY48" s="24"/>
      <c r="AZ48" s="24"/>
      <c r="BA48" s="24"/>
      <c r="BB48" s="24"/>
      <c r="BC48" s="24"/>
      <c r="BD48" s="57"/>
    </row>
    <row r="49" spans="2:57" s="6" customFormat="1" ht="30" customHeight="1">
      <c r="B49" s="23"/>
      <c r="C49" s="217" t="s">
        <v>57</v>
      </c>
      <c r="D49" s="207"/>
      <c r="E49" s="207"/>
      <c r="F49" s="207"/>
      <c r="G49" s="207"/>
      <c r="H49" s="34"/>
      <c r="I49" s="218" t="s">
        <v>58</v>
      </c>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19" t="s">
        <v>59</v>
      </c>
      <c r="AH49" s="207"/>
      <c r="AI49" s="207"/>
      <c r="AJ49" s="207"/>
      <c r="AK49" s="207"/>
      <c r="AL49" s="207"/>
      <c r="AM49" s="207"/>
      <c r="AN49" s="218" t="s">
        <v>60</v>
      </c>
      <c r="AO49" s="207"/>
      <c r="AP49" s="207"/>
      <c r="AQ49" s="58" t="s">
        <v>61</v>
      </c>
      <c r="AR49" s="43"/>
      <c r="AS49" s="59" t="s">
        <v>62</v>
      </c>
      <c r="AT49" s="60" t="s">
        <v>63</v>
      </c>
      <c r="AU49" s="60" t="s">
        <v>64</v>
      </c>
      <c r="AV49" s="60" t="s">
        <v>65</v>
      </c>
      <c r="AW49" s="60" t="s">
        <v>66</v>
      </c>
      <c r="AX49" s="60" t="s">
        <v>67</v>
      </c>
      <c r="AY49" s="60" t="s">
        <v>68</v>
      </c>
      <c r="AZ49" s="60" t="s">
        <v>69</v>
      </c>
      <c r="BA49" s="60" t="s">
        <v>70</v>
      </c>
      <c r="BB49" s="60" t="s">
        <v>71</v>
      </c>
      <c r="BC49" s="60" t="s">
        <v>72</v>
      </c>
      <c r="BD49" s="61" t="s">
        <v>73</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90" s="47" customFormat="1" ht="33" customHeight="1">
      <c r="B51" s="48"/>
      <c r="C51" s="66" t="s">
        <v>74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24">
        <f>ROUND(SUM($AG$52:$AG$53),2)</f>
        <v>0</v>
      </c>
      <c r="AH51" s="225"/>
      <c r="AI51" s="225"/>
      <c r="AJ51" s="225"/>
      <c r="AK51" s="225"/>
      <c r="AL51" s="225"/>
      <c r="AM51" s="225"/>
      <c r="AN51" s="224">
        <f>SUM($AG$51,$AT$51)</f>
        <v>0</v>
      </c>
      <c r="AO51" s="225"/>
      <c r="AP51" s="225"/>
      <c r="AQ51" s="68"/>
      <c r="AR51" s="50"/>
      <c r="AS51" s="69">
        <f>ROUND(SUM($AS$52:$AS$53),2)</f>
        <v>0</v>
      </c>
      <c r="AT51" s="70">
        <f>ROUND(SUM($AV$51:$AW$51),2)</f>
        <v>0</v>
      </c>
      <c r="AU51" s="71">
        <f>ROUND(SUM($AU$52:$AU$53),5)</f>
        <v>0</v>
      </c>
      <c r="AV51" s="70">
        <f>ROUND($AZ$51*$L$26,2)</f>
        <v>0</v>
      </c>
      <c r="AW51" s="70">
        <f>ROUND($BA$51*$L$27,2)</f>
        <v>0</v>
      </c>
      <c r="AX51" s="70">
        <f>ROUND($BB$51*$L$26,2)</f>
        <v>0</v>
      </c>
      <c r="AY51" s="70">
        <f>ROUND($BC$51*$L$27,2)</f>
        <v>0</v>
      </c>
      <c r="AZ51" s="70">
        <f>ROUND(SUM($AZ$52:$AZ$53),2)</f>
        <v>0</v>
      </c>
      <c r="BA51" s="70">
        <f>ROUND(SUM($BA$52:$BA$53),2)</f>
        <v>0</v>
      </c>
      <c r="BB51" s="70">
        <f>ROUND(SUM($BB$52:$BB$53),2)</f>
        <v>0</v>
      </c>
      <c r="BC51" s="70">
        <f>ROUND(SUM($BC$52:$BC$53),2)</f>
        <v>0</v>
      </c>
      <c r="BD51" s="72">
        <f>ROUND(SUM($BD$52:$BD$53),2)</f>
        <v>0</v>
      </c>
      <c r="BS51" s="47" t="s">
        <v>75</v>
      </c>
      <c r="BT51" s="47" t="s">
        <v>76</v>
      </c>
      <c r="BU51" s="73" t="s">
        <v>77</v>
      </c>
      <c r="BV51" s="47" t="s">
        <v>78</v>
      </c>
      <c r="BW51" s="47" t="s">
        <v>5</v>
      </c>
      <c r="BX51" s="47" t="s">
        <v>79</v>
      </c>
      <c r="CL51" s="47" t="s">
        <v>20</v>
      </c>
    </row>
    <row r="52" spans="1:91" s="74" customFormat="1" ht="28.5" customHeight="1">
      <c r="A52" s="230" t="s">
        <v>1009</v>
      </c>
      <c r="B52" s="75"/>
      <c r="C52" s="76"/>
      <c r="D52" s="222" t="s">
        <v>80</v>
      </c>
      <c r="E52" s="223"/>
      <c r="F52" s="223"/>
      <c r="G52" s="223"/>
      <c r="H52" s="223"/>
      <c r="I52" s="76"/>
      <c r="J52" s="222" t="s">
        <v>81</v>
      </c>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0">
        <f>'01 - Stavební část'!$J$27</f>
        <v>0</v>
      </c>
      <c r="AH52" s="221"/>
      <c r="AI52" s="221"/>
      <c r="AJ52" s="221"/>
      <c r="AK52" s="221"/>
      <c r="AL52" s="221"/>
      <c r="AM52" s="221"/>
      <c r="AN52" s="220">
        <f>SUM($AG$52,$AT$52)</f>
        <v>0</v>
      </c>
      <c r="AO52" s="221"/>
      <c r="AP52" s="221"/>
      <c r="AQ52" s="77" t="s">
        <v>82</v>
      </c>
      <c r="AR52" s="78"/>
      <c r="AS52" s="79">
        <v>0</v>
      </c>
      <c r="AT52" s="80">
        <f>ROUND(SUM($AV$52:$AW$52),2)</f>
        <v>0</v>
      </c>
      <c r="AU52" s="81">
        <f>'01 - Stavební část'!$P$100</f>
        <v>0</v>
      </c>
      <c r="AV52" s="80">
        <f>'01 - Stavební část'!$J$30</f>
        <v>0</v>
      </c>
      <c r="AW52" s="80">
        <f>'01 - Stavební část'!$J$31</f>
        <v>0</v>
      </c>
      <c r="AX52" s="80">
        <f>'01 - Stavební část'!$J$32</f>
        <v>0</v>
      </c>
      <c r="AY52" s="80">
        <f>'01 - Stavební část'!$J$33</f>
        <v>0</v>
      </c>
      <c r="AZ52" s="80">
        <f>'01 - Stavební část'!$F$30</f>
        <v>0</v>
      </c>
      <c r="BA52" s="80">
        <f>'01 - Stavební část'!$F$31</f>
        <v>0</v>
      </c>
      <c r="BB52" s="80">
        <f>'01 - Stavební část'!$F$32</f>
        <v>0</v>
      </c>
      <c r="BC52" s="80">
        <f>'01 - Stavební část'!$F$33</f>
        <v>0</v>
      </c>
      <c r="BD52" s="82">
        <f>'01 - Stavební část'!$F$34</f>
        <v>0</v>
      </c>
      <c r="BT52" s="74" t="s">
        <v>22</v>
      </c>
      <c r="BV52" s="74" t="s">
        <v>78</v>
      </c>
      <c r="BW52" s="74" t="s">
        <v>83</v>
      </c>
      <c r="BX52" s="74" t="s">
        <v>5</v>
      </c>
      <c r="CL52" s="74" t="s">
        <v>20</v>
      </c>
      <c r="CM52" s="74" t="s">
        <v>84</v>
      </c>
    </row>
    <row r="53" spans="1:91" s="74" customFormat="1" ht="28.5" customHeight="1">
      <c r="A53" s="230" t="s">
        <v>1009</v>
      </c>
      <c r="B53" s="75"/>
      <c r="C53" s="76"/>
      <c r="D53" s="222" t="s">
        <v>85</v>
      </c>
      <c r="E53" s="223"/>
      <c r="F53" s="223"/>
      <c r="G53" s="223"/>
      <c r="H53" s="223"/>
      <c r="I53" s="76"/>
      <c r="J53" s="222" t="s">
        <v>86</v>
      </c>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0">
        <f>'02 - Vedlejší a ostatní n...'!$J$27</f>
        <v>0</v>
      </c>
      <c r="AH53" s="221"/>
      <c r="AI53" s="221"/>
      <c r="AJ53" s="221"/>
      <c r="AK53" s="221"/>
      <c r="AL53" s="221"/>
      <c r="AM53" s="221"/>
      <c r="AN53" s="220">
        <f>SUM($AG$53,$AT$53)</f>
        <v>0</v>
      </c>
      <c r="AO53" s="221"/>
      <c r="AP53" s="221"/>
      <c r="AQ53" s="77" t="s">
        <v>87</v>
      </c>
      <c r="AR53" s="78"/>
      <c r="AS53" s="83">
        <v>0</v>
      </c>
      <c r="AT53" s="84">
        <f>ROUND(SUM($AV$53:$AW$53),2)</f>
        <v>0</v>
      </c>
      <c r="AU53" s="85">
        <f>'02 - Vedlejší a ostatní n...'!$P$77</f>
        <v>0</v>
      </c>
      <c r="AV53" s="84">
        <f>'02 - Vedlejší a ostatní n...'!$J$30</f>
        <v>0</v>
      </c>
      <c r="AW53" s="84">
        <f>'02 - Vedlejší a ostatní n...'!$J$31</f>
        <v>0</v>
      </c>
      <c r="AX53" s="84">
        <f>'02 - Vedlejší a ostatní n...'!$J$32</f>
        <v>0</v>
      </c>
      <c r="AY53" s="84">
        <f>'02 - Vedlejší a ostatní n...'!$J$33</f>
        <v>0</v>
      </c>
      <c r="AZ53" s="84">
        <f>'02 - Vedlejší a ostatní n...'!$F$30</f>
        <v>0</v>
      </c>
      <c r="BA53" s="84">
        <f>'02 - Vedlejší a ostatní n...'!$F$31</f>
        <v>0</v>
      </c>
      <c r="BB53" s="84">
        <f>'02 - Vedlejší a ostatní n...'!$F$32</f>
        <v>0</v>
      </c>
      <c r="BC53" s="84">
        <f>'02 - Vedlejší a ostatní n...'!$F$33</f>
        <v>0</v>
      </c>
      <c r="BD53" s="86">
        <f>'02 - Vedlejší a ostatní n...'!$F$34</f>
        <v>0</v>
      </c>
      <c r="BT53" s="74" t="s">
        <v>22</v>
      </c>
      <c r="BV53" s="74" t="s">
        <v>78</v>
      </c>
      <c r="BW53" s="74" t="s">
        <v>88</v>
      </c>
      <c r="BX53" s="74" t="s">
        <v>5</v>
      </c>
      <c r="CL53" s="74" t="s">
        <v>20</v>
      </c>
      <c r="CM53" s="74" t="s">
        <v>84</v>
      </c>
    </row>
    <row r="54" spans="2:44" s="6" customFormat="1" ht="30.75" customHeight="1">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43"/>
    </row>
    <row r="55" spans="2:44" s="6" customFormat="1" ht="7.5"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43"/>
    </row>
  </sheetData>
  <sheetProtection password="CC35" sheet="1" objects="1" scenarios="1" formatColumns="0" formatRows="0" sort="0" autoFilter="0"/>
  <mergeCells count="45">
    <mergeCell ref="AR2:BE2"/>
    <mergeCell ref="AN53:AP53"/>
    <mergeCell ref="AG53:AM53"/>
    <mergeCell ref="D53:H53"/>
    <mergeCell ref="J53:AF53"/>
    <mergeCell ref="AG51:AM51"/>
    <mergeCell ref="AN51:AP51"/>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01 - Stavební část'!C2" tooltip="01 - Stavební část" display="/"/>
    <hyperlink ref="A53" location="'02 - Vedlejší a ostatní n...'!C2" tooltip="02 - Vedlejší a ostatní n..." display="/"/>
  </hyperlinks>
  <printOptions/>
  <pageMargins left="0.5902777910232544" right="0.5902777910232544" top="0.5902777910232544" bottom="0.5902777910232544" header="0" footer="0"/>
  <pageSetup blackAndWhite="1" fitToHeight="100" fitToWidth="1"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53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2"/>
      <c r="C1" s="232"/>
      <c r="D1" s="231" t="s">
        <v>1</v>
      </c>
      <c r="E1" s="232"/>
      <c r="F1" s="233" t="s">
        <v>1010</v>
      </c>
      <c r="G1" s="238" t="s">
        <v>1011</v>
      </c>
      <c r="H1" s="238"/>
      <c r="I1" s="232"/>
      <c r="J1" s="233" t="s">
        <v>1012</v>
      </c>
      <c r="K1" s="231" t="s">
        <v>89</v>
      </c>
      <c r="L1" s="233" t="s">
        <v>1013</v>
      </c>
      <c r="M1" s="233"/>
      <c r="N1" s="233"/>
      <c r="O1" s="233"/>
      <c r="P1" s="233"/>
      <c r="Q1" s="233"/>
      <c r="R1" s="233"/>
      <c r="S1" s="233"/>
      <c r="T1" s="233"/>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6"/>
      <c r="M2" s="191"/>
      <c r="N2" s="191"/>
      <c r="O2" s="191"/>
      <c r="P2" s="191"/>
      <c r="Q2" s="191"/>
      <c r="R2" s="191"/>
      <c r="S2" s="191"/>
      <c r="T2" s="191"/>
      <c r="U2" s="191"/>
      <c r="V2" s="191"/>
      <c r="AT2" s="2" t="s">
        <v>83</v>
      </c>
    </row>
    <row r="3" spans="2:46" s="2" customFormat="1" ht="7.5" customHeight="1">
      <c r="B3" s="7"/>
      <c r="C3" s="8"/>
      <c r="D3" s="8"/>
      <c r="E3" s="8"/>
      <c r="F3" s="8"/>
      <c r="G3" s="8"/>
      <c r="H3" s="8"/>
      <c r="I3" s="87"/>
      <c r="J3" s="8"/>
      <c r="K3" s="9"/>
      <c r="AT3" s="2" t="s">
        <v>84</v>
      </c>
    </row>
    <row r="4" spans="2:46" s="2" customFormat="1" ht="37.5" customHeight="1">
      <c r="B4" s="10"/>
      <c r="C4" s="11"/>
      <c r="D4" s="12" t="s">
        <v>90</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27" t="str">
        <f>'Rekapitulace stavby'!$K$6</f>
        <v>Realizace úspor energie VS ZZSPK Klatovy</v>
      </c>
      <c r="F7" s="195"/>
      <c r="G7" s="195"/>
      <c r="H7" s="195"/>
      <c r="J7" s="11"/>
      <c r="K7" s="13"/>
    </row>
    <row r="8" spans="2:11" s="6" customFormat="1" ht="15.75" customHeight="1">
      <c r="B8" s="23"/>
      <c r="C8" s="24"/>
      <c r="D8" s="19" t="s">
        <v>91</v>
      </c>
      <c r="E8" s="24"/>
      <c r="F8" s="24"/>
      <c r="G8" s="24"/>
      <c r="H8" s="24"/>
      <c r="J8" s="24"/>
      <c r="K8" s="27"/>
    </row>
    <row r="9" spans="2:11" s="6" customFormat="1" ht="37.5" customHeight="1">
      <c r="B9" s="23"/>
      <c r="C9" s="24"/>
      <c r="D9" s="24"/>
      <c r="E9" s="210" t="s">
        <v>92</v>
      </c>
      <c r="F9" s="202"/>
      <c r="G9" s="202"/>
      <c r="H9" s="202"/>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t="s">
        <v>20</v>
      </c>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03.12.2014</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t="s">
        <v>36</v>
      </c>
      <c r="K20" s="27"/>
    </row>
    <row r="21" spans="2:11" s="6" customFormat="1" ht="18.75" customHeight="1">
      <c r="B21" s="23"/>
      <c r="C21" s="24"/>
      <c r="D21" s="24"/>
      <c r="E21" s="17" t="s">
        <v>37</v>
      </c>
      <c r="F21" s="24"/>
      <c r="G21" s="24"/>
      <c r="H21" s="24"/>
      <c r="I21" s="88" t="s">
        <v>32</v>
      </c>
      <c r="J21" s="17" t="s">
        <v>38</v>
      </c>
      <c r="K21" s="27"/>
    </row>
    <row r="22" spans="2:11" s="6" customFormat="1" ht="7.5" customHeight="1">
      <c r="B22" s="23"/>
      <c r="C22" s="24"/>
      <c r="D22" s="24"/>
      <c r="E22" s="24"/>
      <c r="F22" s="24"/>
      <c r="G22" s="24"/>
      <c r="H22" s="24"/>
      <c r="J22" s="24"/>
      <c r="K22" s="27"/>
    </row>
    <row r="23" spans="2:11" s="6" customFormat="1" ht="15" customHeight="1">
      <c r="B23" s="23"/>
      <c r="C23" s="24"/>
      <c r="D23" s="19" t="s">
        <v>40</v>
      </c>
      <c r="E23" s="24"/>
      <c r="F23" s="24"/>
      <c r="G23" s="24"/>
      <c r="H23" s="24"/>
      <c r="J23" s="24"/>
      <c r="K23" s="27"/>
    </row>
    <row r="24" spans="2:11" s="89" customFormat="1" ht="340.5" customHeight="1">
      <c r="B24" s="90"/>
      <c r="C24" s="91"/>
      <c r="D24" s="91"/>
      <c r="E24" s="198" t="s">
        <v>41</v>
      </c>
      <c r="F24" s="228"/>
      <c r="G24" s="228"/>
      <c r="H24" s="228"/>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42</v>
      </c>
      <c r="E27" s="24"/>
      <c r="F27" s="24"/>
      <c r="G27" s="24"/>
      <c r="H27" s="24"/>
      <c r="J27" s="67">
        <f>ROUND($J$100,2)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44</v>
      </c>
      <c r="G29" s="24"/>
      <c r="H29" s="24"/>
      <c r="I29" s="95" t="s">
        <v>43</v>
      </c>
      <c r="J29" s="28" t="s">
        <v>45</v>
      </c>
      <c r="K29" s="27"/>
    </row>
    <row r="30" spans="2:11" s="6" customFormat="1" ht="15" customHeight="1">
      <c r="B30" s="23"/>
      <c r="C30" s="24"/>
      <c r="D30" s="30" t="s">
        <v>46</v>
      </c>
      <c r="E30" s="30" t="s">
        <v>47</v>
      </c>
      <c r="F30" s="96">
        <f>ROUND(SUM($BE$100:$BE$537),2)</f>
        <v>0</v>
      </c>
      <c r="G30" s="24"/>
      <c r="H30" s="24"/>
      <c r="I30" s="97">
        <v>0.21</v>
      </c>
      <c r="J30" s="96">
        <f>ROUND(ROUND((SUM($BE$100:$BE$537)),2)*$I$30,2)</f>
        <v>0</v>
      </c>
      <c r="K30" s="27"/>
    </row>
    <row r="31" spans="2:11" s="6" customFormat="1" ht="15" customHeight="1">
      <c r="B31" s="23"/>
      <c r="C31" s="24"/>
      <c r="D31" s="24"/>
      <c r="E31" s="30" t="s">
        <v>48</v>
      </c>
      <c r="F31" s="96">
        <f>ROUND(SUM($BF$100:$BF$537),2)</f>
        <v>0</v>
      </c>
      <c r="G31" s="24"/>
      <c r="H31" s="24"/>
      <c r="I31" s="97">
        <v>0.15</v>
      </c>
      <c r="J31" s="96">
        <f>ROUND(ROUND((SUM($BF$100:$BF$537)),2)*$I$31,2)</f>
        <v>0</v>
      </c>
      <c r="K31" s="27"/>
    </row>
    <row r="32" spans="2:11" s="6" customFormat="1" ht="15" customHeight="1" hidden="1">
      <c r="B32" s="23"/>
      <c r="C32" s="24"/>
      <c r="D32" s="24"/>
      <c r="E32" s="30" t="s">
        <v>49</v>
      </c>
      <c r="F32" s="96">
        <f>ROUND(SUM($BG$100:$BG$537),2)</f>
        <v>0</v>
      </c>
      <c r="G32" s="24"/>
      <c r="H32" s="24"/>
      <c r="I32" s="97">
        <v>0.21</v>
      </c>
      <c r="J32" s="96">
        <v>0</v>
      </c>
      <c r="K32" s="27"/>
    </row>
    <row r="33" spans="2:11" s="6" customFormat="1" ht="15" customHeight="1" hidden="1">
      <c r="B33" s="23"/>
      <c r="C33" s="24"/>
      <c r="D33" s="24"/>
      <c r="E33" s="30" t="s">
        <v>50</v>
      </c>
      <c r="F33" s="96">
        <f>ROUND(SUM($BH$100:$BH$537),2)</f>
        <v>0</v>
      </c>
      <c r="G33" s="24"/>
      <c r="H33" s="24"/>
      <c r="I33" s="97">
        <v>0.15</v>
      </c>
      <c r="J33" s="96">
        <v>0</v>
      </c>
      <c r="K33" s="27"/>
    </row>
    <row r="34" spans="2:11" s="6" customFormat="1" ht="15" customHeight="1" hidden="1">
      <c r="B34" s="23"/>
      <c r="C34" s="24"/>
      <c r="D34" s="24"/>
      <c r="E34" s="30" t="s">
        <v>51</v>
      </c>
      <c r="F34" s="96">
        <f>ROUND(SUM($BI$100:$BI$537),2)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52</v>
      </c>
      <c r="E36" s="34"/>
      <c r="F36" s="34"/>
      <c r="G36" s="98" t="s">
        <v>53</v>
      </c>
      <c r="H36" s="35" t="s">
        <v>54</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93</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27" t="str">
        <f>$E$7</f>
        <v>Realizace úspor energie VS ZZSPK Klatovy</v>
      </c>
      <c r="F45" s="202"/>
      <c r="G45" s="202"/>
      <c r="H45" s="202"/>
      <c r="J45" s="24"/>
      <c r="K45" s="27"/>
    </row>
    <row r="46" spans="2:11" s="6" customFormat="1" ht="15" customHeight="1">
      <c r="B46" s="23"/>
      <c r="C46" s="19" t="s">
        <v>91</v>
      </c>
      <c r="D46" s="24"/>
      <c r="E46" s="24"/>
      <c r="F46" s="24"/>
      <c r="G46" s="24"/>
      <c r="H46" s="24"/>
      <c r="J46" s="24"/>
      <c r="K46" s="27"/>
    </row>
    <row r="47" spans="2:11" s="6" customFormat="1" ht="19.5" customHeight="1">
      <c r="B47" s="23"/>
      <c r="C47" s="24"/>
      <c r="D47" s="24"/>
      <c r="E47" s="210" t="str">
        <f>$E$9</f>
        <v>01 - Stavební část</v>
      </c>
      <c r="F47" s="202"/>
      <c r="G47" s="202"/>
      <c r="H47" s="202"/>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Pod Nemocnicí 790, 339 01 Klatovy</v>
      </c>
      <c r="G49" s="24"/>
      <c r="H49" s="24"/>
      <c r="I49" s="88" t="s">
        <v>25</v>
      </c>
      <c r="J49" s="52" t="str">
        <f>IF($J$12="","",$J$12)</f>
        <v>03.12.2014</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ZZSPK,příspěvková org.,Edvarda Beneše 525/19,Doudl</v>
      </c>
      <c r="G51" s="24"/>
      <c r="H51" s="24"/>
      <c r="I51" s="88" t="s">
        <v>35</v>
      </c>
      <c r="J51" s="17" t="str">
        <f>$E$21</f>
        <v>Luboš Beneda,Čižice 279, 332 09 Štěnovice</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94</v>
      </c>
      <c r="D54" s="32"/>
      <c r="E54" s="32"/>
      <c r="F54" s="32"/>
      <c r="G54" s="32"/>
      <c r="H54" s="32"/>
      <c r="I54" s="106"/>
      <c r="J54" s="107" t="s">
        <v>95</v>
      </c>
      <c r="K54" s="37"/>
    </row>
    <row r="55" spans="2:11" s="6" customFormat="1" ht="11.25" customHeight="1">
      <c r="B55" s="23"/>
      <c r="C55" s="24"/>
      <c r="D55" s="24"/>
      <c r="E55" s="24"/>
      <c r="F55" s="24"/>
      <c r="G55" s="24"/>
      <c r="H55" s="24"/>
      <c r="J55" s="24"/>
      <c r="K55" s="27"/>
    </row>
    <row r="56" spans="2:47" s="6" customFormat="1" ht="30" customHeight="1">
      <c r="B56" s="23"/>
      <c r="C56" s="66" t="s">
        <v>96</v>
      </c>
      <c r="D56" s="24"/>
      <c r="E56" s="24"/>
      <c r="F56" s="24"/>
      <c r="G56" s="24"/>
      <c r="H56" s="24"/>
      <c r="J56" s="67">
        <f>$J$100</f>
        <v>0</v>
      </c>
      <c r="K56" s="27"/>
      <c r="AU56" s="6" t="s">
        <v>97</v>
      </c>
    </row>
    <row r="57" spans="2:11" s="73" customFormat="1" ht="25.5" customHeight="1">
      <c r="B57" s="108"/>
      <c r="C57" s="109"/>
      <c r="D57" s="110" t="s">
        <v>98</v>
      </c>
      <c r="E57" s="110"/>
      <c r="F57" s="110"/>
      <c r="G57" s="110"/>
      <c r="H57" s="110"/>
      <c r="I57" s="111"/>
      <c r="J57" s="112">
        <f>$J$101</f>
        <v>0</v>
      </c>
      <c r="K57" s="113"/>
    </row>
    <row r="58" spans="2:11" s="114" customFormat="1" ht="21" customHeight="1">
      <c r="B58" s="115"/>
      <c r="C58" s="116"/>
      <c r="D58" s="117" t="s">
        <v>99</v>
      </c>
      <c r="E58" s="117"/>
      <c r="F58" s="117"/>
      <c r="G58" s="117"/>
      <c r="H58" s="117"/>
      <c r="I58" s="118"/>
      <c r="J58" s="119">
        <f>$J$102</f>
        <v>0</v>
      </c>
      <c r="K58" s="120"/>
    </row>
    <row r="59" spans="2:11" s="114" customFormat="1" ht="21" customHeight="1">
      <c r="B59" s="115"/>
      <c r="C59" s="116"/>
      <c r="D59" s="117" t="s">
        <v>100</v>
      </c>
      <c r="E59" s="117"/>
      <c r="F59" s="117"/>
      <c r="G59" s="117"/>
      <c r="H59" s="117"/>
      <c r="I59" s="118"/>
      <c r="J59" s="119">
        <f>$J$112</f>
        <v>0</v>
      </c>
      <c r="K59" s="120"/>
    </row>
    <row r="60" spans="2:11" s="114" customFormat="1" ht="21" customHeight="1">
      <c r="B60" s="115"/>
      <c r="C60" s="116"/>
      <c r="D60" s="117" t="s">
        <v>101</v>
      </c>
      <c r="E60" s="117"/>
      <c r="F60" s="117"/>
      <c r="G60" s="117"/>
      <c r="H60" s="117"/>
      <c r="I60" s="118"/>
      <c r="J60" s="119">
        <f>$J$149</f>
        <v>0</v>
      </c>
      <c r="K60" s="120"/>
    </row>
    <row r="61" spans="2:11" s="114" customFormat="1" ht="21" customHeight="1">
      <c r="B61" s="115"/>
      <c r="C61" s="116"/>
      <c r="D61" s="117" t="s">
        <v>102</v>
      </c>
      <c r="E61" s="117"/>
      <c r="F61" s="117"/>
      <c r="G61" s="117"/>
      <c r="H61" s="117"/>
      <c r="I61" s="118"/>
      <c r="J61" s="119">
        <f>$J$228</f>
        <v>0</v>
      </c>
      <c r="K61" s="120"/>
    </row>
    <row r="62" spans="2:11" s="114" customFormat="1" ht="21" customHeight="1">
      <c r="B62" s="115"/>
      <c r="C62" s="116"/>
      <c r="D62" s="117" t="s">
        <v>103</v>
      </c>
      <c r="E62" s="117"/>
      <c r="F62" s="117"/>
      <c r="G62" s="117"/>
      <c r="H62" s="117"/>
      <c r="I62" s="118"/>
      <c r="J62" s="119">
        <f>$J$237</f>
        <v>0</v>
      </c>
      <c r="K62" s="120"/>
    </row>
    <row r="63" spans="2:11" s="114" customFormat="1" ht="21" customHeight="1">
      <c r="B63" s="115"/>
      <c r="C63" s="116"/>
      <c r="D63" s="117" t="s">
        <v>104</v>
      </c>
      <c r="E63" s="117"/>
      <c r="F63" s="117"/>
      <c r="G63" s="117"/>
      <c r="H63" s="117"/>
      <c r="I63" s="118"/>
      <c r="J63" s="119">
        <f>$J$278</f>
        <v>0</v>
      </c>
      <c r="K63" s="120"/>
    </row>
    <row r="64" spans="2:11" s="114" customFormat="1" ht="21" customHeight="1">
      <c r="B64" s="115"/>
      <c r="C64" s="116"/>
      <c r="D64" s="117" t="s">
        <v>105</v>
      </c>
      <c r="E64" s="117"/>
      <c r="F64" s="117"/>
      <c r="G64" s="117"/>
      <c r="H64" s="117"/>
      <c r="I64" s="118"/>
      <c r="J64" s="119">
        <f>$J$288</f>
        <v>0</v>
      </c>
      <c r="K64" s="120"/>
    </row>
    <row r="65" spans="2:11" s="114" customFormat="1" ht="21" customHeight="1">
      <c r="B65" s="115"/>
      <c r="C65" s="116"/>
      <c r="D65" s="117" t="s">
        <v>106</v>
      </c>
      <c r="E65" s="117"/>
      <c r="F65" s="117"/>
      <c r="G65" s="117"/>
      <c r="H65" s="117"/>
      <c r="I65" s="118"/>
      <c r="J65" s="119">
        <f>$J$365</f>
        <v>0</v>
      </c>
      <c r="K65" s="120"/>
    </row>
    <row r="66" spans="2:11" s="114" customFormat="1" ht="21" customHeight="1">
      <c r="B66" s="115"/>
      <c r="C66" s="116"/>
      <c r="D66" s="117" t="s">
        <v>107</v>
      </c>
      <c r="E66" s="117"/>
      <c r="F66" s="117"/>
      <c r="G66" s="117"/>
      <c r="H66" s="117"/>
      <c r="I66" s="118"/>
      <c r="J66" s="119">
        <f>$J$377</f>
        <v>0</v>
      </c>
      <c r="K66" s="120"/>
    </row>
    <row r="67" spans="2:11" s="73" customFormat="1" ht="25.5" customHeight="1">
      <c r="B67" s="108"/>
      <c r="C67" s="109"/>
      <c r="D67" s="110" t="s">
        <v>108</v>
      </c>
      <c r="E67" s="110"/>
      <c r="F67" s="110"/>
      <c r="G67" s="110"/>
      <c r="H67" s="110"/>
      <c r="I67" s="111"/>
      <c r="J67" s="112">
        <f>$J$380</f>
        <v>0</v>
      </c>
      <c r="K67" s="113"/>
    </row>
    <row r="68" spans="2:11" s="114" customFormat="1" ht="21" customHeight="1">
      <c r="B68" s="115"/>
      <c r="C68" s="116"/>
      <c r="D68" s="117" t="s">
        <v>109</v>
      </c>
      <c r="E68" s="117"/>
      <c r="F68" s="117"/>
      <c r="G68" s="117"/>
      <c r="H68" s="117"/>
      <c r="I68" s="118"/>
      <c r="J68" s="119">
        <f>$J$381</f>
        <v>0</v>
      </c>
      <c r="K68" s="120"/>
    </row>
    <row r="69" spans="2:11" s="114" customFormat="1" ht="21" customHeight="1">
      <c r="B69" s="115"/>
      <c r="C69" s="116"/>
      <c r="D69" s="117" t="s">
        <v>110</v>
      </c>
      <c r="E69" s="117"/>
      <c r="F69" s="117"/>
      <c r="G69" s="117"/>
      <c r="H69" s="117"/>
      <c r="I69" s="118"/>
      <c r="J69" s="119">
        <f>$J$405</f>
        <v>0</v>
      </c>
      <c r="K69" s="120"/>
    </row>
    <row r="70" spans="2:11" s="114" customFormat="1" ht="21" customHeight="1">
      <c r="B70" s="115"/>
      <c r="C70" s="116"/>
      <c r="D70" s="117" t="s">
        <v>111</v>
      </c>
      <c r="E70" s="117"/>
      <c r="F70" s="117"/>
      <c r="G70" s="117"/>
      <c r="H70" s="117"/>
      <c r="I70" s="118"/>
      <c r="J70" s="119">
        <f>$J$423</f>
        <v>0</v>
      </c>
      <c r="K70" s="120"/>
    </row>
    <row r="71" spans="2:11" s="114" customFormat="1" ht="21" customHeight="1">
      <c r="B71" s="115"/>
      <c r="C71" s="116"/>
      <c r="D71" s="117" t="s">
        <v>112</v>
      </c>
      <c r="E71" s="117"/>
      <c r="F71" s="117"/>
      <c r="G71" s="117"/>
      <c r="H71" s="117"/>
      <c r="I71" s="118"/>
      <c r="J71" s="119">
        <f>$J$428</f>
        <v>0</v>
      </c>
      <c r="K71" s="120"/>
    </row>
    <row r="72" spans="2:11" s="114" customFormat="1" ht="21" customHeight="1">
      <c r="B72" s="115"/>
      <c r="C72" s="116"/>
      <c r="D72" s="117" t="s">
        <v>113</v>
      </c>
      <c r="E72" s="117"/>
      <c r="F72" s="117"/>
      <c r="G72" s="117"/>
      <c r="H72" s="117"/>
      <c r="I72" s="118"/>
      <c r="J72" s="119">
        <f>$J$439</f>
        <v>0</v>
      </c>
      <c r="K72" s="120"/>
    </row>
    <row r="73" spans="2:11" s="114" customFormat="1" ht="21" customHeight="1">
      <c r="B73" s="115"/>
      <c r="C73" s="116"/>
      <c r="D73" s="117" t="s">
        <v>114</v>
      </c>
      <c r="E73" s="117"/>
      <c r="F73" s="117"/>
      <c r="G73" s="117"/>
      <c r="H73" s="117"/>
      <c r="I73" s="118"/>
      <c r="J73" s="119">
        <f>$J$450</f>
        <v>0</v>
      </c>
      <c r="K73" s="120"/>
    </row>
    <row r="74" spans="2:11" s="114" customFormat="1" ht="21" customHeight="1">
      <c r="B74" s="115"/>
      <c r="C74" s="116"/>
      <c r="D74" s="117" t="s">
        <v>115</v>
      </c>
      <c r="E74" s="117"/>
      <c r="F74" s="117"/>
      <c r="G74" s="117"/>
      <c r="H74" s="117"/>
      <c r="I74" s="118"/>
      <c r="J74" s="119">
        <f>$J$474</f>
        <v>0</v>
      </c>
      <c r="K74" s="120"/>
    </row>
    <row r="75" spans="2:11" s="114" customFormat="1" ht="21" customHeight="1">
      <c r="B75" s="115"/>
      <c r="C75" s="116"/>
      <c r="D75" s="117" t="s">
        <v>116</v>
      </c>
      <c r="E75" s="117"/>
      <c r="F75" s="117"/>
      <c r="G75" s="117"/>
      <c r="H75" s="117"/>
      <c r="I75" s="118"/>
      <c r="J75" s="119">
        <f>$J$487</f>
        <v>0</v>
      </c>
      <c r="K75" s="120"/>
    </row>
    <row r="76" spans="2:11" s="114" customFormat="1" ht="21" customHeight="1">
      <c r="B76" s="115"/>
      <c r="C76" s="116"/>
      <c r="D76" s="117" t="s">
        <v>117</v>
      </c>
      <c r="E76" s="117"/>
      <c r="F76" s="117"/>
      <c r="G76" s="117"/>
      <c r="H76" s="117"/>
      <c r="I76" s="118"/>
      <c r="J76" s="119">
        <f>$J$510</f>
        <v>0</v>
      </c>
      <c r="K76" s="120"/>
    </row>
    <row r="77" spans="2:11" s="114" customFormat="1" ht="21" customHeight="1">
      <c r="B77" s="115"/>
      <c r="C77" s="116"/>
      <c r="D77" s="117" t="s">
        <v>118</v>
      </c>
      <c r="E77" s="117"/>
      <c r="F77" s="117"/>
      <c r="G77" s="117"/>
      <c r="H77" s="117"/>
      <c r="I77" s="118"/>
      <c r="J77" s="119">
        <f>$J$521</f>
        <v>0</v>
      </c>
      <c r="K77" s="120"/>
    </row>
    <row r="78" spans="2:11" s="114" customFormat="1" ht="21" customHeight="1">
      <c r="B78" s="115"/>
      <c r="C78" s="116"/>
      <c r="D78" s="117" t="s">
        <v>119</v>
      </c>
      <c r="E78" s="117"/>
      <c r="F78" s="117"/>
      <c r="G78" s="117"/>
      <c r="H78" s="117"/>
      <c r="I78" s="118"/>
      <c r="J78" s="119">
        <f>$J$524</f>
        <v>0</v>
      </c>
      <c r="K78" s="120"/>
    </row>
    <row r="79" spans="2:11" s="114" customFormat="1" ht="21" customHeight="1">
      <c r="B79" s="115"/>
      <c r="C79" s="116"/>
      <c r="D79" s="117" t="s">
        <v>120</v>
      </c>
      <c r="E79" s="117"/>
      <c r="F79" s="117"/>
      <c r="G79" s="117"/>
      <c r="H79" s="117"/>
      <c r="I79" s="118"/>
      <c r="J79" s="119">
        <f>$J$530</f>
        <v>0</v>
      </c>
      <c r="K79" s="120"/>
    </row>
    <row r="80" spans="2:11" s="114" customFormat="1" ht="21" customHeight="1">
      <c r="B80" s="115"/>
      <c r="C80" s="116"/>
      <c r="D80" s="117" t="s">
        <v>121</v>
      </c>
      <c r="E80" s="117"/>
      <c r="F80" s="117"/>
      <c r="G80" s="117"/>
      <c r="H80" s="117"/>
      <c r="I80" s="118"/>
      <c r="J80" s="119">
        <f>$J$532</f>
        <v>0</v>
      </c>
      <c r="K80" s="120"/>
    </row>
    <row r="81" spans="2:11" s="6" customFormat="1" ht="22.5" customHeight="1">
      <c r="B81" s="23"/>
      <c r="C81" s="24"/>
      <c r="D81" s="24"/>
      <c r="E81" s="24"/>
      <c r="F81" s="24"/>
      <c r="G81" s="24"/>
      <c r="H81" s="24"/>
      <c r="J81" s="24"/>
      <c r="K81" s="27"/>
    </row>
    <row r="82" spans="2:11" s="6" customFormat="1" ht="7.5" customHeight="1">
      <c r="B82" s="38"/>
      <c r="C82" s="39"/>
      <c r="D82" s="39"/>
      <c r="E82" s="39"/>
      <c r="F82" s="39"/>
      <c r="G82" s="39"/>
      <c r="H82" s="39"/>
      <c r="I82" s="101"/>
      <c r="J82" s="39"/>
      <c r="K82" s="40"/>
    </row>
    <row r="86" spans="2:12" s="6" customFormat="1" ht="7.5" customHeight="1">
      <c r="B86" s="41"/>
      <c r="C86" s="42"/>
      <c r="D86" s="42"/>
      <c r="E86" s="42"/>
      <c r="F86" s="42"/>
      <c r="G86" s="42"/>
      <c r="H86" s="42"/>
      <c r="I86" s="103"/>
      <c r="J86" s="42"/>
      <c r="K86" s="42"/>
      <c r="L86" s="43"/>
    </row>
    <row r="87" spans="2:12" s="6" customFormat="1" ht="37.5" customHeight="1">
      <c r="B87" s="23"/>
      <c r="C87" s="12" t="s">
        <v>122</v>
      </c>
      <c r="D87" s="24"/>
      <c r="E87" s="24"/>
      <c r="F87" s="24"/>
      <c r="G87" s="24"/>
      <c r="H87" s="24"/>
      <c r="J87" s="24"/>
      <c r="K87" s="24"/>
      <c r="L87" s="43"/>
    </row>
    <row r="88" spans="2:12" s="6" customFormat="1" ht="7.5" customHeight="1">
      <c r="B88" s="23"/>
      <c r="C88" s="24"/>
      <c r="D88" s="24"/>
      <c r="E88" s="24"/>
      <c r="F88" s="24"/>
      <c r="G88" s="24"/>
      <c r="H88" s="24"/>
      <c r="J88" s="24"/>
      <c r="K88" s="24"/>
      <c r="L88" s="43"/>
    </row>
    <row r="89" spans="2:12" s="6" customFormat="1" ht="15" customHeight="1">
      <c r="B89" s="23"/>
      <c r="C89" s="19" t="s">
        <v>16</v>
      </c>
      <c r="D89" s="24"/>
      <c r="E89" s="24"/>
      <c r="F89" s="24"/>
      <c r="G89" s="24"/>
      <c r="H89" s="24"/>
      <c r="J89" s="24"/>
      <c r="K89" s="24"/>
      <c r="L89" s="43"/>
    </row>
    <row r="90" spans="2:12" s="6" customFormat="1" ht="16.5" customHeight="1">
      <c r="B90" s="23"/>
      <c r="C90" s="24"/>
      <c r="D90" s="24"/>
      <c r="E90" s="227" t="str">
        <f>$E$7</f>
        <v>Realizace úspor energie VS ZZSPK Klatovy</v>
      </c>
      <c r="F90" s="202"/>
      <c r="G90" s="202"/>
      <c r="H90" s="202"/>
      <c r="J90" s="24"/>
      <c r="K90" s="24"/>
      <c r="L90" s="43"/>
    </row>
    <row r="91" spans="2:12" s="6" customFormat="1" ht="15" customHeight="1">
      <c r="B91" s="23"/>
      <c r="C91" s="19" t="s">
        <v>91</v>
      </c>
      <c r="D91" s="24"/>
      <c r="E91" s="24"/>
      <c r="F91" s="24"/>
      <c r="G91" s="24"/>
      <c r="H91" s="24"/>
      <c r="J91" s="24"/>
      <c r="K91" s="24"/>
      <c r="L91" s="43"/>
    </row>
    <row r="92" spans="2:12" s="6" customFormat="1" ht="19.5" customHeight="1">
      <c r="B92" s="23"/>
      <c r="C92" s="24"/>
      <c r="D92" s="24"/>
      <c r="E92" s="210" t="str">
        <f>$E$9</f>
        <v>01 - Stavební část</v>
      </c>
      <c r="F92" s="202"/>
      <c r="G92" s="202"/>
      <c r="H92" s="202"/>
      <c r="J92" s="24"/>
      <c r="K92" s="24"/>
      <c r="L92" s="43"/>
    </row>
    <row r="93" spans="2:12" s="6" customFormat="1" ht="7.5" customHeight="1">
      <c r="B93" s="23"/>
      <c r="C93" s="24"/>
      <c r="D93" s="24"/>
      <c r="E93" s="24"/>
      <c r="F93" s="24"/>
      <c r="G93" s="24"/>
      <c r="H93" s="24"/>
      <c r="J93" s="24"/>
      <c r="K93" s="24"/>
      <c r="L93" s="43"/>
    </row>
    <row r="94" spans="2:12" s="6" customFormat="1" ht="18.75" customHeight="1">
      <c r="B94" s="23"/>
      <c r="C94" s="19" t="s">
        <v>23</v>
      </c>
      <c r="D94" s="24"/>
      <c r="E94" s="24"/>
      <c r="F94" s="17" t="str">
        <f>$F$12</f>
        <v>Pod Nemocnicí 790, 339 01 Klatovy</v>
      </c>
      <c r="G94" s="24"/>
      <c r="H94" s="24"/>
      <c r="I94" s="88" t="s">
        <v>25</v>
      </c>
      <c r="J94" s="52" t="str">
        <f>IF($J$12="","",$J$12)</f>
        <v>03.12.2014</v>
      </c>
      <c r="K94" s="24"/>
      <c r="L94" s="43"/>
    </row>
    <row r="95" spans="2:12" s="6" customFormat="1" ht="7.5" customHeight="1">
      <c r="B95" s="23"/>
      <c r="C95" s="24"/>
      <c r="D95" s="24"/>
      <c r="E95" s="24"/>
      <c r="F95" s="24"/>
      <c r="G95" s="24"/>
      <c r="H95" s="24"/>
      <c r="J95" s="24"/>
      <c r="K95" s="24"/>
      <c r="L95" s="43"/>
    </row>
    <row r="96" spans="2:12" s="6" customFormat="1" ht="15.75" customHeight="1">
      <c r="B96" s="23"/>
      <c r="C96" s="19" t="s">
        <v>29</v>
      </c>
      <c r="D96" s="24"/>
      <c r="E96" s="24"/>
      <c r="F96" s="17" t="str">
        <f>$E$15</f>
        <v>ZZSPK,příspěvková org.,Edvarda Beneše 525/19,Doudl</v>
      </c>
      <c r="G96" s="24"/>
      <c r="H96" s="24"/>
      <c r="I96" s="88" t="s">
        <v>35</v>
      </c>
      <c r="J96" s="17" t="str">
        <f>$E$21</f>
        <v>Luboš Beneda,Čižice 279, 332 09 Štěnovice</v>
      </c>
      <c r="K96" s="24"/>
      <c r="L96" s="43"/>
    </row>
    <row r="97" spans="2:12" s="6" customFormat="1" ht="15" customHeight="1">
      <c r="B97" s="23"/>
      <c r="C97" s="19" t="s">
        <v>33</v>
      </c>
      <c r="D97" s="24"/>
      <c r="E97" s="24"/>
      <c r="F97" s="17">
        <f>IF($E$18="","",$E$18)</f>
      </c>
      <c r="G97" s="24"/>
      <c r="H97" s="24"/>
      <c r="J97" s="24"/>
      <c r="K97" s="24"/>
      <c r="L97" s="43"/>
    </row>
    <row r="98" spans="2:12" s="6" customFormat="1" ht="11.25" customHeight="1">
      <c r="B98" s="23"/>
      <c r="C98" s="24"/>
      <c r="D98" s="24"/>
      <c r="E98" s="24"/>
      <c r="F98" s="24"/>
      <c r="G98" s="24"/>
      <c r="H98" s="24"/>
      <c r="J98" s="24"/>
      <c r="K98" s="24"/>
      <c r="L98" s="43"/>
    </row>
    <row r="99" spans="2:20" s="121" customFormat="1" ht="30" customHeight="1">
      <c r="B99" s="122"/>
      <c r="C99" s="123" t="s">
        <v>123</v>
      </c>
      <c r="D99" s="124" t="s">
        <v>61</v>
      </c>
      <c r="E99" s="124" t="s">
        <v>57</v>
      </c>
      <c r="F99" s="124" t="s">
        <v>124</v>
      </c>
      <c r="G99" s="124" t="s">
        <v>125</v>
      </c>
      <c r="H99" s="124" t="s">
        <v>126</v>
      </c>
      <c r="I99" s="125" t="s">
        <v>127</v>
      </c>
      <c r="J99" s="124" t="s">
        <v>128</v>
      </c>
      <c r="K99" s="126" t="s">
        <v>129</v>
      </c>
      <c r="L99" s="127"/>
      <c r="M99" s="59" t="s">
        <v>130</v>
      </c>
      <c r="N99" s="60" t="s">
        <v>46</v>
      </c>
      <c r="O99" s="60" t="s">
        <v>131</v>
      </c>
      <c r="P99" s="60" t="s">
        <v>132</v>
      </c>
      <c r="Q99" s="60" t="s">
        <v>133</v>
      </c>
      <c r="R99" s="60" t="s">
        <v>134</v>
      </c>
      <c r="S99" s="60" t="s">
        <v>135</v>
      </c>
      <c r="T99" s="61" t="s">
        <v>136</v>
      </c>
    </row>
    <row r="100" spans="2:63" s="6" customFormat="1" ht="30" customHeight="1">
      <c r="B100" s="23"/>
      <c r="C100" s="66" t="s">
        <v>96</v>
      </c>
      <c r="D100" s="24"/>
      <c r="E100" s="24"/>
      <c r="F100" s="24"/>
      <c r="G100" s="24"/>
      <c r="H100" s="24"/>
      <c r="J100" s="128">
        <f>$BK$100</f>
        <v>0</v>
      </c>
      <c r="K100" s="24"/>
      <c r="L100" s="43"/>
      <c r="M100" s="63"/>
      <c r="N100" s="64"/>
      <c r="O100" s="64"/>
      <c r="P100" s="129">
        <f>$P$101+$P$380</f>
        <v>0</v>
      </c>
      <c r="Q100" s="64"/>
      <c r="R100" s="129">
        <f>$R$101+$R$380</f>
        <v>50.85861776</v>
      </c>
      <c r="S100" s="64"/>
      <c r="T100" s="130">
        <f>$T$101+$T$380</f>
        <v>24.780056119999994</v>
      </c>
      <c r="AT100" s="6" t="s">
        <v>75</v>
      </c>
      <c r="AU100" s="6" t="s">
        <v>97</v>
      </c>
      <c r="BK100" s="131">
        <f>$BK$101+$BK$380</f>
        <v>0</v>
      </c>
    </row>
    <row r="101" spans="2:63" s="132" customFormat="1" ht="37.5" customHeight="1">
      <c r="B101" s="133"/>
      <c r="C101" s="134"/>
      <c r="D101" s="134" t="s">
        <v>75</v>
      </c>
      <c r="E101" s="135" t="s">
        <v>137</v>
      </c>
      <c r="F101" s="135" t="s">
        <v>138</v>
      </c>
      <c r="G101" s="134"/>
      <c r="H101" s="134"/>
      <c r="J101" s="136">
        <f>$BK$101</f>
        <v>0</v>
      </c>
      <c r="K101" s="134"/>
      <c r="L101" s="137"/>
      <c r="M101" s="138"/>
      <c r="N101" s="134"/>
      <c r="O101" s="134"/>
      <c r="P101" s="139">
        <f>$P$102+$P$112+$P$149+$P$228+$P$237+$P$278+$P$288+$P$365+$P$377</f>
        <v>0</v>
      </c>
      <c r="Q101" s="134"/>
      <c r="R101" s="139">
        <f>$R$102+$R$112+$R$149+$R$228+$R$237+$R$278+$R$288+$R$365+$R$377</f>
        <v>21.03454136</v>
      </c>
      <c r="S101" s="134"/>
      <c r="T101" s="140">
        <f>$T$102+$T$112+$T$149+$T$228+$T$237+$T$278+$T$288+$T$365+$T$377</f>
        <v>24.780056119999994</v>
      </c>
      <c r="AR101" s="141" t="s">
        <v>22</v>
      </c>
      <c r="AT101" s="141" t="s">
        <v>75</v>
      </c>
      <c r="AU101" s="141" t="s">
        <v>76</v>
      </c>
      <c r="AY101" s="141" t="s">
        <v>139</v>
      </c>
      <c r="BK101" s="142">
        <f>$BK$102+$BK$112+$BK$149+$BK$228+$BK$237+$BK$278+$BK$288+$BK$365+$BK$377</f>
        <v>0</v>
      </c>
    </row>
    <row r="102" spans="2:63" s="132" customFormat="1" ht="21" customHeight="1">
      <c r="B102" s="133"/>
      <c r="C102" s="134"/>
      <c r="D102" s="134" t="s">
        <v>75</v>
      </c>
      <c r="E102" s="143" t="s">
        <v>140</v>
      </c>
      <c r="F102" s="143" t="s">
        <v>141</v>
      </c>
      <c r="G102" s="134"/>
      <c r="H102" s="134"/>
      <c r="J102" s="144">
        <f>$BK$102</f>
        <v>0</v>
      </c>
      <c r="K102" s="134"/>
      <c r="L102" s="137"/>
      <c r="M102" s="138"/>
      <c r="N102" s="134"/>
      <c r="O102" s="134"/>
      <c r="P102" s="139">
        <f>SUM($P$103:$P$111)</f>
        <v>0</v>
      </c>
      <c r="Q102" s="134"/>
      <c r="R102" s="139">
        <f>SUM($R$103:$R$111)</f>
        <v>4.0977225299999995</v>
      </c>
      <c r="S102" s="134"/>
      <c r="T102" s="140">
        <f>SUM($T$103:$T$111)</f>
        <v>0</v>
      </c>
      <c r="AR102" s="141" t="s">
        <v>22</v>
      </c>
      <c r="AT102" s="141" t="s">
        <v>75</v>
      </c>
      <c r="AU102" s="141" t="s">
        <v>22</v>
      </c>
      <c r="AY102" s="141" t="s">
        <v>139</v>
      </c>
      <c r="BK102" s="142">
        <f>SUM($BK$103:$BK$111)</f>
        <v>0</v>
      </c>
    </row>
    <row r="103" spans="2:65" s="6" customFormat="1" ht="15.75" customHeight="1">
      <c r="B103" s="23"/>
      <c r="C103" s="145" t="s">
        <v>22</v>
      </c>
      <c r="D103" s="145" t="s">
        <v>142</v>
      </c>
      <c r="E103" s="146" t="s">
        <v>143</v>
      </c>
      <c r="F103" s="147" t="s">
        <v>144</v>
      </c>
      <c r="G103" s="148" t="s">
        <v>145</v>
      </c>
      <c r="H103" s="149">
        <v>8.899</v>
      </c>
      <c r="I103" s="150"/>
      <c r="J103" s="151">
        <f>ROUND($I$103*$H$103,2)</f>
        <v>0</v>
      </c>
      <c r="K103" s="147" t="s">
        <v>146</v>
      </c>
      <c r="L103" s="43"/>
      <c r="M103" s="152"/>
      <c r="N103" s="153" t="s">
        <v>47</v>
      </c>
      <c r="O103" s="24"/>
      <c r="P103" s="154">
        <f>$O$103*$H$103</f>
        <v>0</v>
      </c>
      <c r="Q103" s="154">
        <v>0.46047</v>
      </c>
      <c r="R103" s="154">
        <f>$Q$103*$H$103</f>
        <v>4.0977225299999995</v>
      </c>
      <c r="S103" s="154">
        <v>0</v>
      </c>
      <c r="T103" s="155">
        <f>$S$103*$H$103</f>
        <v>0</v>
      </c>
      <c r="AR103" s="89" t="s">
        <v>147</v>
      </c>
      <c r="AT103" s="89" t="s">
        <v>142</v>
      </c>
      <c r="AU103" s="89" t="s">
        <v>84</v>
      </c>
      <c r="AY103" s="6" t="s">
        <v>139</v>
      </c>
      <c r="BE103" s="156">
        <f>IF($N$103="základní",$J$103,0)</f>
        <v>0</v>
      </c>
      <c r="BF103" s="156">
        <f>IF($N$103="snížená",$J$103,0)</f>
        <v>0</v>
      </c>
      <c r="BG103" s="156">
        <f>IF($N$103="zákl. přenesená",$J$103,0)</f>
        <v>0</v>
      </c>
      <c r="BH103" s="156">
        <f>IF($N$103="sníž. přenesená",$J$103,0)</f>
        <v>0</v>
      </c>
      <c r="BI103" s="156">
        <f>IF($N$103="nulová",$J$103,0)</f>
        <v>0</v>
      </c>
      <c r="BJ103" s="89" t="s">
        <v>22</v>
      </c>
      <c r="BK103" s="156">
        <f>ROUND($I$103*$H$103,2)</f>
        <v>0</v>
      </c>
      <c r="BL103" s="89" t="s">
        <v>147</v>
      </c>
      <c r="BM103" s="89" t="s">
        <v>148</v>
      </c>
    </row>
    <row r="104" spans="2:47" s="6" customFormat="1" ht="27" customHeight="1">
      <c r="B104" s="23"/>
      <c r="C104" s="24"/>
      <c r="D104" s="157" t="s">
        <v>149</v>
      </c>
      <c r="E104" s="24"/>
      <c r="F104" s="158" t="s">
        <v>150</v>
      </c>
      <c r="G104" s="24"/>
      <c r="H104" s="24"/>
      <c r="J104" s="24"/>
      <c r="K104" s="24"/>
      <c r="L104" s="43"/>
      <c r="M104" s="56"/>
      <c r="N104" s="24"/>
      <c r="O104" s="24"/>
      <c r="P104" s="24"/>
      <c r="Q104" s="24"/>
      <c r="R104" s="24"/>
      <c r="S104" s="24"/>
      <c r="T104" s="57"/>
      <c r="AT104" s="6" t="s">
        <v>149</v>
      </c>
      <c r="AU104" s="6" t="s">
        <v>84</v>
      </c>
    </row>
    <row r="105" spans="2:51" s="6" customFormat="1" ht="15.75" customHeight="1">
      <c r="B105" s="159"/>
      <c r="C105" s="160"/>
      <c r="D105" s="161" t="s">
        <v>151</v>
      </c>
      <c r="E105" s="160"/>
      <c r="F105" s="162" t="s">
        <v>152</v>
      </c>
      <c r="G105" s="160"/>
      <c r="H105" s="160"/>
      <c r="J105" s="160"/>
      <c r="K105" s="160"/>
      <c r="L105" s="163"/>
      <c r="M105" s="164"/>
      <c r="N105" s="160"/>
      <c r="O105" s="160"/>
      <c r="P105" s="160"/>
      <c r="Q105" s="160"/>
      <c r="R105" s="160"/>
      <c r="S105" s="160"/>
      <c r="T105" s="165"/>
      <c r="AT105" s="166" t="s">
        <v>151</v>
      </c>
      <c r="AU105" s="166" t="s">
        <v>84</v>
      </c>
      <c r="AV105" s="166" t="s">
        <v>22</v>
      </c>
      <c r="AW105" s="166" t="s">
        <v>97</v>
      </c>
      <c r="AX105" s="166" t="s">
        <v>76</v>
      </c>
      <c r="AY105" s="166" t="s">
        <v>139</v>
      </c>
    </row>
    <row r="106" spans="2:51" s="6" customFormat="1" ht="15.75" customHeight="1">
      <c r="B106" s="159"/>
      <c r="C106" s="160"/>
      <c r="D106" s="161" t="s">
        <v>151</v>
      </c>
      <c r="E106" s="160"/>
      <c r="F106" s="162" t="s">
        <v>153</v>
      </c>
      <c r="G106" s="160"/>
      <c r="H106" s="160"/>
      <c r="J106" s="160"/>
      <c r="K106" s="160"/>
      <c r="L106" s="163"/>
      <c r="M106" s="164"/>
      <c r="N106" s="160"/>
      <c r="O106" s="160"/>
      <c r="P106" s="160"/>
      <c r="Q106" s="160"/>
      <c r="R106" s="160"/>
      <c r="S106" s="160"/>
      <c r="T106" s="165"/>
      <c r="AT106" s="166" t="s">
        <v>151</v>
      </c>
      <c r="AU106" s="166" t="s">
        <v>84</v>
      </c>
      <c r="AV106" s="166" t="s">
        <v>22</v>
      </c>
      <c r="AW106" s="166" t="s">
        <v>97</v>
      </c>
      <c r="AX106" s="166" t="s">
        <v>76</v>
      </c>
      <c r="AY106" s="166" t="s">
        <v>139</v>
      </c>
    </row>
    <row r="107" spans="2:51" s="6" customFormat="1" ht="15.75" customHeight="1">
      <c r="B107" s="167"/>
      <c r="C107" s="168"/>
      <c r="D107" s="161" t="s">
        <v>151</v>
      </c>
      <c r="E107" s="168"/>
      <c r="F107" s="169" t="s">
        <v>154</v>
      </c>
      <c r="G107" s="168"/>
      <c r="H107" s="170">
        <v>3.544</v>
      </c>
      <c r="J107" s="168"/>
      <c r="K107" s="168"/>
      <c r="L107" s="171"/>
      <c r="M107" s="172"/>
      <c r="N107" s="168"/>
      <c r="O107" s="168"/>
      <c r="P107" s="168"/>
      <c r="Q107" s="168"/>
      <c r="R107" s="168"/>
      <c r="S107" s="168"/>
      <c r="T107" s="173"/>
      <c r="AT107" s="174" t="s">
        <v>151</v>
      </c>
      <c r="AU107" s="174" t="s">
        <v>84</v>
      </c>
      <c r="AV107" s="174" t="s">
        <v>84</v>
      </c>
      <c r="AW107" s="174" t="s">
        <v>97</v>
      </c>
      <c r="AX107" s="174" t="s">
        <v>76</v>
      </c>
      <c r="AY107" s="174" t="s">
        <v>139</v>
      </c>
    </row>
    <row r="108" spans="2:51" s="6" customFormat="1" ht="15.75" customHeight="1">
      <c r="B108" s="159"/>
      <c r="C108" s="160"/>
      <c r="D108" s="161" t="s">
        <v>151</v>
      </c>
      <c r="E108" s="160"/>
      <c r="F108" s="162" t="s">
        <v>155</v>
      </c>
      <c r="G108" s="160"/>
      <c r="H108" s="160"/>
      <c r="J108" s="160"/>
      <c r="K108" s="160"/>
      <c r="L108" s="163"/>
      <c r="M108" s="164"/>
      <c r="N108" s="160"/>
      <c r="O108" s="160"/>
      <c r="P108" s="160"/>
      <c r="Q108" s="160"/>
      <c r="R108" s="160"/>
      <c r="S108" s="160"/>
      <c r="T108" s="165"/>
      <c r="AT108" s="166" t="s">
        <v>151</v>
      </c>
      <c r="AU108" s="166" t="s">
        <v>84</v>
      </c>
      <c r="AV108" s="166" t="s">
        <v>22</v>
      </c>
      <c r="AW108" s="166" t="s">
        <v>97</v>
      </c>
      <c r="AX108" s="166" t="s">
        <v>76</v>
      </c>
      <c r="AY108" s="166" t="s">
        <v>139</v>
      </c>
    </row>
    <row r="109" spans="2:51" s="6" customFormat="1" ht="15.75" customHeight="1">
      <c r="B109" s="167"/>
      <c r="C109" s="168"/>
      <c r="D109" s="161" t="s">
        <v>151</v>
      </c>
      <c r="E109" s="168"/>
      <c r="F109" s="169" t="s">
        <v>156</v>
      </c>
      <c r="G109" s="168"/>
      <c r="H109" s="170">
        <v>2.43</v>
      </c>
      <c r="J109" s="168"/>
      <c r="K109" s="168"/>
      <c r="L109" s="171"/>
      <c r="M109" s="172"/>
      <c r="N109" s="168"/>
      <c r="O109" s="168"/>
      <c r="P109" s="168"/>
      <c r="Q109" s="168"/>
      <c r="R109" s="168"/>
      <c r="S109" s="168"/>
      <c r="T109" s="173"/>
      <c r="AT109" s="174" t="s">
        <v>151</v>
      </c>
      <c r="AU109" s="174" t="s">
        <v>84</v>
      </c>
      <c r="AV109" s="174" t="s">
        <v>84</v>
      </c>
      <c r="AW109" s="174" t="s">
        <v>97</v>
      </c>
      <c r="AX109" s="174" t="s">
        <v>76</v>
      </c>
      <c r="AY109" s="174" t="s">
        <v>139</v>
      </c>
    </row>
    <row r="110" spans="2:51" s="6" customFormat="1" ht="15.75" customHeight="1">
      <c r="B110" s="159"/>
      <c r="C110" s="160"/>
      <c r="D110" s="161" t="s">
        <v>151</v>
      </c>
      <c r="E110" s="160"/>
      <c r="F110" s="162" t="s">
        <v>157</v>
      </c>
      <c r="G110" s="160"/>
      <c r="H110" s="160"/>
      <c r="J110" s="160"/>
      <c r="K110" s="160"/>
      <c r="L110" s="163"/>
      <c r="M110" s="164"/>
      <c r="N110" s="160"/>
      <c r="O110" s="160"/>
      <c r="P110" s="160"/>
      <c r="Q110" s="160"/>
      <c r="R110" s="160"/>
      <c r="S110" s="160"/>
      <c r="T110" s="165"/>
      <c r="AT110" s="166" t="s">
        <v>151</v>
      </c>
      <c r="AU110" s="166" t="s">
        <v>84</v>
      </c>
      <c r="AV110" s="166" t="s">
        <v>22</v>
      </c>
      <c r="AW110" s="166" t="s">
        <v>97</v>
      </c>
      <c r="AX110" s="166" t="s">
        <v>76</v>
      </c>
      <c r="AY110" s="166" t="s">
        <v>139</v>
      </c>
    </row>
    <row r="111" spans="2:51" s="6" customFormat="1" ht="15.75" customHeight="1">
      <c r="B111" s="167"/>
      <c r="C111" s="168"/>
      <c r="D111" s="161" t="s">
        <v>151</v>
      </c>
      <c r="E111" s="168"/>
      <c r="F111" s="169" t="s">
        <v>158</v>
      </c>
      <c r="G111" s="168"/>
      <c r="H111" s="170">
        <v>2.925</v>
      </c>
      <c r="J111" s="168"/>
      <c r="K111" s="168"/>
      <c r="L111" s="171"/>
      <c r="M111" s="172"/>
      <c r="N111" s="168"/>
      <c r="O111" s="168"/>
      <c r="P111" s="168"/>
      <c r="Q111" s="168"/>
      <c r="R111" s="168"/>
      <c r="S111" s="168"/>
      <c r="T111" s="173"/>
      <c r="AT111" s="174" t="s">
        <v>151</v>
      </c>
      <c r="AU111" s="174" t="s">
        <v>84</v>
      </c>
      <c r="AV111" s="174" t="s">
        <v>84</v>
      </c>
      <c r="AW111" s="174" t="s">
        <v>97</v>
      </c>
      <c r="AX111" s="174" t="s">
        <v>76</v>
      </c>
      <c r="AY111" s="174" t="s">
        <v>139</v>
      </c>
    </row>
    <row r="112" spans="2:63" s="132" customFormat="1" ht="30.75" customHeight="1">
      <c r="B112" s="133"/>
      <c r="C112" s="134"/>
      <c r="D112" s="134" t="s">
        <v>75</v>
      </c>
      <c r="E112" s="143" t="s">
        <v>159</v>
      </c>
      <c r="F112" s="143" t="s">
        <v>160</v>
      </c>
      <c r="G112" s="134"/>
      <c r="H112" s="134"/>
      <c r="J112" s="144">
        <f>$BK$112</f>
        <v>0</v>
      </c>
      <c r="K112" s="134"/>
      <c r="L112" s="137"/>
      <c r="M112" s="138"/>
      <c r="N112" s="134"/>
      <c r="O112" s="134"/>
      <c r="P112" s="139">
        <f>SUM($P$113:$P$148)</f>
        <v>0</v>
      </c>
      <c r="Q112" s="134"/>
      <c r="R112" s="139">
        <f>SUM($R$113:$R$148)</f>
        <v>2.94940844</v>
      </c>
      <c r="S112" s="134"/>
      <c r="T112" s="140">
        <f>SUM($T$113:$T$148)</f>
        <v>0</v>
      </c>
      <c r="AR112" s="141" t="s">
        <v>22</v>
      </c>
      <c r="AT112" s="141" t="s">
        <v>75</v>
      </c>
      <c r="AU112" s="141" t="s">
        <v>22</v>
      </c>
      <c r="AY112" s="141" t="s">
        <v>139</v>
      </c>
      <c r="BK112" s="142">
        <f>SUM($BK$113:$BK$148)</f>
        <v>0</v>
      </c>
    </row>
    <row r="113" spans="2:65" s="6" customFormat="1" ht="15.75" customHeight="1">
      <c r="B113" s="23"/>
      <c r="C113" s="145" t="s">
        <v>84</v>
      </c>
      <c r="D113" s="145" t="s">
        <v>142</v>
      </c>
      <c r="E113" s="146" t="s">
        <v>161</v>
      </c>
      <c r="F113" s="147" t="s">
        <v>162</v>
      </c>
      <c r="G113" s="148" t="s">
        <v>163</v>
      </c>
      <c r="H113" s="149">
        <v>38.768</v>
      </c>
      <c r="I113" s="150"/>
      <c r="J113" s="151">
        <f>ROUND($I$113*$H$113,2)</f>
        <v>0</v>
      </c>
      <c r="K113" s="147" t="s">
        <v>146</v>
      </c>
      <c r="L113" s="43"/>
      <c r="M113" s="152"/>
      <c r="N113" s="153" t="s">
        <v>47</v>
      </c>
      <c r="O113" s="24"/>
      <c r="P113" s="154">
        <f>$O$113*$H$113</f>
        <v>0</v>
      </c>
      <c r="Q113" s="154">
        <v>0.00047</v>
      </c>
      <c r="R113" s="154">
        <f>$Q$113*$H$113</f>
        <v>0.01822096</v>
      </c>
      <c r="S113" s="154">
        <v>0</v>
      </c>
      <c r="T113" s="155">
        <f>$S$113*$H$113</f>
        <v>0</v>
      </c>
      <c r="AR113" s="89" t="s">
        <v>147</v>
      </c>
      <c r="AT113" s="89" t="s">
        <v>142</v>
      </c>
      <c r="AU113" s="89" t="s">
        <v>84</v>
      </c>
      <c r="AY113" s="6" t="s">
        <v>139</v>
      </c>
      <c r="BE113" s="156">
        <f>IF($N$113="základní",$J$113,0)</f>
        <v>0</v>
      </c>
      <c r="BF113" s="156">
        <f>IF($N$113="snížená",$J$113,0)</f>
        <v>0</v>
      </c>
      <c r="BG113" s="156">
        <f>IF($N$113="zákl. přenesená",$J$113,0)</f>
        <v>0</v>
      </c>
      <c r="BH113" s="156">
        <f>IF($N$113="sníž. přenesená",$J$113,0)</f>
        <v>0</v>
      </c>
      <c r="BI113" s="156">
        <f>IF($N$113="nulová",$J$113,0)</f>
        <v>0</v>
      </c>
      <c r="BJ113" s="89" t="s">
        <v>22</v>
      </c>
      <c r="BK113" s="156">
        <f>ROUND($I$113*$H$113,2)</f>
        <v>0</v>
      </c>
      <c r="BL113" s="89" t="s">
        <v>147</v>
      </c>
      <c r="BM113" s="89" t="s">
        <v>164</v>
      </c>
    </row>
    <row r="114" spans="2:47" s="6" customFormat="1" ht="16.5" customHeight="1">
      <c r="B114" s="23"/>
      <c r="C114" s="24"/>
      <c r="D114" s="157" t="s">
        <v>149</v>
      </c>
      <c r="E114" s="24"/>
      <c r="F114" s="158" t="s">
        <v>165</v>
      </c>
      <c r="G114" s="24"/>
      <c r="H114" s="24"/>
      <c r="J114" s="24"/>
      <c r="K114" s="24"/>
      <c r="L114" s="43"/>
      <c r="M114" s="56"/>
      <c r="N114" s="24"/>
      <c r="O114" s="24"/>
      <c r="P114" s="24"/>
      <c r="Q114" s="24"/>
      <c r="R114" s="24"/>
      <c r="S114" s="24"/>
      <c r="T114" s="57"/>
      <c r="AT114" s="6" t="s">
        <v>149</v>
      </c>
      <c r="AU114" s="6" t="s">
        <v>84</v>
      </c>
    </row>
    <row r="115" spans="2:51" s="6" customFormat="1" ht="15.75" customHeight="1">
      <c r="B115" s="159"/>
      <c r="C115" s="160"/>
      <c r="D115" s="161" t="s">
        <v>151</v>
      </c>
      <c r="E115" s="160"/>
      <c r="F115" s="162" t="s">
        <v>152</v>
      </c>
      <c r="G115" s="160"/>
      <c r="H115" s="160"/>
      <c r="J115" s="160"/>
      <c r="K115" s="160"/>
      <c r="L115" s="163"/>
      <c r="M115" s="164"/>
      <c r="N115" s="160"/>
      <c r="O115" s="160"/>
      <c r="P115" s="160"/>
      <c r="Q115" s="160"/>
      <c r="R115" s="160"/>
      <c r="S115" s="160"/>
      <c r="T115" s="165"/>
      <c r="AT115" s="166" t="s">
        <v>151</v>
      </c>
      <c r="AU115" s="166" t="s">
        <v>84</v>
      </c>
      <c r="AV115" s="166" t="s">
        <v>22</v>
      </c>
      <c r="AW115" s="166" t="s">
        <v>97</v>
      </c>
      <c r="AX115" s="166" t="s">
        <v>76</v>
      </c>
      <c r="AY115" s="166" t="s">
        <v>139</v>
      </c>
    </row>
    <row r="116" spans="2:51" s="6" customFormat="1" ht="15.75" customHeight="1">
      <c r="B116" s="159"/>
      <c r="C116" s="160"/>
      <c r="D116" s="161" t="s">
        <v>151</v>
      </c>
      <c r="E116" s="160"/>
      <c r="F116" s="162" t="s">
        <v>153</v>
      </c>
      <c r="G116" s="160"/>
      <c r="H116" s="160"/>
      <c r="J116" s="160"/>
      <c r="K116" s="160"/>
      <c r="L116" s="163"/>
      <c r="M116" s="164"/>
      <c r="N116" s="160"/>
      <c r="O116" s="160"/>
      <c r="P116" s="160"/>
      <c r="Q116" s="160"/>
      <c r="R116" s="160"/>
      <c r="S116" s="160"/>
      <c r="T116" s="165"/>
      <c r="AT116" s="166" t="s">
        <v>151</v>
      </c>
      <c r="AU116" s="166" t="s">
        <v>84</v>
      </c>
      <c r="AV116" s="166" t="s">
        <v>22</v>
      </c>
      <c r="AW116" s="166" t="s">
        <v>97</v>
      </c>
      <c r="AX116" s="166" t="s">
        <v>76</v>
      </c>
      <c r="AY116" s="166" t="s">
        <v>139</v>
      </c>
    </row>
    <row r="117" spans="2:51" s="6" customFormat="1" ht="15.75" customHeight="1">
      <c r="B117" s="167"/>
      <c r="C117" s="168"/>
      <c r="D117" s="161" t="s">
        <v>151</v>
      </c>
      <c r="E117" s="168"/>
      <c r="F117" s="169" t="s">
        <v>166</v>
      </c>
      <c r="G117" s="168"/>
      <c r="H117" s="170">
        <v>9.45</v>
      </c>
      <c r="J117" s="168"/>
      <c r="K117" s="168"/>
      <c r="L117" s="171"/>
      <c r="M117" s="172"/>
      <c r="N117" s="168"/>
      <c r="O117" s="168"/>
      <c r="P117" s="168"/>
      <c r="Q117" s="168"/>
      <c r="R117" s="168"/>
      <c r="S117" s="168"/>
      <c r="T117" s="173"/>
      <c r="AT117" s="174" t="s">
        <v>151</v>
      </c>
      <c r="AU117" s="174" t="s">
        <v>84</v>
      </c>
      <c r="AV117" s="174" t="s">
        <v>84</v>
      </c>
      <c r="AW117" s="174" t="s">
        <v>97</v>
      </c>
      <c r="AX117" s="174" t="s">
        <v>76</v>
      </c>
      <c r="AY117" s="174" t="s">
        <v>139</v>
      </c>
    </row>
    <row r="118" spans="2:51" s="6" customFormat="1" ht="15.75" customHeight="1">
      <c r="B118" s="159"/>
      <c r="C118" s="160"/>
      <c r="D118" s="161" t="s">
        <v>151</v>
      </c>
      <c r="E118" s="160"/>
      <c r="F118" s="162" t="s">
        <v>155</v>
      </c>
      <c r="G118" s="160"/>
      <c r="H118" s="160"/>
      <c r="J118" s="160"/>
      <c r="K118" s="160"/>
      <c r="L118" s="163"/>
      <c r="M118" s="164"/>
      <c r="N118" s="160"/>
      <c r="O118" s="160"/>
      <c r="P118" s="160"/>
      <c r="Q118" s="160"/>
      <c r="R118" s="160"/>
      <c r="S118" s="160"/>
      <c r="T118" s="165"/>
      <c r="AT118" s="166" t="s">
        <v>151</v>
      </c>
      <c r="AU118" s="166" t="s">
        <v>84</v>
      </c>
      <c r="AV118" s="166" t="s">
        <v>22</v>
      </c>
      <c r="AW118" s="166" t="s">
        <v>97</v>
      </c>
      <c r="AX118" s="166" t="s">
        <v>76</v>
      </c>
      <c r="AY118" s="166" t="s">
        <v>139</v>
      </c>
    </row>
    <row r="119" spans="2:51" s="6" customFormat="1" ht="15.75" customHeight="1">
      <c r="B119" s="167"/>
      <c r="C119" s="168"/>
      <c r="D119" s="161" t="s">
        <v>151</v>
      </c>
      <c r="E119" s="168"/>
      <c r="F119" s="169" t="s">
        <v>167</v>
      </c>
      <c r="G119" s="168"/>
      <c r="H119" s="170">
        <v>6.48</v>
      </c>
      <c r="J119" s="168"/>
      <c r="K119" s="168"/>
      <c r="L119" s="171"/>
      <c r="M119" s="172"/>
      <c r="N119" s="168"/>
      <c r="O119" s="168"/>
      <c r="P119" s="168"/>
      <c r="Q119" s="168"/>
      <c r="R119" s="168"/>
      <c r="S119" s="168"/>
      <c r="T119" s="173"/>
      <c r="AT119" s="174" t="s">
        <v>151</v>
      </c>
      <c r="AU119" s="174" t="s">
        <v>84</v>
      </c>
      <c r="AV119" s="174" t="s">
        <v>84</v>
      </c>
      <c r="AW119" s="174" t="s">
        <v>97</v>
      </c>
      <c r="AX119" s="174" t="s">
        <v>76</v>
      </c>
      <c r="AY119" s="174" t="s">
        <v>139</v>
      </c>
    </row>
    <row r="120" spans="2:51" s="6" customFormat="1" ht="15.75" customHeight="1">
      <c r="B120" s="159"/>
      <c r="C120" s="160"/>
      <c r="D120" s="161" t="s">
        <v>151</v>
      </c>
      <c r="E120" s="160"/>
      <c r="F120" s="162" t="s">
        <v>157</v>
      </c>
      <c r="G120" s="160"/>
      <c r="H120" s="160"/>
      <c r="J120" s="160"/>
      <c r="K120" s="160"/>
      <c r="L120" s="163"/>
      <c r="M120" s="164"/>
      <c r="N120" s="160"/>
      <c r="O120" s="160"/>
      <c r="P120" s="160"/>
      <c r="Q120" s="160"/>
      <c r="R120" s="160"/>
      <c r="S120" s="160"/>
      <c r="T120" s="165"/>
      <c r="AT120" s="166" t="s">
        <v>151</v>
      </c>
      <c r="AU120" s="166" t="s">
        <v>84</v>
      </c>
      <c r="AV120" s="166" t="s">
        <v>22</v>
      </c>
      <c r="AW120" s="166" t="s">
        <v>97</v>
      </c>
      <c r="AX120" s="166" t="s">
        <v>76</v>
      </c>
      <c r="AY120" s="166" t="s">
        <v>139</v>
      </c>
    </row>
    <row r="121" spans="2:51" s="6" customFormat="1" ht="15.75" customHeight="1">
      <c r="B121" s="167"/>
      <c r="C121" s="168"/>
      <c r="D121" s="161" t="s">
        <v>151</v>
      </c>
      <c r="E121" s="168"/>
      <c r="F121" s="169" t="s">
        <v>168</v>
      </c>
      <c r="G121" s="168"/>
      <c r="H121" s="170">
        <v>7.8</v>
      </c>
      <c r="J121" s="168"/>
      <c r="K121" s="168"/>
      <c r="L121" s="171"/>
      <c r="M121" s="172"/>
      <c r="N121" s="168"/>
      <c r="O121" s="168"/>
      <c r="P121" s="168"/>
      <c r="Q121" s="168"/>
      <c r="R121" s="168"/>
      <c r="S121" s="168"/>
      <c r="T121" s="173"/>
      <c r="AT121" s="174" t="s">
        <v>151</v>
      </c>
      <c r="AU121" s="174" t="s">
        <v>84</v>
      </c>
      <c r="AV121" s="174" t="s">
        <v>84</v>
      </c>
      <c r="AW121" s="174" t="s">
        <v>97</v>
      </c>
      <c r="AX121" s="174" t="s">
        <v>76</v>
      </c>
      <c r="AY121" s="174" t="s">
        <v>139</v>
      </c>
    </row>
    <row r="122" spans="2:51" s="6" customFormat="1" ht="15.75" customHeight="1">
      <c r="B122" s="159"/>
      <c r="C122" s="160"/>
      <c r="D122" s="161" t="s">
        <v>151</v>
      </c>
      <c r="E122" s="160"/>
      <c r="F122" s="162" t="s">
        <v>169</v>
      </c>
      <c r="G122" s="160"/>
      <c r="H122" s="160"/>
      <c r="J122" s="160"/>
      <c r="K122" s="160"/>
      <c r="L122" s="163"/>
      <c r="M122" s="164"/>
      <c r="N122" s="160"/>
      <c r="O122" s="160"/>
      <c r="P122" s="160"/>
      <c r="Q122" s="160"/>
      <c r="R122" s="160"/>
      <c r="S122" s="160"/>
      <c r="T122" s="165"/>
      <c r="AT122" s="166" t="s">
        <v>151</v>
      </c>
      <c r="AU122" s="166" t="s">
        <v>84</v>
      </c>
      <c r="AV122" s="166" t="s">
        <v>22</v>
      </c>
      <c r="AW122" s="166" t="s">
        <v>97</v>
      </c>
      <c r="AX122" s="166" t="s">
        <v>76</v>
      </c>
      <c r="AY122" s="166" t="s">
        <v>139</v>
      </c>
    </row>
    <row r="123" spans="2:51" s="6" customFormat="1" ht="15.75" customHeight="1">
      <c r="B123" s="167"/>
      <c r="C123" s="168"/>
      <c r="D123" s="161" t="s">
        <v>151</v>
      </c>
      <c r="E123" s="168"/>
      <c r="F123" s="169" t="s">
        <v>170</v>
      </c>
      <c r="G123" s="168"/>
      <c r="H123" s="170">
        <v>15.038</v>
      </c>
      <c r="J123" s="168"/>
      <c r="K123" s="168"/>
      <c r="L123" s="171"/>
      <c r="M123" s="172"/>
      <c r="N123" s="168"/>
      <c r="O123" s="168"/>
      <c r="P123" s="168"/>
      <c r="Q123" s="168"/>
      <c r="R123" s="168"/>
      <c r="S123" s="168"/>
      <c r="T123" s="173"/>
      <c r="AT123" s="174" t="s">
        <v>151</v>
      </c>
      <c r="AU123" s="174" t="s">
        <v>84</v>
      </c>
      <c r="AV123" s="174" t="s">
        <v>84</v>
      </c>
      <c r="AW123" s="174" t="s">
        <v>97</v>
      </c>
      <c r="AX123" s="174" t="s">
        <v>76</v>
      </c>
      <c r="AY123" s="174" t="s">
        <v>139</v>
      </c>
    </row>
    <row r="124" spans="2:65" s="6" customFormat="1" ht="15.75" customHeight="1">
      <c r="B124" s="23"/>
      <c r="C124" s="145" t="s">
        <v>140</v>
      </c>
      <c r="D124" s="145" t="s">
        <v>142</v>
      </c>
      <c r="E124" s="146" t="s">
        <v>171</v>
      </c>
      <c r="F124" s="147" t="s">
        <v>172</v>
      </c>
      <c r="G124" s="148" t="s">
        <v>163</v>
      </c>
      <c r="H124" s="149">
        <v>38.768</v>
      </c>
      <c r="I124" s="150"/>
      <c r="J124" s="151">
        <f>ROUND($I$124*$H$124,2)</f>
        <v>0</v>
      </c>
      <c r="K124" s="147" t="s">
        <v>146</v>
      </c>
      <c r="L124" s="43"/>
      <c r="M124" s="152"/>
      <c r="N124" s="153" t="s">
        <v>47</v>
      </c>
      <c r="O124" s="24"/>
      <c r="P124" s="154">
        <f>$O$124*$H$124</f>
        <v>0</v>
      </c>
      <c r="Q124" s="154">
        <v>0.00489</v>
      </c>
      <c r="R124" s="154">
        <f>$Q$124*$H$124</f>
        <v>0.18957552000000003</v>
      </c>
      <c r="S124" s="154">
        <v>0</v>
      </c>
      <c r="T124" s="155">
        <f>$S$124*$H$124</f>
        <v>0</v>
      </c>
      <c r="AR124" s="89" t="s">
        <v>147</v>
      </c>
      <c r="AT124" s="89" t="s">
        <v>142</v>
      </c>
      <c r="AU124" s="89" t="s">
        <v>84</v>
      </c>
      <c r="AY124" s="6" t="s">
        <v>139</v>
      </c>
      <c r="BE124" s="156">
        <f>IF($N$124="základní",$J$124,0)</f>
        <v>0</v>
      </c>
      <c r="BF124" s="156">
        <f>IF($N$124="snížená",$J$124,0)</f>
        <v>0</v>
      </c>
      <c r="BG124" s="156">
        <f>IF($N$124="zákl. přenesená",$J$124,0)</f>
        <v>0</v>
      </c>
      <c r="BH124" s="156">
        <f>IF($N$124="sníž. přenesená",$J$124,0)</f>
        <v>0</v>
      </c>
      <c r="BI124" s="156">
        <f>IF($N$124="nulová",$J$124,0)</f>
        <v>0</v>
      </c>
      <c r="BJ124" s="89" t="s">
        <v>22</v>
      </c>
      <c r="BK124" s="156">
        <f>ROUND($I$124*$H$124,2)</f>
        <v>0</v>
      </c>
      <c r="BL124" s="89" t="s">
        <v>147</v>
      </c>
      <c r="BM124" s="89" t="s">
        <v>173</v>
      </c>
    </row>
    <row r="125" spans="2:47" s="6" customFormat="1" ht="16.5" customHeight="1">
      <c r="B125" s="23"/>
      <c r="C125" s="24"/>
      <c r="D125" s="157" t="s">
        <v>149</v>
      </c>
      <c r="E125" s="24"/>
      <c r="F125" s="158" t="s">
        <v>174</v>
      </c>
      <c r="G125" s="24"/>
      <c r="H125" s="24"/>
      <c r="J125" s="24"/>
      <c r="K125" s="24"/>
      <c r="L125" s="43"/>
      <c r="M125" s="56"/>
      <c r="N125" s="24"/>
      <c r="O125" s="24"/>
      <c r="P125" s="24"/>
      <c r="Q125" s="24"/>
      <c r="R125" s="24"/>
      <c r="S125" s="24"/>
      <c r="T125" s="57"/>
      <c r="AT125" s="6" t="s">
        <v>149</v>
      </c>
      <c r="AU125" s="6" t="s">
        <v>84</v>
      </c>
    </row>
    <row r="126" spans="2:65" s="6" customFormat="1" ht="15.75" customHeight="1">
      <c r="B126" s="23"/>
      <c r="C126" s="145" t="s">
        <v>147</v>
      </c>
      <c r="D126" s="145" t="s">
        <v>142</v>
      </c>
      <c r="E126" s="146" t="s">
        <v>175</v>
      </c>
      <c r="F126" s="147" t="s">
        <v>176</v>
      </c>
      <c r="G126" s="148" t="s">
        <v>163</v>
      </c>
      <c r="H126" s="149">
        <v>15.038</v>
      </c>
      <c r="I126" s="150"/>
      <c r="J126" s="151">
        <f>ROUND($I$126*$H$126,2)</f>
        <v>0</v>
      </c>
      <c r="K126" s="147"/>
      <c r="L126" s="43"/>
      <c r="M126" s="152"/>
      <c r="N126" s="153" t="s">
        <v>47</v>
      </c>
      <c r="O126" s="24"/>
      <c r="P126" s="154">
        <f>$O$126*$H$126</f>
        <v>0</v>
      </c>
      <c r="Q126" s="154">
        <v>0.03358</v>
      </c>
      <c r="R126" s="154">
        <f>$Q$126*$H$126</f>
        <v>0.50497604</v>
      </c>
      <c r="S126" s="154">
        <v>0</v>
      </c>
      <c r="T126" s="155">
        <f>$S$126*$H$126</f>
        <v>0</v>
      </c>
      <c r="AR126" s="89" t="s">
        <v>147</v>
      </c>
      <c r="AT126" s="89" t="s">
        <v>142</v>
      </c>
      <c r="AU126" s="89" t="s">
        <v>84</v>
      </c>
      <c r="AY126" s="6" t="s">
        <v>139</v>
      </c>
      <c r="BE126" s="156">
        <f>IF($N$126="základní",$J$126,0)</f>
        <v>0</v>
      </c>
      <c r="BF126" s="156">
        <f>IF($N$126="snížená",$J$126,0)</f>
        <v>0</v>
      </c>
      <c r="BG126" s="156">
        <f>IF($N$126="zákl. přenesená",$J$126,0)</f>
        <v>0</v>
      </c>
      <c r="BH126" s="156">
        <f>IF($N$126="sníž. přenesená",$J$126,0)</f>
        <v>0</v>
      </c>
      <c r="BI126" s="156">
        <f>IF($N$126="nulová",$J$126,0)</f>
        <v>0</v>
      </c>
      <c r="BJ126" s="89" t="s">
        <v>22</v>
      </c>
      <c r="BK126" s="156">
        <f>ROUND($I$126*$H$126,2)</f>
        <v>0</v>
      </c>
      <c r="BL126" s="89" t="s">
        <v>147</v>
      </c>
      <c r="BM126" s="89" t="s">
        <v>177</v>
      </c>
    </row>
    <row r="127" spans="2:47" s="6" customFormat="1" ht="16.5" customHeight="1">
      <c r="B127" s="23"/>
      <c r="C127" s="24"/>
      <c r="D127" s="157" t="s">
        <v>149</v>
      </c>
      <c r="E127" s="24"/>
      <c r="F127" s="158" t="s">
        <v>178</v>
      </c>
      <c r="G127" s="24"/>
      <c r="H127" s="24"/>
      <c r="J127" s="24"/>
      <c r="K127" s="24"/>
      <c r="L127" s="43"/>
      <c r="M127" s="56"/>
      <c r="N127" s="24"/>
      <c r="O127" s="24"/>
      <c r="P127" s="24"/>
      <c r="Q127" s="24"/>
      <c r="R127" s="24"/>
      <c r="S127" s="24"/>
      <c r="T127" s="57"/>
      <c r="AT127" s="6" t="s">
        <v>149</v>
      </c>
      <c r="AU127" s="6" t="s">
        <v>84</v>
      </c>
    </row>
    <row r="128" spans="2:51" s="6" customFormat="1" ht="15.75" customHeight="1">
      <c r="B128" s="159"/>
      <c r="C128" s="160"/>
      <c r="D128" s="161" t="s">
        <v>151</v>
      </c>
      <c r="E128" s="160"/>
      <c r="F128" s="162" t="s">
        <v>179</v>
      </c>
      <c r="G128" s="160"/>
      <c r="H128" s="160"/>
      <c r="J128" s="160"/>
      <c r="K128" s="160"/>
      <c r="L128" s="163"/>
      <c r="M128" s="164"/>
      <c r="N128" s="160"/>
      <c r="O128" s="160"/>
      <c r="P128" s="160"/>
      <c r="Q128" s="160"/>
      <c r="R128" s="160"/>
      <c r="S128" s="160"/>
      <c r="T128" s="165"/>
      <c r="AT128" s="166" t="s">
        <v>151</v>
      </c>
      <c r="AU128" s="166" t="s">
        <v>84</v>
      </c>
      <c r="AV128" s="166" t="s">
        <v>22</v>
      </c>
      <c r="AW128" s="166" t="s">
        <v>97</v>
      </c>
      <c r="AX128" s="166" t="s">
        <v>76</v>
      </c>
      <c r="AY128" s="166" t="s">
        <v>139</v>
      </c>
    </row>
    <row r="129" spans="2:51" s="6" customFormat="1" ht="15.75" customHeight="1">
      <c r="B129" s="167"/>
      <c r="C129" s="168"/>
      <c r="D129" s="161" t="s">
        <v>151</v>
      </c>
      <c r="E129" s="168"/>
      <c r="F129" s="169" t="s">
        <v>170</v>
      </c>
      <c r="G129" s="168"/>
      <c r="H129" s="170">
        <v>15.038</v>
      </c>
      <c r="J129" s="168"/>
      <c r="K129" s="168"/>
      <c r="L129" s="171"/>
      <c r="M129" s="172"/>
      <c r="N129" s="168"/>
      <c r="O129" s="168"/>
      <c r="P129" s="168"/>
      <c r="Q129" s="168"/>
      <c r="R129" s="168"/>
      <c r="S129" s="168"/>
      <c r="T129" s="173"/>
      <c r="AT129" s="174" t="s">
        <v>151</v>
      </c>
      <c r="AU129" s="174" t="s">
        <v>84</v>
      </c>
      <c r="AV129" s="174" t="s">
        <v>84</v>
      </c>
      <c r="AW129" s="174" t="s">
        <v>97</v>
      </c>
      <c r="AX129" s="174" t="s">
        <v>76</v>
      </c>
      <c r="AY129" s="174" t="s">
        <v>139</v>
      </c>
    </row>
    <row r="130" spans="2:65" s="6" customFormat="1" ht="15.75" customHeight="1">
      <c r="B130" s="23"/>
      <c r="C130" s="145" t="s">
        <v>180</v>
      </c>
      <c r="D130" s="145" t="s">
        <v>142</v>
      </c>
      <c r="E130" s="146" t="s">
        <v>181</v>
      </c>
      <c r="F130" s="147" t="s">
        <v>182</v>
      </c>
      <c r="G130" s="148" t="s">
        <v>183</v>
      </c>
      <c r="H130" s="149">
        <v>13</v>
      </c>
      <c r="I130" s="150"/>
      <c r="J130" s="151">
        <f>ROUND($I$130*$H$130,2)</f>
        <v>0</v>
      </c>
      <c r="K130" s="147" t="s">
        <v>146</v>
      </c>
      <c r="L130" s="43"/>
      <c r="M130" s="152"/>
      <c r="N130" s="153" t="s">
        <v>47</v>
      </c>
      <c r="O130" s="24"/>
      <c r="P130" s="154">
        <f>$O$130*$H$130</f>
        <v>0</v>
      </c>
      <c r="Q130" s="154">
        <v>0.1575</v>
      </c>
      <c r="R130" s="154">
        <f>$Q$130*$H$130</f>
        <v>2.0475</v>
      </c>
      <c r="S130" s="154">
        <v>0</v>
      </c>
      <c r="T130" s="155">
        <f>$S$130*$H$130</f>
        <v>0</v>
      </c>
      <c r="AR130" s="89" t="s">
        <v>147</v>
      </c>
      <c r="AT130" s="89" t="s">
        <v>142</v>
      </c>
      <c r="AU130" s="89" t="s">
        <v>84</v>
      </c>
      <c r="AY130" s="6" t="s">
        <v>139</v>
      </c>
      <c r="BE130" s="156">
        <f>IF($N$130="základní",$J$130,0)</f>
        <v>0</v>
      </c>
      <c r="BF130" s="156">
        <f>IF($N$130="snížená",$J$130,0)</f>
        <v>0</v>
      </c>
      <c r="BG130" s="156">
        <f>IF($N$130="zákl. přenesená",$J$130,0)</f>
        <v>0</v>
      </c>
      <c r="BH130" s="156">
        <f>IF($N$130="sníž. přenesená",$J$130,0)</f>
        <v>0</v>
      </c>
      <c r="BI130" s="156">
        <f>IF($N$130="nulová",$J$130,0)</f>
        <v>0</v>
      </c>
      <c r="BJ130" s="89" t="s">
        <v>22</v>
      </c>
      <c r="BK130" s="156">
        <f>ROUND($I$130*$H$130,2)</f>
        <v>0</v>
      </c>
      <c r="BL130" s="89" t="s">
        <v>147</v>
      </c>
      <c r="BM130" s="89" t="s">
        <v>184</v>
      </c>
    </row>
    <row r="131" spans="2:47" s="6" customFormat="1" ht="16.5" customHeight="1">
      <c r="B131" s="23"/>
      <c r="C131" s="24"/>
      <c r="D131" s="157" t="s">
        <v>149</v>
      </c>
      <c r="E131" s="24"/>
      <c r="F131" s="158" t="s">
        <v>185</v>
      </c>
      <c r="G131" s="24"/>
      <c r="H131" s="24"/>
      <c r="J131" s="24"/>
      <c r="K131" s="24"/>
      <c r="L131" s="43"/>
      <c r="M131" s="56"/>
      <c r="N131" s="24"/>
      <c r="O131" s="24"/>
      <c r="P131" s="24"/>
      <c r="Q131" s="24"/>
      <c r="R131" s="24"/>
      <c r="S131" s="24"/>
      <c r="T131" s="57"/>
      <c r="AT131" s="6" t="s">
        <v>149</v>
      </c>
      <c r="AU131" s="6" t="s">
        <v>84</v>
      </c>
    </row>
    <row r="132" spans="2:51" s="6" customFormat="1" ht="15.75" customHeight="1">
      <c r="B132" s="159"/>
      <c r="C132" s="160"/>
      <c r="D132" s="161" t="s">
        <v>151</v>
      </c>
      <c r="E132" s="160"/>
      <c r="F132" s="162" t="s">
        <v>152</v>
      </c>
      <c r="G132" s="160"/>
      <c r="H132" s="160"/>
      <c r="J132" s="160"/>
      <c r="K132" s="160"/>
      <c r="L132" s="163"/>
      <c r="M132" s="164"/>
      <c r="N132" s="160"/>
      <c r="O132" s="160"/>
      <c r="P132" s="160"/>
      <c r="Q132" s="160"/>
      <c r="R132" s="160"/>
      <c r="S132" s="160"/>
      <c r="T132" s="165"/>
      <c r="AT132" s="166" t="s">
        <v>151</v>
      </c>
      <c r="AU132" s="166" t="s">
        <v>84</v>
      </c>
      <c r="AV132" s="166" t="s">
        <v>22</v>
      </c>
      <c r="AW132" s="166" t="s">
        <v>97</v>
      </c>
      <c r="AX132" s="166" t="s">
        <v>76</v>
      </c>
      <c r="AY132" s="166" t="s">
        <v>139</v>
      </c>
    </row>
    <row r="133" spans="2:51" s="6" customFormat="1" ht="15.75" customHeight="1">
      <c r="B133" s="159"/>
      <c r="C133" s="160"/>
      <c r="D133" s="161" t="s">
        <v>151</v>
      </c>
      <c r="E133" s="160"/>
      <c r="F133" s="162" t="s">
        <v>153</v>
      </c>
      <c r="G133" s="160"/>
      <c r="H133" s="160"/>
      <c r="J133" s="160"/>
      <c r="K133" s="160"/>
      <c r="L133" s="163"/>
      <c r="M133" s="164"/>
      <c r="N133" s="160"/>
      <c r="O133" s="160"/>
      <c r="P133" s="160"/>
      <c r="Q133" s="160"/>
      <c r="R133" s="160"/>
      <c r="S133" s="160"/>
      <c r="T133" s="165"/>
      <c r="AT133" s="166" t="s">
        <v>151</v>
      </c>
      <c r="AU133" s="166" t="s">
        <v>84</v>
      </c>
      <c r="AV133" s="166" t="s">
        <v>22</v>
      </c>
      <c r="AW133" s="166" t="s">
        <v>97</v>
      </c>
      <c r="AX133" s="166" t="s">
        <v>76</v>
      </c>
      <c r="AY133" s="166" t="s">
        <v>139</v>
      </c>
    </row>
    <row r="134" spans="2:51" s="6" customFormat="1" ht="15.75" customHeight="1">
      <c r="B134" s="167"/>
      <c r="C134" s="168"/>
      <c r="D134" s="161" t="s">
        <v>151</v>
      </c>
      <c r="E134" s="168"/>
      <c r="F134" s="169" t="s">
        <v>180</v>
      </c>
      <c r="G134" s="168"/>
      <c r="H134" s="170">
        <v>5</v>
      </c>
      <c r="J134" s="168"/>
      <c r="K134" s="168"/>
      <c r="L134" s="171"/>
      <c r="M134" s="172"/>
      <c r="N134" s="168"/>
      <c r="O134" s="168"/>
      <c r="P134" s="168"/>
      <c r="Q134" s="168"/>
      <c r="R134" s="168"/>
      <c r="S134" s="168"/>
      <c r="T134" s="173"/>
      <c r="AT134" s="174" t="s">
        <v>151</v>
      </c>
      <c r="AU134" s="174" t="s">
        <v>84</v>
      </c>
      <c r="AV134" s="174" t="s">
        <v>84</v>
      </c>
      <c r="AW134" s="174" t="s">
        <v>97</v>
      </c>
      <c r="AX134" s="174" t="s">
        <v>76</v>
      </c>
      <c r="AY134" s="174" t="s">
        <v>139</v>
      </c>
    </row>
    <row r="135" spans="2:51" s="6" customFormat="1" ht="15.75" customHeight="1">
      <c r="B135" s="159"/>
      <c r="C135" s="160"/>
      <c r="D135" s="161" t="s">
        <v>151</v>
      </c>
      <c r="E135" s="160"/>
      <c r="F135" s="162" t="s">
        <v>155</v>
      </c>
      <c r="G135" s="160"/>
      <c r="H135" s="160"/>
      <c r="J135" s="160"/>
      <c r="K135" s="160"/>
      <c r="L135" s="163"/>
      <c r="M135" s="164"/>
      <c r="N135" s="160"/>
      <c r="O135" s="160"/>
      <c r="P135" s="160"/>
      <c r="Q135" s="160"/>
      <c r="R135" s="160"/>
      <c r="S135" s="160"/>
      <c r="T135" s="165"/>
      <c r="AT135" s="166" t="s">
        <v>151</v>
      </c>
      <c r="AU135" s="166" t="s">
        <v>84</v>
      </c>
      <c r="AV135" s="166" t="s">
        <v>22</v>
      </c>
      <c r="AW135" s="166" t="s">
        <v>97</v>
      </c>
      <c r="AX135" s="166" t="s">
        <v>76</v>
      </c>
      <c r="AY135" s="166" t="s">
        <v>139</v>
      </c>
    </row>
    <row r="136" spans="2:51" s="6" customFormat="1" ht="15.75" customHeight="1">
      <c r="B136" s="167"/>
      <c r="C136" s="168"/>
      <c r="D136" s="161" t="s">
        <v>151</v>
      </c>
      <c r="E136" s="168"/>
      <c r="F136" s="169" t="s">
        <v>140</v>
      </c>
      <c r="G136" s="168"/>
      <c r="H136" s="170">
        <v>3</v>
      </c>
      <c r="J136" s="168"/>
      <c r="K136" s="168"/>
      <c r="L136" s="171"/>
      <c r="M136" s="172"/>
      <c r="N136" s="168"/>
      <c r="O136" s="168"/>
      <c r="P136" s="168"/>
      <c r="Q136" s="168"/>
      <c r="R136" s="168"/>
      <c r="S136" s="168"/>
      <c r="T136" s="173"/>
      <c r="AT136" s="174" t="s">
        <v>151</v>
      </c>
      <c r="AU136" s="174" t="s">
        <v>84</v>
      </c>
      <c r="AV136" s="174" t="s">
        <v>84</v>
      </c>
      <c r="AW136" s="174" t="s">
        <v>97</v>
      </c>
      <c r="AX136" s="174" t="s">
        <v>76</v>
      </c>
      <c r="AY136" s="174" t="s">
        <v>139</v>
      </c>
    </row>
    <row r="137" spans="2:51" s="6" customFormat="1" ht="15.75" customHeight="1">
      <c r="B137" s="159"/>
      <c r="C137" s="160"/>
      <c r="D137" s="161" t="s">
        <v>151</v>
      </c>
      <c r="E137" s="160"/>
      <c r="F137" s="162" t="s">
        <v>157</v>
      </c>
      <c r="G137" s="160"/>
      <c r="H137" s="160"/>
      <c r="J137" s="160"/>
      <c r="K137" s="160"/>
      <c r="L137" s="163"/>
      <c r="M137" s="164"/>
      <c r="N137" s="160"/>
      <c r="O137" s="160"/>
      <c r="P137" s="160"/>
      <c r="Q137" s="160"/>
      <c r="R137" s="160"/>
      <c r="S137" s="160"/>
      <c r="T137" s="165"/>
      <c r="AT137" s="166" t="s">
        <v>151</v>
      </c>
      <c r="AU137" s="166" t="s">
        <v>84</v>
      </c>
      <c r="AV137" s="166" t="s">
        <v>22</v>
      </c>
      <c r="AW137" s="166" t="s">
        <v>97</v>
      </c>
      <c r="AX137" s="166" t="s">
        <v>76</v>
      </c>
      <c r="AY137" s="166" t="s">
        <v>139</v>
      </c>
    </row>
    <row r="138" spans="2:51" s="6" customFormat="1" ht="15.75" customHeight="1">
      <c r="B138" s="167"/>
      <c r="C138" s="168"/>
      <c r="D138" s="161" t="s">
        <v>151</v>
      </c>
      <c r="E138" s="168"/>
      <c r="F138" s="169" t="s">
        <v>180</v>
      </c>
      <c r="G138" s="168"/>
      <c r="H138" s="170">
        <v>5</v>
      </c>
      <c r="J138" s="168"/>
      <c r="K138" s="168"/>
      <c r="L138" s="171"/>
      <c r="M138" s="172"/>
      <c r="N138" s="168"/>
      <c r="O138" s="168"/>
      <c r="P138" s="168"/>
      <c r="Q138" s="168"/>
      <c r="R138" s="168"/>
      <c r="S138" s="168"/>
      <c r="T138" s="173"/>
      <c r="AT138" s="174" t="s">
        <v>151</v>
      </c>
      <c r="AU138" s="174" t="s">
        <v>84</v>
      </c>
      <c r="AV138" s="174" t="s">
        <v>84</v>
      </c>
      <c r="AW138" s="174" t="s">
        <v>97</v>
      </c>
      <c r="AX138" s="174" t="s">
        <v>76</v>
      </c>
      <c r="AY138" s="174" t="s">
        <v>139</v>
      </c>
    </row>
    <row r="139" spans="2:65" s="6" customFormat="1" ht="15.75" customHeight="1">
      <c r="B139" s="23"/>
      <c r="C139" s="145" t="s">
        <v>186</v>
      </c>
      <c r="D139" s="145" t="s">
        <v>142</v>
      </c>
      <c r="E139" s="146" t="s">
        <v>187</v>
      </c>
      <c r="F139" s="147" t="s">
        <v>188</v>
      </c>
      <c r="G139" s="148" t="s">
        <v>189</v>
      </c>
      <c r="H139" s="149">
        <v>12.47</v>
      </c>
      <c r="I139" s="150"/>
      <c r="J139" s="151">
        <f>ROUND($I$139*$H$139,2)</f>
        <v>0</v>
      </c>
      <c r="K139" s="147" t="s">
        <v>146</v>
      </c>
      <c r="L139" s="43"/>
      <c r="M139" s="152"/>
      <c r="N139" s="153" t="s">
        <v>47</v>
      </c>
      <c r="O139" s="24"/>
      <c r="P139" s="154">
        <f>$O$139*$H$139</f>
        <v>0</v>
      </c>
      <c r="Q139" s="154">
        <v>0</v>
      </c>
      <c r="R139" s="154">
        <f>$Q$139*$H$139</f>
        <v>0</v>
      </c>
      <c r="S139" s="154">
        <v>0</v>
      </c>
      <c r="T139" s="155">
        <f>$S$139*$H$139</f>
        <v>0</v>
      </c>
      <c r="AR139" s="89" t="s">
        <v>147</v>
      </c>
      <c r="AT139" s="89" t="s">
        <v>142</v>
      </c>
      <c r="AU139" s="89" t="s">
        <v>84</v>
      </c>
      <c r="AY139" s="6" t="s">
        <v>139</v>
      </c>
      <c r="BE139" s="156">
        <f>IF($N$139="základní",$J$139,0)</f>
        <v>0</v>
      </c>
      <c r="BF139" s="156">
        <f>IF($N$139="snížená",$J$139,0)</f>
        <v>0</v>
      </c>
      <c r="BG139" s="156">
        <f>IF($N$139="zákl. přenesená",$J$139,0)</f>
        <v>0</v>
      </c>
      <c r="BH139" s="156">
        <f>IF($N$139="sníž. přenesená",$J$139,0)</f>
        <v>0</v>
      </c>
      <c r="BI139" s="156">
        <f>IF($N$139="nulová",$J$139,0)</f>
        <v>0</v>
      </c>
      <c r="BJ139" s="89" t="s">
        <v>22</v>
      </c>
      <c r="BK139" s="156">
        <f>ROUND($I$139*$H$139,2)</f>
        <v>0</v>
      </c>
      <c r="BL139" s="89" t="s">
        <v>147</v>
      </c>
      <c r="BM139" s="89" t="s">
        <v>190</v>
      </c>
    </row>
    <row r="140" spans="2:47" s="6" customFormat="1" ht="27" customHeight="1">
      <c r="B140" s="23"/>
      <c r="C140" s="24"/>
      <c r="D140" s="157" t="s">
        <v>149</v>
      </c>
      <c r="E140" s="24"/>
      <c r="F140" s="158" t="s">
        <v>191</v>
      </c>
      <c r="G140" s="24"/>
      <c r="H140" s="24"/>
      <c r="J140" s="24"/>
      <c r="K140" s="24"/>
      <c r="L140" s="43"/>
      <c r="M140" s="56"/>
      <c r="N140" s="24"/>
      <c r="O140" s="24"/>
      <c r="P140" s="24"/>
      <c r="Q140" s="24"/>
      <c r="R140" s="24"/>
      <c r="S140" s="24"/>
      <c r="T140" s="57"/>
      <c r="AT140" s="6" t="s">
        <v>149</v>
      </c>
      <c r="AU140" s="6" t="s">
        <v>84</v>
      </c>
    </row>
    <row r="141" spans="2:51" s="6" customFormat="1" ht="15.75" customHeight="1">
      <c r="B141" s="159"/>
      <c r="C141" s="160"/>
      <c r="D141" s="161" t="s">
        <v>151</v>
      </c>
      <c r="E141" s="160"/>
      <c r="F141" s="162" t="s">
        <v>192</v>
      </c>
      <c r="G141" s="160"/>
      <c r="H141" s="160"/>
      <c r="J141" s="160"/>
      <c r="K141" s="160"/>
      <c r="L141" s="163"/>
      <c r="M141" s="164"/>
      <c r="N141" s="160"/>
      <c r="O141" s="160"/>
      <c r="P141" s="160"/>
      <c r="Q141" s="160"/>
      <c r="R141" s="160"/>
      <c r="S141" s="160"/>
      <c r="T141" s="165"/>
      <c r="AT141" s="166" t="s">
        <v>151</v>
      </c>
      <c r="AU141" s="166" t="s">
        <v>84</v>
      </c>
      <c r="AV141" s="166" t="s">
        <v>22</v>
      </c>
      <c r="AW141" s="166" t="s">
        <v>97</v>
      </c>
      <c r="AX141" s="166" t="s">
        <v>76</v>
      </c>
      <c r="AY141" s="166" t="s">
        <v>139</v>
      </c>
    </row>
    <row r="142" spans="2:51" s="6" customFormat="1" ht="15.75" customHeight="1">
      <c r="B142" s="167"/>
      <c r="C142" s="168"/>
      <c r="D142" s="161" t="s">
        <v>151</v>
      </c>
      <c r="E142" s="168"/>
      <c r="F142" s="169" t="s">
        <v>193</v>
      </c>
      <c r="G142" s="168"/>
      <c r="H142" s="170">
        <v>12.47</v>
      </c>
      <c r="J142" s="168"/>
      <c r="K142" s="168"/>
      <c r="L142" s="171"/>
      <c r="M142" s="172"/>
      <c r="N142" s="168"/>
      <c r="O142" s="168"/>
      <c r="P142" s="168"/>
      <c r="Q142" s="168"/>
      <c r="R142" s="168"/>
      <c r="S142" s="168"/>
      <c r="T142" s="173"/>
      <c r="AT142" s="174" t="s">
        <v>151</v>
      </c>
      <c r="AU142" s="174" t="s">
        <v>84</v>
      </c>
      <c r="AV142" s="174" t="s">
        <v>84</v>
      </c>
      <c r="AW142" s="174" t="s">
        <v>97</v>
      </c>
      <c r="AX142" s="174" t="s">
        <v>76</v>
      </c>
      <c r="AY142" s="174" t="s">
        <v>139</v>
      </c>
    </row>
    <row r="143" spans="2:65" s="6" customFormat="1" ht="15.75" customHeight="1">
      <c r="B143" s="23"/>
      <c r="C143" s="145" t="s">
        <v>194</v>
      </c>
      <c r="D143" s="145" t="s">
        <v>142</v>
      </c>
      <c r="E143" s="146" t="s">
        <v>195</v>
      </c>
      <c r="F143" s="147" t="s">
        <v>196</v>
      </c>
      <c r="G143" s="148" t="s">
        <v>189</v>
      </c>
      <c r="H143" s="149">
        <v>40.1</v>
      </c>
      <c r="I143" s="150"/>
      <c r="J143" s="151">
        <f>ROUND($I$143*$H$143,2)</f>
        <v>0</v>
      </c>
      <c r="K143" s="147" t="s">
        <v>146</v>
      </c>
      <c r="L143" s="43"/>
      <c r="M143" s="152"/>
      <c r="N143" s="153" t="s">
        <v>47</v>
      </c>
      <c r="O143" s="24"/>
      <c r="P143" s="154">
        <f>$O$143*$H$143</f>
        <v>0</v>
      </c>
      <c r="Q143" s="154">
        <v>0.0015</v>
      </c>
      <c r="R143" s="154">
        <f>$Q$143*$H$143</f>
        <v>0.06015</v>
      </c>
      <c r="S143" s="154">
        <v>0</v>
      </c>
      <c r="T143" s="155">
        <f>$S$143*$H$143</f>
        <v>0</v>
      </c>
      <c r="AR143" s="89" t="s">
        <v>147</v>
      </c>
      <c r="AT143" s="89" t="s">
        <v>142</v>
      </c>
      <c r="AU143" s="89" t="s">
        <v>84</v>
      </c>
      <c r="AY143" s="6" t="s">
        <v>139</v>
      </c>
      <c r="BE143" s="156">
        <f>IF($N$143="základní",$J$143,0)</f>
        <v>0</v>
      </c>
      <c r="BF143" s="156">
        <f>IF($N$143="snížená",$J$143,0)</f>
        <v>0</v>
      </c>
      <c r="BG143" s="156">
        <f>IF($N$143="zákl. přenesená",$J$143,0)</f>
        <v>0</v>
      </c>
      <c r="BH143" s="156">
        <f>IF($N$143="sníž. přenesená",$J$143,0)</f>
        <v>0</v>
      </c>
      <c r="BI143" s="156">
        <f>IF($N$143="nulová",$J$143,0)</f>
        <v>0</v>
      </c>
      <c r="BJ143" s="89" t="s">
        <v>22</v>
      </c>
      <c r="BK143" s="156">
        <f>ROUND($I$143*$H$143,2)</f>
        <v>0</v>
      </c>
      <c r="BL143" s="89" t="s">
        <v>147</v>
      </c>
      <c r="BM143" s="89" t="s">
        <v>197</v>
      </c>
    </row>
    <row r="144" spans="2:47" s="6" customFormat="1" ht="16.5" customHeight="1">
      <c r="B144" s="23"/>
      <c r="C144" s="24"/>
      <c r="D144" s="157" t="s">
        <v>149</v>
      </c>
      <c r="E144" s="24"/>
      <c r="F144" s="158" t="s">
        <v>198</v>
      </c>
      <c r="G144" s="24"/>
      <c r="H144" s="24"/>
      <c r="J144" s="24"/>
      <c r="K144" s="24"/>
      <c r="L144" s="43"/>
      <c r="M144" s="56"/>
      <c r="N144" s="24"/>
      <c r="O144" s="24"/>
      <c r="P144" s="24"/>
      <c r="Q144" s="24"/>
      <c r="R144" s="24"/>
      <c r="S144" s="24"/>
      <c r="T144" s="57"/>
      <c r="AT144" s="6" t="s">
        <v>149</v>
      </c>
      <c r="AU144" s="6" t="s">
        <v>84</v>
      </c>
    </row>
    <row r="145" spans="2:51" s="6" customFormat="1" ht="15.75" customHeight="1">
      <c r="B145" s="167"/>
      <c r="C145" s="168"/>
      <c r="D145" s="161" t="s">
        <v>151</v>
      </c>
      <c r="E145" s="168"/>
      <c r="F145" s="169" t="s">
        <v>199</v>
      </c>
      <c r="G145" s="168"/>
      <c r="H145" s="170">
        <v>40.1</v>
      </c>
      <c r="J145" s="168"/>
      <c r="K145" s="168"/>
      <c r="L145" s="171"/>
      <c r="M145" s="172"/>
      <c r="N145" s="168"/>
      <c r="O145" s="168"/>
      <c r="P145" s="168"/>
      <c r="Q145" s="168"/>
      <c r="R145" s="168"/>
      <c r="S145" s="168"/>
      <c r="T145" s="173"/>
      <c r="AT145" s="174" t="s">
        <v>151</v>
      </c>
      <c r="AU145" s="174" t="s">
        <v>84</v>
      </c>
      <c r="AV145" s="174" t="s">
        <v>84</v>
      </c>
      <c r="AW145" s="174" t="s">
        <v>97</v>
      </c>
      <c r="AX145" s="174" t="s">
        <v>76</v>
      </c>
      <c r="AY145" s="174" t="s">
        <v>139</v>
      </c>
    </row>
    <row r="146" spans="2:65" s="6" customFormat="1" ht="15.75" customHeight="1">
      <c r="B146" s="23"/>
      <c r="C146" s="145" t="s">
        <v>200</v>
      </c>
      <c r="D146" s="145" t="s">
        <v>142</v>
      </c>
      <c r="E146" s="146" t="s">
        <v>201</v>
      </c>
      <c r="F146" s="147" t="s">
        <v>202</v>
      </c>
      <c r="G146" s="148" t="s">
        <v>163</v>
      </c>
      <c r="H146" s="149">
        <v>2.588</v>
      </c>
      <c r="I146" s="150"/>
      <c r="J146" s="151">
        <f>ROUND($I$146*$H$146,2)</f>
        <v>0</v>
      </c>
      <c r="K146" s="147" t="s">
        <v>146</v>
      </c>
      <c r="L146" s="43"/>
      <c r="M146" s="152"/>
      <c r="N146" s="153" t="s">
        <v>47</v>
      </c>
      <c r="O146" s="24"/>
      <c r="P146" s="154">
        <f>$O$146*$H$146</f>
        <v>0</v>
      </c>
      <c r="Q146" s="154">
        <v>0.04984</v>
      </c>
      <c r="R146" s="154">
        <f>$Q$146*$H$146</f>
        <v>0.12898592</v>
      </c>
      <c r="S146" s="154">
        <v>0</v>
      </c>
      <c r="T146" s="155">
        <f>$S$146*$H$146</f>
        <v>0</v>
      </c>
      <c r="AR146" s="89" t="s">
        <v>147</v>
      </c>
      <c r="AT146" s="89" t="s">
        <v>142</v>
      </c>
      <c r="AU146" s="89" t="s">
        <v>84</v>
      </c>
      <c r="AY146" s="6" t="s">
        <v>139</v>
      </c>
      <c r="BE146" s="156">
        <f>IF($N$146="základní",$J$146,0)</f>
        <v>0</v>
      </c>
      <c r="BF146" s="156">
        <f>IF($N$146="snížená",$J$146,0)</f>
        <v>0</v>
      </c>
      <c r="BG146" s="156">
        <f>IF($N$146="zákl. přenesená",$J$146,0)</f>
        <v>0</v>
      </c>
      <c r="BH146" s="156">
        <f>IF($N$146="sníž. přenesená",$J$146,0)</f>
        <v>0</v>
      </c>
      <c r="BI146" s="156">
        <f>IF($N$146="nulová",$J$146,0)</f>
        <v>0</v>
      </c>
      <c r="BJ146" s="89" t="s">
        <v>22</v>
      </c>
      <c r="BK146" s="156">
        <f>ROUND($I$146*$H$146,2)</f>
        <v>0</v>
      </c>
      <c r="BL146" s="89" t="s">
        <v>147</v>
      </c>
      <c r="BM146" s="89" t="s">
        <v>203</v>
      </c>
    </row>
    <row r="147" spans="2:47" s="6" customFormat="1" ht="16.5" customHeight="1">
      <c r="B147" s="23"/>
      <c r="C147" s="24"/>
      <c r="D147" s="157" t="s">
        <v>149</v>
      </c>
      <c r="E147" s="24"/>
      <c r="F147" s="158" t="s">
        <v>204</v>
      </c>
      <c r="G147" s="24"/>
      <c r="H147" s="24"/>
      <c r="J147" s="24"/>
      <c r="K147" s="24"/>
      <c r="L147" s="43"/>
      <c r="M147" s="56"/>
      <c r="N147" s="24"/>
      <c r="O147" s="24"/>
      <c r="P147" s="24"/>
      <c r="Q147" s="24"/>
      <c r="R147" s="24"/>
      <c r="S147" s="24"/>
      <c r="T147" s="57"/>
      <c r="AT147" s="6" t="s">
        <v>149</v>
      </c>
      <c r="AU147" s="6" t="s">
        <v>84</v>
      </c>
    </row>
    <row r="148" spans="2:51" s="6" customFormat="1" ht="15.75" customHeight="1">
      <c r="B148" s="167"/>
      <c r="C148" s="168"/>
      <c r="D148" s="161" t="s">
        <v>151</v>
      </c>
      <c r="E148" s="168"/>
      <c r="F148" s="169" t="s">
        <v>205</v>
      </c>
      <c r="G148" s="168"/>
      <c r="H148" s="170">
        <v>2.588</v>
      </c>
      <c r="J148" s="168"/>
      <c r="K148" s="168"/>
      <c r="L148" s="171"/>
      <c r="M148" s="172"/>
      <c r="N148" s="168"/>
      <c r="O148" s="168"/>
      <c r="P148" s="168"/>
      <c r="Q148" s="168"/>
      <c r="R148" s="168"/>
      <c r="S148" s="168"/>
      <c r="T148" s="173"/>
      <c r="AT148" s="174" t="s">
        <v>151</v>
      </c>
      <c r="AU148" s="174" t="s">
        <v>84</v>
      </c>
      <c r="AV148" s="174" t="s">
        <v>84</v>
      </c>
      <c r="AW148" s="174" t="s">
        <v>97</v>
      </c>
      <c r="AX148" s="174" t="s">
        <v>76</v>
      </c>
      <c r="AY148" s="174" t="s">
        <v>139</v>
      </c>
    </row>
    <row r="149" spans="2:63" s="132" customFormat="1" ht="30.75" customHeight="1">
      <c r="B149" s="133"/>
      <c r="C149" s="134"/>
      <c r="D149" s="134" t="s">
        <v>75</v>
      </c>
      <c r="E149" s="143" t="s">
        <v>206</v>
      </c>
      <c r="F149" s="143" t="s">
        <v>207</v>
      </c>
      <c r="G149" s="134"/>
      <c r="H149" s="134"/>
      <c r="J149" s="144">
        <f>$BK$149</f>
        <v>0</v>
      </c>
      <c r="K149" s="134"/>
      <c r="L149" s="137"/>
      <c r="M149" s="138"/>
      <c r="N149" s="134"/>
      <c r="O149" s="134"/>
      <c r="P149" s="139">
        <f>SUM($P$150:$P$227)</f>
        <v>0</v>
      </c>
      <c r="Q149" s="134"/>
      <c r="R149" s="139">
        <f>SUM($R$150:$R$227)</f>
        <v>13.918217129999999</v>
      </c>
      <c r="S149" s="134"/>
      <c r="T149" s="140">
        <f>SUM($T$150:$T$227)</f>
        <v>0</v>
      </c>
      <c r="AR149" s="141" t="s">
        <v>22</v>
      </c>
      <c r="AT149" s="141" t="s">
        <v>75</v>
      </c>
      <c r="AU149" s="141" t="s">
        <v>22</v>
      </c>
      <c r="AY149" s="141" t="s">
        <v>139</v>
      </c>
      <c r="BK149" s="142">
        <f>SUM($BK$150:$BK$227)</f>
        <v>0</v>
      </c>
    </row>
    <row r="150" spans="2:65" s="6" customFormat="1" ht="15.75" customHeight="1">
      <c r="B150" s="23"/>
      <c r="C150" s="145" t="s">
        <v>208</v>
      </c>
      <c r="D150" s="145" t="s">
        <v>142</v>
      </c>
      <c r="E150" s="146" t="s">
        <v>209</v>
      </c>
      <c r="F150" s="147" t="s">
        <v>210</v>
      </c>
      <c r="G150" s="148" t="s">
        <v>163</v>
      </c>
      <c r="H150" s="149">
        <v>375.949</v>
      </c>
      <c r="I150" s="150"/>
      <c r="J150" s="151">
        <f>ROUND($I$150*$H$150,2)</f>
        <v>0</v>
      </c>
      <c r="K150" s="147" t="s">
        <v>146</v>
      </c>
      <c r="L150" s="43"/>
      <c r="M150" s="152"/>
      <c r="N150" s="153" t="s">
        <v>47</v>
      </c>
      <c r="O150" s="24"/>
      <c r="P150" s="154">
        <f>$O$150*$H$150</f>
        <v>0</v>
      </c>
      <c r="Q150" s="154">
        <v>0</v>
      </c>
      <c r="R150" s="154">
        <f>$Q$150*$H$150</f>
        <v>0</v>
      </c>
      <c r="S150" s="154">
        <v>0</v>
      </c>
      <c r="T150" s="155">
        <f>$S$150*$H$150</f>
        <v>0</v>
      </c>
      <c r="AR150" s="89" t="s">
        <v>147</v>
      </c>
      <c r="AT150" s="89" t="s">
        <v>142</v>
      </c>
      <c r="AU150" s="89" t="s">
        <v>84</v>
      </c>
      <c r="AY150" s="6" t="s">
        <v>139</v>
      </c>
      <c r="BE150" s="156">
        <f>IF($N$150="základní",$J$150,0)</f>
        <v>0</v>
      </c>
      <c r="BF150" s="156">
        <f>IF($N$150="snížená",$J$150,0)</f>
        <v>0</v>
      </c>
      <c r="BG150" s="156">
        <f>IF($N$150="zákl. přenesená",$J$150,0)</f>
        <v>0</v>
      </c>
      <c r="BH150" s="156">
        <f>IF($N$150="sníž. přenesená",$J$150,0)</f>
        <v>0</v>
      </c>
      <c r="BI150" s="156">
        <f>IF($N$150="nulová",$J$150,0)</f>
        <v>0</v>
      </c>
      <c r="BJ150" s="89" t="s">
        <v>22</v>
      </c>
      <c r="BK150" s="156">
        <f>ROUND($I$150*$H$150,2)</f>
        <v>0</v>
      </c>
      <c r="BL150" s="89" t="s">
        <v>147</v>
      </c>
      <c r="BM150" s="89" t="s">
        <v>211</v>
      </c>
    </row>
    <row r="151" spans="2:47" s="6" customFormat="1" ht="16.5" customHeight="1">
      <c r="B151" s="23"/>
      <c r="C151" s="24"/>
      <c r="D151" s="157" t="s">
        <v>149</v>
      </c>
      <c r="E151" s="24"/>
      <c r="F151" s="158" t="s">
        <v>212</v>
      </c>
      <c r="G151" s="24"/>
      <c r="H151" s="24"/>
      <c r="J151" s="24"/>
      <c r="K151" s="24"/>
      <c r="L151" s="43"/>
      <c r="M151" s="56"/>
      <c r="N151" s="24"/>
      <c r="O151" s="24"/>
      <c r="P151" s="24"/>
      <c r="Q151" s="24"/>
      <c r="R151" s="24"/>
      <c r="S151" s="24"/>
      <c r="T151" s="57"/>
      <c r="AT151" s="6" t="s">
        <v>149</v>
      </c>
      <c r="AU151" s="6" t="s">
        <v>84</v>
      </c>
    </row>
    <row r="152" spans="2:51" s="6" customFormat="1" ht="15.75" customHeight="1">
      <c r="B152" s="159"/>
      <c r="C152" s="160"/>
      <c r="D152" s="161" t="s">
        <v>151</v>
      </c>
      <c r="E152" s="160"/>
      <c r="F152" s="162" t="s">
        <v>192</v>
      </c>
      <c r="G152" s="160"/>
      <c r="H152" s="160"/>
      <c r="J152" s="160"/>
      <c r="K152" s="160"/>
      <c r="L152" s="163"/>
      <c r="M152" s="164"/>
      <c r="N152" s="160"/>
      <c r="O152" s="160"/>
      <c r="P152" s="160"/>
      <c r="Q152" s="160"/>
      <c r="R152" s="160"/>
      <c r="S152" s="160"/>
      <c r="T152" s="165"/>
      <c r="AT152" s="166" t="s">
        <v>151</v>
      </c>
      <c r="AU152" s="166" t="s">
        <v>84</v>
      </c>
      <c r="AV152" s="166" t="s">
        <v>22</v>
      </c>
      <c r="AW152" s="166" t="s">
        <v>97</v>
      </c>
      <c r="AX152" s="166" t="s">
        <v>76</v>
      </c>
      <c r="AY152" s="166" t="s">
        <v>139</v>
      </c>
    </row>
    <row r="153" spans="2:51" s="6" customFormat="1" ht="15.75" customHeight="1">
      <c r="B153" s="167"/>
      <c r="C153" s="168"/>
      <c r="D153" s="161" t="s">
        <v>151</v>
      </c>
      <c r="E153" s="168"/>
      <c r="F153" s="169" t="s">
        <v>213</v>
      </c>
      <c r="G153" s="168"/>
      <c r="H153" s="170">
        <v>142.784</v>
      </c>
      <c r="J153" s="168"/>
      <c r="K153" s="168"/>
      <c r="L153" s="171"/>
      <c r="M153" s="172"/>
      <c r="N153" s="168"/>
      <c r="O153" s="168"/>
      <c r="P153" s="168"/>
      <c r="Q153" s="168"/>
      <c r="R153" s="168"/>
      <c r="S153" s="168"/>
      <c r="T153" s="173"/>
      <c r="AT153" s="174" t="s">
        <v>151</v>
      </c>
      <c r="AU153" s="174" t="s">
        <v>84</v>
      </c>
      <c r="AV153" s="174" t="s">
        <v>84</v>
      </c>
      <c r="AW153" s="174" t="s">
        <v>97</v>
      </c>
      <c r="AX153" s="174" t="s">
        <v>76</v>
      </c>
      <c r="AY153" s="174" t="s">
        <v>139</v>
      </c>
    </row>
    <row r="154" spans="2:51" s="6" customFormat="1" ht="15.75" customHeight="1">
      <c r="B154" s="167"/>
      <c r="C154" s="168"/>
      <c r="D154" s="161" t="s">
        <v>151</v>
      </c>
      <c r="E154" s="168"/>
      <c r="F154" s="169" t="s">
        <v>214</v>
      </c>
      <c r="G154" s="168"/>
      <c r="H154" s="170">
        <v>-6.705</v>
      </c>
      <c r="J154" s="168"/>
      <c r="K154" s="168"/>
      <c r="L154" s="171"/>
      <c r="M154" s="172"/>
      <c r="N154" s="168"/>
      <c r="O154" s="168"/>
      <c r="P154" s="168"/>
      <c r="Q154" s="168"/>
      <c r="R154" s="168"/>
      <c r="S154" s="168"/>
      <c r="T154" s="173"/>
      <c r="AT154" s="174" t="s">
        <v>151</v>
      </c>
      <c r="AU154" s="174" t="s">
        <v>84</v>
      </c>
      <c r="AV154" s="174" t="s">
        <v>84</v>
      </c>
      <c r="AW154" s="174" t="s">
        <v>97</v>
      </c>
      <c r="AX154" s="174" t="s">
        <v>76</v>
      </c>
      <c r="AY154" s="174" t="s">
        <v>139</v>
      </c>
    </row>
    <row r="155" spans="2:51" s="6" customFormat="1" ht="15.75" customHeight="1">
      <c r="B155" s="159"/>
      <c r="C155" s="160"/>
      <c r="D155" s="161" t="s">
        <v>151</v>
      </c>
      <c r="E155" s="160"/>
      <c r="F155" s="162" t="s">
        <v>215</v>
      </c>
      <c r="G155" s="160"/>
      <c r="H155" s="160"/>
      <c r="J155" s="160"/>
      <c r="K155" s="160"/>
      <c r="L155" s="163"/>
      <c r="M155" s="164"/>
      <c r="N155" s="160"/>
      <c r="O155" s="160"/>
      <c r="P155" s="160"/>
      <c r="Q155" s="160"/>
      <c r="R155" s="160"/>
      <c r="S155" s="160"/>
      <c r="T155" s="165"/>
      <c r="AT155" s="166" t="s">
        <v>151</v>
      </c>
      <c r="AU155" s="166" t="s">
        <v>84</v>
      </c>
      <c r="AV155" s="166" t="s">
        <v>22</v>
      </c>
      <c r="AW155" s="166" t="s">
        <v>97</v>
      </c>
      <c r="AX155" s="166" t="s">
        <v>76</v>
      </c>
      <c r="AY155" s="166" t="s">
        <v>139</v>
      </c>
    </row>
    <row r="156" spans="2:51" s="6" customFormat="1" ht="15.75" customHeight="1">
      <c r="B156" s="167"/>
      <c r="C156" s="168"/>
      <c r="D156" s="161" t="s">
        <v>151</v>
      </c>
      <c r="E156" s="168"/>
      <c r="F156" s="169" t="s">
        <v>216</v>
      </c>
      <c r="G156" s="168"/>
      <c r="H156" s="170">
        <v>57.101</v>
      </c>
      <c r="J156" s="168"/>
      <c r="K156" s="168"/>
      <c r="L156" s="171"/>
      <c r="M156" s="172"/>
      <c r="N156" s="168"/>
      <c r="O156" s="168"/>
      <c r="P156" s="168"/>
      <c r="Q156" s="168"/>
      <c r="R156" s="168"/>
      <c r="S156" s="168"/>
      <c r="T156" s="173"/>
      <c r="AT156" s="174" t="s">
        <v>151</v>
      </c>
      <c r="AU156" s="174" t="s">
        <v>84</v>
      </c>
      <c r="AV156" s="174" t="s">
        <v>84</v>
      </c>
      <c r="AW156" s="174" t="s">
        <v>97</v>
      </c>
      <c r="AX156" s="174" t="s">
        <v>76</v>
      </c>
      <c r="AY156" s="174" t="s">
        <v>139</v>
      </c>
    </row>
    <row r="157" spans="2:51" s="6" customFormat="1" ht="15.75" customHeight="1">
      <c r="B157" s="159"/>
      <c r="C157" s="160"/>
      <c r="D157" s="161" t="s">
        <v>151</v>
      </c>
      <c r="E157" s="160"/>
      <c r="F157" s="162" t="s">
        <v>217</v>
      </c>
      <c r="G157" s="160"/>
      <c r="H157" s="160"/>
      <c r="J157" s="160"/>
      <c r="K157" s="160"/>
      <c r="L157" s="163"/>
      <c r="M157" s="164"/>
      <c r="N157" s="160"/>
      <c r="O157" s="160"/>
      <c r="P157" s="160"/>
      <c r="Q157" s="160"/>
      <c r="R157" s="160"/>
      <c r="S157" s="160"/>
      <c r="T157" s="165"/>
      <c r="AT157" s="166" t="s">
        <v>151</v>
      </c>
      <c r="AU157" s="166" t="s">
        <v>84</v>
      </c>
      <c r="AV157" s="166" t="s">
        <v>22</v>
      </c>
      <c r="AW157" s="166" t="s">
        <v>97</v>
      </c>
      <c r="AX157" s="166" t="s">
        <v>76</v>
      </c>
      <c r="AY157" s="166" t="s">
        <v>139</v>
      </c>
    </row>
    <row r="158" spans="2:51" s="6" customFormat="1" ht="15.75" customHeight="1">
      <c r="B158" s="167"/>
      <c r="C158" s="168"/>
      <c r="D158" s="161" t="s">
        <v>151</v>
      </c>
      <c r="E158" s="168"/>
      <c r="F158" s="169" t="s">
        <v>218</v>
      </c>
      <c r="G158" s="168"/>
      <c r="H158" s="170">
        <v>126.944</v>
      </c>
      <c r="J158" s="168"/>
      <c r="K158" s="168"/>
      <c r="L158" s="171"/>
      <c r="M158" s="172"/>
      <c r="N158" s="168"/>
      <c r="O158" s="168"/>
      <c r="P158" s="168"/>
      <c r="Q158" s="168"/>
      <c r="R158" s="168"/>
      <c r="S158" s="168"/>
      <c r="T158" s="173"/>
      <c r="AT158" s="174" t="s">
        <v>151</v>
      </c>
      <c r="AU158" s="174" t="s">
        <v>84</v>
      </c>
      <c r="AV158" s="174" t="s">
        <v>84</v>
      </c>
      <c r="AW158" s="174" t="s">
        <v>97</v>
      </c>
      <c r="AX158" s="174" t="s">
        <v>76</v>
      </c>
      <c r="AY158" s="174" t="s">
        <v>139</v>
      </c>
    </row>
    <row r="159" spans="2:51" s="6" customFormat="1" ht="15.75" customHeight="1">
      <c r="B159" s="159"/>
      <c r="C159" s="160"/>
      <c r="D159" s="161" t="s">
        <v>151</v>
      </c>
      <c r="E159" s="160"/>
      <c r="F159" s="162" t="s">
        <v>219</v>
      </c>
      <c r="G159" s="160"/>
      <c r="H159" s="160"/>
      <c r="J159" s="160"/>
      <c r="K159" s="160"/>
      <c r="L159" s="163"/>
      <c r="M159" s="164"/>
      <c r="N159" s="160"/>
      <c r="O159" s="160"/>
      <c r="P159" s="160"/>
      <c r="Q159" s="160"/>
      <c r="R159" s="160"/>
      <c r="S159" s="160"/>
      <c r="T159" s="165"/>
      <c r="AT159" s="166" t="s">
        <v>151</v>
      </c>
      <c r="AU159" s="166" t="s">
        <v>84</v>
      </c>
      <c r="AV159" s="166" t="s">
        <v>22</v>
      </c>
      <c r="AW159" s="166" t="s">
        <v>97</v>
      </c>
      <c r="AX159" s="166" t="s">
        <v>76</v>
      </c>
      <c r="AY159" s="166" t="s">
        <v>139</v>
      </c>
    </row>
    <row r="160" spans="2:51" s="6" customFormat="1" ht="15.75" customHeight="1">
      <c r="B160" s="167"/>
      <c r="C160" s="168"/>
      <c r="D160" s="161" t="s">
        <v>151</v>
      </c>
      <c r="E160" s="168"/>
      <c r="F160" s="169" t="s">
        <v>220</v>
      </c>
      <c r="G160" s="168"/>
      <c r="H160" s="170">
        <v>55.825</v>
      </c>
      <c r="J160" s="168"/>
      <c r="K160" s="168"/>
      <c r="L160" s="171"/>
      <c r="M160" s="172"/>
      <c r="N160" s="168"/>
      <c r="O160" s="168"/>
      <c r="P160" s="168"/>
      <c r="Q160" s="168"/>
      <c r="R160" s="168"/>
      <c r="S160" s="168"/>
      <c r="T160" s="173"/>
      <c r="AT160" s="174" t="s">
        <v>151</v>
      </c>
      <c r="AU160" s="174" t="s">
        <v>84</v>
      </c>
      <c r="AV160" s="174" t="s">
        <v>84</v>
      </c>
      <c r="AW160" s="174" t="s">
        <v>97</v>
      </c>
      <c r="AX160" s="174" t="s">
        <v>76</v>
      </c>
      <c r="AY160" s="174" t="s">
        <v>139</v>
      </c>
    </row>
    <row r="161" spans="2:65" s="6" customFormat="1" ht="15.75" customHeight="1">
      <c r="B161" s="23"/>
      <c r="C161" s="145" t="s">
        <v>27</v>
      </c>
      <c r="D161" s="145" t="s">
        <v>142</v>
      </c>
      <c r="E161" s="146" t="s">
        <v>221</v>
      </c>
      <c r="F161" s="147" t="s">
        <v>222</v>
      </c>
      <c r="G161" s="148" t="s">
        <v>163</v>
      </c>
      <c r="H161" s="149">
        <v>23.73</v>
      </c>
      <c r="I161" s="150"/>
      <c r="J161" s="151">
        <f>ROUND($I$161*$H$161,2)</f>
        <v>0</v>
      </c>
      <c r="K161" s="147" t="s">
        <v>146</v>
      </c>
      <c r="L161" s="43"/>
      <c r="M161" s="152"/>
      <c r="N161" s="153" t="s">
        <v>47</v>
      </c>
      <c r="O161" s="24"/>
      <c r="P161" s="154">
        <f>$O$161*$H$161</f>
        <v>0</v>
      </c>
      <c r="Q161" s="154">
        <v>0.02048</v>
      </c>
      <c r="R161" s="154">
        <f>$Q$161*$H$161</f>
        <v>0.48599040000000004</v>
      </c>
      <c r="S161" s="154">
        <v>0</v>
      </c>
      <c r="T161" s="155">
        <f>$S$161*$H$161</f>
        <v>0</v>
      </c>
      <c r="AR161" s="89" t="s">
        <v>147</v>
      </c>
      <c r="AT161" s="89" t="s">
        <v>142</v>
      </c>
      <c r="AU161" s="89" t="s">
        <v>84</v>
      </c>
      <c r="AY161" s="6" t="s">
        <v>139</v>
      </c>
      <c r="BE161" s="156">
        <f>IF($N$161="základní",$J$161,0)</f>
        <v>0</v>
      </c>
      <c r="BF161" s="156">
        <f>IF($N$161="snížená",$J$161,0)</f>
        <v>0</v>
      </c>
      <c r="BG161" s="156">
        <f>IF($N$161="zákl. přenesená",$J$161,0)</f>
        <v>0</v>
      </c>
      <c r="BH161" s="156">
        <f>IF($N$161="sníž. přenesená",$J$161,0)</f>
        <v>0</v>
      </c>
      <c r="BI161" s="156">
        <f>IF($N$161="nulová",$J$161,0)</f>
        <v>0</v>
      </c>
      <c r="BJ161" s="89" t="s">
        <v>22</v>
      </c>
      <c r="BK161" s="156">
        <f>ROUND($I$161*$H$161,2)</f>
        <v>0</v>
      </c>
      <c r="BL161" s="89" t="s">
        <v>147</v>
      </c>
      <c r="BM161" s="89" t="s">
        <v>223</v>
      </c>
    </row>
    <row r="162" spans="2:47" s="6" customFormat="1" ht="16.5" customHeight="1">
      <c r="B162" s="23"/>
      <c r="C162" s="24"/>
      <c r="D162" s="157" t="s">
        <v>149</v>
      </c>
      <c r="E162" s="24"/>
      <c r="F162" s="158" t="s">
        <v>224</v>
      </c>
      <c r="G162" s="24"/>
      <c r="H162" s="24"/>
      <c r="J162" s="24"/>
      <c r="K162" s="24"/>
      <c r="L162" s="43"/>
      <c r="M162" s="56"/>
      <c r="N162" s="24"/>
      <c r="O162" s="24"/>
      <c r="P162" s="24"/>
      <c r="Q162" s="24"/>
      <c r="R162" s="24"/>
      <c r="S162" s="24"/>
      <c r="T162" s="57"/>
      <c r="AT162" s="6" t="s">
        <v>149</v>
      </c>
      <c r="AU162" s="6" t="s">
        <v>84</v>
      </c>
    </row>
    <row r="163" spans="2:51" s="6" customFormat="1" ht="15.75" customHeight="1">
      <c r="B163" s="159"/>
      <c r="C163" s="160"/>
      <c r="D163" s="161" t="s">
        <v>151</v>
      </c>
      <c r="E163" s="160"/>
      <c r="F163" s="162" t="s">
        <v>225</v>
      </c>
      <c r="G163" s="160"/>
      <c r="H163" s="160"/>
      <c r="J163" s="160"/>
      <c r="K163" s="160"/>
      <c r="L163" s="163"/>
      <c r="M163" s="164"/>
      <c r="N163" s="160"/>
      <c r="O163" s="160"/>
      <c r="P163" s="160"/>
      <c r="Q163" s="160"/>
      <c r="R163" s="160"/>
      <c r="S163" s="160"/>
      <c r="T163" s="165"/>
      <c r="AT163" s="166" t="s">
        <v>151</v>
      </c>
      <c r="AU163" s="166" t="s">
        <v>84</v>
      </c>
      <c r="AV163" s="166" t="s">
        <v>22</v>
      </c>
      <c r="AW163" s="166" t="s">
        <v>97</v>
      </c>
      <c r="AX163" s="166" t="s">
        <v>76</v>
      </c>
      <c r="AY163" s="166" t="s">
        <v>139</v>
      </c>
    </row>
    <row r="164" spans="2:51" s="6" customFormat="1" ht="15.75" customHeight="1">
      <c r="B164" s="167"/>
      <c r="C164" s="168"/>
      <c r="D164" s="161" t="s">
        <v>151</v>
      </c>
      <c r="E164" s="168"/>
      <c r="F164" s="169" t="s">
        <v>226</v>
      </c>
      <c r="G164" s="168"/>
      <c r="H164" s="170">
        <v>23.73</v>
      </c>
      <c r="J164" s="168"/>
      <c r="K164" s="168"/>
      <c r="L164" s="171"/>
      <c r="M164" s="172"/>
      <c r="N164" s="168"/>
      <c r="O164" s="168"/>
      <c r="P164" s="168"/>
      <c r="Q164" s="168"/>
      <c r="R164" s="168"/>
      <c r="S164" s="168"/>
      <c r="T164" s="173"/>
      <c r="AT164" s="174" t="s">
        <v>151</v>
      </c>
      <c r="AU164" s="174" t="s">
        <v>84</v>
      </c>
      <c r="AV164" s="174" t="s">
        <v>84</v>
      </c>
      <c r="AW164" s="174" t="s">
        <v>97</v>
      </c>
      <c r="AX164" s="174" t="s">
        <v>76</v>
      </c>
      <c r="AY164" s="174" t="s">
        <v>139</v>
      </c>
    </row>
    <row r="165" spans="2:65" s="6" customFormat="1" ht="15.75" customHeight="1">
      <c r="B165" s="23"/>
      <c r="C165" s="145" t="s">
        <v>227</v>
      </c>
      <c r="D165" s="145" t="s">
        <v>142</v>
      </c>
      <c r="E165" s="146" t="s">
        <v>228</v>
      </c>
      <c r="F165" s="147" t="s">
        <v>229</v>
      </c>
      <c r="G165" s="148" t="s">
        <v>163</v>
      </c>
      <c r="H165" s="149">
        <v>47.46</v>
      </c>
      <c r="I165" s="150"/>
      <c r="J165" s="151">
        <f>ROUND($I$165*$H$165,2)</f>
        <v>0</v>
      </c>
      <c r="K165" s="147" t="s">
        <v>146</v>
      </c>
      <c r="L165" s="43"/>
      <c r="M165" s="152"/>
      <c r="N165" s="153" t="s">
        <v>47</v>
      </c>
      <c r="O165" s="24"/>
      <c r="P165" s="154">
        <f>$O$165*$H$165</f>
        <v>0</v>
      </c>
      <c r="Q165" s="154">
        <v>0.0079</v>
      </c>
      <c r="R165" s="154">
        <f>$Q$165*$H$165</f>
        <v>0.37493400000000005</v>
      </c>
      <c r="S165" s="154">
        <v>0</v>
      </c>
      <c r="T165" s="155">
        <f>$S$165*$H$165</f>
        <v>0</v>
      </c>
      <c r="AR165" s="89" t="s">
        <v>147</v>
      </c>
      <c r="AT165" s="89" t="s">
        <v>142</v>
      </c>
      <c r="AU165" s="89" t="s">
        <v>84</v>
      </c>
      <c r="AY165" s="6" t="s">
        <v>139</v>
      </c>
      <c r="BE165" s="156">
        <f>IF($N$165="základní",$J$165,0)</f>
        <v>0</v>
      </c>
      <c r="BF165" s="156">
        <f>IF($N$165="snížená",$J$165,0)</f>
        <v>0</v>
      </c>
      <c r="BG165" s="156">
        <f>IF($N$165="zákl. přenesená",$J$165,0)</f>
        <v>0</v>
      </c>
      <c r="BH165" s="156">
        <f>IF($N$165="sníž. přenesená",$J$165,0)</f>
        <v>0</v>
      </c>
      <c r="BI165" s="156">
        <f>IF($N$165="nulová",$J$165,0)</f>
        <v>0</v>
      </c>
      <c r="BJ165" s="89" t="s">
        <v>22</v>
      </c>
      <c r="BK165" s="156">
        <f>ROUND($I$165*$H$165,2)</f>
        <v>0</v>
      </c>
      <c r="BL165" s="89" t="s">
        <v>147</v>
      </c>
      <c r="BM165" s="89" t="s">
        <v>230</v>
      </c>
    </row>
    <row r="166" spans="2:47" s="6" customFormat="1" ht="27" customHeight="1">
      <c r="B166" s="23"/>
      <c r="C166" s="24"/>
      <c r="D166" s="157" t="s">
        <v>149</v>
      </c>
      <c r="E166" s="24"/>
      <c r="F166" s="158" t="s">
        <v>231</v>
      </c>
      <c r="G166" s="24"/>
      <c r="H166" s="24"/>
      <c r="J166" s="24"/>
      <c r="K166" s="24"/>
      <c r="L166" s="43"/>
      <c r="M166" s="56"/>
      <c r="N166" s="24"/>
      <c r="O166" s="24"/>
      <c r="P166" s="24"/>
      <c r="Q166" s="24"/>
      <c r="R166" s="24"/>
      <c r="S166" s="24"/>
      <c r="T166" s="57"/>
      <c r="AT166" s="6" t="s">
        <v>149</v>
      </c>
      <c r="AU166" s="6" t="s">
        <v>84</v>
      </c>
    </row>
    <row r="167" spans="2:51" s="6" customFormat="1" ht="15.75" customHeight="1">
      <c r="B167" s="167"/>
      <c r="C167" s="168"/>
      <c r="D167" s="161" t="s">
        <v>151</v>
      </c>
      <c r="E167" s="168"/>
      <c r="F167" s="169" t="s">
        <v>232</v>
      </c>
      <c r="G167" s="168"/>
      <c r="H167" s="170">
        <v>47.46</v>
      </c>
      <c r="J167" s="168"/>
      <c r="K167" s="168"/>
      <c r="L167" s="171"/>
      <c r="M167" s="172"/>
      <c r="N167" s="168"/>
      <c r="O167" s="168"/>
      <c r="P167" s="168"/>
      <c r="Q167" s="168"/>
      <c r="R167" s="168"/>
      <c r="S167" s="168"/>
      <c r="T167" s="173"/>
      <c r="AT167" s="174" t="s">
        <v>151</v>
      </c>
      <c r="AU167" s="174" t="s">
        <v>84</v>
      </c>
      <c r="AV167" s="174" t="s">
        <v>84</v>
      </c>
      <c r="AW167" s="174" t="s">
        <v>76</v>
      </c>
      <c r="AX167" s="174" t="s">
        <v>22</v>
      </c>
      <c r="AY167" s="174" t="s">
        <v>139</v>
      </c>
    </row>
    <row r="168" spans="2:65" s="6" customFormat="1" ht="15.75" customHeight="1">
      <c r="B168" s="23"/>
      <c r="C168" s="145" t="s">
        <v>233</v>
      </c>
      <c r="D168" s="145" t="s">
        <v>142</v>
      </c>
      <c r="E168" s="146" t="s">
        <v>234</v>
      </c>
      <c r="F168" s="147" t="s">
        <v>235</v>
      </c>
      <c r="G168" s="148" t="s">
        <v>163</v>
      </c>
      <c r="H168" s="149">
        <v>375.949</v>
      </c>
      <c r="I168" s="150"/>
      <c r="J168" s="151">
        <f>ROUND($I$168*$H$168,2)</f>
        <v>0</v>
      </c>
      <c r="K168" s="147" t="s">
        <v>146</v>
      </c>
      <c r="L168" s="43"/>
      <c r="M168" s="152"/>
      <c r="N168" s="153" t="s">
        <v>47</v>
      </c>
      <c r="O168" s="24"/>
      <c r="P168" s="154">
        <f>$O$168*$H$168</f>
        <v>0</v>
      </c>
      <c r="Q168" s="154">
        <v>0.00047</v>
      </c>
      <c r="R168" s="154">
        <f>$Q$168*$H$168</f>
        <v>0.17669603</v>
      </c>
      <c r="S168" s="154">
        <v>0</v>
      </c>
      <c r="T168" s="155">
        <f>$S$168*$H$168</f>
        <v>0</v>
      </c>
      <c r="AR168" s="89" t="s">
        <v>147</v>
      </c>
      <c r="AT168" s="89" t="s">
        <v>142</v>
      </c>
      <c r="AU168" s="89" t="s">
        <v>84</v>
      </c>
      <c r="AY168" s="6" t="s">
        <v>139</v>
      </c>
      <c r="BE168" s="156">
        <f>IF($N$168="základní",$J$168,0)</f>
        <v>0</v>
      </c>
      <c r="BF168" s="156">
        <f>IF($N$168="snížená",$J$168,0)</f>
        <v>0</v>
      </c>
      <c r="BG168" s="156">
        <f>IF($N$168="zákl. přenesená",$J$168,0)</f>
        <v>0</v>
      </c>
      <c r="BH168" s="156">
        <f>IF($N$168="sníž. přenesená",$J$168,0)</f>
        <v>0</v>
      </c>
      <c r="BI168" s="156">
        <f>IF($N$168="nulová",$J$168,0)</f>
        <v>0</v>
      </c>
      <c r="BJ168" s="89" t="s">
        <v>22</v>
      </c>
      <c r="BK168" s="156">
        <f>ROUND($I$168*$H$168,2)</f>
        <v>0</v>
      </c>
      <c r="BL168" s="89" t="s">
        <v>147</v>
      </c>
      <c r="BM168" s="89" t="s">
        <v>236</v>
      </c>
    </row>
    <row r="169" spans="2:47" s="6" customFormat="1" ht="16.5" customHeight="1">
      <c r="B169" s="23"/>
      <c r="C169" s="24"/>
      <c r="D169" s="157" t="s">
        <v>149</v>
      </c>
      <c r="E169" s="24"/>
      <c r="F169" s="158" t="s">
        <v>237</v>
      </c>
      <c r="G169" s="24"/>
      <c r="H169" s="24"/>
      <c r="J169" s="24"/>
      <c r="K169" s="24"/>
      <c r="L169" s="43"/>
      <c r="M169" s="56"/>
      <c r="N169" s="24"/>
      <c r="O169" s="24"/>
      <c r="P169" s="24"/>
      <c r="Q169" s="24"/>
      <c r="R169" s="24"/>
      <c r="S169" s="24"/>
      <c r="T169" s="57"/>
      <c r="AT169" s="6" t="s">
        <v>149</v>
      </c>
      <c r="AU169" s="6" t="s">
        <v>84</v>
      </c>
    </row>
    <row r="170" spans="2:65" s="6" customFormat="1" ht="15.75" customHeight="1">
      <c r="B170" s="23"/>
      <c r="C170" s="145" t="s">
        <v>238</v>
      </c>
      <c r="D170" s="145" t="s">
        <v>142</v>
      </c>
      <c r="E170" s="146" t="s">
        <v>239</v>
      </c>
      <c r="F170" s="147" t="s">
        <v>240</v>
      </c>
      <c r="G170" s="148" t="s">
        <v>189</v>
      </c>
      <c r="H170" s="149">
        <v>55.82</v>
      </c>
      <c r="I170" s="150"/>
      <c r="J170" s="151">
        <f>ROUND($I$170*$H$170,2)</f>
        <v>0</v>
      </c>
      <c r="K170" s="147" t="s">
        <v>146</v>
      </c>
      <c r="L170" s="43"/>
      <c r="M170" s="152"/>
      <c r="N170" s="153" t="s">
        <v>47</v>
      </c>
      <c r="O170" s="24"/>
      <c r="P170" s="154">
        <f>$O$170*$H$170</f>
        <v>0</v>
      </c>
      <c r="Q170" s="154">
        <v>2E-05</v>
      </c>
      <c r="R170" s="154">
        <f>$Q$170*$H$170</f>
        <v>0.0011164</v>
      </c>
      <c r="S170" s="154">
        <v>0</v>
      </c>
      <c r="T170" s="155">
        <f>$S$170*$H$170</f>
        <v>0</v>
      </c>
      <c r="AR170" s="89" t="s">
        <v>147</v>
      </c>
      <c r="AT170" s="89" t="s">
        <v>142</v>
      </c>
      <c r="AU170" s="89" t="s">
        <v>84</v>
      </c>
      <c r="AY170" s="6" t="s">
        <v>139</v>
      </c>
      <c r="BE170" s="156">
        <f>IF($N$170="základní",$J$170,0)</f>
        <v>0</v>
      </c>
      <c r="BF170" s="156">
        <f>IF($N$170="snížená",$J$170,0)</f>
        <v>0</v>
      </c>
      <c r="BG170" s="156">
        <f>IF($N$170="zákl. přenesená",$J$170,0)</f>
        <v>0</v>
      </c>
      <c r="BH170" s="156">
        <f>IF($N$170="sníž. přenesená",$J$170,0)</f>
        <v>0</v>
      </c>
      <c r="BI170" s="156">
        <f>IF($N$170="nulová",$J$170,0)</f>
        <v>0</v>
      </c>
      <c r="BJ170" s="89" t="s">
        <v>22</v>
      </c>
      <c r="BK170" s="156">
        <f>ROUND($I$170*$H$170,2)</f>
        <v>0</v>
      </c>
      <c r="BL170" s="89" t="s">
        <v>147</v>
      </c>
      <c r="BM170" s="89" t="s">
        <v>241</v>
      </c>
    </row>
    <row r="171" spans="2:47" s="6" customFormat="1" ht="16.5" customHeight="1">
      <c r="B171" s="23"/>
      <c r="C171" s="24"/>
      <c r="D171" s="157" t="s">
        <v>149</v>
      </c>
      <c r="E171" s="24"/>
      <c r="F171" s="158" t="s">
        <v>242</v>
      </c>
      <c r="G171" s="24"/>
      <c r="H171" s="24"/>
      <c r="J171" s="24"/>
      <c r="K171" s="24"/>
      <c r="L171" s="43"/>
      <c r="M171" s="56"/>
      <c r="N171" s="24"/>
      <c r="O171" s="24"/>
      <c r="P171" s="24"/>
      <c r="Q171" s="24"/>
      <c r="R171" s="24"/>
      <c r="S171" s="24"/>
      <c r="T171" s="57"/>
      <c r="AT171" s="6" t="s">
        <v>149</v>
      </c>
      <c r="AU171" s="6" t="s">
        <v>84</v>
      </c>
    </row>
    <row r="172" spans="2:51" s="6" customFormat="1" ht="15.75" customHeight="1">
      <c r="B172" s="167"/>
      <c r="C172" s="168"/>
      <c r="D172" s="161" t="s">
        <v>151</v>
      </c>
      <c r="E172" s="168"/>
      <c r="F172" s="169" t="s">
        <v>243</v>
      </c>
      <c r="G172" s="168"/>
      <c r="H172" s="170">
        <v>55.82</v>
      </c>
      <c r="J172" s="168"/>
      <c r="K172" s="168"/>
      <c r="L172" s="171"/>
      <c r="M172" s="172"/>
      <c r="N172" s="168"/>
      <c r="O172" s="168"/>
      <c r="P172" s="168"/>
      <c r="Q172" s="168"/>
      <c r="R172" s="168"/>
      <c r="S172" s="168"/>
      <c r="T172" s="173"/>
      <c r="AT172" s="174" t="s">
        <v>151</v>
      </c>
      <c r="AU172" s="174" t="s">
        <v>84</v>
      </c>
      <c r="AV172" s="174" t="s">
        <v>84</v>
      </c>
      <c r="AW172" s="174" t="s">
        <v>97</v>
      </c>
      <c r="AX172" s="174" t="s">
        <v>76</v>
      </c>
      <c r="AY172" s="174" t="s">
        <v>139</v>
      </c>
    </row>
    <row r="173" spans="2:65" s="6" customFormat="1" ht="15.75" customHeight="1">
      <c r="B173" s="23"/>
      <c r="C173" s="175" t="s">
        <v>244</v>
      </c>
      <c r="D173" s="175" t="s">
        <v>245</v>
      </c>
      <c r="E173" s="176" t="s">
        <v>246</v>
      </c>
      <c r="F173" s="177" t="s">
        <v>247</v>
      </c>
      <c r="G173" s="178" t="s">
        <v>189</v>
      </c>
      <c r="H173" s="179">
        <v>58.611</v>
      </c>
      <c r="I173" s="180"/>
      <c r="J173" s="181">
        <f>ROUND($I$173*$H$173,2)</f>
        <v>0</v>
      </c>
      <c r="K173" s="177" t="s">
        <v>146</v>
      </c>
      <c r="L173" s="182"/>
      <c r="M173" s="183"/>
      <c r="N173" s="184" t="s">
        <v>47</v>
      </c>
      <c r="O173" s="24"/>
      <c r="P173" s="154">
        <f>$O$173*$H$173</f>
        <v>0</v>
      </c>
      <c r="Q173" s="154">
        <v>0.00068</v>
      </c>
      <c r="R173" s="154">
        <f>$Q$173*$H$173</f>
        <v>0.03985548</v>
      </c>
      <c r="S173" s="154">
        <v>0</v>
      </c>
      <c r="T173" s="155">
        <f>$S$173*$H$173</f>
        <v>0</v>
      </c>
      <c r="AR173" s="89" t="s">
        <v>200</v>
      </c>
      <c r="AT173" s="89" t="s">
        <v>245</v>
      </c>
      <c r="AU173" s="89" t="s">
        <v>84</v>
      </c>
      <c r="AY173" s="6" t="s">
        <v>139</v>
      </c>
      <c r="BE173" s="156">
        <f>IF($N$173="základní",$J$173,0)</f>
        <v>0</v>
      </c>
      <c r="BF173" s="156">
        <f>IF($N$173="snížená",$J$173,0)</f>
        <v>0</v>
      </c>
      <c r="BG173" s="156">
        <f>IF($N$173="zákl. přenesená",$J$173,0)</f>
        <v>0</v>
      </c>
      <c r="BH173" s="156">
        <f>IF($N$173="sníž. přenesená",$J$173,0)</f>
        <v>0</v>
      </c>
      <c r="BI173" s="156">
        <f>IF($N$173="nulová",$J$173,0)</f>
        <v>0</v>
      </c>
      <c r="BJ173" s="89" t="s">
        <v>22</v>
      </c>
      <c r="BK173" s="156">
        <f>ROUND($I$173*$H$173,2)</f>
        <v>0</v>
      </c>
      <c r="BL173" s="89" t="s">
        <v>147</v>
      </c>
      <c r="BM173" s="89" t="s">
        <v>248</v>
      </c>
    </row>
    <row r="174" spans="2:47" s="6" customFormat="1" ht="27" customHeight="1">
      <c r="B174" s="23"/>
      <c r="C174" s="24"/>
      <c r="D174" s="157" t="s">
        <v>149</v>
      </c>
      <c r="E174" s="24"/>
      <c r="F174" s="158" t="s">
        <v>249</v>
      </c>
      <c r="G174" s="24"/>
      <c r="H174" s="24"/>
      <c r="J174" s="24"/>
      <c r="K174" s="24"/>
      <c r="L174" s="43"/>
      <c r="M174" s="56"/>
      <c r="N174" s="24"/>
      <c r="O174" s="24"/>
      <c r="P174" s="24"/>
      <c r="Q174" s="24"/>
      <c r="R174" s="24"/>
      <c r="S174" s="24"/>
      <c r="T174" s="57"/>
      <c r="AT174" s="6" t="s">
        <v>149</v>
      </c>
      <c r="AU174" s="6" t="s">
        <v>84</v>
      </c>
    </row>
    <row r="175" spans="2:51" s="6" customFormat="1" ht="15.75" customHeight="1">
      <c r="B175" s="167"/>
      <c r="C175" s="168"/>
      <c r="D175" s="161" t="s">
        <v>151</v>
      </c>
      <c r="E175" s="168"/>
      <c r="F175" s="169" t="s">
        <v>250</v>
      </c>
      <c r="G175" s="168"/>
      <c r="H175" s="170">
        <v>58.611</v>
      </c>
      <c r="J175" s="168"/>
      <c r="K175" s="168"/>
      <c r="L175" s="171"/>
      <c r="M175" s="172"/>
      <c r="N175" s="168"/>
      <c r="O175" s="168"/>
      <c r="P175" s="168"/>
      <c r="Q175" s="168"/>
      <c r="R175" s="168"/>
      <c r="S175" s="168"/>
      <c r="T175" s="173"/>
      <c r="AT175" s="174" t="s">
        <v>151</v>
      </c>
      <c r="AU175" s="174" t="s">
        <v>84</v>
      </c>
      <c r="AV175" s="174" t="s">
        <v>84</v>
      </c>
      <c r="AW175" s="174" t="s">
        <v>76</v>
      </c>
      <c r="AX175" s="174" t="s">
        <v>22</v>
      </c>
      <c r="AY175" s="174" t="s">
        <v>139</v>
      </c>
    </row>
    <row r="176" spans="2:65" s="6" customFormat="1" ht="15.75" customHeight="1">
      <c r="B176" s="23"/>
      <c r="C176" s="145" t="s">
        <v>8</v>
      </c>
      <c r="D176" s="145" t="s">
        <v>142</v>
      </c>
      <c r="E176" s="146" t="s">
        <v>251</v>
      </c>
      <c r="F176" s="147" t="s">
        <v>252</v>
      </c>
      <c r="G176" s="148" t="s">
        <v>163</v>
      </c>
      <c r="H176" s="149">
        <v>375.947</v>
      </c>
      <c r="I176" s="150"/>
      <c r="J176" s="151">
        <f>ROUND($I$176*$H$176,2)</f>
        <v>0</v>
      </c>
      <c r="K176" s="147" t="s">
        <v>146</v>
      </c>
      <c r="L176" s="43"/>
      <c r="M176" s="152"/>
      <c r="N176" s="153" t="s">
        <v>47</v>
      </c>
      <c r="O176" s="24"/>
      <c r="P176" s="154">
        <f>$O$176*$H$176</f>
        <v>0</v>
      </c>
      <c r="Q176" s="154">
        <v>0.0095</v>
      </c>
      <c r="R176" s="154">
        <f>$Q$176*$H$176</f>
        <v>3.5714965</v>
      </c>
      <c r="S176" s="154">
        <v>0</v>
      </c>
      <c r="T176" s="155">
        <f>$S$176*$H$176</f>
        <v>0</v>
      </c>
      <c r="AR176" s="89" t="s">
        <v>147</v>
      </c>
      <c r="AT176" s="89" t="s">
        <v>142</v>
      </c>
      <c r="AU176" s="89" t="s">
        <v>84</v>
      </c>
      <c r="AY176" s="6" t="s">
        <v>139</v>
      </c>
      <c r="BE176" s="156">
        <f>IF($N$176="základní",$J$176,0)</f>
        <v>0</v>
      </c>
      <c r="BF176" s="156">
        <f>IF($N$176="snížená",$J$176,0)</f>
        <v>0</v>
      </c>
      <c r="BG176" s="156">
        <f>IF($N$176="zákl. přenesená",$J$176,0)</f>
        <v>0</v>
      </c>
      <c r="BH176" s="156">
        <f>IF($N$176="sníž. přenesená",$J$176,0)</f>
        <v>0</v>
      </c>
      <c r="BI176" s="156">
        <f>IF($N$176="nulová",$J$176,0)</f>
        <v>0</v>
      </c>
      <c r="BJ176" s="89" t="s">
        <v>22</v>
      </c>
      <c r="BK176" s="156">
        <f>ROUND($I$176*$H$176,2)</f>
        <v>0</v>
      </c>
      <c r="BL176" s="89" t="s">
        <v>147</v>
      </c>
      <c r="BM176" s="89" t="s">
        <v>253</v>
      </c>
    </row>
    <row r="177" spans="2:47" s="6" customFormat="1" ht="38.25" customHeight="1">
      <c r="B177" s="23"/>
      <c r="C177" s="24"/>
      <c r="D177" s="157" t="s">
        <v>149</v>
      </c>
      <c r="E177" s="24"/>
      <c r="F177" s="158" t="s">
        <v>254</v>
      </c>
      <c r="G177" s="24"/>
      <c r="H177" s="24"/>
      <c r="J177" s="24"/>
      <c r="K177" s="24"/>
      <c r="L177" s="43"/>
      <c r="M177" s="56"/>
      <c r="N177" s="24"/>
      <c r="O177" s="24"/>
      <c r="P177" s="24"/>
      <c r="Q177" s="24"/>
      <c r="R177" s="24"/>
      <c r="S177" s="24"/>
      <c r="T177" s="57"/>
      <c r="AT177" s="6" t="s">
        <v>149</v>
      </c>
      <c r="AU177" s="6" t="s">
        <v>84</v>
      </c>
    </row>
    <row r="178" spans="2:65" s="6" customFormat="1" ht="15.75" customHeight="1">
      <c r="B178" s="23"/>
      <c r="C178" s="175" t="s">
        <v>255</v>
      </c>
      <c r="D178" s="175" t="s">
        <v>245</v>
      </c>
      <c r="E178" s="176" t="s">
        <v>256</v>
      </c>
      <c r="F178" s="177" t="s">
        <v>257</v>
      </c>
      <c r="G178" s="178" t="s">
        <v>163</v>
      </c>
      <c r="H178" s="179">
        <v>383.466</v>
      </c>
      <c r="I178" s="180"/>
      <c r="J178" s="181">
        <f>ROUND($I$178*$H$178,2)</f>
        <v>0</v>
      </c>
      <c r="K178" s="177" t="s">
        <v>146</v>
      </c>
      <c r="L178" s="182"/>
      <c r="M178" s="183"/>
      <c r="N178" s="184" t="s">
        <v>47</v>
      </c>
      <c r="O178" s="24"/>
      <c r="P178" s="154">
        <f>$O$178*$H$178</f>
        <v>0</v>
      </c>
      <c r="Q178" s="154">
        <v>0.0195</v>
      </c>
      <c r="R178" s="154">
        <f>$Q$178*$H$178</f>
        <v>7.477587</v>
      </c>
      <c r="S178" s="154">
        <v>0</v>
      </c>
      <c r="T178" s="155">
        <f>$S$178*$H$178</f>
        <v>0</v>
      </c>
      <c r="AR178" s="89" t="s">
        <v>200</v>
      </c>
      <c r="AT178" s="89" t="s">
        <v>245</v>
      </c>
      <c r="AU178" s="89" t="s">
        <v>84</v>
      </c>
      <c r="AY178" s="6" t="s">
        <v>139</v>
      </c>
      <c r="BE178" s="156">
        <f>IF($N$178="základní",$J$178,0)</f>
        <v>0</v>
      </c>
      <c r="BF178" s="156">
        <f>IF($N$178="snížená",$J$178,0)</f>
        <v>0</v>
      </c>
      <c r="BG178" s="156">
        <f>IF($N$178="zákl. přenesená",$J$178,0)</f>
        <v>0</v>
      </c>
      <c r="BH178" s="156">
        <f>IF($N$178="sníž. přenesená",$J$178,0)</f>
        <v>0</v>
      </c>
      <c r="BI178" s="156">
        <f>IF($N$178="nulová",$J$178,0)</f>
        <v>0</v>
      </c>
      <c r="BJ178" s="89" t="s">
        <v>22</v>
      </c>
      <c r="BK178" s="156">
        <f>ROUND($I$178*$H$178,2)</f>
        <v>0</v>
      </c>
      <c r="BL178" s="89" t="s">
        <v>147</v>
      </c>
      <c r="BM178" s="89" t="s">
        <v>258</v>
      </c>
    </row>
    <row r="179" spans="2:47" s="6" customFormat="1" ht="38.25" customHeight="1">
      <c r="B179" s="23"/>
      <c r="C179" s="24"/>
      <c r="D179" s="157" t="s">
        <v>149</v>
      </c>
      <c r="E179" s="24"/>
      <c r="F179" s="158" t="s">
        <v>259</v>
      </c>
      <c r="G179" s="24"/>
      <c r="H179" s="24"/>
      <c r="J179" s="24"/>
      <c r="K179" s="24"/>
      <c r="L179" s="43"/>
      <c r="M179" s="56"/>
      <c r="N179" s="24"/>
      <c r="O179" s="24"/>
      <c r="P179" s="24"/>
      <c r="Q179" s="24"/>
      <c r="R179" s="24"/>
      <c r="S179" s="24"/>
      <c r="T179" s="57"/>
      <c r="AT179" s="6" t="s">
        <v>149</v>
      </c>
      <c r="AU179" s="6" t="s">
        <v>84</v>
      </c>
    </row>
    <row r="180" spans="2:51" s="6" customFormat="1" ht="15.75" customHeight="1">
      <c r="B180" s="167"/>
      <c r="C180" s="168"/>
      <c r="D180" s="161" t="s">
        <v>151</v>
      </c>
      <c r="E180" s="168"/>
      <c r="F180" s="169" t="s">
        <v>260</v>
      </c>
      <c r="G180" s="168"/>
      <c r="H180" s="170">
        <v>383.466</v>
      </c>
      <c r="J180" s="168"/>
      <c r="K180" s="168"/>
      <c r="L180" s="171"/>
      <c r="M180" s="172"/>
      <c r="N180" s="168"/>
      <c r="O180" s="168"/>
      <c r="P180" s="168"/>
      <c r="Q180" s="168"/>
      <c r="R180" s="168"/>
      <c r="S180" s="168"/>
      <c r="T180" s="173"/>
      <c r="AT180" s="174" t="s">
        <v>151</v>
      </c>
      <c r="AU180" s="174" t="s">
        <v>84</v>
      </c>
      <c r="AV180" s="174" t="s">
        <v>84</v>
      </c>
      <c r="AW180" s="174" t="s">
        <v>76</v>
      </c>
      <c r="AX180" s="174" t="s">
        <v>22</v>
      </c>
      <c r="AY180" s="174" t="s">
        <v>139</v>
      </c>
    </row>
    <row r="181" spans="2:65" s="6" customFormat="1" ht="15.75" customHeight="1">
      <c r="B181" s="23"/>
      <c r="C181" s="145" t="s">
        <v>261</v>
      </c>
      <c r="D181" s="145" t="s">
        <v>142</v>
      </c>
      <c r="E181" s="146" t="s">
        <v>262</v>
      </c>
      <c r="F181" s="147" t="s">
        <v>263</v>
      </c>
      <c r="G181" s="148" t="s">
        <v>189</v>
      </c>
      <c r="H181" s="149">
        <v>85.04</v>
      </c>
      <c r="I181" s="150"/>
      <c r="J181" s="151">
        <f>ROUND($I$181*$H$181,2)</f>
        <v>0</v>
      </c>
      <c r="K181" s="147" t="s">
        <v>146</v>
      </c>
      <c r="L181" s="43"/>
      <c r="M181" s="152"/>
      <c r="N181" s="153" t="s">
        <v>47</v>
      </c>
      <c r="O181" s="24"/>
      <c r="P181" s="154">
        <f>$O$181*$H$181</f>
        <v>0</v>
      </c>
      <c r="Q181" s="154">
        <v>0</v>
      </c>
      <c r="R181" s="154">
        <f>$Q$181*$H$181</f>
        <v>0</v>
      </c>
      <c r="S181" s="154">
        <v>0</v>
      </c>
      <c r="T181" s="155">
        <f>$S$181*$H$181</f>
        <v>0</v>
      </c>
      <c r="AR181" s="89" t="s">
        <v>147</v>
      </c>
      <c r="AT181" s="89" t="s">
        <v>142</v>
      </c>
      <c r="AU181" s="89" t="s">
        <v>84</v>
      </c>
      <c r="AY181" s="6" t="s">
        <v>139</v>
      </c>
      <c r="BE181" s="156">
        <f>IF($N$181="základní",$J$181,0)</f>
        <v>0</v>
      </c>
      <c r="BF181" s="156">
        <f>IF($N$181="snížená",$J$181,0)</f>
        <v>0</v>
      </c>
      <c r="BG181" s="156">
        <f>IF($N$181="zákl. přenesená",$J$181,0)</f>
        <v>0</v>
      </c>
      <c r="BH181" s="156">
        <f>IF($N$181="sníž. přenesená",$J$181,0)</f>
        <v>0</v>
      </c>
      <c r="BI181" s="156">
        <f>IF($N$181="nulová",$J$181,0)</f>
        <v>0</v>
      </c>
      <c r="BJ181" s="89" t="s">
        <v>22</v>
      </c>
      <c r="BK181" s="156">
        <f>ROUND($I$181*$H$181,2)</f>
        <v>0</v>
      </c>
      <c r="BL181" s="89" t="s">
        <v>147</v>
      </c>
      <c r="BM181" s="89" t="s">
        <v>264</v>
      </c>
    </row>
    <row r="182" spans="2:47" s="6" customFormat="1" ht="27" customHeight="1">
      <c r="B182" s="23"/>
      <c r="C182" s="24"/>
      <c r="D182" s="157" t="s">
        <v>149</v>
      </c>
      <c r="E182" s="24"/>
      <c r="F182" s="158" t="s">
        <v>265</v>
      </c>
      <c r="G182" s="24"/>
      <c r="H182" s="24"/>
      <c r="J182" s="24"/>
      <c r="K182" s="24"/>
      <c r="L182" s="43"/>
      <c r="M182" s="56"/>
      <c r="N182" s="24"/>
      <c r="O182" s="24"/>
      <c r="P182" s="24"/>
      <c r="Q182" s="24"/>
      <c r="R182" s="24"/>
      <c r="S182" s="24"/>
      <c r="T182" s="57"/>
      <c r="AT182" s="6" t="s">
        <v>149</v>
      </c>
      <c r="AU182" s="6" t="s">
        <v>84</v>
      </c>
    </row>
    <row r="183" spans="2:51" s="6" customFormat="1" ht="15.75" customHeight="1">
      <c r="B183" s="167"/>
      <c r="C183" s="168"/>
      <c r="D183" s="161" t="s">
        <v>151</v>
      </c>
      <c r="E183" s="168"/>
      <c r="F183" s="169" t="s">
        <v>266</v>
      </c>
      <c r="G183" s="168"/>
      <c r="H183" s="170">
        <v>38.02</v>
      </c>
      <c r="J183" s="168"/>
      <c r="K183" s="168"/>
      <c r="L183" s="171"/>
      <c r="M183" s="172"/>
      <c r="N183" s="168"/>
      <c r="O183" s="168"/>
      <c r="P183" s="168"/>
      <c r="Q183" s="168"/>
      <c r="R183" s="168"/>
      <c r="S183" s="168"/>
      <c r="T183" s="173"/>
      <c r="AT183" s="174" t="s">
        <v>151</v>
      </c>
      <c r="AU183" s="174" t="s">
        <v>84</v>
      </c>
      <c r="AV183" s="174" t="s">
        <v>84</v>
      </c>
      <c r="AW183" s="174" t="s">
        <v>97</v>
      </c>
      <c r="AX183" s="174" t="s">
        <v>76</v>
      </c>
      <c r="AY183" s="174" t="s">
        <v>139</v>
      </c>
    </row>
    <row r="184" spans="2:51" s="6" customFormat="1" ht="15.75" customHeight="1">
      <c r="B184" s="167"/>
      <c r="C184" s="168"/>
      <c r="D184" s="161" t="s">
        <v>151</v>
      </c>
      <c r="E184" s="168"/>
      <c r="F184" s="169" t="s">
        <v>267</v>
      </c>
      <c r="G184" s="168"/>
      <c r="H184" s="170">
        <v>19.96</v>
      </c>
      <c r="J184" s="168"/>
      <c r="K184" s="168"/>
      <c r="L184" s="171"/>
      <c r="M184" s="172"/>
      <c r="N184" s="168"/>
      <c r="O184" s="168"/>
      <c r="P184" s="168"/>
      <c r="Q184" s="168"/>
      <c r="R184" s="168"/>
      <c r="S184" s="168"/>
      <c r="T184" s="173"/>
      <c r="AT184" s="174" t="s">
        <v>151</v>
      </c>
      <c r="AU184" s="174" t="s">
        <v>84</v>
      </c>
      <c r="AV184" s="174" t="s">
        <v>84</v>
      </c>
      <c r="AW184" s="174" t="s">
        <v>97</v>
      </c>
      <c r="AX184" s="174" t="s">
        <v>76</v>
      </c>
      <c r="AY184" s="174" t="s">
        <v>139</v>
      </c>
    </row>
    <row r="185" spans="2:51" s="6" customFormat="1" ht="15.75" customHeight="1">
      <c r="B185" s="167"/>
      <c r="C185" s="168"/>
      <c r="D185" s="161" t="s">
        <v>151</v>
      </c>
      <c r="E185" s="168"/>
      <c r="F185" s="169" t="s">
        <v>268</v>
      </c>
      <c r="G185" s="168"/>
      <c r="H185" s="170">
        <v>13.56</v>
      </c>
      <c r="J185" s="168"/>
      <c r="K185" s="168"/>
      <c r="L185" s="171"/>
      <c r="M185" s="172"/>
      <c r="N185" s="168"/>
      <c r="O185" s="168"/>
      <c r="P185" s="168"/>
      <c r="Q185" s="168"/>
      <c r="R185" s="168"/>
      <c r="S185" s="168"/>
      <c r="T185" s="173"/>
      <c r="AT185" s="174" t="s">
        <v>151</v>
      </c>
      <c r="AU185" s="174" t="s">
        <v>84</v>
      </c>
      <c r="AV185" s="174" t="s">
        <v>84</v>
      </c>
      <c r="AW185" s="174" t="s">
        <v>97</v>
      </c>
      <c r="AX185" s="174" t="s">
        <v>76</v>
      </c>
      <c r="AY185" s="174" t="s">
        <v>139</v>
      </c>
    </row>
    <row r="186" spans="2:51" s="6" customFormat="1" ht="15.75" customHeight="1">
      <c r="B186" s="159"/>
      <c r="C186" s="160"/>
      <c r="D186" s="161" t="s">
        <v>151</v>
      </c>
      <c r="E186" s="160"/>
      <c r="F186" s="162" t="s">
        <v>269</v>
      </c>
      <c r="G186" s="160"/>
      <c r="H186" s="160"/>
      <c r="J186" s="160"/>
      <c r="K186" s="160"/>
      <c r="L186" s="163"/>
      <c r="M186" s="164"/>
      <c r="N186" s="160"/>
      <c r="O186" s="160"/>
      <c r="P186" s="160"/>
      <c r="Q186" s="160"/>
      <c r="R186" s="160"/>
      <c r="S186" s="160"/>
      <c r="T186" s="165"/>
      <c r="AT186" s="166" t="s">
        <v>151</v>
      </c>
      <c r="AU186" s="166" t="s">
        <v>84</v>
      </c>
      <c r="AV186" s="166" t="s">
        <v>22</v>
      </c>
      <c r="AW186" s="166" t="s">
        <v>97</v>
      </c>
      <c r="AX186" s="166" t="s">
        <v>76</v>
      </c>
      <c r="AY186" s="166" t="s">
        <v>139</v>
      </c>
    </row>
    <row r="187" spans="2:51" s="6" customFormat="1" ht="15.75" customHeight="1">
      <c r="B187" s="167"/>
      <c r="C187" s="168"/>
      <c r="D187" s="161" t="s">
        <v>151</v>
      </c>
      <c r="E187" s="168"/>
      <c r="F187" s="169" t="s">
        <v>270</v>
      </c>
      <c r="G187" s="168"/>
      <c r="H187" s="170">
        <v>13.5</v>
      </c>
      <c r="J187" s="168"/>
      <c r="K187" s="168"/>
      <c r="L187" s="171"/>
      <c r="M187" s="172"/>
      <c r="N187" s="168"/>
      <c r="O187" s="168"/>
      <c r="P187" s="168"/>
      <c r="Q187" s="168"/>
      <c r="R187" s="168"/>
      <c r="S187" s="168"/>
      <c r="T187" s="173"/>
      <c r="AT187" s="174" t="s">
        <v>151</v>
      </c>
      <c r="AU187" s="174" t="s">
        <v>84</v>
      </c>
      <c r="AV187" s="174" t="s">
        <v>84</v>
      </c>
      <c r="AW187" s="174" t="s">
        <v>97</v>
      </c>
      <c r="AX187" s="174" t="s">
        <v>76</v>
      </c>
      <c r="AY187" s="174" t="s">
        <v>139</v>
      </c>
    </row>
    <row r="188" spans="2:65" s="6" customFormat="1" ht="15.75" customHeight="1">
      <c r="B188" s="23"/>
      <c r="C188" s="175" t="s">
        <v>271</v>
      </c>
      <c r="D188" s="175" t="s">
        <v>245</v>
      </c>
      <c r="E188" s="176" t="s">
        <v>272</v>
      </c>
      <c r="F188" s="177" t="s">
        <v>273</v>
      </c>
      <c r="G188" s="178" t="s">
        <v>189</v>
      </c>
      <c r="H188" s="179">
        <v>75.117</v>
      </c>
      <c r="I188" s="180"/>
      <c r="J188" s="181">
        <f>ROUND($I$188*$H$188,2)</f>
        <v>0</v>
      </c>
      <c r="K188" s="177" t="s">
        <v>146</v>
      </c>
      <c r="L188" s="182"/>
      <c r="M188" s="183"/>
      <c r="N188" s="184" t="s">
        <v>47</v>
      </c>
      <c r="O188" s="24"/>
      <c r="P188" s="154">
        <f>$O$188*$H$188</f>
        <v>0</v>
      </c>
      <c r="Q188" s="154">
        <v>4E-05</v>
      </c>
      <c r="R188" s="154">
        <f>$Q$188*$H$188</f>
        <v>0.0030046800000000005</v>
      </c>
      <c r="S188" s="154">
        <v>0</v>
      </c>
      <c r="T188" s="155">
        <f>$S$188*$H$188</f>
        <v>0</v>
      </c>
      <c r="AR188" s="89" t="s">
        <v>200</v>
      </c>
      <c r="AT188" s="89" t="s">
        <v>245</v>
      </c>
      <c r="AU188" s="89" t="s">
        <v>84</v>
      </c>
      <c r="AY188" s="6" t="s">
        <v>139</v>
      </c>
      <c r="BE188" s="156">
        <f>IF($N$188="základní",$J$188,0)</f>
        <v>0</v>
      </c>
      <c r="BF188" s="156">
        <f>IF($N$188="snížená",$J$188,0)</f>
        <v>0</v>
      </c>
      <c r="BG188" s="156">
        <f>IF($N$188="zákl. přenesená",$J$188,0)</f>
        <v>0</v>
      </c>
      <c r="BH188" s="156">
        <f>IF($N$188="sníž. přenesená",$J$188,0)</f>
        <v>0</v>
      </c>
      <c r="BI188" s="156">
        <f>IF($N$188="nulová",$J$188,0)</f>
        <v>0</v>
      </c>
      <c r="BJ188" s="89" t="s">
        <v>22</v>
      </c>
      <c r="BK188" s="156">
        <f>ROUND($I$188*$H$188,2)</f>
        <v>0</v>
      </c>
      <c r="BL188" s="89" t="s">
        <v>147</v>
      </c>
      <c r="BM188" s="89" t="s">
        <v>274</v>
      </c>
    </row>
    <row r="189" spans="2:47" s="6" customFormat="1" ht="27" customHeight="1">
      <c r="B189" s="23"/>
      <c r="C189" s="24"/>
      <c r="D189" s="157" t="s">
        <v>149</v>
      </c>
      <c r="E189" s="24"/>
      <c r="F189" s="158" t="s">
        <v>275</v>
      </c>
      <c r="G189" s="24"/>
      <c r="H189" s="24"/>
      <c r="J189" s="24"/>
      <c r="K189" s="24"/>
      <c r="L189" s="43"/>
      <c r="M189" s="56"/>
      <c r="N189" s="24"/>
      <c r="O189" s="24"/>
      <c r="P189" s="24"/>
      <c r="Q189" s="24"/>
      <c r="R189" s="24"/>
      <c r="S189" s="24"/>
      <c r="T189" s="57"/>
      <c r="AT189" s="6" t="s">
        <v>149</v>
      </c>
      <c r="AU189" s="6" t="s">
        <v>84</v>
      </c>
    </row>
    <row r="190" spans="2:47" s="6" customFormat="1" ht="30.75" customHeight="1">
      <c r="B190" s="23"/>
      <c r="C190" s="24"/>
      <c r="D190" s="161" t="s">
        <v>276</v>
      </c>
      <c r="E190" s="24"/>
      <c r="F190" s="185" t="s">
        <v>277</v>
      </c>
      <c r="G190" s="24"/>
      <c r="H190" s="24"/>
      <c r="J190" s="24"/>
      <c r="K190" s="24"/>
      <c r="L190" s="43"/>
      <c r="M190" s="56"/>
      <c r="N190" s="24"/>
      <c r="O190" s="24"/>
      <c r="P190" s="24"/>
      <c r="Q190" s="24"/>
      <c r="R190" s="24"/>
      <c r="S190" s="24"/>
      <c r="T190" s="57"/>
      <c r="AT190" s="6" t="s">
        <v>276</v>
      </c>
      <c r="AU190" s="6" t="s">
        <v>84</v>
      </c>
    </row>
    <row r="191" spans="2:51" s="6" customFormat="1" ht="15.75" customHeight="1">
      <c r="B191" s="167"/>
      <c r="C191" s="168"/>
      <c r="D191" s="161" t="s">
        <v>151</v>
      </c>
      <c r="E191" s="168"/>
      <c r="F191" s="169" t="s">
        <v>278</v>
      </c>
      <c r="G191" s="168"/>
      <c r="H191" s="170">
        <v>75.117</v>
      </c>
      <c r="J191" s="168"/>
      <c r="K191" s="168"/>
      <c r="L191" s="171"/>
      <c r="M191" s="172"/>
      <c r="N191" s="168"/>
      <c r="O191" s="168"/>
      <c r="P191" s="168"/>
      <c r="Q191" s="168"/>
      <c r="R191" s="168"/>
      <c r="S191" s="168"/>
      <c r="T191" s="173"/>
      <c r="AT191" s="174" t="s">
        <v>151</v>
      </c>
      <c r="AU191" s="174" t="s">
        <v>84</v>
      </c>
      <c r="AV191" s="174" t="s">
        <v>84</v>
      </c>
      <c r="AW191" s="174" t="s">
        <v>76</v>
      </c>
      <c r="AX191" s="174" t="s">
        <v>22</v>
      </c>
      <c r="AY191" s="174" t="s">
        <v>139</v>
      </c>
    </row>
    <row r="192" spans="2:65" s="6" customFormat="1" ht="15.75" customHeight="1">
      <c r="B192" s="23"/>
      <c r="C192" s="145" t="s">
        <v>279</v>
      </c>
      <c r="D192" s="145" t="s">
        <v>142</v>
      </c>
      <c r="E192" s="146" t="s">
        <v>280</v>
      </c>
      <c r="F192" s="147" t="s">
        <v>281</v>
      </c>
      <c r="G192" s="148" t="s">
        <v>189</v>
      </c>
      <c r="H192" s="149">
        <v>18.9</v>
      </c>
      <c r="I192" s="150"/>
      <c r="J192" s="151">
        <f>ROUND($I$192*$H$192,2)</f>
        <v>0</v>
      </c>
      <c r="K192" s="147" t="s">
        <v>146</v>
      </c>
      <c r="L192" s="43"/>
      <c r="M192" s="152"/>
      <c r="N192" s="153" t="s">
        <v>47</v>
      </c>
      <c r="O192" s="24"/>
      <c r="P192" s="154">
        <f>$O$192*$H$192</f>
        <v>0</v>
      </c>
      <c r="Q192" s="154">
        <v>0.00025</v>
      </c>
      <c r="R192" s="154">
        <f>$Q$192*$H$192</f>
        <v>0.004725</v>
      </c>
      <c r="S192" s="154">
        <v>0</v>
      </c>
      <c r="T192" s="155">
        <f>$S$192*$H$192</f>
        <v>0</v>
      </c>
      <c r="AR192" s="89" t="s">
        <v>147</v>
      </c>
      <c r="AT192" s="89" t="s">
        <v>142</v>
      </c>
      <c r="AU192" s="89" t="s">
        <v>84</v>
      </c>
      <c r="AY192" s="6" t="s">
        <v>139</v>
      </c>
      <c r="BE192" s="156">
        <f>IF($N$192="základní",$J$192,0)</f>
        <v>0</v>
      </c>
      <c r="BF192" s="156">
        <f>IF($N$192="snížená",$J$192,0)</f>
        <v>0</v>
      </c>
      <c r="BG192" s="156">
        <f>IF($N$192="zákl. přenesená",$J$192,0)</f>
        <v>0</v>
      </c>
      <c r="BH192" s="156">
        <f>IF($N$192="sníž. přenesená",$J$192,0)</f>
        <v>0</v>
      </c>
      <c r="BI192" s="156">
        <f>IF($N$192="nulová",$J$192,0)</f>
        <v>0</v>
      </c>
      <c r="BJ192" s="89" t="s">
        <v>22</v>
      </c>
      <c r="BK192" s="156">
        <f>ROUND($I$192*$H$192,2)</f>
        <v>0</v>
      </c>
      <c r="BL192" s="89" t="s">
        <v>147</v>
      </c>
      <c r="BM192" s="89" t="s">
        <v>282</v>
      </c>
    </row>
    <row r="193" spans="2:47" s="6" customFormat="1" ht="16.5" customHeight="1">
      <c r="B193" s="23"/>
      <c r="C193" s="24"/>
      <c r="D193" s="157" t="s">
        <v>149</v>
      </c>
      <c r="E193" s="24"/>
      <c r="F193" s="158" t="s">
        <v>283</v>
      </c>
      <c r="G193" s="24"/>
      <c r="H193" s="24"/>
      <c r="J193" s="24"/>
      <c r="K193" s="24"/>
      <c r="L193" s="43"/>
      <c r="M193" s="56"/>
      <c r="N193" s="24"/>
      <c r="O193" s="24"/>
      <c r="P193" s="24"/>
      <c r="Q193" s="24"/>
      <c r="R193" s="24"/>
      <c r="S193" s="24"/>
      <c r="T193" s="57"/>
      <c r="AT193" s="6" t="s">
        <v>149</v>
      </c>
      <c r="AU193" s="6" t="s">
        <v>84</v>
      </c>
    </row>
    <row r="194" spans="2:51" s="6" customFormat="1" ht="15.75" customHeight="1">
      <c r="B194" s="159"/>
      <c r="C194" s="160"/>
      <c r="D194" s="161" t="s">
        <v>151</v>
      </c>
      <c r="E194" s="160"/>
      <c r="F194" s="162" t="s">
        <v>284</v>
      </c>
      <c r="G194" s="160"/>
      <c r="H194" s="160"/>
      <c r="J194" s="160"/>
      <c r="K194" s="160"/>
      <c r="L194" s="163"/>
      <c r="M194" s="164"/>
      <c r="N194" s="160"/>
      <c r="O194" s="160"/>
      <c r="P194" s="160"/>
      <c r="Q194" s="160"/>
      <c r="R194" s="160"/>
      <c r="S194" s="160"/>
      <c r="T194" s="165"/>
      <c r="AT194" s="166" t="s">
        <v>151</v>
      </c>
      <c r="AU194" s="166" t="s">
        <v>84</v>
      </c>
      <c r="AV194" s="166" t="s">
        <v>22</v>
      </c>
      <c r="AW194" s="166" t="s">
        <v>97</v>
      </c>
      <c r="AX194" s="166" t="s">
        <v>76</v>
      </c>
      <c r="AY194" s="166" t="s">
        <v>139</v>
      </c>
    </row>
    <row r="195" spans="2:51" s="6" customFormat="1" ht="15.75" customHeight="1">
      <c r="B195" s="167"/>
      <c r="C195" s="168"/>
      <c r="D195" s="161" t="s">
        <v>151</v>
      </c>
      <c r="E195" s="168"/>
      <c r="F195" s="169" t="s">
        <v>285</v>
      </c>
      <c r="G195" s="168"/>
      <c r="H195" s="170">
        <v>14.54</v>
      </c>
      <c r="J195" s="168"/>
      <c r="K195" s="168"/>
      <c r="L195" s="171"/>
      <c r="M195" s="172"/>
      <c r="N195" s="168"/>
      <c r="O195" s="168"/>
      <c r="P195" s="168"/>
      <c r="Q195" s="168"/>
      <c r="R195" s="168"/>
      <c r="S195" s="168"/>
      <c r="T195" s="173"/>
      <c r="AT195" s="174" t="s">
        <v>151</v>
      </c>
      <c r="AU195" s="174" t="s">
        <v>84</v>
      </c>
      <c r="AV195" s="174" t="s">
        <v>84</v>
      </c>
      <c r="AW195" s="174" t="s">
        <v>97</v>
      </c>
      <c r="AX195" s="174" t="s">
        <v>76</v>
      </c>
      <c r="AY195" s="174" t="s">
        <v>139</v>
      </c>
    </row>
    <row r="196" spans="2:51" s="6" customFormat="1" ht="15.75" customHeight="1">
      <c r="B196" s="167"/>
      <c r="C196" s="168"/>
      <c r="D196" s="161" t="s">
        <v>151</v>
      </c>
      <c r="E196" s="168"/>
      <c r="F196" s="169" t="s">
        <v>286</v>
      </c>
      <c r="G196" s="168"/>
      <c r="H196" s="170">
        <v>4.36</v>
      </c>
      <c r="J196" s="168"/>
      <c r="K196" s="168"/>
      <c r="L196" s="171"/>
      <c r="M196" s="172"/>
      <c r="N196" s="168"/>
      <c r="O196" s="168"/>
      <c r="P196" s="168"/>
      <c r="Q196" s="168"/>
      <c r="R196" s="168"/>
      <c r="S196" s="168"/>
      <c r="T196" s="173"/>
      <c r="AT196" s="174" t="s">
        <v>151</v>
      </c>
      <c r="AU196" s="174" t="s">
        <v>84</v>
      </c>
      <c r="AV196" s="174" t="s">
        <v>84</v>
      </c>
      <c r="AW196" s="174" t="s">
        <v>97</v>
      </c>
      <c r="AX196" s="174" t="s">
        <v>76</v>
      </c>
      <c r="AY196" s="174" t="s">
        <v>139</v>
      </c>
    </row>
    <row r="197" spans="2:65" s="6" customFormat="1" ht="15.75" customHeight="1">
      <c r="B197" s="23"/>
      <c r="C197" s="175" t="s">
        <v>287</v>
      </c>
      <c r="D197" s="175" t="s">
        <v>245</v>
      </c>
      <c r="E197" s="176" t="s">
        <v>288</v>
      </c>
      <c r="F197" s="177" t="s">
        <v>289</v>
      </c>
      <c r="G197" s="178" t="s">
        <v>189</v>
      </c>
      <c r="H197" s="179">
        <v>19.845</v>
      </c>
      <c r="I197" s="180"/>
      <c r="J197" s="181">
        <f>ROUND($I$197*$H$197,2)</f>
        <v>0</v>
      </c>
      <c r="K197" s="177" t="s">
        <v>146</v>
      </c>
      <c r="L197" s="182"/>
      <c r="M197" s="183"/>
      <c r="N197" s="184" t="s">
        <v>47</v>
      </c>
      <c r="O197" s="24"/>
      <c r="P197" s="154">
        <f>$O$197*$H$197</f>
        <v>0</v>
      </c>
      <c r="Q197" s="154">
        <v>0.0004</v>
      </c>
      <c r="R197" s="154">
        <f>$Q$197*$H$197</f>
        <v>0.007938</v>
      </c>
      <c r="S197" s="154">
        <v>0</v>
      </c>
      <c r="T197" s="155">
        <f>$S$197*$H$197</f>
        <v>0</v>
      </c>
      <c r="AR197" s="89" t="s">
        <v>200</v>
      </c>
      <c r="AT197" s="89" t="s">
        <v>245</v>
      </c>
      <c r="AU197" s="89" t="s">
        <v>84</v>
      </c>
      <c r="AY197" s="6" t="s">
        <v>139</v>
      </c>
      <c r="BE197" s="156">
        <f>IF($N$197="základní",$J$197,0)</f>
        <v>0</v>
      </c>
      <c r="BF197" s="156">
        <f>IF($N$197="snížená",$J$197,0)</f>
        <v>0</v>
      </c>
      <c r="BG197" s="156">
        <f>IF($N$197="zákl. přenesená",$J$197,0)</f>
        <v>0</v>
      </c>
      <c r="BH197" s="156">
        <f>IF($N$197="sníž. přenesená",$J$197,0)</f>
        <v>0</v>
      </c>
      <c r="BI197" s="156">
        <f>IF($N$197="nulová",$J$197,0)</f>
        <v>0</v>
      </c>
      <c r="BJ197" s="89" t="s">
        <v>22</v>
      </c>
      <c r="BK197" s="156">
        <f>ROUND($I$197*$H$197,2)</f>
        <v>0</v>
      </c>
      <c r="BL197" s="89" t="s">
        <v>147</v>
      </c>
      <c r="BM197" s="89" t="s">
        <v>290</v>
      </c>
    </row>
    <row r="198" spans="2:47" s="6" customFormat="1" ht="27" customHeight="1">
      <c r="B198" s="23"/>
      <c r="C198" s="24"/>
      <c r="D198" s="157" t="s">
        <v>149</v>
      </c>
      <c r="E198" s="24"/>
      <c r="F198" s="158" t="s">
        <v>291</v>
      </c>
      <c r="G198" s="24"/>
      <c r="H198" s="24"/>
      <c r="J198" s="24"/>
      <c r="K198" s="24"/>
      <c r="L198" s="43"/>
      <c r="M198" s="56"/>
      <c r="N198" s="24"/>
      <c r="O198" s="24"/>
      <c r="P198" s="24"/>
      <c r="Q198" s="24"/>
      <c r="R198" s="24"/>
      <c r="S198" s="24"/>
      <c r="T198" s="57"/>
      <c r="AT198" s="6" t="s">
        <v>149</v>
      </c>
      <c r="AU198" s="6" t="s">
        <v>84</v>
      </c>
    </row>
    <row r="199" spans="2:51" s="6" customFormat="1" ht="15.75" customHeight="1">
      <c r="B199" s="167"/>
      <c r="C199" s="168"/>
      <c r="D199" s="161" t="s">
        <v>151</v>
      </c>
      <c r="E199" s="168"/>
      <c r="F199" s="169" t="s">
        <v>292</v>
      </c>
      <c r="G199" s="168"/>
      <c r="H199" s="170">
        <v>19.845</v>
      </c>
      <c r="J199" s="168"/>
      <c r="K199" s="168"/>
      <c r="L199" s="171"/>
      <c r="M199" s="172"/>
      <c r="N199" s="168"/>
      <c r="O199" s="168"/>
      <c r="P199" s="168"/>
      <c r="Q199" s="168"/>
      <c r="R199" s="168"/>
      <c r="S199" s="168"/>
      <c r="T199" s="173"/>
      <c r="AT199" s="174" t="s">
        <v>151</v>
      </c>
      <c r="AU199" s="174" t="s">
        <v>84</v>
      </c>
      <c r="AV199" s="174" t="s">
        <v>84</v>
      </c>
      <c r="AW199" s="174" t="s">
        <v>76</v>
      </c>
      <c r="AX199" s="174" t="s">
        <v>22</v>
      </c>
      <c r="AY199" s="174" t="s">
        <v>139</v>
      </c>
    </row>
    <row r="200" spans="2:65" s="6" customFormat="1" ht="15.75" customHeight="1">
      <c r="B200" s="23"/>
      <c r="C200" s="175" t="s">
        <v>7</v>
      </c>
      <c r="D200" s="175" t="s">
        <v>245</v>
      </c>
      <c r="E200" s="176" t="s">
        <v>293</v>
      </c>
      <c r="F200" s="177" t="s">
        <v>294</v>
      </c>
      <c r="G200" s="178" t="s">
        <v>189</v>
      </c>
      <c r="H200" s="179">
        <v>14.175</v>
      </c>
      <c r="I200" s="180"/>
      <c r="J200" s="181">
        <f>ROUND($I$200*$H$200,2)</f>
        <v>0</v>
      </c>
      <c r="K200" s="177" t="s">
        <v>146</v>
      </c>
      <c r="L200" s="182"/>
      <c r="M200" s="183"/>
      <c r="N200" s="184" t="s">
        <v>47</v>
      </c>
      <c r="O200" s="24"/>
      <c r="P200" s="154">
        <f>$O$200*$H$200</f>
        <v>0</v>
      </c>
      <c r="Q200" s="154">
        <v>0.0004</v>
      </c>
      <c r="R200" s="154">
        <f>$Q$200*$H$200</f>
        <v>0.0056700000000000006</v>
      </c>
      <c r="S200" s="154">
        <v>0</v>
      </c>
      <c r="T200" s="155">
        <f>$S$200*$H$200</f>
        <v>0</v>
      </c>
      <c r="AR200" s="89" t="s">
        <v>200</v>
      </c>
      <c r="AT200" s="89" t="s">
        <v>245</v>
      </c>
      <c r="AU200" s="89" t="s">
        <v>84</v>
      </c>
      <c r="AY200" s="6" t="s">
        <v>139</v>
      </c>
      <c r="BE200" s="156">
        <f>IF($N$200="základní",$J$200,0)</f>
        <v>0</v>
      </c>
      <c r="BF200" s="156">
        <f>IF($N$200="snížená",$J$200,0)</f>
        <v>0</v>
      </c>
      <c r="BG200" s="156">
        <f>IF($N$200="zákl. přenesená",$J$200,0)</f>
        <v>0</v>
      </c>
      <c r="BH200" s="156">
        <f>IF($N$200="sníž. přenesená",$J$200,0)</f>
        <v>0</v>
      </c>
      <c r="BI200" s="156">
        <f>IF($N$200="nulová",$J$200,0)</f>
        <v>0</v>
      </c>
      <c r="BJ200" s="89" t="s">
        <v>22</v>
      </c>
      <c r="BK200" s="156">
        <f>ROUND($I$200*$H$200,2)</f>
        <v>0</v>
      </c>
      <c r="BL200" s="89" t="s">
        <v>147</v>
      </c>
      <c r="BM200" s="89" t="s">
        <v>295</v>
      </c>
    </row>
    <row r="201" spans="2:47" s="6" customFormat="1" ht="27" customHeight="1">
      <c r="B201" s="23"/>
      <c r="C201" s="24"/>
      <c r="D201" s="157" t="s">
        <v>149</v>
      </c>
      <c r="E201" s="24"/>
      <c r="F201" s="158" t="s">
        <v>296</v>
      </c>
      <c r="G201" s="24"/>
      <c r="H201" s="24"/>
      <c r="J201" s="24"/>
      <c r="K201" s="24"/>
      <c r="L201" s="43"/>
      <c r="M201" s="56"/>
      <c r="N201" s="24"/>
      <c r="O201" s="24"/>
      <c r="P201" s="24"/>
      <c r="Q201" s="24"/>
      <c r="R201" s="24"/>
      <c r="S201" s="24"/>
      <c r="T201" s="57"/>
      <c r="AT201" s="6" t="s">
        <v>149</v>
      </c>
      <c r="AU201" s="6" t="s">
        <v>84</v>
      </c>
    </row>
    <row r="202" spans="2:51" s="6" customFormat="1" ht="15.75" customHeight="1">
      <c r="B202" s="167"/>
      <c r="C202" s="168"/>
      <c r="D202" s="161" t="s">
        <v>151</v>
      </c>
      <c r="E202" s="168"/>
      <c r="F202" s="169" t="s">
        <v>297</v>
      </c>
      <c r="G202" s="168"/>
      <c r="H202" s="170">
        <v>14.175</v>
      </c>
      <c r="J202" s="168"/>
      <c r="K202" s="168"/>
      <c r="L202" s="171"/>
      <c r="M202" s="172"/>
      <c r="N202" s="168"/>
      <c r="O202" s="168"/>
      <c r="P202" s="168"/>
      <c r="Q202" s="168"/>
      <c r="R202" s="168"/>
      <c r="S202" s="168"/>
      <c r="T202" s="173"/>
      <c r="AT202" s="174" t="s">
        <v>151</v>
      </c>
      <c r="AU202" s="174" t="s">
        <v>84</v>
      </c>
      <c r="AV202" s="174" t="s">
        <v>84</v>
      </c>
      <c r="AW202" s="174" t="s">
        <v>76</v>
      </c>
      <c r="AX202" s="174" t="s">
        <v>22</v>
      </c>
      <c r="AY202" s="174" t="s">
        <v>139</v>
      </c>
    </row>
    <row r="203" spans="2:65" s="6" customFormat="1" ht="15.75" customHeight="1">
      <c r="B203" s="23"/>
      <c r="C203" s="145" t="s">
        <v>298</v>
      </c>
      <c r="D203" s="145" t="s">
        <v>142</v>
      </c>
      <c r="E203" s="146" t="s">
        <v>299</v>
      </c>
      <c r="F203" s="147" t="s">
        <v>300</v>
      </c>
      <c r="G203" s="148" t="s">
        <v>163</v>
      </c>
      <c r="H203" s="149">
        <v>28.07</v>
      </c>
      <c r="I203" s="150"/>
      <c r="J203" s="151">
        <f>ROUND($I$203*$H$203,2)</f>
        <v>0</v>
      </c>
      <c r="K203" s="147" t="s">
        <v>146</v>
      </c>
      <c r="L203" s="43"/>
      <c r="M203" s="152"/>
      <c r="N203" s="153" t="s">
        <v>47</v>
      </c>
      <c r="O203" s="24"/>
      <c r="P203" s="154">
        <f>$O$203*$H$203</f>
        <v>0</v>
      </c>
      <c r="Q203" s="154">
        <v>0.00012</v>
      </c>
      <c r="R203" s="154">
        <f>$Q$203*$H$203</f>
        <v>0.0033684</v>
      </c>
      <c r="S203" s="154">
        <v>0</v>
      </c>
      <c r="T203" s="155">
        <f>$S$203*$H$203</f>
        <v>0</v>
      </c>
      <c r="AR203" s="89" t="s">
        <v>147</v>
      </c>
      <c r="AT203" s="89" t="s">
        <v>142</v>
      </c>
      <c r="AU203" s="89" t="s">
        <v>84</v>
      </c>
      <c r="AY203" s="6" t="s">
        <v>139</v>
      </c>
      <c r="BE203" s="156">
        <f>IF($N$203="základní",$J$203,0)</f>
        <v>0</v>
      </c>
      <c r="BF203" s="156">
        <f>IF($N$203="snížená",$J$203,0)</f>
        <v>0</v>
      </c>
      <c r="BG203" s="156">
        <f>IF($N$203="zákl. přenesená",$J$203,0)</f>
        <v>0</v>
      </c>
      <c r="BH203" s="156">
        <f>IF($N$203="sníž. přenesená",$J$203,0)</f>
        <v>0</v>
      </c>
      <c r="BI203" s="156">
        <f>IF($N$203="nulová",$J$203,0)</f>
        <v>0</v>
      </c>
      <c r="BJ203" s="89" t="s">
        <v>22</v>
      </c>
      <c r="BK203" s="156">
        <f>ROUND($I$203*$H$203,2)</f>
        <v>0</v>
      </c>
      <c r="BL203" s="89" t="s">
        <v>147</v>
      </c>
      <c r="BM203" s="89" t="s">
        <v>301</v>
      </c>
    </row>
    <row r="204" spans="2:47" s="6" customFormat="1" ht="16.5" customHeight="1">
      <c r="B204" s="23"/>
      <c r="C204" s="24"/>
      <c r="D204" s="157" t="s">
        <v>149</v>
      </c>
      <c r="E204" s="24"/>
      <c r="F204" s="158" t="s">
        <v>302</v>
      </c>
      <c r="G204" s="24"/>
      <c r="H204" s="24"/>
      <c r="J204" s="24"/>
      <c r="K204" s="24"/>
      <c r="L204" s="43"/>
      <c r="M204" s="56"/>
      <c r="N204" s="24"/>
      <c r="O204" s="24"/>
      <c r="P204" s="24"/>
      <c r="Q204" s="24"/>
      <c r="R204" s="24"/>
      <c r="S204" s="24"/>
      <c r="T204" s="57"/>
      <c r="AT204" s="6" t="s">
        <v>149</v>
      </c>
      <c r="AU204" s="6" t="s">
        <v>84</v>
      </c>
    </row>
    <row r="205" spans="2:51" s="6" customFormat="1" ht="15.75" customHeight="1">
      <c r="B205" s="167"/>
      <c r="C205" s="168"/>
      <c r="D205" s="161" t="s">
        <v>151</v>
      </c>
      <c r="E205" s="168"/>
      <c r="F205" s="169" t="s">
        <v>303</v>
      </c>
      <c r="G205" s="168"/>
      <c r="H205" s="170">
        <v>15.47</v>
      </c>
      <c r="J205" s="168"/>
      <c r="K205" s="168"/>
      <c r="L205" s="171"/>
      <c r="M205" s="172"/>
      <c r="N205" s="168"/>
      <c r="O205" s="168"/>
      <c r="P205" s="168"/>
      <c r="Q205" s="168"/>
      <c r="R205" s="168"/>
      <c r="S205" s="168"/>
      <c r="T205" s="173"/>
      <c r="AT205" s="174" t="s">
        <v>151</v>
      </c>
      <c r="AU205" s="174" t="s">
        <v>84</v>
      </c>
      <c r="AV205" s="174" t="s">
        <v>84</v>
      </c>
      <c r="AW205" s="174" t="s">
        <v>97</v>
      </c>
      <c r="AX205" s="174" t="s">
        <v>76</v>
      </c>
      <c r="AY205" s="174" t="s">
        <v>139</v>
      </c>
    </row>
    <row r="206" spans="2:51" s="6" customFormat="1" ht="15.75" customHeight="1">
      <c r="B206" s="167"/>
      <c r="C206" s="168"/>
      <c r="D206" s="161" t="s">
        <v>151</v>
      </c>
      <c r="E206" s="168"/>
      <c r="F206" s="169" t="s">
        <v>304</v>
      </c>
      <c r="G206" s="168"/>
      <c r="H206" s="170">
        <v>12.6</v>
      </c>
      <c r="J206" s="168"/>
      <c r="K206" s="168"/>
      <c r="L206" s="171"/>
      <c r="M206" s="172"/>
      <c r="N206" s="168"/>
      <c r="O206" s="168"/>
      <c r="P206" s="168"/>
      <c r="Q206" s="168"/>
      <c r="R206" s="168"/>
      <c r="S206" s="168"/>
      <c r="T206" s="173"/>
      <c r="AT206" s="174" t="s">
        <v>151</v>
      </c>
      <c r="AU206" s="174" t="s">
        <v>84</v>
      </c>
      <c r="AV206" s="174" t="s">
        <v>84</v>
      </c>
      <c r="AW206" s="174" t="s">
        <v>97</v>
      </c>
      <c r="AX206" s="174" t="s">
        <v>76</v>
      </c>
      <c r="AY206" s="174" t="s">
        <v>139</v>
      </c>
    </row>
    <row r="207" spans="2:65" s="6" customFormat="1" ht="15.75" customHeight="1">
      <c r="B207" s="23"/>
      <c r="C207" s="145" t="s">
        <v>305</v>
      </c>
      <c r="D207" s="145" t="s">
        <v>142</v>
      </c>
      <c r="E207" s="146" t="s">
        <v>306</v>
      </c>
      <c r="F207" s="147" t="s">
        <v>307</v>
      </c>
      <c r="G207" s="148" t="s">
        <v>189</v>
      </c>
      <c r="H207" s="149">
        <v>5</v>
      </c>
      <c r="I207" s="150"/>
      <c r="J207" s="151">
        <f>ROUND($I$207*$H$207,2)</f>
        <v>0</v>
      </c>
      <c r="K207" s="147" t="s">
        <v>146</v>
      </c>
      <c r="L207" s="43"/>
      <c r="M207" s="152"/>
      <c r="N207" s="153" t="s">
        <v>47</v>
      </c>
      <c r="O207" s="24"/>
      <c r="P207" s="154">
        <f>$O$207*$H$207</f>
        <v>0</v>
      </c>
      <c r="Q207" s="154">
        <v>0</v>
      </c>
      <c r="R207" s="154">
        <f>$Q$207*$H$207</f>
        <v>0</v>
      </c>
      <c r="S207" s="154">
        <v>0</v>
      </c>
      <c r="T207" s="155">
        <f>$S$207*$H$207</f>
        <v>0</v>
      </c>
      <c r="AR207" s="89" t="s">
        <v>147</v>
      </c>
      <c r="AT207" s="89" t="s">
        <v>142</v>
      </c>
      <c r="AU207" s="89" t="s">
        <v>84</v>
      </c>
      <c r="AY207" s="6" t="s">
        <v>139</v>
      </c>
      <c r="BE207" s="156">
        <f>IF($N$207="základní",$J$207,0)</f>
        <v>0</v>
      </c>
      <c r="BF207" s="156">
        <f>IF($N$207="snížená",$J$207,0)</f>
        <v>0</v>
      </c>
      <c r="BG207" s="156">
        <f>IF($N$207="zákl. přenesená",$J$207,0)</f>
        <v>0</v>
      </c>
      <c r="BH207" s="156">
        <f>IF($N$207="sníž. přenesená",$J$207,0)</f>
        <v>0</v>
      </c>
      <c r="BI207" s="156">
        <f>IF($N$207="nulová",$J$207,0)</f>
        <v>0</v>
      </c>
      <c r="BJ207" s="89" t="s">
        <v>22</v>
      </c>
      <c r="BK207" s="156">
        <f>ROUND($I$207*$H$207,2)</f>
        <v>0</v>
      </c>
      <c r="BL207" s="89" t="s">
        <v>147</v>
      </c>
      <c r="BM207" s="89" t="s">
        <v>308</v>
      </c>
    </row>
    <row r="208" spans="2:47" s="6" customFormat="1" ht="27" customHeight="1">
      <c r="B208" s="23"/>
      <c r="C208" s="24"/>
      <c r="D208" s="157" t="s">
        <v>149</v>
      </c>
      <c r="E208" s="24"/>
      <c r="F208" s="158" t="s">
        <v>309</v>
      </c>
      <c r="G208" s="24"/>
      <c r="H208" s="24"/>
      <c r="J208" s="24"/>
      <c r="K208" s="24"/>
      <c r="L208" s="43"/>
      <c r="M208" s="56"/>
      <c r="N208" s="24"/>
      <c r="O208" s="24"/>
      <c r="P208" s="24"/>
      <c r="Q208" s="24"/>
      <c r="R208" s="24"/>
      <c r="S208" s="24"/>
      <c r="T208" s="57"/>
      <c r="AT208" s="6" t="s">
        <v>149</v>
      </c>
      <c r="AU208" s="6" t="s">
        <v>84</v>
      </c>
    </row>
    <row r="209" spans="2:51" s="6" customFormat="1" ht="15.75" customHeight="1">
      <c r="B209" s="159"/>
      <c r="C209" s="160"/>
      <c r="D209" s="161" t="s">
        <v>151</v>
      </c>
      <c r="E209" s="160"/>
      <c r="F209" s="162" t="s">
        <v>310</v>
      </c>
      <c r="G209" s="160"/>
      <c r="H209" s="160"/>
      <c r="J209" s="160"/>
      <c r="K209" s="160"/>
      <c r="L209" s="163"/>
      <c r="M209" s="164"/>
      <c r="N209" s="160"/>
      <c r="O209" s="160"/>
      <c r="P209" s="160"/>
      <c r="Q209" s="160"/>
      <c r="R209" s="160"/>
      <c r="S209" s="160"/>
      <c r="T209" s="165"/>
      <c r="AT209" s="166" t="s">
        <v>151</v>
      </c>
      <c r="AU209" s="166" t="s">
        <v>84</v>
      </c>
      <c r="AV209" s="166" t="s">
        <v>22</v>
      </c>
      <c r="AW209" s="166" t="s">
        <v>97</v>
      </c>
      <c r="AX209" s="166" t="s">
        <v>76</v>
      </c>
      <c r="AY209" s="166" t="s">
        <v>139</v>
      </c>
    </row>
    <row r="210" spans="2:51" s="6" customFormat="1" ht="15.75" customHeight="1">
      <c r="B210" s="167"/>
      <c r="C210" s="168"/>
      <c r="D210" s="161" t="s">
        <v>151</v>
      </c>
      <c r="E210" s="168"/>
      <c r="F210" s="169" t="s">
        <v>311</v>
      </c>
      <c r="G210" s="168"/>
      <c r="H210" s="170">
        <v>5</v>
      </c>
      <c r="J210" s="168"/>
      <c r="K210" s="168"/>
      <c r="L210" s="171"/>
      <c r="M210" s="172"/>
      <c r="N210" s="168"/>
      <c r="O210" s="168"/>
      <c r="P210" s="168"/>
      <c r="Q210" s="168"/>
      <c r="R210" s="168"/>
      <c r="S210" s="168"/>
      <c r="T210" s="173"/>
      <c r="AT210" s="174" t="s">
        <v>151</v>
      </c>
      <c r="AU210" s="174" t="s">
        <v>84</v>
      </c>
      <c r="AV210" s="174" t="s">
        <v>84</v>
      </c>
      <c r="AW210" s="174" t="s">
        <v>97</v>
      </c>
      <c r="AX210" s="174" t="s">
        <v>76</v>
      </c>
      <c r="AY210" s="174" t="s">
        <v>139</v>
      </c>
    </row>
    <row r="211" spans="2:65" s="6" customFormat="1" ht="15.75" customHeight="1">
      <c r="B211" s="23"/>
      <c r="C211" s="175" t="s">
        <v>312</v>
      </c>
      <c r="D211" s="175" t="s">
        <v>245</v>
      </c>
      <c r="E211" s="176" t="s">
        <v>313</v>
      </c>
      <c r="F211" s="177" t="s">
        <v>314</v>
      </c>
      <c r="G211" s="178" t="s">
        <v>189</v>
      </c>
      <c r="H211" s="179">
        <v>5</v>
      </c>
      <c r="I211" s="180"/>
      <c r="J211" s="181">
        <f>ROUND($I$211*$H$211,2)</f>
        <v>0</v>
      </c>
      <c r="K211" s="177" t="s">
        <v>146</v>
      </c>
      <c r="L211" s="182"/>
      <c r="M211" s="183"/>
      <c r="N211" s="184" t="s">
        <v>47</v>
      </c>
      <c r="O211" s="24"/>
      <c r="P211" s="154">
        <f>$O$211*$H$211</f>
        <v>0</v>
      </c>
      <c r="Q211" s="154">
        <v>3E-05</v>
      </c>
      <c r="R211" s="154">
        <f>$Q$211*$H$211</f>
        <v>0.00015000000000000001</v>
      </c>
      <c r="S211" s="154">
        <v>0</v>
      </c>
      <c r="T211" s="155">
        <f>$S$211*$H$211</f>
        <v>0</v>
      </c>
      <c r="AR211" s="89" t="s">
        <v>200</v>
      </c>
      <c r="AT211" s="89" t="s">
        <v>245</v>
      </c>
      <c r="AU211" s="89" t="s">
        <v>84</v>
      </c>
      <c r="AY211" s="6" t="s">
        <v>139</v>
      </c>
      <c r="BE211" s="156">
        <f>IF($N$211="základní",$J$211,0)</f>
        <v>0</v>
      </c>
      <c r="BF211" s="156">
        <f>IF($N$211="snížená",$J$211,0)</f>
        <v>0</v>
      </c>
      <c r="BG211" s="156">
        <f>IF($N$211="zákl. přenesená",$J$211,0)</f>
        <v>0</v>
      </c>
      <c r="BH211" s="156">
        <f>IF($N$211="sníž. přenesená",$J$211,0)</f>
        <v>0</v>
      </c>
      <c r="BI211" s="156">
        <f>IF($N$211="nulová",$J$211,0)</f>
        <v>0</v>
      </c>
      <c r="BJ211" s="89" t="s">
        <v>22</v>
      </c>
      <c r="BK211" s="156">
        <f>ROUND($I$211*$H$211,2)</f>
        <v>0</v>
      </c>
      <c r="BL211" s="89" t="s">
        <v>147</v>
      </c>
      <c r="BM211" s="89" t="s">
        <v>315</v>
      </c>
    </row>
    <row r="212" spans="2:47" s="6" customFormat="1" ht="27" customHeight="1">
      <c r="B212" s="23"/>
      <c r="C212" s="24"/>
      <c r="D212" s="157" t="s">
        <v>149</v>
      </c>
      <c r="E212" s="24"/>
      <c r="F212" s="158" t="s">
        <v>316</v>
      </c>
      <c r="G212" s="24"/>
      <c r="H212" s="24"/>
      <c r="J212" s="24"/>
      <c r="K212" s="24"/>
      <c r="L212" s="43"/>
      <c r="M212" s="56"/>
      <c r="N212" s="24"/>
      <c r="O212" s="24"/>
      <c r="P212" s="24"/>
      <c r="Q212" s="24"/>
      <c r="R212" s="24"/>
      <c r="S212" s="24"/>
      <c r="T212" s="57"/>
      <c r="AT212" s="6" t="s">
        <v>149</v>
      </c>
      <c r="AU212" s="6" t="s">
        <v>84</v>
      </c>
    </row>
    <row r="213" spans="2:65" s="6" customFormat="1" ht="15.75" customHeight="1">
      <c r="B213" s="23"/>
      <c r="C213" s="145" t="s">
        <v>317</v>
      </c>
      <c r="D213" s="145" t="s">
        <v>142</v>
      </c>
      <c r="E213" s="146" t="s">
        <v>318</v>
      </c>
      <c r="F213" s="147" t="s">
        <v>319</v>
      </c>
      <c r="G213" s="148" t="s">
        <v>163</v>
      </c>
      <c r="H213" s="149">
        <v>375.947</v>
      </c>
      <c r="I213" s="150"/>
      <c r="J213" s="151">
        <f>ROUND($I$213*$H$213,2)</f>
        <v>0</v>
      </c>
      <c r="K213" s="147" t="s">
        <v>146</v>
      </c>
      <c r="L213" s="43"/>
      <c r="M213" s="152"/>
      <c r="N213" s="153" t="s">
        <v>47</v>
      </c>
      <c r="O213" s="24"/>
      <c r="P213" s="154">
        <f>$O$213*$H$213</f>
        <v>0</v>
      </c>
      <c r="Q213" s="154">
        <v>0.00328</v>
      </c>
      <c r="R213" s="154">
        <f>$Q$213*$H$213</f>
        <v>1.23310616</v>
      </c>
      <c r="S213" s="154">
        <v>0</v>
      </c>
      <c r="T213" s="155">
        <f>$S$213*$H$213</f>
        <v>0</v>
      </c>
      <c r="AR213" s="89" t="s">
        <v>147</v>
      </c>
      <c r="AT213" s="89" t="s">
        <v>142</v>
      </c>
      <c r="AU213" s="89" t="s">
        <v>84</v>
      </c>
      <c r="AY213" s="6" t="s">
        <v>139</v>
      </c>
      <c r="BE213" s="156">
        <f>IF($N$213="základní",$J$213,0)</f>
        <v>0</v>
      </c>
      <c r="BF213" s="156">
        <f>IF($N$213="snížená",$J$213,0)</f>
        <v>0</v>
      </c>
      <c r="BG213" s="156">
        <f>IF($N$213="zákl. přenesená",$J$213,0)</f>
        <v>0</v>
      </c>
      <c r="BH213" s="156">
        <f>IF($N$213="sníž. přenesená",$J$213,0)</f>
        <v>0</v>
      </c>
      <c r="BI213" s="156">
        <f>IF($N$213="nulová",$J$213,0)</f>
        <v>0</v>
      </c>
      <c r="BJ213" s="89" t="s">
        <v>22</v>
      </c>
      <c r="BK213" s="156">
        <f>ROUND($I$213*$H$213,2)</f>
        <v>0</v>
      </c>
      <c r="BL213" s="89" t="s">
        <v>147</v>
      </c>
      <c r="BM213" s="89" t="s">
        <v>320</v>
      </c>
    </row>
    <row r="214" spans="2:65" s="6" customFormat="1" ht="15.75" customHeight="1">
      <c r="B214" s="23"/>
      <c r="C214" s="148" t="s">
        <v>321</v>
      </c>
      <c r="D214" s="148" t="s">
        <v>142</v>
      </c>
      <c r="E214" s="146" t="s">
        <v>322</v>
      </c>
      <c r="F214" s="147" t="s">
        <v>323</v>
      </c>
      <c r="G214" s="148" t="s">
        <v>163</v>
      </c>
      <c r="H214" s="149">
        <v>31.716</v>
      </c>
      <c r="I214" s="150"/>
      <c r="J214" s="151">
        <f>ROUND($I$214*$H$214,2)</f>
        <v>0</v>
      </c>
      <c r="K214" s="147" t="s">
        <v>146</v>
      </c>
      <c r="L214" s="43"/>
      <c r="M214" s="152"/>
      <c r="N214" s="153" t="s">
        <v>47</v>
      </c>
      <c r="O214" s="24"/>
      <c r="P214" s="154">
        <f>$O$214*$H$214</f>
        <v>0</v>
      </c>
      <c r="Q214" s="154">
        <v>0.00968</v>
      </c>
      <c r="R214" s="154">
        <f>$Q$214*$H$214</f>
        <v>0.30701088</v>
      </c>
      <c r="S214" s="154">
        <v>0</v>
      </c>
      <c r="T214" s="155">
        <f>$S$214*$H$214</f>
        <v>0</v>
      </c>
      <c r="AR214" s="89" t="s">
        <v>147</v>
      </c>
      <c r="AT214" s="89" t="s">
        <v>142</v>
      </c>
      <c r="AU214" s="89" t="s">
        <v>84</v>
      </c>
      <c r="AY214" s="89" t="s">
        <v>139</v>
      </c>
      <c r="BE214" s="156">
        <f>IF($N$214="základní",$J$214,0)</f>
        <v>0</v>
      </c>
      <c r="BF214" s="156">
        <f>IF($N$214="snížená",$J$214,0)</f>
        <v>0</v>
      </c>
      <c r="BG214" s="156">
        <f>IF($N$214="zákl. přenesená",$J$214,0)</f>
        <v>0</v>
      </c>
      <c r="BH214" s="156">
        <f>IF($N$214="sníž. přenesená",$J$214,0)</f>
        <v>0</v>
      </c>
      <c r="BI214" s="156">
        <f>IF($N$214="nulová",$J$214,0)</f>
        <v>0</v>
      </c>
      <c r="BJ214" s="89" t="s">
        <v>22</v>
      </c>
      <c r="BK214" s="156">
        <f>ROUND($I$214*$H$214,2)</f>
        <v>0</v>
      </c>
      <c r="BL214" s="89" t="s">
        <v>147</v>
      </c>
      <c r="BM214" s="89" t="s">
        <v>324</v>
      </c>
    </row>
    <row r="215" spans="2:47" s="6" customFormat="1" ht="16.5" customHeight="1">
      <c r="B215" s="23"/>
      <c r="C215" s="24"/>
      <c r="D215" s="157" t="s">
        <v>149</v>
      </c>
      <c r="E215" s="24"/>
      <c r="F215" s="158" t="s">
        <v>325</v>
      </c>
      <c r="G215" s="24"/>
      <c r="H215" s="24"/>
      <c r="J215" s="24"/>
      <c r="K215" s="24"/>
      <c r="L215" s="43"/>
      <c r="M215" s="56"/>
      <c r="N215" s="24"/>
      <c r="O215" s="24"/>
      <c r="P215" s="24"/>
      <c r="Q215" s="24"/>
      <c r="R215" s="24"/>
      <c r="S215" s="24"/>
      <c r="T215" s="57"/>
      <c r="AT215" s="6" t="s">
        <v>149</v>
      </c>
      <c r="AU215" s="6" t="s">
        <v>84</v>
      </c>
    </row>
    <row r="216" spans="2:65" s="6" customFormat="1" ht="15.75" customHeight="1">
      <c r="B216" s="23"/>
      <c r="C216" s="145" t="s">
        <v>326</v>
      </c>
      <c r="D216" s="145" t="s">
        <v>142</v>
      </c>
      <c r="E216" s="146" t="s">
        <v>327</v>
      </c>
      <c r="F216" s="147" t="s">
        <v>328</v>
      </c>
      <c r="G216" s="148" t="s">
        <v>163</v>
      </c>
      <c r="H216" s="149">
        <v>375.947</v>
      </c>
      <c r="I216" s="150"/>
      <c r="J216" s="151">
        <f>ROUND($I$216*$H$216,2)</f>
        <v>0</v>
      </c>
      <c r="K216" s="147" t="s">
        <v>146</v>
      </c>
      <c r="L216" s="43"/>
      <c r="M216" s="152"/>
      <c r="N216" s="153" t="s">
        <v>47</v>
      </c>
      <c r="O216" s="24"/>
      <c r="P216" s="154">
        <f>$O$216*$H$216</f>
        <v>0</v>
      </c>
      <c r="Q216" s="154">
        <v>0.0006</v>
      </c>
      <c r="R216" s="154">
        <f>$Q$216*$H$216</f>
        <v>0.22556819999999997</v>
      </c>
      <c r="S216" s="154">
        <v>0</v>
      </c>
      <c r="T216" s="155">
        <f>$S$216*$H$216</f>
        <v>0</v>
      </c>
      <c r="AR216" s="89" t="s">
        <v>147</v>
      </c>
      <c r="AT216" s="89" t="s">
        <v>142</v>
      </c>
      <c r="AU216" s="89" t="s">
        <v>84</v>
      </c>
      <c r="AY216" s="6" t="s">
        <v>139</v>
      </c>
      <c r="BE216" s="156">
        <f>IF($N$216="základní",$J$216,0)</f>
        <v>0</v>
      </c>
      <c r="BF216" s="156">
        <f>IF($N$216="snížená",$J$216,0)</f>
        <v>0</v>
      </c>
      <c r="BG216" s="156">
        <f>IF($N$216="zákl. přenesená",$J$216,0)</f>
        <v>0</v>
      </c>
      <c r="BH216" s="156">
        <f>IF($N$216="sníž. přenesená",$J$216,0)</f>
        <v>0</v>
      </c>
      <c r="BI216" s="156">
        <f>IF($N$216="nulová",$J$216,0)</f>
        <v>0</v>
      </c>
      <c r="BJ216" s="89" t="s">
        <v>22</v>
      </c>
      <c r="BK216" s="156">
        <f>ROUND($I$216*$H$216,2)</f>
        <v>0</v>
      </c>
      <c r="BL216" s="89" t="s">
        <v>147</v>
      </c>
      <c r="BM216" s="89" t="s">
        <v>329</v>
      </c>
    </row>
    <row r="217" spans="2:47" s="6" customFormat="1" ht="27" customHeight="1">
      <c r="B217" s="23"/>
      <c r="C217" s="24"/>
      <c r="D217" s="157" t="s">
        <v>149</v>
      </c>
      <c r="E217" s="24"/>
      <c r="F217" s="158" t="s">
        <v>330</v>
      </c>
      <c r="G217" s="24"/>
      <c r="H217" s="24"/>
      <c r="J217" s="24"/>
      <c r="K217" s="24"/>
      <c r="L217" s="43"/>
      <c r="M217" s="56"/>
      <c r="N217" s="24"/>
      <c r="O217" s="24"/>
      <c r="P217" s="24"/>
      <c r="Q217" s="24"/>
      <c r="R217" s="24"/>
      <c r="S217" s="24"/>
      <c r="T217" s="57"/>
      <c r="AT217" s="6" t="s">
        <v>149</v>
      </c>
      <c r="AU217" s="6" t="s">
        <v>84</v>
      </c>
    </row>
    <row r="218" spans="2:65" s="6" customFormat="1" ht="15.75" customHeight="1">
      <c r="B218" s="23"/>
      <c r="C218" s="145" t="s">
        <v>331</v>
      </c>
      <c r="D218" s="145" t="s">
        <v>142</v>
      </c>
      <c r="E218" s="146" t="s">
        <v>332</v>
      </c>
      <c r="F218" s="147" t="s">
        <v>333</v>
      </c>
      <c r="G218" s="148" t="s">
        <v>163</v>
      </c>
      <c r="H218" s="149">
        <v>793.553</v>
      </c>
      <c r="I218" s="150"/>
      <c r="J218" s="151">
        <f>ROUND($I$218*$H$218,2)</f>
        <v>0</v>
      </c>
      <c r="K218" s="147"/>
      <c r="L218" s="43"/>
      <c r="M218" s="152"/>
      <c r="N218" s="153" t="s">
        <v>47</v>
      </c>
      <c r="O218" s="24"/>
      <c r="P218" s="154">
        <f>$O$218*$H$218</f>
        <v>0</v>
      </c>
      <c r="Q218" s="154">
        <v>0</v>
      </c>
      <c r="R218" s="154">
        <f>$Q$218*$H$218</f>
        <v>0</v>
      </c>
      <c r="S218" s="154">
        <v>0</v>
      </c>
      <c r="T218" s="155">
        <f>$S$218*$H$218</f>
        <v>0</v>
      </c>
      <c r="AR218" s="89" t="s">
        <v>147</v>
      </c>
      <c r="AT218" s="89" t="s">
        <v>142</v>
      </c>
      <c r="AU218" s="89" t="s">
        <v>84</v>
      </c>
      <c r="AY218" s="6" t="s">
        <v>139</v>
      </c>
      <c r="BE218" s="156">
        <f>IF($N$218="základní",$J$218,0)</f>
        <v>0</v>
      </c>
      <c r="BF218" s="156">
        <f>IF($N$218="snížená",$J$218,0)</f>
        <v>0</v>
      </c>
      <c r="BG218" s="156">
        <f>IF($N$218="zákl. přenesená",$J$218,0)</f>
        <v>0</v>
      </c>
      <c r="BH218" s="156">
        <f>IF($N$218="sníž. přenesená",$J$218,0)</f>
        <v>0</v>
      </c>
      <c r="BI218" s="156">
        <f>IF($N$218="nulová",$J$218,0)</f>
        <v>0</v>
      </c>
      <c r="BJ218" s="89" t="s">
        <v>22</v>
      </c>
      <c r="BK218" s="156">
        <f>ROUND($I$218*$H$218,2)</f>
        <v>0</v>
      </c>
      <c r="BL218" s="89" t="s">
        <v>147</v>
      </c>
      <c r="BM218" s="89" t="s">
        <v>334</v>
      </c>
    </row>
    <row r="219" spans="2:47" s="6" customFormat="1" ht="180" customHeight="1">
      <c r="B219" s="23"/>
      <c r="C219" s="24"/>
      <c r="D219" s="157" t="s">
        <v>149</v>
      </c>
      <c r="E219" s="24"/>
      <c r="F219" s="158" t="s">
        <v>335</v>
      </c>
      <c r="G219" s="24"/>
      <c r="H219" s="24"/>
      <c r="J219" s="24"/>
      <c r="K219" s="24"/>
      <c r="L219" s="43"/>
      <c r="M219" s="56"/>
      <c r="N219" s="24"/>
      <c r="O219" s="24"/>
      <c r="P219" s="24"/>
      <c r="Q219" s="24"/>
      <c r="R219" s="24"/>
      <c r="S219" s="24"/>
      <c r="T219" s="57"/>
      <c r="AT219" s="6" t="s">
        <v>149</v>
      </c>
      <c r="AU219" s="6" t="s">
        <v>84</v>
      </c>
    </row>
    <row r="220" spans="2:51" s="6" customFormat="1" ht="15.75" customHeight="1">
      <c r="B220" s="159"/>
      <c r="C220" s="160"/>
      <c r="D220" s="161" t="s">
        <v>151</v>
      </c>
      <c r="E220" s="160"/>
      <c r="F220" s="162" t="s">
        <v>336</v>
      </c>
      <c r="G220" s="160"/>
      <c r="H220" s="160"/>
      <c r="J220" s="160"/>
      <c r="K220" s="160"/>
      <c r="L220" s="163"/>
      <c r="M220" s="164"/>
      <c r="N220" s="160"/>
      <c r="O220" s="160"/>
      <c r="P220" s="160"/>
      <c r="Q220" s="160"/>
      <c r="R220" s="160"/>
      <c r="S220" s="160"/>
      <c r="T220" s="165"/>
      <c r="AT220" s="166" t="s">
        <v>151</v>
      </c>
      <c r="AU220" s="166" t="s">
        <v>84</v>
      </c>
      <c r="AV220" s="166" t="s">
        <v>22</v>
      </c>
      <c r="AW220" s="166" t="s">
        <v>97</v>
      </c>
      <c r="AX220" s="166" t="s">
        <v>76</v>
      </c>
      <c r="AY220" s="166" t="s">
        <v>139</v>
      </c>
    </row>
    <row r="221" spans="2:51" s="6" customFormat="1" ht="15.75" customHeight="1">
      <c r="B221" s="167"/>
      <c r="C221" s="168"/>
      <c r="D221" s="161" t="s">
        <v>151</v>
      </c>
      <c r="E221" s="168"/>
      <c r="F221" s="169" t="s">
        <v>337</v>
      </c>
      <c r="G221" s="168"/>
      <c r="H221" s="170">
        <v>281.16</v>
      </c>
      <c r="J221" s="168"/>
      <c r="K221" s="168"/>
      <c r="L221" s="171"/>
      <c r="M221" s="172"/>
      <c r="N221" s="168"/>
      <c r="O221" s="168"/>
      <c r="P221" s="168"/>
      <c r="Q221" s="168"/>
      <c r="R221" s="168"/>
      <c r="S221" s="168"/>
      <c r="T221" s="173"/>
      <c r="AT221" s="174" t="s">
        <v>151</v>
      </c>
      <c r="AU221" s="174" t="s">
        <v>84</v>
      </c>
      <c r="AV221" s="174" t="s">
        <v>84</v>
      </c>
      <c r="AW221" s="174" t="s">
        <v>97</v>
      </c>
      <c r="AX221" s="174" t="s">
        <v>76</v>
      </c>
      <c r="AY221" s="174" t="s">
        <v>139</v>
      </c>
    </row>
    <row r="222" spans="2:51" s="6" customFormat="1" ht="15.75" customHeight="1">
      <c r="B222" s="159"/>
      <c r="C222" s="160"/>
      <c r="D222" s="161" t="s">
        <v>151</v>
      </c>
      <c r="E222" s="160"/>
      <c r="F222" s="162" t="s">
        <v>338</v>
      </c>
      <c r="G222" s="160"/>
      <c r="H222" s="160"/>
      <c r="J222" s="160"/>
      <c r="K222" s="160"/>
      <c r="L222" s="163"/>
      <c r="M222" s="164"/>
      <c r="N222" s="160"/>
      <c r="O222" s="160"/>
      <c r="P222" s="160"/>
      <c r="Q222" s="160"/>
      <c r="R222" s="160"/>
      <c r="S222" s="160"/>
      <c r="T222" s="165"/>
      <c r="AT222" s="166" t="s">
        <v>151</v>
      </c>
      <c r="AU222" s="166" t="s">
        <v>84</v>
      </c>
      <c r="AV222" s="166" t="s">
        <v>22</v>
      </c>
      <c r="AW222" s="166" t="s">
        <v>97</v>
      </c>
      <c r="AX222" s="166" t="s">
        <v>76</v>
      </c>
      <c r="AY222" s="166" t="s">
        <v>139</v>
      </c>
    </row>
    <row r="223" spans="2:51" s="6" customFormat="1" ht="15.75" customHeight="1">
      <c r="B223" s="167"/>
      <c r="C223" s="168"/>
      <c r="D223" s="161" t="s">
        <v>151</v>
      </c>
      <c r="E223" s="168"/>
      <c r="F223" s="169" t="s">
        <v>339</v>
      </c>
      <c r="G223" s="168"/>
      <c r="H223" s="170">
        <v>145.08</v>
      </c>
      <c r="J223" s="168"/>
      <c r="K223" s="168"/>
      <c r="L223" s="171"/>
      <c r="M223" s="172"/>
      <c r="N223" s="168"/>
      <c r="O223" s="168"/>
      <c r="P223" s="168"/>
      <c r="Q223" s="168"/>
      <c r="R223" s="168"/>
      <c r="S223" s="168"/>
      <c r="T223" s="173"/>
      <c r="AT223" s="174" t="s">
        <v>151</v>
      </c>
      <c r="AU223" s="174" t="s">
        <v>84</v>
      </c>
      <c r="AV223" s="174" t="s">
        <v>84</v>
      </c>
      <c r="AW223" s="174" t="s">
        <v>97</v>
      </c>
      <c r="AX223" s="174" t="s">
        <v>76</v>
      </c>
      <c r="AY223" s="174" t="s">
        <v>139</v>
      </c>
    </row>
    <row r="224" spans="2:51" s="6" customFormat="1" ht="15.75" customHeight="1">
      <c r="B224" s="159"/>
      <c r="C224" s="160"/>
      <c r="D224" s="161" t="s">
        <v>151</v>
      </c>
      <c r="E224" s="160"/>
      <c r="F224" s="162" t="s">
        <v>340</v>
      </c>
      <c r="G224" s="160"/>
      <c r="H224" s="160"/>
      <c r="J224" s="160"/>
      <c r="K224" s="160"/>
      <c r="L224" s="163"/>
      <c r="M224" s="164"/>
      <c r="N224" s="160"/>
      <c r="O224" s="160"/>
      <c r="P224" s="160"/>
      <c r="Q224" s="160"/>
      <c r="R224" s="160"/>
      <c r="S224" s="160"/>
      <c r="T224" s="165"/>
      <c r="AT224" s="166" t="s">
        <v>151</v>
      </c>
      <c r="AU224" s="166" t="s">
        <v>84</v>
      </c>
      <c r="AV224" s="166" t="s">
        <v>22</v>
      </c>
      <c r="AW224" s="166" t="s">
        <v>97</v>
      </c>
      <c r="AX224" s="166" t="s">
        <v>76</v>
      </c>
      <c r="AY224" s="166" t="s">
        <v>139</v>
      </c>
    </row>
    <row r="225" spans="2:51" s="6" customFormat="1" ht="15.75" customHeight="1">
      <c r="B225" s="167"/>
      <c r="C225" s="168"/>
      <c r="D225" s="161" t="s">
        <v>151</v>
      </c>
      <c r="E225" s="168"/>
      <c r="F225" s="169" t="s">
        <v>341</v>
      </c>
      <c r="G225" s="168"/>
      <c r="H225" s="170">
        <v>142.253</v>
      </c>
      <c r="J225" s="168"/>
      <c r="K225" s="168"/>
      <c r="L225" s="171"/>
      <c r="M225" s="172"/>
      <c r="N225" s="168"/>
      <c r="O225" s="168"/>
      <c r="P225" s="168"/>
      <c r="Q225" s="168"/>
      <c r="R225" s="168"/>
      <c r="S225" s="168"/>
      <c r="T225" s="173"/>
      <c r="AT225" s="174" t="s">
        <v>151</v>
      </c>
      <c r="AU225" s="174" t="s">
        <v>84</v>
      </c>
      <c r="AV225" s="174" t="s">
        <v>84</v>
      </c>
      <c r="AW225" s="174" t="s">
        <v>97</v>
      </c>
      <c r="AX225" s="174" t="s">
        <v>76</v>
      </c>
      <c r="AY225" s="174" t="s">
        <v>139</v>
      </c>
    </row>
    <row r="226" spans="2:51" s="6" customFormat="1" ht="15.75" customHeight="1">
      <c r="B226" s="159"/>
      <c r="C226" s="160"/>
      <c r="D226" s="161" t="s">
        <v>151</v>
      </c>
      <c r="E226" s="160"/>
      <c r="F226" s="162" t="s">
        <v>342</v>
      </c>
      <c r="G226" s="160"/>
      <c r="H226" s="160"/>
      <c r="J226" s="160"/>
      <c r="K226" s="160"/>
      <c r="L226" s="163"/>
      <c r="M226" s="164"/>
      <c r="N226" s="160"/>
      <c r="O226" s="160"/>
      <c r="P226" s="160"/>
      <c r="Q226" s="160"/>
      <c r="R226" s="160"/>
      <c r="S226" s="160"/>
      <c r="T226" s="165"/>
      <c r="AT226" s="166" t="s">
        <v>151</v>
      </c>
      <c r="AU226" s="166" t="s">
        <v>84</v>
      </c>
      <c r="AV226" s="166" t="s">
        <v>22</v>
      </c>
      <c r="AW226" s="166" t="s">
        <v>97</v>
      </c>
      <c r="AX226" s="166" t="s">
        <v>76</v>
      </c>
      <c r="AY226" s="166" t="s">
        <v>139</v>
      </c>
    </row>
    <row r="227" spans="2:51" s="6" customFormat="1" ht="15.75" customHeight="1">
      <c r="B227" s="167"/>
      <c r="C227" s="168"/>
      <c r="D227" s="161" t="s">
        <v>151</v>
      </c>
      <c r="E227" s="168"/>
      <c r="F227" s="169" t="s">
        <v>343</v>
      </c>
      <c r="G227" s="168"/>
      <c r="H227" s="170">
        <v>225.06</v>
      </c>
      <c r="J227" s="168"/>
      <c r="K227" s="168"/>
      <c r="L227" s="171"/>
      <c r="M227" s="172"/>
      <c r="N227" s="168"/>
      <c r="O227" s="168"/>
      <c r="P227" s="168"/>
      <c r="Q227" s="168"/>
      <c r="R227" s="168"/>
      <c r="S227" s="168"/>
      <c r="T227" s="173"/>
      <c r="AT227" s="174" t="s">
        <v>151</v>
      </c>
      <c r="AU227" s="174" t="s">
        <v>84</v>
      </c>
      <c r="AV227" s="174" t="s">
        <v>84</v>
      </c>
      <c r="AW227" s="174" t="s">
        <v>97</v>
      </c>
      <c r="AX227" s="174" t="s">
        <v>76</v>
      </c>
      <c r="AY227" s="174" t="s">
        <v>139</v>
      </c>
    </row>
    <row r="228" spans="2:63" s="132" customFormat="1" ht="30.75" customHeight="1">
      <c r="B228" s="133"/>
      <c r="C228" s="134"/>
      <c r="D228" s="134" t="s">
        <v>75</v>
      </c>
      <c r="E228" s="143" t="s">
        <v>344</v>
      </c>
      <c r="F228" s="143" t="s">
        <v>345</v>
      </c>
      <c r="G228" s="134"/>
      <c r="H228" s="134"/>
      <c r="J228" s="144">
        <f>$BK$228</f>
        <v>0</v>
      </c>
      <c r="K228" s="134"/>
      <c r="L228" s="137"/>
      <c r="M228" s="138"/>
      <c r="N228" s="134"/>
      <c r="O228" s="134"/>
      <c r="P228" s="139">
        <f>SUM($P$229:$P$236)</f>
        <v>0</v>
      </c>
      <c r="Q228" s="134"/>
      <c r="R228" s="139">
        <f>SUM($R$229:$R$236)</f>
        <v>0.006400000000000001</v>
      </c>
      <c r="S228" s="134"/>
      <c r="T228" s="140">
        <f>SUM($T$229:$T$236)</f>
        <v>0</v>
      </c>
      <c r="AR228" s="141" t="s">
        <v>22</v>
      </c>
      <c r="AT228" s="141" t="s">
        <v>75</v>
      </c>
      <c r="AU228" s="141" t="s">
        <v>22</v>
      </c>
      <c r="AY228" s="141" t="s">
        <v>139</v>
      </c>
      <c r="BK228" s="142">
        <f>SUM($BK$229:$BK$236)</f>
        <v>0</v>
      </c>
    </row>
    <row r="229" spans="2:65" s="6" customFormat="1" ht="15.75" customHeight="1">
      <c r="B229" s="23"/>
      <c r="C229" s="145" t="s">
        <v>346</v>
      </c>
      <c r="D229" s="145" t="s">
        <v>142</v>
      </c>
      <c r="E229" s="146" t="s">
        <v>347</v>
      </c>
      <c r="F229" s="147" t="s">
        <v>348</v>
      </c>
      <c r="G229" s="148" t="s">
        <v>183</v>
      </c>
      <c r="H229" s="149">
        <v>10</v>
      </c>
      <c r="I229" s="150"/>
      <c r="J229" s="151">
        <f>ROUND($I$229*$H$229,2)</f>
        <v>0</v>
      </c>
      <c r="K229" s="147" t="s">
        <v>146</v>
      </c>
      <c r="L229" s="43"/>
      <c r="M229" s="152"/>
      <c r="N229" s="153" t="s">
        <v>47</v>
      </c>
      <c r="O229" s="24"/>
      <c r="P229" s="154">
        <f>$O$229*$H$229</f>
        <v>0</v>
      </c>
      <c r="Q229" s="154">
        <v>0</v>
      </c>
      <c r="R229" s="154">
        <f>$Q$229*$H$229</f>
        <v>0</v>
      </c>
      <c r="S229" s="154">
        <v>0</v>
      </c>
      <c r="T229" s="155">
        <f>$S$229*$H$229</f>
        <v>0</v>
      </c>
      <c r="AR229" s="89" t="s">
        <v>147</v>
      </c>
      <c r="AT229" s="89" t="s">
        <v>142</v>
      </c>
      <c r="AU229" s="89" t="s">
        <v>84</v>
      </c>
      <c r="AY229" s="6" t="s">
        <v>139</v>
      </c>
      <c r="BE229" s="156">
        <f>IF($N$229="základní",$J$229,0)</f>
        <v>0</v>
      </c>
      <c r="BF229" s="156">
        <f>IF($N$229="snížená",$J$229,0)</f>
        <v>0</v>
      </c>
      <c r="BG229" s="156">
        <f>IF($N$229="zákl. přenesená",$J$229,0)</f>
        <v>0</v>
      </c>
      <c r="BH229" s="156">
        <f>IF($N$229="sníž. přenesená",$J$229,0)</f>
        <v>0</v>
      </c>
      <c r="BI229" s="156">
        <f>IF($N$229="nulová",$J$229,0)</f>
        <v>0</v>
      </c>
      <c r="BJ229" s="89" t="s">
        <v>22</v>
      </c>
      <c r="BK229" s="156">
        <f>ROUND($I$229*$H$229,2)</f>
        <v>0</v>
      </c>
      <c r="BL229" s="89" t="s">
        <v>147</v>
      </c>
      <c r="BM229" s="89" t="s">
        <v>349</v>
      </c>
    </row>
    <row r="230" spans="2:47" s="6" customFormat="1" ht="16.5" customHeight="1">
      <c r="B230" s="23"/>
      <c r="C230" s="24"/>
      <c r="D230" s="157" t="s">
        <v>149</v>
      </c>
      <c r="E230" s="24"/>
      <c r="F230" s="158" t="s">
        <v>350</v>
      </c>
      <c r="G230" s="24"/>
      <c r="H230" s="24"/>
      <c r="J230" s="24"/>
      <c r="K230" s="24"/>
      <c r="L230" s="43"/>
      <c r="M230" s="56"/>
      <c r="N230" s="24"/>
      <c r="O230" s="24"/>
      <c r="P230" s="24"/>
      <c r="Q230" s="24"/>
      <c r="R230" s="24"/>
      <c r="S230" s="24"/>
      <c r="T230" s="57"/>
      <c r="AT230" s="6" t="s">
        <v>149</v>
      </c>
      <c r="AU230" s="6" t="s">
        <v>84</v>
      </c>
    </row>
    <row r="231" spans="2:65" s="6" customFormat="1" ht="15.75" customHeight="1">
      <c r="B231" s="23"/>
      <c r="C231" s="175" t="s">
        <v>351</v>
      </c>
      <c r="D231" s="175" t="s">
        <v>245</v>
      </c>
      <c r="E231" s="176" t="s">
        <v>352</v>
      </c>
      <c r="F231" s="177" t="s">
        <v>353</v>
      </c>
      <c r="G231" s="178" t="s">
        <v>183</v>
      </c>
      <c r="H231" s="179">
        <v>10</v>
      </c>
      <c r="I231" s="180"/>
      <c r="J231" s="181">
        <f>ROUND($I$231*$H$231,2)</f>
        <v>0</v>
      </c>
      <c r="K231" s="177" t="s">
        <v>146</v>
      </c>
      <c r="L231" s="182"/>
      <c r="M231" s="183"/>
      <c r="N231" s="184" t="s">
        <v>47</v>
      </c>
      <c r="O231" s="24"/>
      <c r="P231" s="154">
        <f>$O$231*$H$231</f>
        <v>0</v>
      </c>
      <c r="Q231" s="154">
        <v>0.00059</v>
      </c>
      <c r="R231" s="154">
        <f>$Q$231*$H$231</f>
        <v>0.005900000000000001</v>
      </c>
      <c r="S231" s="154">
        <v>0</v>
      </c>
      <c r="T231" s="155">
        <f>$S$231*$H$231</f>
        <v>0</v>
      </c>
      <c r="AR231" s="89" t="s">
        <v>200</v>
      </c>
      <c r="AT231" s="89" t="s">
        <v>245</v>
      </c>
      <c r="AU231" s="89" t="s">
        <v>84</v>
      </c>
      <c r="AY231" s="6" t="s">
        <v>139</v>
      </c>
      <c r="BE231" s="156">
        <f>IF($N$231="základní",$J$231,0)</f>
        <v>0</v>
      </c>
      <c r="BF231" s="156">
        <f>IF($N$231="snížená",$J$231,0)</f>
        <v>0</v>
      </c>
      <c r="BG231" s="156">
        <f>IF($N$231="zákl. přenesená",$J$231,0)</f>
        <v>0</v>
      </c>
      <c r="BH231" s="156">
        <f>IF($N$231="sníž. přenesená",$J$231,0)</f>
        <v>0</v>
      </c>
      <c r="BI231" s="156">
        <f>IF($N$231="nulová",$J$231,0)</f>
        <v>0</v>
      </c>
      <c r="BJ231" s="89" t="s">
        <v>22</v>
      </c>
      <c r="BK231" s="156">
        <f>ROUND($I$231*$H$231,2)</f>
        <v>0</v>
      </c>
      <c r="BL231" s="89" t="s">
        <v>147</v>
      </c>
      <c r="BM231" s="89" t="s">
        <v>354</v>
      </c>
    </row>
    <row r="232" spans="2:47" s="6" customFormat="1" ht="16.5" customHeight="1">
      <c r="B232" s="23"/>
      <c r="C232" s="24"/>
      <c r="D232" s="157" t="s">
        <v>149</v>
      </c>
      <c r="E232" s="24"/>
      <c r="F232" s="158" t="s">
        <v>355</v>
      </c>
      <c r="G232" s="24"/>
      <c r="H232" s="24"/>
      <c r="J232" s="24"/>
      <c r="K232" s="24"/>
      <c r="L232" s="43"/>
      <c r="M232" s="56"/>
      <c r="N232" s="24"/>
      <c r="O232" s="24"/>
      <c r="P232" s="24"/>
      <c r="Q232" s="24"/>
      <c r="R232" s="24"/>
      <c r="S232" s="24"/>
      <c r="T232" s="57"/>
      <c r="AT232" s="6" t="s">
        <v>149</v>
      </c>
      <c r="AU232" s="6" t="s">
        <v>84</v>
      </c>
    </row>
    <row r="233" spans="2:65" s="6" customFormat="1" ht="15.75" customHeight="1">
      <c r="B233" s="23"/>
      <c r="C233" s="145" t="s">
        <v>356</v>
      </c>
      <c r="D233" s="145" t="s">
        <v>142</v>
      </c>
      <c r="E233" s="146" t="s">
        <v>357</v>
      </c>
      <c r="F233" s="147" t="s">
        <v>358</v>
      </c>
      <c r="G233" s="148" t="s">
        <v>183</v>
      </c>
      <c r="H233" s="149">
        <v>10</v>
      </c>
      <c r="I233" s="150"/>
      <c r="J233" s="151">
        <f>ROUND($I$233*$H$233,2)</f>
        <v>0</v>
      </c>
      <c r="K233" s="147" t="s">
        <v>146</v>
      </c>
      <c r="L233" s="43"/>
      <c r="M233" s="152"/>
      <c r="N233" s="153" t="s">
        <v>47</v>
      </c>
      <c r="O233" s="24"/>
      <c r="P233" s="154">
        <f>$O$233*$H$233</f>
        <v>0</v>
      </c>
      <c r="Q233" s="154">
        <v>0</v>
      </c>
      <c r="R233" s="154">
        <f>$Q$233*$H$233</f>
        <v>0</v>
      </c>
      <c r="S233" s="154">
        <v>0</v>
      </c>
      <c r="T233" s="155">
        <f>$S$233*$H$233</f>
        <v>0</v>
      </c>
      <c r="AR233" s="89" t="s">
        <v>147</v>
      </c>
      <c r="AT233" s="89" t="s">
        <v>142</v>
      </c>
      <c r="AU233" s="89" t="s">
        <v>84</v>
      </c>
      <c r="AY233" s="6" t="s">
        <v>139</v>
      </c>
      <c r="BE233" s="156">
        <f>IF($N$233="základní",$J$233,0)</f>
        <v>0</v>
      </c>
      <c r="BF233" s="156">
        <f>IF($N$233="snížená",$J$233,0)</f>
        <v>0</v>
      </c>
      <c r="BG233" s="156">
        <f>IF($N$233="zákl. přenesená",$J$233,0)</f>
        <v>0</v>
      </c>
      <c r="BH233" s="156">
        <f>IF($N$233="sníž. přenesená",$J$233,0)</f>
        <v>0</v>
      </c>
      <c r="BI233" s="156">
        <f>IF($N$233="nulová",$J$233,0)</f>
        <v>0</v>
      </c>
      <c r="BJ233" s="89" t="s">
        <v>22</v>
      </c>
      <c r="BK233" s="156">
        <f>ROUND($I$233*$H$233,2)</f>
        <v>0</v>
      </c>
      <c r="BL233" s="89" t="s">
        <v>147</v>
      </c>
      <c r="BM233" s="89" t="s">
        <v>359</v>
      </c>
    </row>
    <row r="234" spans="2:47" s="6" customFormat="1" ht="16.5" customHeight="1">
      <c r="B234" s="23"/>
      <c r="C234" s="24"/>
      <c r="D234" s="157" t="s">
        <v>149</v>
      </c>
      <c r="E234" s="24"/>
      <c r="F234" s="158" t="s">
        <v>360</v>
      </c>
      <c r="G234" s="24"/>
      <c r="H234" s="24"/>
      <c r="J234" s="24"/>
      <c r="K234" s="24"/>
      <c r="L234" s="43"/>
      <c r="M234" s="56"/>
      <c r="N234" s="24"/>
      <c r="O234" s="24"/>
      <c r="P234" s="24"/>
      <c r="Q234" s="24"/>
      <c r="R234" s="24"/>
      <c r="S234" s="24"/>
      <c r="T234" s="57"/>
      <c r="AT234" s="6" t="s">
        <v>149</v>
      </c>
      <c r="AU234" s="6" t="s">
        <v>84</v>
      </c>
    </row>
    <row r="235" spans="2:65" s="6" customFormat="1" ht="15.75" customHeight="1">
      <c r="B235" s="23"/>
      <c r="C235" s="175" t="s">
        <v>361</v>
      </c>
      <c r="D235" s="175" t="s">
        <v>245</v>
      </c>
      <c r="E235" s="176" t="s">
        <v>362</v>
      </c>
      <c r="F235" s="177" t="s">
        <v>363</v>
      </c>
      <c r="G235" s="178" t="s">
        <v>183</v>
      </c>
      <c r="H235" s="179">
        <v>10</v>
      </c>
      <c r="I235" s="180"/>
      <c r="J235" s="181">
        <f>ROUND($I$235*$H$235,2)</f>
        <v>0</v>
      </c>
      <c r="K235" s="177" t="s">
        <v>146</v>
      </c>
      <c r="L235" s="182"/>
      <c r="M235" s="183"/>
      <c r="N235" s="184" t="s">
        <v>47</v>
      </c>
      <c r="O235" s="24"/>
      <c r="P235" s="154">
        <f>$O$235*$H$235</f>
        <v>0</v>
      </c>
      <c r="Q235" s="154">
        <v>5E-05</v>
      </c>
      <c r="R235" s="154">
        <f>$Q$235*$H$235</f>
        <v>0.0005</v>
      </c>
      <c r="S235" s="154">
        <v>0</v>
      </c>
      <c r="T235" s="155">
        <f>$S$235*$H$235</f>
        <v>0</v>
      </c>
      <c r="AR235" s="89" t="s">
        <v>200</v>
      </c>
      <c r="AT235" s="89" t="s">
        <v>245</v>
      </c>
      <c r="AU235" s="89" t="s">
        <v>84</v>
      </c>
      <c r="AY235" s="6" t="s">
        <v>139</v>
      </c>
      <c r="BE235" s="156">
        <f>IF($N$235="základní",$J$235,0)</f>
        <v>0</v>
      </c>
      <c r="BF235" s="156">
        <f>IF($N$235="snížená",$J$235,0)</f>
        <v>0</v>
      </c>
      <c r="BG235" s="156">
        <f>IF($N$235="zákl. přenesená",$J$235,0)</f>
        <v>0</v>
      </c>
      <c r="BH235" s="156">
        <f>IF($N$235="sníž. přenesená",$J$235,0)</f>
        <v>0</v>
      </c>
      <c r="BI235" s="156">
        <f>IF($N$235="nulová",$J$235,0)</f>
        <v>0</v>
      </c>
      <c r="BJ235" s="89" t="s">
        <v>22</v>
      </c>
      <c r="BK235" s="156">
        <f>ROUND($I$235*$H$235,2)</f>
        <v>0</v>
      </c>
      <c r="BL235" s="89" t="s">
        <v>147</v>
      </c>
      <c r="BM235" s="89" t="s">
        <v>364</v>
      </c>
    </row>
    <row r="236" spans="2:47" s="6" customFormat="1" ht="27" customHeight="1">
      <c r="B236" s="23"/>
      <c r="C236" s="24"/>
      <c r="D236" s="157" t="s">
        <v>149</v>
      </c>
      <c r="E236" s="24"/>
      <c r="F236" s="158" t="s">
        <v>365</v>
      </c>
      <c r="G236" s="24"/>
      <c r="H236" s="24"/>
      <c r="J236" s="24"/>
      <c r="K236" s="24"/>
      <c r="L236" s="43"/>
      <c r="M236" s="56"/>
      <c r="N236" s="24"/>
      <c r="O236" s="24"/>
      <c r="P236" s="24"/>
      <c r="Q236" s="24"/>
      <c r="R236" s="24"/>
      <c r="S236" s="24"/>
      <c r="T236" s="57"/>
      <c r="AT236" s="6" t="s">
        <v>149</v>
      </c>
      <c r="AU236" s="6" t="s">
        <v>84</v>
      </c>
    </row>
    <row r="237" spans="2:63" s="132" customFormat="1" ht="30.75" customHeight="1">
      <c r="B237" s="133"/>
      <c r="C237" s="134"/>
      <c r="D237" s="134" t="s">
        <v>75</v>
      </c>
      <c r="E237" s="143" t="s">
        <v>366</v>
      </c>
      <c r="F237" s="143" t="s">
        <v>367</v>
      </c>
      <c r="G237" s="134"/>
      <c r="H237" s="134"/>
      <c r="J237" s="144">
        <f>$BK$237</f>
        <v>0</v>
      </c>
      <c r="K237" s="134"/>
      <c r="L237" s="137"/>
      <c r="M237" s="138"/>
      <c r="N237" s="134"/>
      <c r="O237" s="134"/>
      <c r="P237" s="139">
        <f>SUM($P$238:$P$277)</f>
        <v>0</v>
      </c>
      <c r="Q237" s="134"/>
      <c r="R237" s="139">
        <f>SUM($R$238:$R$277)</f>
        <v>0.004746299999999999</v>
      </c>
      <c r="S237" s="134"/>
      <c r="T237" s="140">
        <f>SUM($T$238:$T$277)</f>
        <v>0</v>
      </c>
      <c r="AR237" s="141" t="s">
        <v>22</v>
      </c>
      <c r="AT237" s="141" t="s">
        <v>75</v>
      </c>
      <c r="AU237" s="141" t="s">
        <v>22</v>
      </c>
      <c r="AY237" s="141" t="s">
        <v>139</v>
      </c>
      <c r="BK237" s="142">
        <f>SUM($BK$238:$BK$277)</f>
        <v>0</v>
      </c>
    </row>
    <row r="238" spans="2:65" s="6" customFormat="1" ht="15.75" customHeight="1">
      <c r="B238" s="23"/>
      <c r="C238" s="145" t="s">
        <v>368</v>
      </c>
      <c r="D238" s="145" t="s">
        <v>142</v>
      </c>
      <c r="E238" s="146" t="s">
        <v>369</v>
      </c>
      <c r="F238" s="147" t="s">
        <v>370</v>
      </c>
      <c r="G238" s="148" t="s">
        <v>163</v>
      </c>
      <c r="H238" s="149">
        <v>523.716</v>
      </c>
      <c r="I238" s="150"/>
      <c r="J238" s="151">
        <f>ROUND($I$238*$H$238,2)</f>
        <v>0</v>
      </c>
      <c r="K238" s="147" t="s">
        <v>146</v>
      </c>
      <c r="L238" s="43"/>
      <c r="M238" s="152"/>
      <c r="N238" s="153" t="s">
        <v>47</v>
      </c>
      <c r="O238" s="24"/>
      <c r="P238" s="154">
        <f>$O$238*$H$238</f>
        <v>0</v>
      </c>
      <c r="Q238" s="154">
        <v>0</v>
      </c>
      <c r="R238" s="154">
        <f>$Q$238*$H$238</f>
        <v>0</v>
      </c>
      <c r="S238" s="154">
        <v>0</v>
      </c>
      <c r="T238" s="155">
        <f>$S$238*$H$238</f>
        <v>0</v>
      </c>
      <c r="AR238" s="89" t="s">
        <v>147</v>
      </c>
      <c r="AT238" s="89" t="s">
        <v>142</v>
      </c>
      <c r="AU238" s="89" t="s">
        <v>84</v>
      </c>
      <c r="AY238" s="6" t="s">
        <v>139</v>
      </c>
      <c r="BE238" s="156">
        <f>IF($N$238="základní",$J$238,0)</f>
        <v>0</v>
      </c>
      <c r="BF238" s="156">
        <f>IF($N$238="snížená",$J$238,0)</f>
        <v>0</v>
      </c>
      <c r="BG238" s="156">
        <f>IF($N$238="zákl. přenesená",$J$238,0)</f>
        <v>0</v>
      </c>
      <c r="BH238" s="156">
        <f>IF($N$238="sníž. přenesená",$J$238,0)</f>
        <v>0</v>
      </c>
      <c r="BI238" s="156">
        <f>IF($N$238="nulová",$J$238,0)</f>
        <v>0</v>
      </c>
      <c r="BJ238" s="89" t="s">
        <v>22</v>
      </c>
      <c r="BK238" s="156">
        <f>ROUND($I$238*$H$238,2)</f>
        <v>0</v>
      </c>
      <c r="BL238" s="89" t="s">
        <v>147</v>
      </c>
      <c r="BM238" s="89" t="s">
        <v>371</v>
      </c>
    </row>
    <row r="239" spans="2:47" s="6" customFormat="1" ht="27" customHeight="1">
      <c r="B239" s="23"/>
      <c r="C239" s="24"/>
      <c r="D239" s="157" t="s">
        <v>149</v>
      </c>
      <c r="E239" s="24"/>
      <c r="F239" s="158" t="s">
        <v>372</v>
      </c>
      <c r="G239" s="24"/>
      <c r="H239" s="24"/>
      <c r="J239" s="24"/>
      <c r="K239" s="24"/>
      <c r="L239" s="43"/>
      <c r="M239" s="56"/>
      <c r="N239" s="24"/>
      <c r="O239" s="24"/>
      <c r="P239" s="24"/>
      <c r="Q239" s="24"/>
      <c r="R239" s="24"/>
      <c r="S239" s="24"/>
      <c r="T239" s="57"/>
      <c r="AT239" s="6" t="s">
        <v>149</v>
      </c>
      <c r="AU239" s="6" t="s">
        <v>84</v>
      </c>
    </row>
    <row r="240" spans="2:51" s="6" customFormat="1" ht="15.75" customHeight="1">
      <c r="B240" s="159"/>
      <c r="C240" s="160"/>
      <c r="D240" s="161" t="s">
        <v>151</v>
      </c>
      <c r="E240" s="160"/>
      <c r="F240" s="162" t="s">
        <v>336</v>
      </c>
      <c r="G240" s="160"/>
      <c r="H240" s="160"/>
      <c r="J240" s="160"/>
      <c r="K240" s="160"/>
      <c r="L240" s="163"/>
      <c r="M240" s="164"/>
      <c r="N240" s="160"/>
      <c r="O240" s="160"/>
      <c r="P240" s="160"/>
      <c r="Q240" s="160"/>
      <c r="R240" s="160"/>
      <c r="S240" s="160"/>
      <c r="T240" s="165"/>
      <c r="AT240" s="166" t="s">
        <v>151</v>
      </c>
      <c r="AU240" s="166" t="s">
        <v>84</v>
      </c>
      <c r="AV240" s="166" t="s">
        <v>22</v>
      </c>
      <c r="AW240" s="166" t="s">
        <v>97</v>
      </c>
      <c r="AX240" s="166" t="s">
        <v>76</v>
      </c>
      <c r="AY240" s="166" t="s">
        <v>139</v>
      </c>
    </row>
    <row r="241" spans="2:51" s="6" customFormat="1" ht="15.75" customHeight="1">
      <c r="B241" s="167"/>
      <c r="C241" s="168"/>
      <c r="D241" s="161" t="s">
        <v>151</v>
      </c>
      <c r="E241" s="168"/>
      <c r="F241" s="169" t="s">
        <v>373</v>
      </c>
      <c r="G241" s="168"/>
      <c r="H241" s="170">
        <v>285.795</v>
      </c>
      <c r="J241" s="168"/>
      <c r="K241" s="168"/>
      <c r="L241" s="171"/>
      <c r="M241" s="172"/>
      <c r="N241" s="168"/>
      <c r="O241" s="168"/>
      <c r="P241" s="168"/>
      <c r="Q241" s="168"/>
      <c r="R241" s="168"/>
      <c r="S241" s="168"/>
      <c r="T241" s="173"/>
      <c r="AT241" s="174" t="s">
        <v>151</v>
      </c>
      <c r="AU241" s="174" t="s">
        <v>84</v>
      </c>
      <c r="AV241" s="174" t="s">
        <v>84</v>
      </c>
      <c r="AW241" s="174" t="s">
        <v>97</v>
      </c>
      <c r="AX241" s="174" t="s">
        <v>76</v>
      </c>
      <c r="AY241" s="174" t="s">
        <v>139</v>
      </c>
    </row>
    <row r="242" spans="2:51" s="6" customFormat="1" ht="15.75" customHeight="1">
      <c r="B242" s="159"/>
      <c r="C242" s="160"/>
      <c r="D242" s="161" t="s">
        <v>151</v>
      </c>
      <c r="E242" s="160"/>
      <c r="F242" s="162" t="s">
        <v>340</v>
      </c>
      <c r="G242" s="160"/>
      <c r="H242" s="160"/>
      <c r="J242" s="160"/>
      <c r="K242" s="160"/>
      <c r="L242" s="163"/>
      <c r="M242" s="164"/>
      <c r="N242" s="160"/>
      <c r="O242" s="160"/>
      <c r="P242" s="160"/>
      <c r="Q242" s="160"/>
      <c r="R242" s="160"/>
      <c r="S242" s="160"/>
      <c r="T242" s="165"/>
      <c r="AT242" s="166" t="s">
        <v>151</v>
      </c>
      <c r="AU242" s="166" t="s">
        <v>84</v>
      </c>
      <c r="AV242" s="166" t="s">
        <v>22</v>
      </c>
      <c r="AW242" s="166" t="s">
        <v>97</v>
      </c>
      <c r="AX242" s="166" t="s">
        <v>76</v>
      </c>
      <c r="AY242" s="166" t="s">
        <v>139</v>
      </c>
    </row>
    <row r="243" spans="2:51" s="6" customFormat="1" ht="15.75" customHeight="1">
      <c r="B243" s="167"/>
      <c r="C243" s="168"/>
      <c r="D243" s="161" t="s">
        <v>151</v>
      </c>
      <c r="E243" s="168"/>
      <c r="F243" s="169" t="s">
        <v>374</v>
      </c>
      <c r="G243" s="168"/>
      <c r="H243" s="170">
        <v>121.421</v>
      </c>
      <c r="J243" s="168"/>
      <c r="K243" s="168"/>
      <c r="L243" s="171"/>
      <c r="M243" s="172"/>
      <c r="N243" s="168"/>
      <c r="O243" s="168"/>
      <c r="P243" s="168"/>
      <c r="Q243" s="168"/>
      <c r="R243" s="168"/>
      <c r="S243" s="168"/>
      <c r="T243" s="173"/>
      <c r="AT243" s="174" t="s">
        <v>151</v>
      </c>
      <c r="AU243" s="174" t="s">
        <v>84</v>
      </c>
      <c r="AV243" s="174" t="s">
        <v>84</v>
      </c>
      <c r="AW243" s="174" t="s">
        <v>97</v>
      </c>
      <c r="AX243" s="174" t="s">
        <v>76</v>
      </c>
      <c r="AY243" s="174" t="s">
        <v>139</v>
      </c>
    </row>
    <row r="244" spans="2:51" s="6" customFormat="1" ht="15.75" customHeight="1">
      <c r="B244" s="159"/>
      <c r="C244" s="160"/>
      <c r="D244" s="161" t="s">
        <v>151</v>
      </c>
      <c r="E244" s="160"/>
      <c r="F244" s="162" t="s">
        <v>342</v>
      </c>
      <c r="G244" s="160"/>
      <c r="H244" s="160"/>
      <c r="J244" s="160"/>
      <c r="K244" s="160"/>
      <c r="L244" s="163"/>
      <c r="M244" s="164"/>
      <c r="N244" s="160"/>
      <c r="O244" s="160"/>
      <c r="P244" s="160"/>
      <c r="Q244" s="160"/>
      <c r="R244" s="160"/>
      <c r="S244" s="160"/>
      <c r="T244" s="165"/>
      <c r="AT244" s="166" t="s">
        <v>151</v>
      </c>
      <c r="AU244" s="166" t="s">
        <v>84</v>
      </c>
      <c r="AV244" s="166" t="s">
        <v>22</v>
      </c>
      <c r="AW244" s="166" t="s">
        <v>97</v>
      </c>
      <c r="AX244" s="166" t="s">
        <v>76</v>
      </c>
      <c r="AY244" s="166" t="s">
        <v>139</v>
      </c>
    </row>
    <row r="245" spans="2:51" s="6" customFormat="1" ht="15.75" customHeight="1">
      <c r="B245" s="167"/>
      <c r="C245" s="168"/>
      <c r="D245" s="161" t="s">
        <v>151</v>
      </c>
      <c r="E245" s="168"/>
      <c r="F245" s="169" t="s">
        <v>375</v>
      </c>
      <c r="G245" s="168"/>
      <c r="H245" s="170">
        <v>116.5</v>
      </c>
      <c r="J245" s="168"/>
      <c r="K245" s="168"/>
      <c r="L245" s="171"/>
      <c r="M245" s="172"/>
      <c r="N245" s="168"/>
      <c r="O245" s="168"/>
      <c r="P245" s="168"/>
      <c r="Q245" s="168"/>
      <c r="R245" s="168"/>
      <c r="S245" s="168"/>
      <c r="T245" s="173"/>
      <c r="AT245" s="174" t="s">
        <v>151</v>
      </c>
      <c r="AU245" s="174" t="s">
        <v>84</v>
      </c>
      <c r="AV245" s="174" t="s">
        <v>84</v>
      </c>
      <c r="AW245" s="174" t="s">
        <v>97</v>
      </c>
      <c r="AX245" s="174" t="s">
        <v>76</v>
      </c>
      <c r="AY245" s="174" t="s">
        <v>139</v>
      </c>
    </row>
    <row r="246" spans="2:65" s="6" customFormat="1" ht="15.75" customHeight="1">
      <c r="B246" s="23"/>
      <c r="C246" s="145" t="s">
        <v>376</v>
      </c>
      <c r="D246" s="145" t="s">
        <v>142</v>
      </c>
      <c r="E246" s="146" t="s">
        <v>377</v>
      </c>
      <c r="F246" s="147" t="s">
        <v>378</v>
      </c>
      <c r="G246" s="148" t="s">
        <v>163</v>
      </c>
      <c r="H246" s="149">
        <v>733.174</v>
      </c>
      <c r="I246" s="150"/>
      <c r="J246" s="151">
        <f>ROUND($I$246*$H$246,2)</f>
        <v>0</v>
      </c>
      <c r="K246" s="147" t="s">
        <v>146</v>
      </c>
      <c r="L246" s="43"/>
      <c r="M246" s="152"/>
      <c r="N246" s="153" t="s">
        <v>47</v>
      </c>
      <c r="O246" s="24"/>
      <c r="P246" s="154">
        <f>$O$246*$H$246</f>
        <v>0</v>
      </c>
      <c r="Q246" s="154">
        <v>0</v>
      </c>
      <c r="R246" s="154">
        <f>$Q$246*$H$246</f>
        <v>0</v>
      </c>
      <c r="S246" s="154">
        <v>0</v>
      </c>
      <c r="T246" s="155">
        <f>$S$246*$H$246</f>
        <v>0</v>
      </c>
      <c r="AR246" s="89" t="s">
        <v>147</v>
      </c>
      <c r="AT246" s="89" t="s">
        <v>142</v>
      </c>
      <c r="AU246" s="89" t="s">
        <v>84</v>
      </c>
      <c r="AY246" s="6" t="s">
        <v>139</v>
      </c>
      <c r="BE246" s="156">
        <f>IF($N$246="základní",$J$246,0)</f>
        <v>0</v>
      </c>
      <c r="BF246" s="156">
        <f>IF($N$246="snížená",$J$246,0)</f>
        <v>0</v>
      </c>
      <c r="BG246" s="156">
        <f>IF($N$246="zákl. přenesená",$J$246,0)</f>
        <v>0</v>
      </c>
      <c r="BH246" s="156">
        <f>IF($N$246="sníž. přenesená",$J$246,0)</f>
        <v>0</v>
      </c>
      <c r="BI246" s="156">
        <f>IF($N$246="nulová",$J$246,0)</f>
        <v>0</v>
      </c>
      <c r="BJ246" s="89" t="s">
        <v>22</v>
      </c>
      <c r="BK246" s="156">
        <f>ROUND($I$246*$H$246,2)</f>
        <v>0</v>
      </c>
      <c r="BL246" s="89" t="s">
        <v>147</v>
      </c>
      <c r="BM246" s="89" t="s">
        <v>379</v>
      </c>
    </row>
    <row r="247" spans="2:47" s="6" customFormat="1" ht="27" customHeight="1">
      <c r="B247" s="23"/>
      <c r="C247" s="24"/>
      <c r="D247" s="157" t="s">
        <v>149</v>
      </c>
      <c r="E247" s="24"/>
      <c r="F247" s="158" t="s">
        <v>380</v>
      </c>
      <c r="G247" s="24"/>
      <c r="H247" s="24"/>
      <c r="J247" s="24"/>
      <c r="K247" s="24"/>
      <c r="L247" s="43"/>
      <c r="M247" s="56"/>
      <c r="N247" s="24"/>
      <c r="O247" s="24"/>
      <c r="P247" s="24"/>
      <c r="Q247" s="24"/>
      <c r="R247" s="24"/>
      <c r="S247" s="24"/>
      <c r="T247" s="57"/>
      <c r="AT247" s="6" t="s">
        <v>149</v>
      </c>
      <c r="AU247" s="6" t="s">
        <v>84</v>
      </c>
    </row>
    <row r="248" spans="2:51" s="6" customFormat="1" ht="15.75" customHeight="1">
      <c r="B248" s="159"/>
      <c r="C248" s="160"/>
      <c r="D248" s="161" t="s">
        <v>151</v>
      </c>
      <c r="E248" s="160"/>
      <c r="F248" s="162" t="s">
        <v>336</v>
      </c>
      <c r="G248" s="160"/>
      <c r="H248" s="160"/>
      <c r="J248" s="160"/>
      <c r="K248" s="160"/>
      <c r="L248" s="163"/>
      <c r="M248" s="164"/>
      <c r="N248" s="160"/>
      <c r="O248" s="160"/>
      <c r="P248" s="160"/>
      <c r="Q248" s="160"/>
      <c r="R248" s="160"/>
      <c r="S248" s="160"/>
      <c r="T248" s="165"/>
      <c r="AT248" s="166" t="s">
        <v>151</v>
      </c>
      <c r="AU248" s="166" t="s">
        <v>84</v>
      </c>
      <c r="AV248" s="166" t="s">
        <v>22</v>
      </c>
      <c r="AW248" s="166" t="s">
        <v>97</v>
      </c>
      <c r="AX248" s="166" t="s">
        <v>76</v>
      </c>
      <c r="AY248" s="166" t="s">
        <v>139</v>
      </c>
    </row>
    <row r="249" spans="2:51" s="6" customFormat="1" ht="15.75" customHeight="1">
      <c r="B249" s="167"/>
      <c r="C249" s="168"/>
      <c r="D249" s="161" t="s">
        <v>151</v>
      </c>
      <c r="E249" s="168"/>
      <c r="F249" s="169" t="s">
        <v>381</v>
      </c>
      <c r="G249" s="168"/>
      <c r="H249" s="170">
        <v>172.692</v>
      </c>
      <c r="J249" s="168"/>
      <c r="K249" s="168"/>
      <c r="L249" s="171"/>
      <c r="M249" s="172"/>
      <c r="N249" s="168"/>
      <c r="O249" s="168"/>
      <c r="P249" s="168"/>
      <c r="Q249" s="168"/>
      <c r="R249" s="168"/>
      <c r="S249" s="168"/>
      <c r="T249" s="173"/>
      <c r="AT249" s="174" t="s">
        <v>151</v>
      </c>
      <c r="AU249" s="174" t="s">
        <v>84</v>
      </c>
      <c r="AV249" s="174" t="s">
        <v>84</v>
      </c>
      <c r="AW249" s="174" t="s">
        <v>97</v>
      </c>
      <c r="AX249" s="174" t="s">
        <v>76</v>
      </c>
      <c r="AY249" s="174" t="s">
        <v>139</v>
      </c>
    </row>
    <row r="250" spans="2:51" s="6" customFormat="1" ht="15.75" customHeight="1">
      <c r="B250" s="159"/>
      <c r="C250" s="160"/>
      <c r="D250" s="161" t="s">
        <v>151</v>
      </c>
      <c r="E250" s="160"/>
      <c r="F250" s="162" t="s">
        <v>338</v>
      </c>
      <c r="G250" s="160"/>
      <c r="H250" s="160"/>
      <c r="J250" s="160"/>
      <c r="K250" s="160"/>
      <c r="L250" s="163"/>
      <c r="M250" s="164"/>
      <c r="N250" s="160"/>
      <c r="O250" s="160"/>
      <c r="P250" s="160"/>
      <c r="Q250" s="160"/>
      <c r="R250" s="160"/>
      <c r="S250" s="160"/>
      <c r="T250" s="165"/>
      <c r="AT250" s="166" t="s">
        <v>151</v>
      </c>
      <c r="AU250" s="166" t="s">
        <v>84</v>
      </c>
      <c r="AV250" s="166" t="s">
        <v>22</v>
      </c>
      <c r="AW250" s="166" t="s">
        <v>97</v>
      </c>
      <c r="AX250" s="166" t="s">
        <v>76</v>
      </c>
      <c r="AY250" s="166" t="s">
        <v>139</v>
      </c>
    </row>
    <row r="251" spans="2:51" s="6" customFormat="1" ht="15.75" customHeight="1">
      <c r="B251" s="167"/>
      <c r="C251" s="168"/>
      <c r="D251" s="161" t="s">
        <v>151</v>
      </c>
      <c r="E251" s="168"/>
      <c r="F251" s="169" t="s">
        <v>382</v>
      </c>
      <c r="G251" s="168"/>
      <c r="H251" s="170">
        <v>220.066</v>
      </c>
      <c r="J251" s="168"/>
      <c r="K251" s="168"/>
      <c r="L251" s="171"/>
      <c r="M251" s="172"/>
      <c r="N251" s="168"/>
      <c r="O251" s="168"/>
      <c r="P251" s="168"/>
      <c r="Q251" s="168"/>
      <c r="R251" s="168"/>
      <c r="S251" s="168"/>
      <c r="T251" s="173"/>
      <c r="AT251" s="174" t="s">
        <v>151</v>
      </c>
      <c r="AU251" s="174" t="s">
        <v>84</v>
      </c>
      <c r="AV251" s="174" t="s">
        <v>84</v>
      </c>
      <c r="AW251" s="174" t="s">
        <v>97</v>
      </c>
      <c r="AX251" s="174" t="s">
        <v>76</v>
      </c>
      <c r="AY251" s="174" t="s">
        <v>139</v>
      </c>
    </row>
    <row r="252" spans="2:51" s="6" customFormat="1" ht="15.75" customHeight="1">
      <c r="B252" s="159"/>
      <c r="C252" s="160"/>
      <c r="D252" s="161" t="s">
        <v>151</v>
      </c>
      <c r="E252" s="160"/>
      <c r="F252" s="162" t="s">
        <v>342</v>
      </c>
      <c r="G252" s="160"/>
      <c r="H252" s="160"/>
      <c r="J252" s="160"/>
      <c r="K252" s="160"/>
      <c r="L252" s="163"/>
      <c r="M252" s="164"/>
      <c r="N252" s="160"/>
      <c r="O252" s="160"/>
      <c r="P252" s="160"/>
      <c r="Q252" s="160"/>
      <c r="R252" s="160"/>
      <c r="S252" s="160"/>
      <c r="T252" s="165"/>
      <c r="AT252" s="166" t="s">
        <v>151</v>
      </c>
      <c r="AU252" s="166" t="s">
        <v>84</v>
      </c>
      <c r="AV252" s="166" t="s">
        <v>22</v>
      </c>
      <c r="AW252" s="166" t="s">
        <v>97</v>
      </c>
      <c r="AX252" s="166" t="s">
        <v>76</v>
      </c>
      <c r="AY252" s="166" t="s">
        <v>139</v>
      </c>
    </row>
    <row r="253" spans="2:51" s="6" customFormat="1" ht="15.75" customHeight="1">
      <c r="B253" s="167"/>
      <c r="C253" s="168"/>
      <c r="D253" s="161" t="s">
        <v>151</v>
      </c>
      <c r="E253" s="168"/>
      <c r="F253" s="169" t="s">
        <v>383</v>
      </c>
      <c r="G253" s="168"/>
      <c r="H253" s="170">
        <v>340.416</v>
      </c>
      <c r="J253" s="168"/>
      <c r="K253" s="168"/>
      <c r="L253" s="171"/>
      <c r="M253" s="172"/>
      <c r="N253" s="168"/>
      <c r="O253" s="168"/>
      <c r="P253" s="168"/>
      <c r="Q253" s="168"/>
      <c r="R253" s="168"/>
      <c r="S253" s="168"/>
      <c r="T253" s="173"/>
      <c r="AT253" s="174" t="s">
        <v>151</v>
      </c>
      <c r="AU253" s="174" t="s">
        <v>84</v>
      </c>
      <c r="AV253" s="174" t="s">
        <v>84</v>
      </c>
      <c r="AW253" s="174" t="s">
        <v>97</v>
      </c>
      <c r="AX253" s="174" t="s">
        <v>76</v>
      </c>
      <c r="AY253" s="174" t="s">
        <v>139</v>
      </c>
    </row>
    <row r="254" spans="2:65" s="6" customFormat="1" ht="15.75" customHeight="1">
      <c r="B254" s="23"/>
      <c r="C254" s="145" t="s">
        <v>384</v>
      </c>
      <c r="D254" s="145" t="s">
        <v>142</v>
      </c>
      <c r="E254" s="146" t="s">
        <v>385</v>
      </c>
      <c r="F254" s="147" t="s">
        <v>386</v>
      </c>
      <c r="G254" s="148" t="s">
        <v>163</v>
      </c>
      <c r="H254" s="149">
        <v>31422.96</v>
      </c>
      <c r="I254" s="150"/>
      <c r="J254" s="151">
        <f>ROUND($I$254*$H$254,2)</f>
        <v>0</v>
      </c>
      <c r="K254" s="147" t="s">
        <v>146</v>
      </c>
      <c r="L254" s="43"/>
      <c r="M254" s="152"/>
      <c r="N254" s="153" t="s">
        <v>47</v>
      </c>
      <c r="O254" s="24"/>
      <c r="P254" s="154">
        <f>$O$254*$H$254</f>
        <v>0</v>
      </c>
      <c r="Q254" s="154">
        <v>0</v>
      </c>
      <c r="R254" s="154">
        <f>$Q$254*$H$254</f>
        <v>0</v>
      </c>
      <c r="S254" s="154">
        <v>0</v>
      </c>
      <c r="T254" s="155">
        <f>$S$254*$H$254</f>
        <v>0</v>
      </c>
      <c r="AR254" s="89" t="s">
        <v>147</v>
      </c>
      <c r="AT254" s="89" t="s">
        <v>142</v>
      </c>
      <c r="AU254" s="89" t="s">
        <v>84</v>
      </c>
      <c r="AY254" s="6" t="s">
        <v>139</v>
      </c>
      <c r="BE254" s="156">
        <f>IF($N$254="základní",$J$254,0)</f>
        <v>0</v>
      </c>
      <c r="BF254" s="156">
        <f>IF($N$254="snížená",$J$254,0)</f>
        <v>0</v>
      </c>
      <c r="BG254" s="156">
        <f>IF($N$254="zákl. přenesená",$J$254,0)</f>
        <v>0</v>
      </c>
      <c r="BH254" s="156">
        <f>IF($N$254="sníž. přenesená",$J$254,0)</f>
        <v>0</v>
      </c>
      <c r="BI254" s="156">
        <f>IF($N$254="nulová",$J$254,0)</f>
        <v>0</v>
      </c>
      <c r="BJ254" s="89" t="s">
        <v>22</v>
      </c>
      <c r="BK254" s="156">
        <f>ROUND($I$254*$H$254,2)</f>
        <v>0</v>
      </c>
      <c r="BL254" s="89" t="s">
        <v>147</v>
      </c>
      <c r="BM254" s="89" t="s">
        <v>387</v>
      </c>
    </row>
    <row r="255" spans="2:47" s="6" customFormat="1" ht="27" customHeight="1">
      <c r="B255" s="23"/>
      <c r="C255" s="24"/>
      <c r="D255" s="157" t="s">
        <v>149</v>
      </c>
      <c r="E255" s="24"/>
      <c r="F255" s="158" t="s">
        <v>388</v>
      </c>
      <c r="G255" s="24"/>
      <c r="H255" s="24"/>
      <c r="J255" s="24"/>
      <c r="K255" s="24"/>
      <c r="L255" s="43"/>
      <c r="M255" s="56"/>
      <c r="N255" s="24"/>
      <c r="O255" s="24"/>
      <c r="P255" s="24"/>
      <c r="Q255" s="24"/>
      <c r="R255" s="24"/>
      <c r="S255" s="24"/>
      <c r="T255" s="57"/>
      <c r="AT255" s="6" t="s">
        <v>149</v>
      </c>
      <c r="AU255" s="6" t="s">
        <v>84</v>
      </c>
    </row>
    <row r="256" spans="2:51" s="6" customFormat="1" ht="15.75" customHeight="1">
      <c r="B256" s="167"/>
      <c r="C256" s="168"/>
      <c r="D256" s="161" t="s">
        <v>151</v>
      </c>
      <c r="E256" s="168"/>
      <c r="F256" s="169" t="s">
        <v>389</v>
      </c>
      <c r="G256" s="168"/>
      <c r="H256" s="170">
        <v>31422.96</v>
      </c>
      <c r="J256" s="168"/>
      <c r="K256" s="168"/>
      <c r="L256" s="171"/>
      <c r="M256" s="172"/>
      <c r="N256" s="168"/>
      <c r="O256" s="168"/>
      <c r="P256" s="168"/>
      <c r="Q256" s="168"/>
      <c r="R256" s="168"/>
      <c r="S256" s="168"/>
      <c r="T256" s="173"/>
      <c r="AT256" s="174" t="s">
        <v>151</v>
      </c>
      <c r="AU256" s="174" t="s">
        <v>84</v>
      </c>
      <c r="AV256" s="174" t="s">
        <v>84</v>
      </c>
      <c r="AW256" s="174" t="s">
        <v>76</v>
      </c>
      <c r="AX256" s="174" t="s">
        <v>22</v>
      </c>
      <c r="AY256" s="174" t="s">
        <v>139</v>
      </c>
    </row>
    <row r="257" spans="2:65" s="6" customFormat="1" ht="15.75" customHeight="1">
      <c r="B257" s="23"/>
      <c r="C257" s="145" t="s">
        <v>390</v>
      </c>
      <c r="D257" s="145" t="s">
        <v>142</v>
      </c>
      <c r="E257" s="146" t="s">
        <v>391</v>
      </c>
      <c r="F257" s="147" t="s">
        <v>392</v>
      </c>
      <c r="G257" s="148" t="s">
        <v>163</v>
      </c>
      <c r="H257" s="149">
        <v>43990.44</v>
      </c>
      <c r="I257" s="150"/>
      <c r="J257" s="151">
        <f>ROUND($I$257*$H$257,2)</f>
        <v>0</v>
      </c>
      <c r="K257" s="147" t="s">
        <v>146</v>
      </c>
      <c r="L257" s="43"/>
      <c r="M257" s="152"/>
      <c r="N257" s="153" t="s">
        <v>47</v>
      </c>
      <c r="O257" s="24"/>
      <c r="P257" s="154">
        <f>$O$257*$H$257</f>
        <v>0</v>
      </c>
      <c r="Q257" s="154">
        <v>0</v>
      </c>
      <c r="R257" s="154">
        <f>$Q$257*$H$257</f>
        <v>0</v>
      </c>
      <c r="S257" s="154">
        <v>0</v>
      </c>
      <c r="T257" s="155">
        <f>$S$257*$H$257</f>
        <v>0</v>
      </c>
      <c r="AR257" s="89" t="s">
        <v>147</v>
      </c>
      <c r="AT257" s="89" t="s">
        <v>142</v>
      </c>
      <c r="AU257" s="89" t="s">
        <v>84</v>
      </c>
      <c r="AY257" s="6" t="s">
        <v>139</v>
      </c>
      <c r="BE257" s="156">
        <f>IF($N$257="základní",$J$257,0)</f>
        <v>0</v>
      </c>
      <c r="BF257" s="156">
        <f>IF($N$257="snížená",$J$257,0)</f>
        <v>0</v>
      </c>
      <c r="BG257" s="156">
        <f>IF($N$257="zákl. přenesená",$J$257,0)</f>
        <v>0</v>
      </c>
      <c r="BH257" s="156">
        <f>IF($N$257="sníž. přenesená",$J$257,0)</f>
        <v>0</v>
      </c>
      <c r="BI257" s="156">
        <f>IF($N$257="nulová",$J$257,0)</f>
        <v>0</v>
      </c>
      <c r="BJ257" s="89" t="s">
        <v>22</v>
      </c>
      <c r="BK257" s="156">
        <f>ROUND($I$257*$H$257,2)</f>
        <v>0</v>
      </c>
      <c r="BL257" s="89" t="s">
        <v>147</v>
      </c>
      <c r="BM257" s="89" t="s">
        <v>393</v>
      </c>
    </row>
    <row r="258" spans="2:47" s="6" customFormat="1" ht="27" customHeight="1">
      <c r="B258" s="23"/>
      <c r="C258" s="24"/>
      <c r="D258" s="157" t="s">
        <v>149</v>
      </c>
      <c r="E258" s="24"/>
      <c r="F258" s="158" t="s">
        <v>394</v>
      </c>
      <c r="G258" s="24"/>
      <c r="H258" s="24"/>
      <c r="J258" s="24"/>
      <c r="K258" s="24"/>
      <c r="L258" s="43"/>
      <c r="M258" s="56"/>
      <c r="N258" s="24"/>
      <c r="O258" s="24"/>
      <c r="P258" s="24"/>
      <c r="Q258" s="24"/>
      <c r="R258" s="24"/>
      <c r="S258" s="24"/>
      <c r="T258" s="57"/>
      <c r="AT258" s="6" t="s">
        <v>149</v>
      </c>
      <c r="AU258" s="6" t="s">
        <v>84</v>
      </c>
    </row>
    <row r="259" spans="2:51" s="6" customFormat="1" ht="15.75" customHeight="1">
      <c r="B259" s="167"/>
      <c r="C259" s="168"/>
      <c r="D259" s="161" t="s">
        <v>151</v>
      </c>
      <c r="E259" s="168"/>
      <c r="F259" s="169" t="s">
        <v>395</v>
      </c>
      <c r="G259" s="168"/>
      <c r="H259" s="170">
        <v>43990.44</v>
      </c>
      <c r="J259" s="168"/>
      <c r="K259" s="168"/>
      <c r="L259" s="171"/>
      <c r="M259" s="172"/>
      <c r="N259" s="168"/>
      <c r="O259" s="168"/>
      <c r="P259" s="168"/>
      <c r="Q259" s="168"/>
      <c r="R259" s="168"/>
      <c r="S259" s="168"/>
      <c r="T259" s="173"/>
      <c r="AT259" s="174" t="s">
        <v>151</v>
      </c>
      <c r="AU259" s="174" t="s">
        <v>84</v>
      </c>
      <c r="AV259" s="174" t="s">
        <v>84</v>
      </c>
      <c r="AW259" s="174" t="s">
        <v>76</v>
      </c>
      <c r="AX259" s="174" t="s">
        <v>22</v>
      </c>
      <c r="AY259" s="174" t="s">
        <v>139</v>
      </c>
    </row>
    <row r="260" spans="2:65" s="6" customFormat="1" ht="15.75" customHeight="1">
      <c r="B260" s="23"/>
      <c r="C260" s="145" t="s">
        <v>396</v>
      </c>
      <c r="D260" s="145" t="s">
        <v>142</v>
      </c>
      <c r="E260" s="146" t="s">
        <v>397</v>
      </c>
      <c r="F260" s="147" t="s">
        <v>398</v>
      </c>
      <c r="G260" s="148" t="s">
        <v>163</v>
      </c>
      <c r="H260" s="149">
        <v>523.716</v>
      </c>
      <c r="I260" s="150"/>
      <c r="J260" s="151">
        <f>ROUND($I$260*$H$260,2)</f>
        <v>0</v>
      </c>
      <c r="K260" s="147" t="s">
        <v>146</v>
      </c>
      <c r="L260" s="43"/>
      <c r="M260" s="152"/>
      <c r="N260" s="153" t="s">
        <v>47</v>
      </c>
      <c r="O260" s="24"/>
      <c r="P260" s="154">
        <f>$O$260*$H$260</f>
        <v>0</v>
      </c>
      <c r="Q260" s="154">
        <v>0</v>
      </c>
      <c r="R260" s="154">
        <f>$Q$260*$H$260</f>
        <v>0</v>
      </c>
      <c r="S260" s="154">
        <v>0</v>
      </c>
      <c r="T260" s="155">
        <f>$S$260*$H$260</f>
        <v>0</v>
      </c>
      <c r="AR260" s="89" t="s">
        <v>147</v>
      </c>
      <c r="AT260" s="89" t="s">
        <v>142</v>
      </c>
      <c r="AU260" s="89" t="s">
        <v>84</v>
      </c>
      <c r="AY260" s="6" t="s">
        <v>139</v>
      </c>
      <c r="BE260" s="156">
        <f>IF($N$260="základní",$J$260,0)</f>
        <v>0</v>
      </c>
      <c r="BF260" s="156">
        <f>IF($N$260="snížená",$J$260,0)</f>
        <v>0</v>
      </c>
      <c r="BG260" s="156">
        <f>IF($N$260="zákl. přenesená",$J$260,0)</f>
        <v>0</v>
      </c>
      <c r="BH260" s="156">
        <f>IF($N$260="sníž. přenesená",$J$260,0)</f>
        <v>0</v>
      </c>
      <c r="BI260" s="156">
        <f>IF($N$260="nulová",$J$260,0)</f>
        <v>0</v>
      </c>
      <c r="BJ260" s="89" t="s">
        <v>22</v>
      </c>
      <c r="BK260" s="156">
        <f>ROUND($I$260*$H$260,2)</f>
        <v>0</v>
      </c>
      <c r="BL260" s="89" t="s">
        <v>147</v>
      </c>
      <c r="BM260" s="89" t="s">
        <v>399</v>
      </c>
    </row>
    <row r="261" spans="2:47" s="6" customFormat="1" ht="27" customHeight="1">
      <c r="B261" s="23"/>
      <c r="C261" s="24"/>
      <c r="D261" s="157" t="s">
        <v>149</v>
      </c>
      <c r="E261" s="24"/>
      <c r="F261" s="158" t="s">
        <v>400</v>
      </c>
      <c r="G261" s="24"/>
      <c r="H261" s="24"/>
      <c r="J261" s="24"/>
      <c r="K261" s="24"/>
      <c r="L261" s="43"/>
      <c r="M261" s="56"/>
      <c r="N261" s="24"/>
      <c r="O261" s="24"/>
      <c r="P261" s="24"/>
      <c r="Q261" s="24"/>
      <c r="R261" s="24"/>
      <c r="S261" s="24"/>
      <c r="T261" s="57"/>
      <c r="AT261" s="6" t="s">
        <v>149</v>
      </c>
      <c r="AU261" s="6" t="s">
        <v>84</v>
      </c>
    </row>
    <row r="262" spans="2:65" s="6" customFormat="1" ht="15.75" customHeight="1">
      <c r="B262" s="23"/>
      <c r="C262" s="145" t="s">
        <v>401</v>
      </c>
      <c r="D262" s="145" t="s">
        <v>142</v>
      </c>
      <c r="E262" s="146" t="s">
        <v>402</v>
      </c>
      <c r="F262" s="147" t="s">
        <v>403</v>
      </c>
      <c r="G262" s="148" t="s">
        <v>163</v>
      </c>
      <c r="H262" s="149">
        <v>733.174</v>
      </c>
      <c r="I262" s="150"/>
      <c r="J262" s="151">
        <f>ROUND($I$262*$H$262,2)</f>
        <v>0</v>
      </c>
      <c r="K262" s="147" t="s">
        <v>146</v>
      </c>
      <c r="L262" s="43"/>
      <c r="M262" s="152"/>
      <c r="N262" s="153" t="s">
        <v>47</v>
      </c>
      <c r="O262" s="24"/>
      <c r="P262" s="154">
        <f>$O$262*$H$262</f>
        <v>0</v>
      </c>
      <c r="Q262" s="154">
        <v>0</v>
      </c>
      <c r="R262" s="154">
        <f>$Q$262*$H$262</f>
        <v>0</v>
      </c>
      <c r="S262" s="154">
        <v>0</v>
      </c>
      <c r="T262" s="155">
        <f>$S$262*$H$262</f>
        <v>0</v>
      </c>
      <c r="AR262" s="89" t="s">
        <v>147</v>
      </c>
      <c r="AT262" s="89" t="s">
        <v>142</v>
      </c>
      <c r="AU262" s="89" t="s">
        <v>84</v>
      </c>
      <c r="AY262" s="6" t="s">
        <v>139</v>
      </c>
      <c r="BE262" s="156">
        <f>IF($N$262="základní",$J$262,0)</f>
        <v>0</v>
      </c>
      <c r="BF262" s="156">
        <f>IF($N$262="snížená",$J$262,0)</f>
        <v>0</v>
      </c>
      <c r="BG262" s="156">
        <f>IF($N$262="zákl. přenesená",$J$262,0)</f>
        <v>0</v>
      </c>
      <c r="BH262" s="156">
        <f>IF($N$262="sníž. přenesená",$J$262,0)</f>
        <v>0</v>
      </c>
      <c r="BI262" s="156">
        <f>IF($N$262="nulová",$J$262,0)</f>
        <v>0</v>
      </c>
      <c r="BJ262" s="89" t="s">
        <v>22</v>
      </c>
      <c r="BK262" s="156">
        <f>ROUND($I$262*$H$262,2)</f>
        <v>0</v>
      </c>
      <c r="BL262" s="89" t="s">
        <v>147</v>
      </c>
      <c r="BM262" s="89" t="s">
        <v>404</v>
      </c>
    </row>
    <row r="263" spans="2:47" s="6" customFormat="1" ht="27" customHeight="1">
      <c r="B263" s="23"/>
      <c r="C263" s="24"/>
      <c r="D263" s="157" t="s">
        <v>149</v>
      </c>
      <c r="E263" s="24"/>
      <c r="F263" s="158" t="s">
        <v>405</v>
      </c>
      <c r="G263" s="24"/>
      <c r="H263" s="24"/>
      <c r="J263" s="24"/>
      <c r="K263" s="24"/>
      <c r="L263" s="43"/>
      <c r="M263" s="56"/>
      <c r="N263" s="24"/>
      <c r="O263" s="24"/>
      <c r="P263" s="24"/>
      <c r="Q263" s="24"/>
      <c r="R263" s="24"/>
      <c r="S263" s="24"/>
      <c r="T263" s="57"/>
      <c r="AT263" s="6" t="s">
        <v>149</v>
      </c>
      <c r="AU263" s="6" t="s">
        <v>84</v>
      </c>
    </row>
    <row r="264" spans="2:65" s="6" customFormat="1" ht="15.75" customHeight="1">
      <c r="B264" s="23"/>
      <c r="C264" s="145" t="s">
        <v>406</v>
      </c>
      <c r="D264" s="145" t="s">
        <v>142</v>
      </c>
      <c r="E264" s="146" t="s">
        <v>407</v>
      </c>
      <c r="F264" s="147" t="s">
        <v>408</v>
      </c>
      <c r="G264" s="148" t="s">
        <v>163</v>
      </c>
      <c r="H264" s="149">
        <v>1256.89</v>
      </c>
      <c r="I264" s="150"/>
      <c r="J264" s="151">
        <f>ROUND($I$264*$H$264,2)</f>
        <v>0</v>
      </c>
      <c r="K264" s="147" t="s">
        <v>146</v>
      </c>
      <c r="L264" s="43"/>
      <c r="M264" s="152"/>
      <c r="N264" s="153" t="s">
        <v>47</v>
      </c>
      <c r="O264" s="24"/>
      <c r="P264" s="154">
        <f>$O$264*$H$264</f>
        <v>0</v>
      </c>
      <c r="Q264" s="154">
        <v>0</v>
      </c>
      <c r="R264" s="154">
        <f>$Q$264*$H$264</f>
        <v>0</v>
      </c>
      <c r="S264" s="154">
        <v>0</v>
      </c>
      <c r="T264" s="155">
        <f>$S$264*$H$264</f>
        <v>0</v>
      </c>
      <c r="AR264" s="89" t="s">
        <v>147</v>
      </c>
      <c r="AT264" s="89" t="s">
        <v>142</v>
      </c>
      <c r="AU264" s="89" t="s">
        <v>84</v>
      </c>
      <c r="AY264" s="6" t="s">
        <v>139</v>
      </c>
      <c r="BE264" s="156">
        <f>IF($N$264="základní",$J$264,0)</f>
        <v>0</v>
      </c>
      <c r="BF264" s="156">
        <f>IF($N$264="snížená",$J$264,0)</f>
        <v>0</v>
      </c>
      <c r="BG264" s="156">
        <f>IF($N$264="zákl. přenesená",$J$264,0)</f>
        <v>0</v>
      </c>
      <c r="BH264" s="156">
        <f>IF($N$264="sníž. přenesená",$J$264,0)</f>
        <v>0</v>
      </c>
      <c r="BI264" s="156">
        <f>IF($N$264="nulová",$J$264,0)</f>
        <v>0</v>
      </c>
      <c r="BJ264" s="89" t="s">
        <v>22</v>
      </c>
      <c r="BK264" s="156">
        <f>ROUND($I$264*$H$264,2)</f>
        <v>0</v>
      </c>
      <c r="BL264" s="89" t="s">
        <v>147</v>
      </c>
      <c r="BM264" s="89" t="s">
        <v>409</v>
      </c>
    </row>
    <row r="265" spans="2:47" s="6" customFormat="1" ht="16.5" customHeight="1">
      <c r="B265" s="23"/>
      <c r="C265" s="24"/>
      <c r="D265" s="157" t="s">
        <v>149</v>
      </c>
      <c r="E265" s="24"/>
      <c r="F265" s="158" t="s">
        <v>410</v>
      </c>
      <c r="G265" s="24"/>
      <c r="H265" s="24"/>
      <c r="J265" s="24"/>
      <c r="K265" s="24"/>
      <c r="L265" s="43"/>
      <c r="M265" s="56"/>
      <c r="N265" s="24"/>
      <c r="O265" s="24"/>
      <c r="P265" s="24"/>
      <c r="Q265" s="24"/>
      <c r="R265" s="24"/>
      <c r="S265" s="24"/>
      <c r="T265" s="57"/>
      <c r="AT265" s="6" t="s">
        <v>149</v>
      </c>
      <c r="AU265" s="6" t="s">
        <v>84</v>
      </c>
    </row>
    <row r="266" spans="2:51" s="6" customFormat="1" ht="15.75" customHeight="1">
      <c r="B266" s="167"/>
      <c r="C266" s="168"/>
      <c r="D266" s="161" t="s">
        <v>151</v>
      </c>
      <c r="E266" s="168"/>
      <c r="F266" s="169" t="s">
        <v>411</v>
      </c>
      <c r="G266" s="168"/>
      <c r="H266" s="170">
        <v>1256.89</v>
      </c>
      <c r="J266" s="168"/>
      <c r="K266" s="168"/>
      <c r="L266" s="171"/>
      <c r="M266" s="172"/>
      <c r="N266" s="168"/>
      <c r="O266" s="168"/>
      <c r="P266" s="168"/>
      <c r="Q266" s="168"/>
      <c r="R266" s="168"/>
      <c r="S266" s="168"/>
      <c r="T266" s="173"/>
      <c r="AT266" s="174" t="s">
        <v>151</v>
      </c>
      <c r="AU266" s="174" t="s">
        <v>84</v>
      </c>
      <c r="AV266" s="174" t="s">
        <v>84</v>
      </c>
      <c r="AW266" s="174" t="s">
        <v>97</v>
      </c>
      <c r="AX266" s="174" t="s">
        <v>76</v>
      </c>
      <c r="AY266" s="174" t="s">
        <v>139</v>
      </c>
    </row>
    <row r="267" spans="2:65" s="6" customFormat="1" ht="15.75" customHeight="1">
      <c r="B267" s="23"/>
      <c r="C267" s="145" t="s">
        <v>412</v>
      </c>
      <c r="D267" s="145" t="s">
        <v>142</v>
      </c>
      <c r="E267" s="146" t="s">
        <v>413</v>
      </c>
      <c r="F267" s="147" t="s">
        <v>414</v>
      </c>
      <c r="G267" s="148" t="s">
        <v>163</v>
      </c>
      <c r="H267" s="149">
        <v>43990.44</v>
      </c>
      <c r="I267" s="150"/>
      <c r="J267" s="151">
        <f>ROUND($I$267*$H$267,2)</f>
        <v>0</v>
      </c>
      <c r="K267" s="147" t="s">
        <v>146</v>
      </c>
      <c r="L267" s="43"/>
      <c r="M267" s="152"/>
      <c r="N267" s="153" t="s">
        <v>47</v>
      </c>
      <c r="O267" s="24"/>
      <c r="P267" s="154">
        <f>$O$267*$H$267</f>
        <v>0</v>
      </c>
      <c r="Q267" s="154">
        <v>0</v>
      </c>
      <c r="R267" s="154">
        <f>$Q$267*$H$267</f>
        <v>0</v>
      </c>
      <c r="S267" s="154">
        <v>0</v>
      </c>
      <c r="T267" s="155">
        <f>$S$267*$H$267</f>
        <v>0</v>
      </c>
      <c r="AR267" s="89" t="s">
        <v>147</v>
      </c>
      <c r="AT267" s="89" t="s">
        <v>142</v>
      </c>
      <c r="AU267" s="89" t="s">
        <v>84</v>
      </c>
      <c r="AY267" s="6" t="s">
        <v>139</v>
      </c>
      <c r="BE267" s="156">
        <f>IF($N$267="základní",$J$267,0)</f>
        <v>0</v>
      </c>
      <c r="BF267" s="156">
        <f>IF($N$267="snížená",$J$267,0)</f>
        <v>0</v>
      </c>
      <c r="BG267" s="156">
        <f>IF($N$267="zákl. přenesená",$J$267,0)</f>
        <v>0</v>
      </c>
      <c r="BH267" s="156">
        <f>IF($N$267="sníž. přenesená",$J$267,0)</f>
        <v>0</v>
      </c>
      <c r="BI267" s="156">
        <f>IF($N$267="nulová",$J$267,0)</f>
        <v>0</v>
      </c>
      <c r="BJ267" s="89" t="s">
        <v>22</v>
      </c>
      <c r="BK267" s="156">
        <f>ROUND($I$267*$H$267,2)</f>
        <v>0</v>
      </c>
      <c r="BL267" s="89" t="s">
        <v>147</v>
      </c>
      <c r="BM267" s="89" t="s">
        <v>415</v>
      </c>
    </row>
    <row r="268" spans="2:47" s="6" customFormat="1" ht="16.5" customHeight="1">
      <c r="B268" s="23"/>
      <c r="C268" s="24"/>
      <c r="D268" s="157" t="s">
        <v>149</v>
      </c>
      <c r="E268" s="24"/>
      <c r="F268" s="158" t="s">
        <v>416</v>
      </c>
      <c r="G268" s="24"/>
      <c r="H268" s="24"/>
      <c r="J268" s="24"/>
      <c r="K268" s="24"/>
      <c r="L268" s="43"/>
      <c r="M268" s="56"/>
      <c r="N268" s="24"/>
      <c r="O268" s="24"/>
      <c r="P268" s="24"/>
      <c r="Q268" s="24"/>
      <c r="R268" s="24"/>
      <c r="S268" s="24"/>
      <c r="T268" s="57"/>
      <c r="AT268" s="6" t="s">
        <v>149</v>
      </c>
      <c r="AU268" s="6" t="s">
        <v>84</v>
      </c>
    </row>
    <row r="269" spans="2:51" s="6" customFormat="1" ht="15.75" customHeight="1">
      <c r="B269" s="167"/>
      <c r="C269" s="168"/>
      <c r="D269" s="161" t="s">
        <v>151</v>
      </c>
      <c r="E269" s="168"/>
      <c r="F269" s="169" t="s">
        <v>395</v>
      </c>
      <c r="G269" s="168"/>
      <c r="H269" s="170">
        <v>43990.44</v>
      </c>
      <c r="J269" s="168"/>
      <c r="K269" s="168"/>
      <c r="L269" s="171"/>
      <c r="M269" s="172"/>
      <c r="N269" s="168"/>
      <c r="O269" s="168"/>
      <c r="P269" s="168"/>
      <c r="Q269" s="168"/>
      <c r="R269" s="168"/>
      <c r="S269" s="168"/>
      <c r="T269" s="173"/>
      <c r="AT269" s="174" t="s">
        <v>151</v>
      </c>
      <c r="AU269" s="174" t="s">
        <v>84</v>
      </c>
      <c r="AV269" s="174" t="s">
        <v>84</v>
      </c>
      <c r="AW269" s="174" t="s">
        <v>76</v>
      </c>
      <c r="AX269" s="174" t="s">
        <v>22</v>
      </c>
      <c r="AY269" s="174" t="s">
        <v>139</v>
      </c>
    </row>
    <row r="270" spans="2:65" s="6" customFormat="1" ht="15.75" customHeight="1">
      <c r="B270" s="23"/>
      <c r="C270" s="145" t="s">
        <v>417</v>
      </c>
      <c r="D270" s="145" t="s">
        <v>142</v>
      </c>
      <c r="E270" s="146" t="s">
        <v>418</v>
      </c>
      <c r="F270" s="147" t="s">
        <v>419</v>
      </c>
      <c r="G270" s="148" t="s">
        <v>163</v>
      </c>
      <c r="H270" s="149">
        <v>1256.89</v>
      </c>
      <c r="I270" s="150"/>
      <c r="J270" s="151">
        <f>ROUND($I$270*$H$270,2)</f>
        <v>0</v>
      </c>
      <c r="K270" s="147" t="s">
        <v>146</v>
      </c>
      <c r="L270" s="43"/>
      <c r="M270" s="152"/>
      <c r="N270" s="153" t="s">
        <v>47</v>
      </c>
      <c r="O270" s="24"/>
      <c r="P270" s="154">
        <f>$O$270*$H$270</f>
        <v>0</v>
      </c>
      <c r="Q270" s="154">
        <v>0</v>
      </c>
      <c r="R270" s="154">
        <f>$Q$270*$H$270</f>
        <v>0</v>
      </c>
      <c r="S270" s="154">
        <v>0</v>
      </c>
      <c r="T270" s="155">
        <f>$S$270*$H$270</f>
        <v>0</v>
      </c>
      <c r="AR270" s="89" t="s">
        <v>147</v>
      </c>
      <c r="AT270" s="89" t="s">
        <v>142</v>
      </c>
      <c r="AU270" s="89" t="s">
        <v>84</v>
      </c>
      <c r="AY270" s="6" t="s">
        <v>139</v>
      </c>
      <c r="BE270" s="156">
        <f>IF($N$270="základní",$J$270,0)</f>
        <v>0</v>
      </c>
      <c r="BF270" s="156">
        <f>IF($N$270="snížená",$J$270,0)</f>
        <v>0</v>
      </c>
      <c r="BG270" s="156">
        <f>IF($N$270="zákl. přenesená",$J$270,0)</f>
        <v>0</v>
      </c>
      <c r="BH270" s="156">
        <f>IF($N$270="sníž. přenesená",$J$270,0)</f>
        <v>0</v>
      </c>
      <c r="BI270" s="156">
        <f>IF($N$270="nulová",$J$270,0)</f>
        <v>0</v>
      </c>
      <c r="BJ270" s="89" t="s">
        <v>22</v>
      </c>
      <c r="BK270" s="156">
        <f>ROUND($I$270*$H$270,2)</f>
        <v>0</v>
      </c>
      <c r="BL270" s="89" t="s">
        <v>147</v>
      </c>
      <c r="BM270" s="89" t="s">
        <v>420</v>
      </c>
    </row>
    <row r="271" spans="2:47" s="6" customFormat="1" ht="16.5" customHeight="1">
      <c r="B271" s="23"/>
      <c r="C271" s="24"/>
      <c r="D271" s="157" t="s">
        <v>149</v>
      </c>
      <c r="E271" s="24"/>
      <c r="F271" s="158" t="s">
        <v>421</v>
      </c>
      <c r="G271" s="24"/>
      <c r="H271" s="24"/>
      <c r="J271" s="24"/>
      <c r="K271" s="24"/>
      <c r="L271" s="43"/>
      <c r="M271" s="56"/>
      <c r="N271" s="24"/>
      <c r="O271" s="24"/>
      <c r="P271" s="24"/>
      <c r="Q271" s="24"/>
      <c r="R271" s="24"/>
      <c r="S271" s="24"/>
      <c r="T271" s="57"/>
      <c r="AT271" s="6" t="s">
        <v>149</v>
      </c>
      <c r="AU271" s="6" t="s">
        <v>84</v>
      </c>
    </row>
    <row r="272" spans="2:65" s="6" customFormat="1" ht="15.75" customHeight="1">
      <c r="B272" s="23"/>
      <c r="C272" s="145" t="s">
        <v>422</v>
      </c>
      <c r="D272" s="145" t="s">
        <v>142</v>
      </c>
      <c r="E272" s="146" t="s">
        <v>423</v>
      </c>
      <c r="F272" s="147" t="s">
        <v>424</v>
      </c>
      <c r="G272" s="148" t="s">
        <v>163</v>
      </c>
      <c r="H272" s="149">
        <v>36.51</v>
      </c>
      <c r="I272" s="150"/>
      <c r="J272" s="151">
        <f>ROUND($I$272*$H$272,2)</f>
        <v>0</v>
      </c>
      <c r="K272" s="147" t="s">
        <v>146</v>
      </c>
      <c r="L272" s="43"/>
      <c r="M272" s="152"/>
      <c r="N272" s="153" t="s">
        <v>47</v>
      </c>
      <c r="O272" s="24"/>
      <c r="P272" s="154">
        <f>$O$272*$H$272</f>
        <v>0</v>
      </c>
      <c r="Q272" s="154">
        <v>0.00013</v>
      </c>
      <c r="R272" s="154">
        <f>$Q$272*$H$272</f>
        <v>0.004746299999999999</v>
      </c>
      <c r="S272" s="154">
        <v>0</v>
      </c>
      <c r="T272" s="155">
        <f>$S$272*$H$272</f>
        <v>0</v>
      </c>
      <c r="AR272" s="89" t="s">
        <v>147</v>
      </c>
      <c r="AT272" s="89" t="s">
        <v>142</v>
      </c>
      <c r="AU272" s="89" t="s">
        <v>84</v>
      </c>
      <c r="AY272" s="6" t="s">
        <v>139</v>
      </c>
      <c r="BE272" s="156">
        <f>IF($N$272="základní",$J$272,0)</f>
        <v>0</v>
      </c>
      <c r="BF272" s="156">
        <f>IF($N$272="snížená",$J$272,0)</f>
        <v>0</v>
      </c>
      <c r="BG272" s="156">
        <f>IF($N$272="zákl. přenesená",$J$272,0)</f>
        <v>0</v>
      </c>
      <c r="BH272" s="156">
        <f>IF($N$272="sníž. přenesená",$J$272,0)</f>
        <v>0</v>
      </c>
      <c r="BI272" s="156">
        <f>IF($N$272="nulová",$J$272,0)</f>
        <v>0</v>
      </c>
      <c r="BJ272" s="89" t="s">
        <v>22</v>
      </c>
      <c r="BK272" s="156">
        <f>ROUND($I$272*$H$272,2)</f>
        <v>0</v>
      </c>
      <c r="BL272" s="89" t="s">
        <v>147</v>
      </c>
      <c r="BM272" s="89" t="s">
        <v>425</v>
      </c>
    </row>
    <row r="273" spans="2:47" s="6" customFormat="1" ht="16.5" customHeight="1">
      <c r="B273" s="23"/>
      <c r="C273" s="24"/>
      <c r="D273" s="157" t="s">
        <v>149</v>
      </c>
      <c r="E273" s="24"/>
      <c r="F273" s="158" t="s">
        <v>426</v>
      </c>
      <c r="G273" s="24"/>
      <c r="H273" s="24"/>
      <c r="J273" s="24"/>
      <c r="K273" s="24"/>
      <c r="L273" s="43"/>
      <c r="M273" s="56"/>
      <c r="N273" s="24"/>
      <c r="O273" s="24"/>
      <c r="P273" s="24"/>
      <c r="Q273" s="24"/>
      <c r="R273" s="24"/>
      <c r="S273" s="24"/>
      <c r="T273" s="57"/>
      <c r="AT273" s="6" t="s">
        <v>149</v>
      </c>
      <c r="AU273" s="6" t="s">
        <v>84</v>
      </c>
    </row>
    <row r="274" spans="2:51" s="6" customFormat="1" ht="15.75" customHeight="1">
      <c r="B274" s="159"/>
      <c r="C274" s="160"/>
      <c r="D274" s="161" t="s">
        <v>151</v>
      </c>
      <c r="E274" s="160"/>
      <c r="F274" s="162" t="s">
        <v>427</v>
      </c>
      <c r="G274" s="160"/>
      <c r="H274" s="160"/>
      <c r="J274" s="160"/>
      <c r="K274" s="160"/>
      <c r="L274" s="163"/>
      <c r="M274" s="164"/>
      <c r="N274" s="160"/>
      <c r="O274" s="160"/>
      <c r="P274" s="160"/>
      <c r="Q274" s="160"/>
      <c r="R274" s="160"/>
      <c r="S274" s="160"/>
      <c r="T274" s="165"/>
      <c r="AT274" s="166" t="s">
        <v>151</v>
      </c>
      <c r="AU274" s="166" t="s">
        <v>84</v>
      </c>
      <c r="AV274" s="166" t="s">
        <v>22</v>
      </c>
      <c r="AW274" s="166" t="s">
        <v>97</v>
      </c>
      <c r="AX274" s="166" t="s">
        <v>76</v>
      </c>
      <c r="AY274" s="166" t="s">
        <v>139</v>
      </c>
    </row>
    <row r="275" spans="2:51" s="6" customFormat="1" ht="15.75" customHeight="1">
      <c r="B275" s="167"/>
      <c r="C275" s="168"/>
      <c r="D275" s="161" t="s">
        <v>151</v>
      </c>
      <c r="E275" s="168"/>
      <c r="F275" s="169" t="s">
        <v>428</v>
      </c>
      <c r="G275" s="168"/>
      <c r="H275" s="170">
        <v>36.51</v>
      </c>
      <c r="J275" s="168"/>
      <c r="K275" s="168"/>
      <c r="L275" s="171"/>
      <c r="M275" s="172"/>
      <c r="N275" s="168"/>
      <c r="O275" s="168"/>
      <c r="P275" s="168"/>
      <c r="Q275" s="168"/>
      <c r="R275" s="168"/>
      <c r="S275" s="168"/>
      <c r="T275" s="173"/>
      <c r="AT275" s="174" t="s">
        <v>151</v>
      </c>
      <c r="AU275" s="174" t="s">
        <v>84</v>
      </c>
      <c r="AV275" s="174" t="s">
        <v>84</v>
      </c>
      <c r="AW275" s="174" t="s">
        <v>97</v>
      </c>
      <c r="AX275" s="174" t="s">
        <v>76</v>
      </c>
      <c r="AY275" s="174" t="s">
        <v>139</v>
      </c>
    </row>
    <row r="276" spans="2:65" s="6" customFormat="1" ht="15.75" customHeight="1">
      <c r="B276" s="23"/>
      <c r="C276" s="145" t="s">
        <v>429</v>
      </c>
      <c r="D276" s="145" t="s">
        <v>142</v>
      </c>
      <c r="E276" s="146" t="s">
        <v>430</v>
      </c>
      <c r="F276" s="147" t="s">
        <v>431</v>
      </c>
      <c r="G276" s="148" t="s">
        <v>432</v>
      </c>
      <c r="H276" s="149">
        <v>1</v>
      </c>
      <c r="I276" s="150"/>
      <c r="J276" s="151">
        <f>ROUND($I$276*$H$276,2)</f>
        <v>0</v>
      </c>
      <c r="K276" s="147"/>
      <c r="L276" s="43"/>
      <c r="M276" s="152"/>
      <c r="N276" s="153" t="s">
        <v>47</v>
      </c>
      <c r="O276" s="24"/>
      <c r="P276" s="154">
        <f>$O$276*$H$276</f>
        <v>0</v>
      </c>
      <c r="Q276" s="154">
        <v>0</v>
      </c>
      <c r="R276" s="154">
        <f>$Q$276*$H$276</f>
        <v>0</v>
      </c>
      <c r="S276" s="154">
        <v>0</v>
      </c>
      <c r="T276" s="155">
        <f>$S$276*$H$276</f>
        <v>0</v>
      </c>
      <c r="AR276" s="89" t="s">
        <v>147</v>
      </c>
      <c r="AT276" s="89" t="s">
        <v>142</v>
      </c>
      <c r="AU276" s="89" t="s">
        <v>84</v>
      </c>
      <c r="AY276" s="6" t="s">
        <v>139</v>
      </c>
      <c r="BE276" s="156">
        <f>IF($N$276="základní",$J$276,0)</f>
        <v>0</v>
      </c>
      <c r="BF276" s="156">
        <f>IF($N$276="snížená",$J$276,0)</f>
        <v>0</v>
      </c>
      <c r="BG276" s="156">
        <f>IF($N$276="zákl. přenesená",$J$276,0)</f>
        <v>0</v>
      </c>
      <c r="BH276" s="156">
        <f>IF($N$276="sníž. přenesená",$J$276,0)</f>
        <v>0</v>
      </c>
      <c r="BI276" s="156">
        <f>IF($N$276="nulová",$J$276,0)</f>
        <v>0</v>
      </c>
      <c r="BJ276" s="89" t="s">
        <v>22</v>
      </c>
      <c r="BK276" s="156">
        <f>ROUND($I$276*$H$276,2)</f>
        <v>0</v>
      </c>
      <c r="BL276" s="89" t="s">
        <v>147</v>
      </c>
      <c r="BM276" s="89" t="s">
        <v>433</v>
      </c>
    </row>
    <row r="277" spans="2:65" s="6" customFormat="1" ht="15.75" customHeight="1">
      <c r="B277" s="23"/>
      <c r="C277" s="148" t="s">
        <v>434</v>
      </c>
      <c r="D277" s="148" t="s">
        <v>142</v>
      </c>
      <c r="E277" s="146" t="s">
        <v>435</v>
      </c>
      <c r="F277" s="147" t="s">
        <v>436</v>
      </c>
      <c r="G277" s="148"/>
      <c r="H277" s="149">
        <v>523.716</v>
      </c>
      <c r="I277" s="150"/>
      <c r="J277" s="151">
        <f>ROUND($I$277*$H$277,2)</f>
        <v>0</v>
      </c>
      <c r="K277" s="147"/>
      <c r="L277" s="43"/>
      <c r="M277" s="152"/>
      <c r="N277" s="153" t="s">
        <v>47</v>
      </c>
      <c r="O277" s="24"/>
      <c r="P277" s="154">
        <f>$O$277*$H$277</f>
        <v>0</v>
      </c>
      <c r="Q277" s="154">
        <v>0</v>
      </c>
      <c r="R277" s="154">
        <f>$Q$277*$H$277</f>
        <v>0</v>
      </c>
      <c r="S277" s="154">
        <v>0</v>
      </c>
      <c r="T277" s="155">
        <f>$S$277*$H$277</f>
        <v>0</v>
      </c>
      <c r="AR277" s="89" t="s">
        <v>147</v>
      </c>
      <c r="AT277" s="89" t="s">
        <v>142</v>
      </c>
      <c r="AU277" s="89" t="s">
        <v>84</v>
      </c>
      <c r="AY277" s="89" t="s">
        <v>139</v>
      </c>
      <c r="BE277" s="156">
        <f>IF($N$277="základní",$J$277,0)</f>
        <v>0</v>
      </c>
      <c r="BF277" s="156">
        <f>IF($N$277="snížená",$J$277,0)</f>
        <v>0</v>
      </c>
      <c r="BG277" s="156">
        <f>IF($N$277="zákl. přenesená",$J$277,0)</f>
        <v>0</v>
      </c>
      <c r="BH277" s="156">
        <f>IF($N$277="sníž. přenesená",$J$277,0)</f>
        <v>0</v>
      </c>
      <c r="BI277" s="156">
        <f>IF($N$277="nulová",$J$277,0)</f>
        <v>0</v>
      </c>
      <c r="BJ277" s="89" t="s">
        <v>22</v>
      </c>
      <c r="BK277" s="156">
        <f>ROUND($I$277*$H$277,2)</f>
        <v>0</v>
      </c>
      <c r="BL277" s="89" t="s">
        <v>147</v>
      </c>
      <c r="BM277" s="89" t="s">
        <v>437</v>
      </c>
    </row>
    <row r="278" spans="2:63" s="132" customFormat="1" ht="30.75" customHeight="1">
      <c r="B278" s="133"/>
      <c r="C278" s="134"/>
      <c r="D278" s="134" t="s">
        <v>75</v>
      </c>
      <c r="E278" s="143" t="s">
        <v>438</v>
      </c>
      <c r="F278" s="143" t="s">
        <v>439</v>
      </c>
      <c r="G278" s="134"/>
      <c r="H278" s="134"/>
      <c r="J278" s="144">
        <f>$BK$278</f>
        <v>0</v>
      </c>
      <c r="K278" s="134"/>
      <c r="L278" s="137"/>
      <c r="M278" s="138"/>
      <c r="N278" s="134"/>
      <c r="O278" s="134"/>
      <c r="P278" s="139">
        <f>SUM($P$279:$P$287)</f>
        <v>0</v>
      </c>
      <c r="Q278" s="134"/>
      <c r="R278" s="139">
        <f>SUM($R$279:$R$287)</f>
        <v>0.05804696</v>
      </c>
      <c r="S278" s="134"/>
      <c r="T278" s="140">
        <f>SUM($T$279:$T$287)</f>
        <v>0</v>
      </c>
      <c r="AR278" s="141" t="s">
        <v>22</v>
      </c>
      <c r="AT278" s="141" t="s">
        <v>75</v>
      </c>
      <c r="AU278" s="141" t="s">
        <v>22</v>
      </c>
      <c r="AY278" s="141" t="s">
        <v>139</v>
      </c>
      <c r="BK278" s="142">
        <f>SUM($BK$279:$BK$287)</f>
        <v>0</v>
      </c>
    </row>
    <row r="279" spans="2:65" s="6" customFormat="1" ht="15.75" customHeight="1">
      <c r="B279" s="23"/>
      <c r="C279" s="148" t="s">
        <v>440</v>
      </c>
      <c r="D279" s="148" t="s">
        <v>142</v>
      </c>
      <c r="E279" s="146" t="s">
        <v>441</v>
      </c>
      <c r="F279" s="147" t="s">
        <v>442</v>
      </c>
      <c r="G279" s="148" t="s">
        <v>163</v>
      </c>
      <c r="H279" s="149">
        <v>1451.174</v>
      </c>
      <c r="I279" s="150"/>
      <c r="J279" s="151">
        <f>ROUND($I$279*$H$279,2)</f>
        <v>0</v>
      </c>
      <c r="K279" s="147" t="s">
        <v>146</v>
      </c>
      <c r="L279" s="43"/>
      <c r="M279" s="152"/>
      <c r="N279" s="153" t="s">
        <v>47</v>
      </c>
      <c r="O279" s="24"/>
      <c r="P279" s="154">
        <f>$O$279*$H$279</f>
        <v>0</v>
      </c>
      <c r="Q279" s="154">
        <v>4E-05</v>
      </c>
      <c r="R279" s="154">
        <f>$Q$279*$H$279</f>
        <v>0.05804696</v>
      </c>
      <c r="S279" s="154">
        <v>0</v>
      </c>
      <c r="T279" s="155">
        <f>$S$279*$H$279</f>
        <v>0</v>
      </c>
      <c r="AR279" s="89" t="s">
        <v>147</v>
      </c>
      <c r="AT279" s="89" t="s">
        <v>142</v>
      </c>
      <c r="AU279" s="89" t="s">
        <v>84</v>
      </c>
      <c r="AY279" s="89" t="s">
        <v>139</v>
      </c>
      <c r="BE279" s="156">
        <f>IF($N$279="základní",$J$279,0)</f>
        <v>0</v>
      </c>
      <c r="BF279" s="156">
        <f>IF($N$279="snížená",$J$279,0)</f>
        <v>0</v>
      </c>
      <c r="BG279" s="156">
        <f>IF($N$279="zákl. přenesená",$J$279,0)</f>
        <v>0</v>
      </c>
      <c r="BH279" s="156">
        <f>IF($N$279="sníž. přenesená",$J$279,0)</f>
        <v>0</v>
      </c>
      <c r="BI279" s="156">
        <f>IF($N$279="nulová",$J$279,0)</f>
        <v>0</v>
      </c>
      <c r="BJ279" s="89" t="s">
        <v>22</v>
      </c>
      <c r="BK279" s="156">
        <f>ROUND($I$279*$H$279,2)</f>
        <v>0</v>
      </c>
      <c r="BL279" s="89" t="s">
        <v>147</v>
      </c>
      <c r="BM279" s="89" t="s">
        <v>443</v>
      </c>
    </row>
    <row r="280" spans="2:47" s="6" customFormat="1" ht="38.25" customHeight="1">
      <c r="B280" s="23"/>
      <c r="C280" s="24"/>
      <c r="D280" s="157" t="s">
        <v>149</v>
      </c>
      <c r="E280" s="24"/>
      <c r="F280" s="158" t="s">
        <v>444</v>
      </c>
      <c r="G280" s="24"/>
      <c r="H280" s="24"/>
      <c r="J280" s="24"/>
      <c r="K280" s="24"/>
      <c r="L280" s="43"/>
      <c r="M280" s="56"/>
      <c r="N280" s="24"/>
      <c r="O280" s="24"/>
      <c r="P280" s="24"/>
      <c r="Q280" s="24"/>
      <c r="R280" s="24"/>
      <c r="S280" s="24"/>
      <c r="T280" s="57"/>
      <c r="AT280" s="6" t="s">
        <v>149</v>
      </c>
      <c r="AU280" s="6" t="s">
        <v>84</v>
      </c>
    </row>
    <row r="281" spans="2:51" s="6" customFormat="1" ht="15.75" customHeight="1">
      <c r="B281" s="167"/>
      <c r="C281" s="168"/>
      <c r="D281" s="161" t="s">
        <v>151</v>
      </c>
      <c r="E281" s="168"/>
      <c r="F281" s="169" t="s">
        <v>445</v>
      </c>
      <c r="G281" s="168"/>
      <c r="H281" s="170">
        <v>1451.174</v>
      </c>
      <c r="J281" s="168"/>
      <c r="K281" s="168"/>
      <c r="L281" s="171"/>
      <c r="M281" s="172"/>
      <c r="N281" s="168"/>
      <c r="O281" s="168"/>
      <c r="P281" s="168"/>
      <c r="Q281" s="168"/>
      <c r="R281" s="168"/>
      <c r="S281" s="168"/>
      <c r="T281" s="173"/>
      <c r="AT281" s="174" t="s">
        <v>151</v>
      </c>
      <c r="AU281" s="174" t="s">
        <v>84</v>
      </c>
      <c r="AV281" s="174" t="s">
        <v>84</v>
      </c>
      <c r="AW281" s="174" t="s">
        <v>97</v>
      </c>
      <c r="AX281" s="174" t="s">
        <v>76</v>
      </c>
      <c r="AY281" s="174" t="s">
        <v>139</v>
      </c>
    </row>
    <row r="282" spans="2:65" s="6" customFormat="1" ht="27" customHeight="1">
      <c r="B282" s="23"/>
      <c r="C282" s="145" t="s">
        <v>446</v>
      </c>
      <c r="D282" s="145" t="s">
        <v>142</v>
      </c>
      <c r="E282" s="146" t="s">
        <v>447</v>
      </c>
      <c r="F282" s="147" t="s">
        <v>448</v>
      </c>
      <c r="G282" s="148" t="s">
        <v>183</v>
      </c>
      <c r="H282" s="149">
        <v>3</v>
      </c>
      <c r="I282" s="150"/>
      <c r="J282" s="151">
        <f>ROUND($I$282*$H$282,2)</f>
        <v>0</v>
      </c>
      <c r="K282" s="147"/>
      <c r="L282" s="43"/>
      <c r="M282" s="152"/>
      <c r="N282" s="153" t="s">
        <v>47</v>
      </c>
      <c r="O282" s="24"/>
      <c r="P282" s="154">
        <f>$O$282*$H$282</f>
        <v>0</v>
      </c>
      <c r="Q282" s="154">
        <v>0</v>
      </c>
      <c r="R282" s="154">
        <f>$Q$282*$H$282</f>
        <v>0</v>
      </c>
      <c r="S282" s="154">
        <v>0</v>
      </c>
      <c r="T282" s="155">
        <f>$S$282*$H$282</f>
        <v>0</v>
      </c>
      <c r="AR282" s="89" t="s">
        <v>255</v>
      </c>
      <c r="AT282" s="89" t="s">
        <v>142</v>
      </c>
      <c r="AU282" s="89" t="s">
        <v>84</v>
      </c>
      <c r="AY282" s="6" t="s">
        <v>139</v>
      </c>
      <c r="BE282" s="156">
        <f>IF($N$282="základní",$J$282,0)</f>
        <v>0</v>
      </c>
      <c r="BF282" s="156">
        <f>IF($N$282="snížená",$J$282,0)</f>
        <v>0</v>
      </c>
      <c r="BG282" s="156">
        <f>IF($N$282="zákl. přenesená",$J$282,0)</f>
        <v>0</v>
      </c>
      <c r="BH282" s="156">
        <f>IF($N$282="sníž. přenesená",$J$282,0)</f>
        <v>0</v>
      </c>
      <c r="BI282" s="156">
        <f>IF($N$282="nulová",$J$282,0)</f>
        <v>0</v>
      </c>
      <c r="BJ282" s="89" t="s">
        <v>22</v>
      </c>
      <c r="BK282" s="156">
        <f>ROUND($I$282*$H$282,2)</f>
        <v>0</v>
      </c>
      <c r="BL282" s="89" t="s">
        <v>255</v>
      </c>
      <c r="BM282" s="89" t="s">
        <v>449</v>
      </c>
    </row>
    <row r="283" spans="2:47" s="6" customFormat="1" ht="27" customHeight="1">
      <c r="B283" s="23"/>
      <c r="C283" s="24"/>
      <c r="D283" s="157" t="s">
        <v>149</v>
      </c>
      <c r="E283" s="24"/>
      <c r="F283" s="158" t="s">
        <v>450</v>
      </c>
      <c r="G283" s="24"/>
      <c r="H283" s="24"/>
      <c r="J283" s="24"/>
      <c r="K283" s="24"/>
      <c r="L283" s="43"/>
      <c r="M283" s="56"/>
      <c r="N283" s="24"/>
      <c r="O283" s="24"/>
      <c r="P283" s="24"/>
      <c r="Q283" s="24"/>
      <c r="R283" s="24"/>
      <c r="S283" s="24"/>
      <c r="T283" s="57"/>
      <c r="AT283" s="6" t="s">
        <v>149</v>
      </c>
      <c r="AU283" s="6" t="s">
        <v>84</v>
      </c>
    </row>
    <row r="284" spans="2:65" s="6" customFormat="1" ht="27" customHeight="1">
      <c r="B284" s="23"/>
      <c r="C284" s="145" t="s">
        <v>451</v>
      </c>
      <c r="D284" s="145" t="s">
        <v>142</v>
      </c>
      <c r="E284" s="146" t="s">
        <v>452</v>
      </c>
      <c r="F284" s="147" t="s">
        <v>453</v>
      </c>
      <c r="G284" s="148" t="s">
        <v>183</v>
      </c>
      <c r="H284" s="149">
        <v>11</v>
      </c>
      <c r="I284" s="150"/>
      <c r="J284" s="151">
        <f>ROUND($I$284*$H$284,2)</f>
        <v>0</v>
      </c>
      <c r="K284" s="147"/>
      <c r="L284" s="43"/>
      <c r="M284" s="152"/>
      <c r="N284" s="153" t="s">
        <v>47</v>
      </c>
      <c r="O284" s="24"/>
      <c r="P284" s="154">
        <f>$O$284*$H$284</f>
        <v>0</v>
      </c>
      <c r="Q284" s="154">
        <v>0</v>
      </c>
      <c r="R284" s="154">
        <f>$Q$284*$H$284</f>
        <v>0</v>
      </c>
      <c r="S284" s="154">
        <v>0</v>
      </c>
      <c r="T284" s="155">
        <f>$S$284*$H$284</f>
        <v>0</v>
      </c>
      <c r="AR284" s="89" t="s">
        <v>147</v>
      </c>
      <c r="AT284" s="89" t="s">
        <v>142</v>
      </c>
      <c r="AU284" s="89" t="s">
        <v>84</v>
      </c>
      <c r="AY284" s="6" t="s">
        <v>139</v>
      </c>
      <c r="BE284" s="156">
        <f>IF($N$284="základní",$J$284,0)</f>
        <v>0</v>
      </c>
      <c r="BF284" s="156">
        <f>IF($N$284="snížená",$J$284,0)</f>
        <v>0</v>
      </c>
      <c r="BG284" s="156">
        <f>IF($N$284="zákl. přenesená",$J$284,0)</f>
        <v>0</v>
      </c>
      <c r="BH284" s="156">
        <f>IF($N$284="sníž. přenesená",$J$284,0)</f>
        <v>0</v>
      </c>
      <c r="BI284" s="156">
        <f>IF($N$284="nulová",$J$284,0)</f>
        <v>0</v>
      </c>
      <c r="BJ284" s="89" t="s">
        <v>22</v>
      </c>
      <c r="BK284" s="156">
        <f>ROUND($I$284*$H$284,2)</f>
        <v>0</v>
      </c>
      <c r="BL284" s="89" t="s">
        <v>147</v>
      </c>
      <c r="BM284" s="89" t="s">
        <v>454</v>
      </c>
    </row>
    <row r="285" spans="2:65" s="6" customFormat="1" ht="15.75" customHeight="1">
      <c r="B285" s="23"/>
      <c r="C285" s="148" t="s">
        <v>455</v>
      </c>
      <c r="D285" s="148" t="s">
        <v>142</v>
      </c>
      <c r="E285" s="146" t="s">
        <v>456</v>
      </c>
      <c r="F285" s="147" t="s">
        <v>457</v>
      </c>
      <c r="G285" s="148" t="s">
        <v>183</v>
      </c>
      <c r="H285" s="149">
        <v>1</v>
      </c>
      <c r="I285" s="150"/>
      <c r="J285" s="151">
        <f>ROUND($I$285*$H$285,2)</f>
        <v>0</v>
      </c>
      <c r="K285" s="147"/>
      <c r="L285" s="43"/>
      <c r="M285" s="152"/>
      <c r="N285" s="153" t="s">
        <v>47</v>
      </c>
      <c r="O285" s="24"/>
      <c r="P285" s="154">
        <f>$O$285*$H$285</f>
        <v>0</v>
      </c>
      <c r="Q285" s="154">
        <v>0</v>
      </c>
      <c r="R285" s="154">
        <f>$Q$285*$H$285</f>
        <v>0</v>
      </c>
      <c r="S285" s="154">
        <v>0</v>
      </c>
      <c r="T285" s="155">
        <f>$S$285*$H$285</f>
        <v>0</v>
      </c>
      <c r="AR285" s="89" t="s">
        <v>147</v>
      </c>
      <c r="AT285" s="89" t="s">
        <v>142</v>
      </c>
      <c r="AU285" s="89" t="s">
        <v>84</v>
      </c>
      <c r="AY285" s="89" t="s">
        <v>139</v>
      </c>
      <c r="BE285" s="156">
        <f>IF($N$285="základní",$J$285,0)</f>
        <v>0</v>
      </c>
      <c r="BF285" s="156">
        <f>IF($N$285="snížená",$J$285,0)</f>
        <v>0</v>
      </c>
      <c r="BG285" s="156">
        <f>IF($N$285="zákl. přenesená",$J$285,0)</f>
        <v>0</v>
      </c>
      <c r="BH285" s="156">
        <f>IF($N$285="sníž. přenesená",$J$285,0)</f>
        <v>0</v>
      </c>
      <c r="BI285" s="156">
        <f>IF($N$285="nulová",$J$285,0)</f>
        <v>0</v>
      </c>
      <c r="BJ285" s="89" t="s">
        <v>22</v>
      </c>
      <c r="BK285" s="156">
        <f>ROUND($I$285*$H$285,2)</f>
        <v>0</v>
      </c>
      <c r="BL285" s="89" t="s">
        <v>147</v>
      </c>
      <c r="BM285" s="89" t="s">
        <v>458</v>
      </c>
    </row>
    <row r="286" spans="2:47" s="6" customFormat="1" ht="16.5" customHeight="1">
      <c r="B286" s="23"/>
      <c r="C286" s="24"/>
      <c r="D286" s="157" t="s">
        <v>149</v>
      </c>
      <c r="E286" s="24"/>
      <c r="F286" s="158" t="s">
        <v>459</v>
      </c>
      <c r="G286" s="24"/>
      <c r="H286" s="24"/>
      <c r="J286" s="24"/>
      <c r="K286" s="24"/>
      <c r="L286" s="43"/>
      <c r="M286" s="56"/>
      <c r="N286" s="24"/>
      <c r="O286" s="24"/>
      <c r="P286" s="24"/>
      <c r="Q286" s="24"/>
      <c r="R286" s="24"/>
      <c r="S286" s="24"/>
      <c r="T286" s="57"/>
      <c r="AT286" s="6" t="s">
        <v>149</v>
      </c>
      <c r="AU286" s="6" t="s">
        <v>84</v>
      </c>
    </row>
    <row r="287" spans="2:65" s="6" customFormat="1" ht="27" customHeight="1">
      <c r="B287" s="23"/>
      <c r="C287" s="145" t="s">
        <v>460</v>
      </c>
      <c r="D287" s="145" t="s">
        <v>142</v>
      </c>
      <c r="E287" s="146" t="s">
        <v>461</v>
      </c>
      <c r="F287" s="147" t="s">
        <v>462</v>
      </c>
      <c r="G287" s="148" t="s">
        <v>189</v>
      </c>
      <c r="H287" s="149">
        <v>25.59</v>
      </c>
      <c r="I287" s="150"/>
      <c r="J287" s="151">
        <f>ROUND($I$287*$H$287,2)</f>
        <v>0</v>
      </c>
      <c r="K287" s="147"/>
      <c r="L287" s="43"/>
      <c r="M287" s="152"/>
      <c r="N287" s="153" t="s">
        <v>47</v>
      </c>
      <c r="O287" s="24"/>
      <c r="P287" s="154">
        <f>$O$287*$H$287</f>
        <v>0</v>
      </c>
      <c r="Q287" s="154">
        <v>0</v>
      </c>
      <c r="R287" s="154">
        <f>$Q$287*$H$287</f>
        <v>0</v>
      </c>
      <c r="S287" s="154">
        <v>0</v>
      </c>
      <c r="T287" s="155">
        <f>$S$287*$H$287</f>
        <v>0</v>
      </c>
      <c r="AR287" s="89" t="s">
        <v>147</v>
      </c>
      <c r="AT287" s="89" t="s">
        <v>142</v>
      </c>
      <c r="AU287" s="89" t="s">
        <v>84</v>
      </c>
      <c r="AY287" s="6" t="s">
        <v>139</v>
      </c>
      <c r="BE287" s="156">
        <f>IF($N$287="základní",$J$287,0)</f>
        <v>0</v>
      </c>
      <c r="BF287" s="156">
        <f>IF($N$287="snížená",$J$287,0)</f>
        <v>0</v>
      </c>
      <c r="BG287" s="156">
        <f>IF($N$287="zákl. přenesená",$J$287,0)</f>
        <v>0</v>
      </c>
      <c r="BH287" s="156">
        <f>IF($N$287="sníž. přenesená",$J$287,0)</f>
        <v>0</v>
      </c>
      <c r="BI287" s="156">
        <f>IF($N$287="nulová",$J$287,0)</f>
        <v>0</v>
      </c>
      <c r="BJ287" s="89" t="s">
        <v>22</v>
      </c>
      <c r="BK287" s="156">
        <f>ROUND($I$287*$H$287,2)</f>
        <v>0</v>
      </c>
      <c r="BL287" s="89" t="s">
        <v>147</v>
      </c>
      <c r="BM287" s="89" t="s">
        <v>463</v>
      </c>
    </row>
    <row r="288" spans="2:63" s="132" customFormat="1" ht="30.75" customHeight="1">
      <c r="B288" s="133"/>
      <c r="C288" s="134"/>
      <c r="D288" s="134" t="s">
        <v>75</v>
      </c>
      <c r="E288" s="143" t="s">
        <v>464</v>
      </c>
      <c r="F288" s="143" t="s">
        <v>465</v>
      </c>
      <c r="G288" s="134"/>
      <c r="H288" s="134"/>
      <c r="J288" s="144">
        <f>$BK$288</f>
        <v>0</v>
      </c>
      <c r="K288" s="134"/>
      <c r="L288" s="137"/>
      <c r="M288" s="138"/>
      <c r="N288" s="134"/>
      <c r="O288" s="134"/>
      <c r="P288" s="139">
        <f>SUM($P$289:$P$364)</f>
        <v>0</v>
      </c>
      <c r="Q288" s="134"/>
      <c r="R288" s="139">
        <f>SUM($R$289:$R$364)</f>
        <v>0</v>
      </c>
      <c r="S288" s="134"/>
      <c r="T288" s="140">
        <f>SUM($T$289:$T$364)</f>
        <v>24.780056119999994</v>
      </c>
      <c r="AR288" s="141" t="s">
        <v>22</v>
      </c>
      <c r="AT288" s="141" t="s">
        <v>75</v>
      </c>
      <c r="AU288" s="141" t="s">
        <v>22</v>
      </c>
      <c r="AY288" s="141" t="s">
        <v>139</v>
      </c>
      <c r="BK288" s="142">
        <f>SUM($BK$289:$BK$364)</f>
        <v>0</v>
      </c>
    </row>
    <row r="289" spans="2:65" s="6" customFormat="1" ht="15.75" customHeight="1">
      <c r="B289" s="23"/>
      <c r="C289" s="148" t="s">
        <v>466</v>
      </c>
      <c r="D289" s="148" t="s">
        <v>142</v>
      </c>
      <c r="E289" s="146" t="s">
        <v>467</v>
      </c>
      <c r="F289" s="147" t="s">
        <v>468</v>
      </c>
      <c r="G289" s="148" t="s">
        <v>163</v>
      </c>
      <c r="H289" s="149">
        <v>1.2</v>
      </c>
      <c r="I289" s="150"/>
      <c r="J289" s="151">
        <f>ROUND($I$289*$H$289,2)</f>
        <v>0</v>
      </c>
      <c r="K289" s="147" t="s">
        <v>146</v>
      </c>
      <c r="L289" s="43"/>
      <c r="M289" s="152"/>
      <c r="N289" s="153" t="s">
        <v>47</v>
      </c>
      <c r="O289" s="24"/>
      <c r="P289" s="154">
        <f>$O$289*$H$289</f>
        <v>0</v>
      </c>
      <c r="Q289" s="154">
        <v>0</v>
      </c>
      <c r="R289" s="154">
        <f>$Q$289*$H$289</f>
        <v>0</v>
      </c>
      <c r="S289" s="154">
        <v>0.041</v>
      </c>
      <c r="T289" s="155">
        <f>$S$289*$H$289</f>
        <v>0.0492</v>
      </c>
      <c r="AR289" s="89" t="s">
        <v>147</v>
      </c>
      <c r="AT289" s="89" t="s">
        <v>142</v>
      </c>
      <c r="AU289" s="89" t="s">
        <v>84</v>
      </c>
      <c r="AY289" s="89" t="s">
        <v>139</v>
      </c>
      <c r="BE289" s="156">
        <f>IF($N$289="základní",$J$289,0)</f>
        <v>0</v>
      </c>
      <c r="BF289" s="156">
        <f>IF($N$289="snížená",$J$289,0)</f>
        <v>0</v>
      </c>
      <c r="BG289" s="156">
        <f>IF($N$289="zákl. přenesená",$J$289,0)</f>
        <v>0</v>
      </c>
      <c r="BH289" s="156">
        <f>IF($N$289="sníž. přenesená",$J$289,0)</f>
        <v>0</v>
      </c>
      <c r="BI289" s="156">
        <f>IF($N$289="nulová",$J$289,0)</f>
        <v>0</v>
      </c>
      <c r="BJ289" s="89" t="s">
        <v>22</v>
      </c>
      <c r="BK289" s="156">
        <f>ROUND($I$289*$H$289,2)</f>
        <v>0</v>
      </c>
      <c r="BL289" s="89" t="s">
        <v>147</v>
      </c>
      <c r="BM289" s="89" t="s">
        <v>469</v>
      </c>
    </row>
    <row r="290" spans="2:47" s="6" customFormat="1" ht="27" customHeight="1">
      <c r="B290" s="23"/>
      <c r="C290" s="24"/>
      <c r="D290" s="157" t="s">
        <v>149</v>
      </c>
      <c r="E290" s="24"/>
      <c r="F290" s="158" t="s">
        <v>470</v>
      </c>
      <c r="G290" s="24"/>
      <c r="H290" s="24"/>
      <c r="J290" s="24"/>
      <c r="K290" s="24"/>
      <c r="L290" s="43"/>
      <c r="M290" s="56"/>
      <c r="N290" s="24"/>
      <c r="O290" s="24"/>
      <c r="P290" s="24"/>
      <c r="Q290" s="24"/>
      <c r="R290" s="24"/>
      <c r="S290" s="24"/>
      <c r="T290" s="57"/>
      <c r="AT290" s="6" t="s">
        <v>149</v>
      </c>
      <c r="AU290" s="6" t="s">
        <v>84</v>
      </c>
    </row>
    <row r="291" spans="2:51" s="6" customFormat="1" ht="15.75" customHeight="1">
      <c r="B291" s="159"/>
      <c r="C291" s="160"/>
      <c r="D291" s="161" t="s">
        <v>151</v>
      </c>
      <c r="E291" s="160"/>
      <c r="F291" s="162" t="s">
        <v>471</v>
      </c>
      <c r="G291" s="160"/>
      <c r="H291" s="160"/>
      <c r="J291" s="160"/>
      <c r="K291" s="160"/>
      <c r="L291" s="163"/>
      <c r="M291" s="164"/>
      <c r="N291" s="160"/>
      <c r="O291" s="160"/>
      <c r="P291" s="160"/>
      <c r="Q291" s="160"/>
      <c r="R291" s="160"/>
      <c r="S291" s="160"/>
      <c r="T291" s="165"/>
      <c r="AT291" s="166" t="s">
        <v>151</v>
      </c>
      <c r="AU291" s="166" t="s">
        <v>84</v>
      </c>
      <c r="AV291" s="166" t="s">
        <v>22</v>
      </c>
      <c r="AW291" s="166" t="s">
        <v>97</v>
      </c>
      <c r="AX291" s="166" t="s">
        <v>76</v>
      </c>
      <c r="AY291" s="166" t="s">
        <v>139</v>
      </c>
    </row>
    <row r="292" spans="2:51" s="6" customFormat="1" ht="15.75" customHeight="1">
      <c r="B292" s="167"/>
      <c r="C292" s="168"/>
      <c r="D292" s="161" t="s">
        <v>151</v>
      </c>
      <c r="E292" s="168"/>
      <c r="F292" s="169" t="s">
        <v>472</v>
      </c>
      <c r="G292" s="168"/>
      <c r="H292" s="170">
        <v>1.2</v>
      </c>
      <c r="J292" s="168"/>
      <c r="K292" s="168"/>
      <c r="L292" s="171"/>
      <c r="M292" s="172"/>
      <c r="N292" s="168"/>
      <c r="O292" s="168"/>
      <c r="P292" s="168"/>
      <c r="Q292" s="168"/>
      <c r="R292" s="168"/>
      <c r="S292" s="168"/>
      <c r="T292" s="173"/>
      <c r="AT292" s="174" t="s">
        <v>151</v>
      </c>
      <c r="AU292" s="174" t="s">
        <v>84</v>
      </c>
      <c r="AV292" s="174" t="s">
        <v>84</v>
      </c>
      <c r="AW292" s="174" t="s">
        <v>97</v>
      </c>
      <c r="AX292" s="174" t="s">
        <v>76</v>
      </c>
      <c r="AY292" s="174" t="s">
        <v>139</v>
      </c>
    </row>
    <row r="293" spans="2:65" s="6" customFormat="1" ht="15.75" customHeight="1">
      <c r="B293" s="23"/>
      <c r="C293" s="145" t="s">
        <v>473</v>
      </c>
      <c r="D293" s="145" t="s">
        <v>142</v>
      </c>
      <c r="E293" s="146" t="s">
        <v>474</v>
      </c>
      <c r="F293" s="147" t="s">
        <v>475</v>
      </c>
      <c r="G293" s="148" t="s">
        <v>163</v>
      </c>
      <c r="H293" s="149">
        <v>289.242</v>
      </c>
      <c r="I293" s="150"/>
      <c r="J293" s="151">
        <f>ROUND($I$293*$H$293,2)</f>
        <v>0</v>
      </c>
      <c r="K293" s="147" t="s">
        <v>146</v>
      </c>
      <c r="L293" s="43"/>
      <c r="M293" s="152"/>
      <c r="N293" s="153" t="s">
        <v>47</v>
      </c>
      <c r="O293" s="24"/>
      <c r="P293" s="154">
        <f>$O$293*$H$293</f>
        <v>0</v>
      </c>
      <c r="Q293" s="154">
        <v>0</v>
      </c>
      <c r="R293" s="154">
        <f>$Q$293*$H$293</f>
        <v>0</v>
      </c>
      <c r="S293" s="154">
        <v>0.027</v>
      </c>
      <c r="T293" s="155">
        <f>$S$293*$H$293</f>
        <v>7.809534</v>
      </c>
      <c r="AR293" s="89" t="s">
        <v>147</v>
      </c>
      <c r="AT293" s="89" t="s">
        <v>142</v>
      </c>
      <c r="AU293" s="89" t="s">
        <v>84</v>
      </c>
      <c r="AY293" s="6" t="s">
        <v>139</v>
      </c>
      <c r="BE293" s="156">
        <f>IF($N$293="základní",$J$293,0)</f>
        <v>0</v>
      </c>
      <c r="BF293" s="156">
        <f>IF($N$293="snížená",$J$293,0)</f>
        <v>0</v>
      </c>
      <c r="BG293" s="156">
        <f>IF($N$293="zákl. přenesená",$J$293,0)</f>
        <v>0</v>
      </c>
      <c r="BH293" s="156">
        <f>IF($N$293="sníž. přenesená",$J$293,0)</f>
        <v>0</v>
      </c>
      <c r="BI293" s="156">
        <f>IF($N$293="nulová",$J$293,0)</f>
        <v>0</v>
      </c>
      <c r="BJ293" s="89" t="s">
        <v>22</v>
      </c>
      <c r="BK293" s="156">
        <f>ROUND($I$293*$H$293,2)</f>
        <v>0</v>
      </c>
      <c r="BL293" s="89" t="s">
        <v>147</v>
      </c>
      <c r="BM293" s="89" t="s">
        <v>476</v>
      </c>
    </row>
    <row r="294" spans="2:47" s="6" customFormat="1" ht="27" customHeight="1">
      <c r="B294" s="23"/>
      <c r="C294" s="24"/>
      <c r="D294" s="157" t="s">
        <v>149</v>
      </c>
      <c r="E294" s="24"/>
      <c r="F294" s="158" t="s">
        <v>477</v>
      </c>
      <c r="G294" s="24"/>
      <c r="H294" s="24"/>
      <c r="J294" s="24"/>
      <c r="K294" s="24"/>
      <c r="L294" s="43"/>
      <c r="M294" s="56"/>
      <c r="N294" s="24"/>
      <c r="O294" s="24"/>
      <c r="P294" s="24"/>
      <c r="Q294" s="24"/>
      <c r="R294" s="24"/>
      <c r="S294" s="24"/>
      <c r="T294" s="57"/>
      <c r="AT294" s="6" t="s">
        <v>149</v>
      </c>
      <c r="AU294" s="6" t="s">
        <v>84</v>
      </c>
    </row>
    <row r="295" spans="2:51" s="6" customFormat="1" ht="15.75" customHeight="1">
      <c r="B295" s="159"/>
      <c r="C295" s="160"/>
      <c r="D295" s="161" t="s">
        <v>151</v>
      </c>
      <c r="E295" s="160"/>
      <c r="F295" s="162" t="s">
        <v>471</v>
      </c>
      <c r="G295" s="160"/>
      <c r="H295" s="160"/>
      <c r="J295" s="160"/>
      <c r="K295" s="160"/>
      <c r="L295" s="163"/>
      <c r="M295" s="164"/>
      <c r="N295" s="160"/>
      <c r="O295" s="160"/>
      <c r="P295" s="160"/>
      <c r="Q295" s="160"/>
      <c r="R295" s="160"/>
      <c r="S295" s="160"/>
      <c r="T295" s="165"/>
      <c r="AT295" s="166" t="s">
        <v>151</v>
      </c>
      <c r="AU295" s="166" t="s">
        <v>84</v>
      </c>
      <c r="AV295" s="166" t="s">
        <v>22</v>
      </c>
      <c r="AW295" s="166" t="s">
        <v>97</v>
      </c>
      <c r="AX295" s="166" t="s">
        <v>76</v>
      </c>
      <c r="AY295" s="166" t="s">
        <v>139</v>
      </c>
    </row>
    <row r="296" spans="2:51" s="6" customFormat="1" ht="15.75" customHeight="1">
      <c r="B296" s="167"/>
      <c r="C296" s="168"/>
      <c r="D296" s="161" t="s">
        <v>151</v>
      </c>
      <c r="E296" s="168"/>
      <c r="F296" s="169" t="s">
        <v>478</v>
      </c>
      <c r="G296" s="168"/>
      <c r="H296" s="170">
        <v>28.08</v>
      </c>
      <c r="J296" s="168"/>
      <c r="K296" s="168"/>
      <c r="L296" s="171"/>
      <c r="M296" s="172"/>
      <c r="N296" s="168"/>
      <c r="O296" s="168"/>
      <c r="P296" s="168"/>
      <c r="Q296" s="168"/>
      <c r="R296" s="168"/>
      <c r="S296" s="168"/>
      <c r="T296" s="173"/>
      <c r="AT296" s="174" t="s">
        <v>151</v>
      </c>
      <c r="AU296" s="174" t="s">
        <v>84</v>
      </c>
      <c r="AV296" s="174" t="s">
        <v>84</v>
      </c>
      <c r="AW296" s="174" t="s">
        <v>97</v>
      </c>
      <c r="AX296" s="174" t="s">
        <v>76</v>
      </c>
      <c r="AY296" s="174" t="s">
        <v>139</v>
      </c>
    </row>
    <row r="297" spans="2:51" s="6" customFormat="1" ht="15.75" customHeight="1">
      <c r="B297" s="167"/>
      <c r="C297" s="168"/>
      <c r="D297" s="161" t="s">
        <v>151</v>
      </c>
      <c r="E297" s="168"/>
      <c r="F297" s="169" t="s">
        <v>479</v>
      </c>
      <c r="G297" s="168"/>
      <c r="H297" s="170">
        <v>2.3</v>
      </c>
      <c r="J297" s="168"/>
      <c r="K297" s="168"/>
      <c r="L297" s="171"/>
      <c r="M297" s="172"/>
      <c r="N297" s="168"/>
      <c r="O297" s="168"/>
      <c r="P297" s="168"/>
      <c r="Q297" s="168"/>
      <c r="R297" s="168"/>
      <c r="S297" s="168"/>
      <c r="T297" s="173"/>
      <c r="AT297" s="174" t="s">
        <v>151</v>
      </c>
      <c r="AU297" s="174" t="s">
        <v>84</v>
      </c>
      <c r="AV297" s="174" t="s">
        <v>84</v>
      </c>
      <c r="AW297" s="174" t="s">
        <v>97</v>
      </c>
      <c r="AX297" s="174" t="s">
        <v>76</v>
      </c>
      <c r="AY297" s="174" t="s">
        <v>139</v>
      </c>
    </row>
    <row r="298" spans="2:51" s="6" customFormat="1" ht="15.75" customHeight="1">
      <c r="B298" s="167"/>
      <c r="C298" s="168"/>
      <c r="D298" s="161" t="s">
        <v>151</v>
      </c>
      <c r="E298" s="168"/>
      <c r="F298" s="169" t="s">
        <v>480</v>
      </c>
      <c r="G298" s="168"/>
      <c r="H298" s="170">
        <v>4.62</v>
      </c>
      <c r="J298" s="168"/>
      <c r="K298" s="168"/>
      <c r="L298" s="171"/>
      <c r="M298" s="172"/>
      <c r="N298" s="168"/>
      <c r="O298" s="168"/>
      <c r="P298" s="168"/>
      <c r="Q298" s="168"/>
      <c r="R298" s="168"/>
      <c r="S298" s="168"/>
      <c r="T298" s="173"/>
      <c r="AT298" s="174" t="s">
        <v>151</v>
      </c>
      <c r="AU298" s="174" t="s">
        <v>84</v>
      </c>
      <c r="AV298" s="174" t="s">
        <v>84</v>
      </c>
      <c r="AW298" s="174" t="s">
        <v>97</v>
      </c>
      <c r="AX298" s="174" t="s">
        <v>76</v>
      </c>
      <c r="AY298" s="174" t="s">
        <v>139</v>
      </c>
    </row>
    <row r="299" spans="2:51" s="6" customFormat="1" ht="15.75" customHeight="1">
      <c r="B299" s="159"/>
      <c r="C299" s="160"/>
      <c r="D299" s="161" t="s">
        <v>151</v>
      </c>
      <c r="E299" s="160"/>
      <c r="F299" s="162" t="s">
        <v>481</v>
      </c>
      <c r="G299" s="160"/>
      <c r="H299" s="160"/>
      <c r="J299" s="160"/>
      <c r="K299" s="160"/>
      <c r="L299" s="163"/>
      <c r="M299" s="164"/>
      <c r="N299" s="160"/>
      <c r="O299" s="160"/>
      <c r="P299" s="160"/>
      <c r="Q299" s="160"/>
      <c r="R299" s="160"/>
      <c r="S299" s="160"/>
      <c r="T299" s="165"/>
      <c r="AT299" s="166" t="s">
        <v>151</v>
      </c>
      <c r="AU299" s="166" t="s">
        <v>84</v>
      </c>
      <c r="AV299" s="166" t="s">
        <v>22</v>
      </c>
      <c r="AW299" s="166" t="s">
        <v>97</v>
      </c>
      <c r="AX299" s="166" t="s">
        <v>76</v>
      </c>
      <c r="AY299" s="166" t="s">
        <v>139</v>
      </c>
    </row>
    <row r="300" spans="2:51" s="6" customFormat="1" ht="15.75" customHeight="1">
      <c r="B300" s="167"/>
      <c r="C300" s="168"/>
      <c r="D300" s="161" t="s">
        <v>151</v>
      </c>
      <c r="E300" s="168"/>
      <c r="F300" s="169" t="s">
        <v>482</v>
      </c>
      <c r="G300" s="168"/>
      <c r="H300" s="170">
        <v>79.92</v>
      </c>
      <c r="J300" s="168"/>
      <c r="K300" s="168"/>
      <c r="L300" s="171"/>
      <c r="M300" s="172"/>
      <c r="N300" s="168"/>
      <c r="O300" s="168"/>
      <c r="P300" s="168"/>
      <c r="Q300" s="168"/>
      <c r="R300" s="168"/>
      <c r="S300" s="168"/>
      <c r="T300" s="173"/>
      <c r="AT300" s="174" t="s">
        <v>151</v>
      </c>
      <c r="AU300" s="174" t="s">
        <v>84</v>
      </c>
      <c r="AV300" s="174" t="s">
        <v>84</v>
      </c>
      <c r="AW300" s="174" t="s">
        <v>97</v>
      </c>
      <c r="AX300" s="174" t="s">
        <v>76</v>
      </c>
      <c r="AY300" s="174" t="s">
        <v>139</v>
      </c>
    </row>
    <row r="301" spans="2:51" s="6" customFormat="1" ht="15.75" customHeight="1">
      <c r="B301" s="167"/>
      <c r="C301" s="168"/>
      <c r="D301" s="161" t="s">
        <v>151</v>
      </c>
      <c r="E301" s="168"/>
      <c r="F301" s="169" t="s">
        <v>483</v>
      </c>
      <c r="G301" s="168"/>
      <c r="H301" s="170">
        <v>2.88</v>
      </c>
      <c r="J301" s="168"/>
      <c r="K301" s="168"/>
      <c r="L301" s="171"/>
      <c r="M301" s="172"/>
      <c r="N301" s="168"/>
      <c r="O301" s="168"/>
      <c r="P301" s="168"/>
      <c r="Q301" s="168"/>
      <c r="R301" s="168"/>
      <c r="S301" s="168"/>
      <c r="T301" s="173"/>
      <c r="AT301" s="174" t="s">
        <v>151</v>
      </c>
      <c r="AU301" s="174" t="s">
        <v>84</v>
      </c>
      <c r="AV301" s="174" t="s">
        <v>84</v>
      </c>
      <c r="AW301" s="174" t="s">
        <v>97</v>
      </c>
      <c r="AX301" s="174" t="s">
        <v>76</v>
      </c>
      <c r="AY301" s="174" t="s">
        <v>139</v>
      </c>
    </row>
    <row r="302" spans="2:51" s="6" customFormat="1" ht="15.75" customHeight="1">
      <c r="B302" s="167"/>
      <c r="C302" s="168"/>
      <c r="D302" s="161" t="s">
        <v>151</v>
      </c>
      <c r="E302" s="168"/>
      <c r="F302" s="169" t="s">
        <v>484</v>
      </c>
      <c r="G302" s="168"/>
      <c r="H302" s="170">
        <v>3.74</v>
      </c>
      <c r="J302" s="168"/>
      <c r="K302" s="168"/>
      <c r="L302" s="171"/>
      <c r="M302" s="172"/>
      <c r="N302" s="168"/>
      <c r="O302" s="168"/>
      <c r="P302" s="168"/>
      <c r="Q302" s="168"/>
      <c r="R302" s="168"/>
      <c r="S302" s="168"/>
      <c r="T302" s="173"/>
      <c r="AT302" s="174" t="s">
        <v>151</v>
      </c>
      <c r="AU302" s="174" t="s">
        <v>84</v>
      </c>
      <c r="AV302" s="174" t="s">
        <v>84</v>
      </c>
      <c r="AW302" s="174" t="s">
        <v>97</v>
      </c>
      <c r="AX302" s="174" t="s">
        <v>76</v>
      </c>
      <c r="AY302" s="174" t="s">
        <v>139</v>
      </c>
    </row>
    <row r="303" spans="2:51" s="6" customFormat="1" ht="15.75" customHeight="1">
      <c r="B303" s="159"/>
      <c r="C303" s="160"/>
      <c r="D303" s="161" t="s">
        <v>151</v>
      </c>
      <c r="E303" s="160"/>
      <c r="F303" s="162" t="s">
        <v>485</v>
      </c>
      <c r="G303" s="160"/>
      <c r="H303" s="160"/>
      <c r="J303" s="160"/>
      <c r="K303" s="160"/>
      <c r="L303" s="163"/>
      <c r="M303" s="164"/>
      <c r="N303" s="160"/>
      <c r="O303" s="160"/>
      <c r="P303" s="160"/>
      <c r="Q303" s="160"/>
      <c r="R303" s="160"/>
      <c r="S303" s="160"/>
      <c r="T303" s="165"/>
      <c r="AT303" s="166" t="s">
        <v>151</v>
      </c>
      <c r="AU303" s="166" t="s">
        <v>84</v>
      </c>
      <c r="AV303" s="166" t="s">
        <v>22</v>
      </c>
      <c r="AW303" s="166" t="s">
        <v>97</v>
      </c>
      <c r="AX303" s="166" t="s">
        <v>76</v>
      </c>
      <c r="AY303" s="166" t="s">
        <v>139</v>
      </c>
    </row>
    <row r="304" spans="2:51" s="6" customFormat="1" ht="15.75" customHeight="1">
      <c r="B304" s="167"/>
      <c r="C304" s="168"/>
      <c r="D304" s="161" t="s">
        <v>151</v>
      </c>
      <c r="E304" s="168"/>
      <c r="F304" s="169" t="s">
        <v>482</v>
      </c>
      <c r="G304" s="168"/>
      <c r="H304" s="170">
        <v>79.92</v>
      </c>
      <c r="J304" s="168"/>
      <c r="K304" s="168"/>
      <c r="L304" s="171"/>
      <c r="M304" s="172"/>
      <c r="N304" s="168"/>
      <c r="O304" s="168"/>
      <c r="P304" s="168"/>
      <c r="Q304" s="168"/>
      <c r="R304" s="168"/>
      <c r="S304" s="168"/>
      <c r="T304" s="173"/>
      <c r="AT304" s="174" t="s">
        <v>151</v>
      </c>
      <c r="AU304" s="174" t="s">
        <v>84</v>
      </c>
      <c r="AV304" s="174" t="s">
        <v>84</v>
      </c>
      <c r="AW304" s="174" t="s">
        <v>97</v>
      </c>
      <c r="AX304" s="174" t="s">
        <v>76</v>
      </c>
      <c r="AY304" s="174" t="s">
        <v>139</v>
      </c>
    </row>
    <row r="305" spans="2:51" s="6" customFormat="1" ht="15.75" customHeight="1">
      <c r="B305" s="167"/>
      <c r="C305" s="168"/>
      <c r="D305" s="161" t="s">
        <v>151</v>
      </c>
      <c r="E305" s="168"/>
      <c r="F305" s="169" t="s">
        <v>483</v>
      </c>
      <c r="G305" s="168"/>
      <c r="H305" s="170">
        <v>2.88</v>
      </c>
      <c r="J305" s="168"/>
      <c r="K305" s="168"/>
      <c r="L305" s="171"/>
      <c r="M305" s="172"/>
      <c r="N305" s="168"/>
      <c r="O305" s="168"/>
      <c r="P305" s="168"/>
      <c r="Q305" s="168"/>
      <c r="R305" s="168"/>
      <c r="S305" s="168"/>
      <c r="T305" s="173"/>
      <c r="AT305" s="174" t="s">
        <v>151</v>
      </c>
      <c r="AU305" s="174" t="s">
        <v>84</v>
      </c>
      <c r="AV305" s="174" t="s">
        <v>84</v>
      </c>
      <c r="AW305" s="174" t="s">
        <v>97</v>
      </c>
      <c r="AX305" s="174" t="s">
        <v>76</v>
      </c>
      <c r="AY305" s="174" t="s">
        <v>139</v>
      </c>
    </row>
    <row r="306" spans="2:51" s="6" customFormat="1" ht="15.75" customHeight="1">
      <c r="B306" s="167"/>
      <c r="C306" s="168"/>
      <c r="D306" s="161" t="s">
        <v>151</v>
      </c>
      <c r="E306" s="168"/>
      <c r="F306" s="169" t="s">
        <v>484</v>
      </c>
      <c r="G306" s="168"/>
      <c r="H306" s="170">
        <v>3.74</v>
      </c>
      <c r="J306" s="168"/>
      <c r="K306" s="168"/>
      <c r="L306" s="171"/>
      <c r="M306" s="172"/>
      <c r="N306" s="168"/>
      <c r="O306" s="168"/>
      <c r="P306" s="168"/>
      <c r="Q306" s="168"/>
      <c r="R306" s="168"/>
      <c r="S306" s="168"/>
      <c r="T306" s="173"/>
      <c r="AT306" s="174" t="s">
        <v>151</v>
      </c>
      <c r="AU306" s="174" t="s">
        <v>84</v>
      </c>
      <c r="AV306" s="174" t="s">
        <v>84</v>
      </c>
      <c r="AW306" s="174" t="s">
        <v>97</v>
      </c>
      <c r="AX306" s="174" t="s">
        <v>76</v>
      </c>
      <c r="AY306" s="174" t="s">
        <v>139</v>
      </c>
    </row>
    <row r="307" spans="2:51" s="6" customFormat="1" ht="15.75" customHeight="1">
      <c r="B307" s="167"/>
      <c r="C307" s="168"/>
      <c r="D307" s="161" t="s">
        <v>151</v>
      </c>
      <c r="E307" s="168"/>
      <c r="F307" s="169" t="s">
        <v>486</v>
      </c>
      <c r="G307" s="168"/>
      <c r="H307" s="170">
        <v>5.76</v>
      </c>
      <c r="J307" s="168"/>
      <c r="K307" s="168"/>
      <c r="L307" s="171"/>
      <c r="M307" s="172"/>
      <c r="N307" s="168"/>
      <c r="O307" s="168"/>
      <c r="P307" s="168"/>
      <c r="Q307" s="168"/>
      <c r="R307" s="168"/>
      <c r="S307" s="168"/>
      <c r="T307" s="173"/>
      <c r="AT307" s="174" t="s">
        <v>151</v>
      </c>
      <c r="AU307" s="174" t="s">
        <v>84</v>
      </c>
      <c r="AV307" s="174" t="s">
        <v>84</v>
      </c>
      <c r="AW307" s="174" t="s">
        <v>97</v>
      </c>
      <c r="AX307" s="174" t="s">
        <v>76</v>
      </c>
      <c r="AY307" s="174" t="s">
        <v>139</v>
      </c>
    </row>
    <row r="308" spans="2:51" s="6" customFormat="1" ht="15.75" customHeight="1">
      <c r="B308" s="159"/>
      <c r="C308" s="160"/>
      <c r="D308" s="161" t="s">
        <v>151</v>
      </c>
      <c r="E308" s="160"/>
      <c r="F308" s="162" t="s">
        <v>487</v>
      </c>
      <c r="G308" s="160"/>
      <c r="H308" s="160"/>
      <c r="J308" s="160"/>
      <c r="K308" s="160"/>
      <c r="L308" s="163"/>
      <c r="M308" s="164"/>
      <c r="N308" s="160"/>
      <c r="O308" s="160"/>
      <c r="P308" s="160"/>
      <c r="Q308" s="160"/>
      <c r="R308" s="160"/>
      <c r="S308" s="160"/>
      <c r="T308" s="165"/>
      <c r="AT308" s="166" t="s">
        <v>151</v>
      </c>
      <c r="AU308" s="166" t="s">
        <v>84</v>
      </c>
      <c r="AV308" s="166" t="s">
        <v>22</v>
      </c>
      <c r="AW308" s="166" t="s">
        <v>97</v>
      </c>
      <c r="AX308" s="166" t="s">
        <v>76</v>
      </c>
      <c r="AY308" s="166" t="s">
        <v>139</v>
      </c>
    </row>
    <row r="309" spans="2:51" s="6" customFormat="1" ht="15.75" customHeight="1">
      <c r="B309" s="167"/>
      <c r="C309" s="168"/>
      <c r="D309" s="161" t="s">
        <v>151</v>
      </c>
      <c r="E309" s="168"/>
      <c r="F309" s="169" t="s">
        <v>488</v>
      </c>
      <c r="G309" s="168"/>
      <c r="H309" s="170">
        <v>69.12</v>
      </c>
      <c r="J309" s="168"/>
      <c r="K309" s="168"/>
      <c r="L309" s="171"/>
      <c r="M309" s="172"/>
      <c r="N309" s="168"/>
      <c r="O309" s="168"/>
      <c r="P309" s="168"/>
      <c r="Q309" s="168"/>
      <c r="R309" s="168"/>
      <c r="S309" s="168"/>
      <c r="T309" s="173"/>
      <c r="AT309" s="174" t="s">
        <v>151</v>
      </c>
      <c r="AU309" s="174" t="s">
        <v>84</v>
      </c>
      <c r="AV309" s="174" t="s">
        <v>84</v>
      </c>
      <c r="AW309" s="174" t="s">
        <v>97</v>
      </c>
      <c r="AX309" s="174" t="s">
        <v>76</v>
      </c>
      <c r="AY309" s="174" t="s">
        <v>139</v>
      </c>
    </row>
    <row r="310" spans="2:51" s="6" customFormat="1" ht="15.75" customHeight="1">
      <c r="B310" s="167"/>
      <c r="C310" s="168"/>
      <c r="D310" s="161" t="s">
        <v>151</v>
      </c>
      <c r="E310" s="168"/>
      <c r="F310" s="169" t="s">
        <v>489</v>
      </c>
      <c r="G310" s="168"/>
      <c r="H310" s="170">
        <v>2.88</v>
      </c>
      <c r="J310" s="168"/>
      <c r="K310" s="168"/>
      <c r="L310" s="171"/>
      <c r="M310" s="172"/>
      <c r="N310" s="168"/>
      <c r="O310" s="168"/>
      <c r="P310" s="168"/>
      <c r="Q310" s="168"/>
      <c r="R310" s="168"/>
      <c r="S310" s="168"/>
      <c r="T310" s="173"/>
      <c r="AT310" s="174" t="s">
        <v>151</v>
      </c>
      <c r="AU310" s="174" t="s">
        <v>84</v>
      </c>
      <c r="AV310" s="174" t="s">
        <v>84</v>
      </c>
      <c r="AW310" s="174" t="s">
        <v>97</v>
      </c>
      <c r="AX310" s="174" t="s">
        <v>76</v>
      </c>
      <c r="AY310" s="174" t="s">
        <v>139</v>
      </c>
    </row>
    <row r="311" spans="2:51" s="6" customFormat="1" ht="15.75" customHeight="1">
      <c r="B311" s="167"/>
      <c r="C311" s="168"/>
      <c r="D311" s="161" t="s">
        <v>151</v>
      </c>
      <c r="E311" s="168"/>
      <c r="F311" s="169" t="s">
        <v>490</v>
      </c>
      <c r="G311" s="168"/>
      <c r="H311" s="170">
        <v>3.402</v>
      </c>
      <c r="J311" s="168"/>
      <c r="K311" s="168"/>
      <c r="L311" s="171"/>
      <c r="M311" s="172"/>
      <c r="N311" s="168"/>
      <c r="O311" s="168"/>
      <c r="P311" s="168"/>
      <c r="Q311" s="168"/>
      <c r="R311" s="168"/>
      <c r="S311" s="168"/>
      <c r="T311" s="173"/>
      <c r="AT311" s="174" t="s">
        <v>151</v>
      </c>
      <c r="AU311" s="174" t="s">
        <v>84</v>
      </c>
      <c r="AV311" s="174" t="s">
        <v>84</v>
      </c>
      <c r="AW311" s="174" t="s">
        <v>97</v>
      </c>
      <c r="AX311" s="174" t="s">
        <v>76</v>
      </c>
      <c r="AY311" s="174" t="s">
        <v>139</v>
      </c>
    </row>
    <row r="312" spans="2:65" s="6" customFormat="1" ht="15.75" customHeight="1">
      <c r="B312" s="23"/>
      <c r="C312" s="145" t="s">
        <v>491</v>
      </c>
      <c r="D312" s="145" t="s">
        <v>142</v>
      </c>
      <c r="E312" s="146" t="s">
        <v>492</v>
      </c>
      <c r="F312" s="147" t="s">
        <v>493</v>
      </c>
      <c r="G312" s="148" t="s">
        <v>163</v>
      </c>
      <c r="H312" s="149">
        <v>663.399</v>
      </c>
      <c r="I312" s="150"/>
      <c r="J312" s="151">
        <f>ROUND($I$312*$H$312,2)</f>
        <v>0</v>
      </c>
      <c r="K312" s="147" t="s">
        <v>146</v>
      </c>
      <c r="L312" s="43"/>
      <c r="M312" s="152"/>
      <c r="N312" s="153" t="s">
        <v>47</v>
      </c>
      <c r="O312" s="24"/>
      <c r="P312" s="154">
        <f>$O$312*$H$312</f>
        <v>0</v>
      </c>
      <c r="Q312" s="154">
        <v>0</v>
      </c>
      <c r="R312" s="154">
        <f>$Q$312*$H$312</f>
        <v>0</v>
      </c>
      <c r="S312" s="154">
        <v>0.0033</v>
      </c>
      <c r="T312" s="155">
        <f>$S$312*$H$312</f>
        <v>2.1892167</v>
      </c>
      <c r="AR312" s="89" t="s">
        <v>147</v>
      </c>
      <c r="AT312" s="89" t="s">
        <v>142</v>
      </c>
      <c r="AU312" s="89" t="s">
        <v>84</v>
      </c>
      <c r="AY312" s="6" t="s">
        <v>139</v>
      </c>
      <c r="BE312" s="156">
        <f>IF($N$312="základní",$J$312,0)</f>
        <v>0</v>
      </c>
      <c r="BF312" s="156">
        <f>IF($N$312="snížená",$J$312,0)</f>
        <v>0</v>
      </c>
      <c r="BG312" s="156">
        <f>IF($N$312="zákl. přenesená",$J$312,0)</f>
        <v>0</v>
      </c>
      <c r="BH312" s="156">
        <f>IF($N$312="sníž. přenesená",$J$312,0)</f>
        <v>0</v>
      </c>
      <c r="BI312" s="156">
        <f>IF($N$312="nulová",$J$312,0)</f>
        <v>0</v>
      </c>
      <c r="BJ312" s="89" t="s">
        <v>22</v>
      </c>
      <c r="BK312" s="156">
        <f>ROUND($I$312*$H$312,2)</f>
        <v>0</v>
      </c>
      <c r="BL312" s="89" t="s">
        <v>147</v>
      </c>
      <c r="BM312" s="89" t="s">
        <v>494</v>
      </c>
    </row>
    <row r="313" spans="2:47" s="6" customFormat="1" ht="16.5" customHeight="1">
      <c r="B313" s="23"/>
      <c r="C313" s="24"/>
      <c r="D313" s="157" t="s">
        <v>149</v>
      </c>
      <c r="E313" s="24"/>
      <c r="F313" s="158" t="s">
        <v>495</v>
      </c>
      <c r="G313" s="24"/>
      <c r="H313" s="24"/>
      <c r="J313" s="24"/>
      <c r="K313" s="24"/>
      <c r="L313" s="43"/>
      <c r="M313" s="56"/>
      <c r="N313" s="24"/>
      <c r="O313" s="24"/>
      <c r="P313" s="24"/>
      <c r="Q313" s="24"/>
      <c r="R313" s="24"/>
      <c r="S313" s="24"/>
      <c r="T313" s="57"/>
      <c r="AT313" s="6" t="s">
        <v>149</v>
      </c>
      <c r="AU313" s="6" t="s">
        <v>84</v>
      </c>
    </row>
    <row r="314" spans="2:51" s="6" customFormat="1" ht="15.75" customHeight="1">
      <c r="B314" s="159"/>
      <c r="C314" s="160"/>
      <c r="D314" s="161" t="s">
        <v>151</v>
      </c>
      <c r="E314" s="160"/>
      <c r="F314" s="162" t="s">
        <v>496</v>
      </c>
      <c r="G314" s="160"/>
      <c r="H314" s="160"/>
      <c r="J314" s="160"/>
      <c r="K314" s="160"/>
      <c r="L314" s="163"/>
      <c r="M314" s="164"/>
      <c r="N314" s="160"/>
      <c r="O314" s="160"/>
      <c r="P314" s="160"/>
      <c r="Q314" s="160"/>
      <c r="R314" s="160"/>
      <c r="S314" s="160"/>
      <c r="T314" s="165"/>
      <c r="AT314" s="166" t="s">
        <v>151</v>
      </c>
      <c r="AU314" s="166" t="s">
        <v>84</v>
      </c>
      <c r="AV314" s="166" t="s">
        <v>22</v>
      </c>
      <c r="AW314" s="166" t="s">
        <v>97</v>
      </c>
      <c r="AX314" s="166" t="s">
        <v>76</v>
      </c>
      <c r="AY314" s="166" t="s">
        <v>139</v>
      </c>
    </row>
    <row r="315" spans="2:51" s="6" customFormat="1" ht="15.75" customHeight="1">
      <c r="B315" s="167"/>
      <c r="C315" s="168"/>
      <c r="D315" s="161" t="s">
        <v>151</v>
      </c>
      <c r="E315" s="168"/>
      <c r="F315" s="169" t="s">
        <v>497</v>
      </c>
      <c r="G315" s="168"/>
      <c r="H315" s="170">
        <v>223.92</v>
      </c>
      <c r="J315" s="168"/>
      <c r="K315" s="168"/>
      <c r="L315" s="171"/>
      <c r="M315" s="172"/>
      <c r="N315" s="168"/>
      <c r="O315" s="168"/>
      <c r="P315" s="168"/>
      <c r="Q315" s="168"/>
      <c r="R315" s="168"/>
      <c r="S315" s="168"/>
      <c r="T315" s="173"/>
      <c r="AT315" s="174" t="s">
        <v>151</v>
      </c>
      <c r="AU315" s="174" t="s">
        <v>84</v>
      </c>
      <c r="AV315" s="174" t="s">
        <v>84</v>
      </c>
      <c r="AW315" s="174" t="s">
        <v>97</v>
      </c>
      <c r="AX315" s="174" t="s">
        <v>76</v>
      </c>
      <c r="AY315" s="174" t="s">
        <v>139</v>
      </c>
    </row>
    <row r="316" spans="2:51" s="6" customFormat="1" ht="15.75" customHeight="1">
      <c r="B316" s="159"/>
      <c r="C316" s="160"/>
      <c r="D316" s="161" t="s">
        <v>151</v>
      </c>
      <c r="E316" s="160"/>
      <c r="F316" s="162" t="s">
        <v>338</v>
      </c>
      <c r="G316" s="160"/>
      <c r="H316" s="160"/>
      <c r="J316" s="160"/>
      <c r="K316" s="160"/>
      <c r="L316" s="163"/>
      <c r="M316" s="164"/>
      <c r="N316" s="160"/>
      <c r="O316" s="160"/>
      <c r="P316" s="160"/>
      <c r="Q316" s="160"/>
      <c r="R316" s="160"/>
      <c r="S316" s="160"/>
      <c r="T316" s="165"/>
      <c r="AT316" s="166" t="s">
        <v>151</v>
      </c>
      <c r="AU316" s="166" t="s">
        <v>84</v>
      </c>
      <c r="AV316" s="166" t="s">
        <v>22</v>
      </c>
      <c r="AW316" s="166" t="s">
        <v>97</v>
      </c>
      <c r="AX316" s="166" t="s">
        <v>76</v>
      </c>
      <c r="AY316" s="166" t="s">
        <v>139</v>
      </c>
    </row>
    <row r="317" spans="2:51" s="6" customFormat="1" ht="15.75" customHeight="1">
      <c r="B317" s="167"/>
      <c r="C317" s="168"/>
      <c r="D317" s="161" t="s">
        <v>151</v>
      </c>
      <c r="E317" s="168"/>
      <c r="F317" s="169" t="s">
        <v>498</v>
      </c>
      <c r="G317" s="168"/>
      <c r="H317" s="170">
        <v>138.24</v>
      </c>
      <c r="J317" s="168"/>
      <c r="K317" s="168"/>
      <c r="L317" s="171"/>
      <c r="M317" s="172"/>
      <c r="N317" s="168"/>
      <c r="O317" s="168"/>
      <c r="P317" s="168"/>
      <c r="Q317" s="168"/>
      <c r="R317" s="168"/>
      <c r="S317" s="168"/>
      <c r="T317" s="173"/>
      <c r="AT317" s="174" t="s">
        <v>151</v>
      </c>
      <c r="AU317" s="174" t="s">
        <v>84</v>
      </c>
      <c r="AV317" s="174" t="s">
        <v>84</v>
      </c>
      <c r="AW317" s="174" t="s">
        <v>97</v>
      </c>
      <c r="AX317" s="174" t="s">
        <v>76</v>
      </c>
      <c r="AY317" s="174" t="s">
        <v>139</v>
      </c>
    </row>
    <row r="318" spans="2:51" s="6" customFormat="1" ht="15.75" customHeight="1">
      <c r="B318" s="159"/>
      <c r="C318" s="160"/>
      <c r="D318" s="161" t="s">
        <v>151</v>
      </c>
      <c r="E318" s="160"/>
      <c r="F318" s="162" t="s">
        <v>340</v>
      </c>
      <c r="G318" s="160"/>
      <c r="H318" s="160"/>
      <c r="J318" s="160"/>
      <c r="K318" s="160"/>
      <c r="L318" s="163"/>
      <c r="M318" s="164"/>
      <c r="N318" s="160"/>
      <c r="O318" s="160"/>
      <c r="P318" s="160"/>
      <c r="Q318" s="160"/>
      <c r="R318" s="160"/>
      <c r="S318" s="160"/>
      <c r="T318" s="165"/>
      <c r="AT318" s="166" t="s">
        <v>151</v>
      </c>
      <c r="AU318" s="166" t="s">
        <v>84</v>
      </c>
      <c r="AV318" s="166" t="s">
        <v>22</v>
      </c>
      <c r="AW318" s="166" t="s">
        <v>97</v>
      </c>
      <c r="AX318" s="166" t="s">
        <v>76</v>
      </c>
      <c r="AY318" s="166" t="s">
        <v>139</v>
      </c>
    </row>
    <row r="319" spans="2:51" s="6" customFormat="1" ht="15.75" customHeight="1">
      <c r="B319" s="167"/>
      <c r="C319" s="168"/>
      <c r="D319" s="161" t="s">
        <v>151</v>
      </c>
      <c r="E319" s="168"/>
      <c r="F319" s="169" t="s">
        <v>499</v>
      </c>
      <c r="G319" s="168"/>
      <c r="H319" s="170">
        <v>135.999</v>
      </c>
      <c r="J319" s="168"/>
      <c r="K319" s="168"/>
      <c r="L319" s="171"/>
      <c r="M319" s="172"/>
      <c r="N319" s="168"/>
      <c r="O319" s="168"/>
      <c r="P319" s="168"/>
      <c r="Q319" s="168"/>
      <c r="R319" s="168"/>
      <c r="S319" s="168"/>
      <c r="T319" s="173"/>
      <c r="AT319" s="174" t="s">
        <v>151</v>
      </c>
      <c r="AU319" s="174" t="s">
        <v>84</v>
      </c>
      <c r="AV319" s="174" t="s">
        <v>84</v>
      </c>
      <c r="AW319" s="174" t="s">
        <v>97</v>
      </c>
      <c r="AX319" s="174" t="s">
        <v>76</v>
      </c>
      <c r="AY319" s="174" t="s">
        <v>139</v>
      </c>
    </row>
    <row r="320" spans="2:51" s="6" customFormat="1" ht="15.75" customHeight="1">
      <c r="B320" s="159"/>
      <c r="C320" s="160"/>
      <c r="D320" s="161" t="s">
        <v>151</v>
      </c>
      <c r="E320" s="160"/>
      <c r="F320" s="162" t="s">
        <v>342</v>
      </c>
      <c r="G320" s="160"/>
      <c r="H320" s="160"/>
      <c r="J320" s="160"/>
      <c r="K320" s="160"/>
      <c r="L320" s="163"/>
      <c r="M320" s="164"/>
      <c r="N320" s="160"/>
      <c r="O320" s="160"/>
      <c r="P320" s="160"/>
      <c r="Q320" s="160"/>
      <c r="R320" s="160"/>
      <c r="S320" s="160"/>
      <c r="T320" s="165"/>
      <c r="AT320" s="166" t="s">
        <v>151</v>
      </c>
      <c r="AU320" s="166" t="s">
        <v>84</v>
      </c>
      <c r="AV320" s="166" t="s">
        <v>22</v>
      </c>
      <c r="AW320" s="166" t="s">
        <v>97</v>
      </c>
      <c r="AX320" s="166" t="s">
        <v>76</v>
      </c>
      <c r="AY320" s="166" t="s">
        <v>139</v>
      </c>
    </row>
    <row r="321" spans="2:51" s="6" customFormat="1" ht="15.75" customHeight="1">
      <c r="B321" s="167"/>
      <c r="C321" s="168"/>
      <c r="D321" s="161" t="s">
        <v>151</v>
      </c>
      <c r="E321" s="168"/>
      <c r="F321" s="169" t="s">
        <v>500</v>
      </c>
      <c r="G321" s="168"/>
      <c r="H321" s="170">
        <v>165.24</v>
      </c>
      <c r="J321" s="168"/>
      <c r="K321" s="168"/>
      <c r="L321" s="171"/>
      <c r="M321" s="172"/>
      <c r="N321" s="168"/>
      <c r="O321" s="168"/>
      <c r="P321" s="168"/>
      <c r="Q321" s="168"/>
      <c r="R321" s="168"/>
      <c r="S321" s="168"/>
      <c r="T321" s="173"/>
      <c r="AT321" s="174" t="s">
        <v>151</v>
      </c>
      <c r="AU321" s="174" t="s">
        <v>84</v>
      </c>
      <c r="AV321" s="174" t="s">
        <v>84</v>
      </c>
      <c r="AW321" s="174" t="s">
        <v>97</v>
      </c>
      <c r="AX321" s="174" t="s">
        <v>76</v>
      </c>
      <c r="AY321" s="174" t="s">
        <v>139</v>
      </c>
    </row>
    <row r="322" spans="2:65" s="6" customFormat="1" ht="15.75" customHeight="1">
      <c r="B322" s="23"/>
      <c r="C322" s="145" t="s">
        <v>501</v>
      </c>
      <c r="D322" s="145" t="s">
        <v>142</v>
      </c>
      <c r="E322" s="146" t="s">
        <v>502</v>
      </c>
      <c r="F322" s="147" t="s">
        <v>503</v>
      </c>
      <c r="G322" s="148" t="s">
        <v>163</v>
      </c>
      <c r="H322" s="149">
        <v>663.399</v>
      </c>
      <c r="I322" s="150"/>
      <c r="J322" s="151">
        <f>ROUND($I$322*$H$322,2)</f>
        <v>0</v>
      </c>
      <c r="K322" s="147" t="s">
        <v>146</v>
      </c>
      <c r="L322" s="43"/>
      <c r="M322" s="152"/>
      <c r="N322" s="153" t="s">
        <v>47</v>
      </c>
      <c r="O322" s="24"/>
      <c r="P322" s="154">
        <f>$O$322*$H$322</f>
        <v>0</v>
      </c>
      <c r="Q322" s="154">
        <v>0</v>
      </c>
      <c r="R322" s="154">
        <f>$Q$322*$H$322</f>
        <v>0</v>
      </c>
      <c r="S322" s="154">
        <v>0.0102</v>
      </c>
      <c r="T322" s="155">
        <f>$S$322*$H$322</f>
        <v>6.766669800000001</v>
      </c>
      <c r="AR322" s="89" t="s">
        <v>147</v>
      </c>
      <c r="AT322" s="89" t="s">
        <v>142</v>
      </c>
      <c r="AU322" s="89" t="s">
        <v>84</v>
      </c>
      <c r="AY322" s="6" t="s">
        <v>139</v>
      </c>
      <c r="BE322" s="156">
        <f>IF($N$322="základní",$J$322,0)</f>
        <v>0</v>
      </c>
      <c r="BF322" s="156">
        <f>IF($N$322="snížená",$J$322,0)</f>
        <v>0</v>
      </c>
      <c r="BG322" s="156">
        <f>IF($N$322="zákl. přenesená",$J$322,0)</f>
        <v>0</v>
      </c>
      <c r="BH322" s="156">
        <f>IF($N$322="sníž. přenesená",$J$322,0)</f>
        <v>0</v>
      </c>
      <c r="BI322" s="156">
        <f>IF($N$322="nulová",$J$322,0)</f>
        <v>0</v>
      </c>
      <c r="BJ322" s="89" t="s">
        <v>22</v>
      </c>
      <c r="BK322" s="156">
        <f>ROUND($I$322*$H$322,2)</f>
        <v>0</v>
      </c>
      <c r="BL322" s="89" t="s">
        <v>147</v>
      </c>
      <c r="BM322" s="89" t="s">
        <v>504</v>
      </c>
    </row>
    <row r="323" spans="2:47" s="6" customFormat="1" ht="27" customHeight="1">
      <c r="B323" s="23"/>
      <c r="C323" s="24"/>
      <c r="D323" s="157" t="s">
        <v>149</v>
      </c>
      <c r="E323" s="24"/>
      <c r="F323" s="158" t="s">
        <v>505</v>
      </c>
      <c r="G323" s="24"/>
      <c r="H323" s="24"/>
      <c r="J323" s="24"/>
      <c r="K323" s="24"/>
      <c r="L323" s="43"/>
      <c r="M323" s="56"/>
      <c r="N323" s="24"/>
      <c r="O323" s="24"/>
      <c r="P323" s="24"/>
      <c r="Q323" s="24"/>
      <c r="R323" s="24"/>
      <c r="S323" s="24"/>
      <c r="T323" s="57"/>
      <c r="AT323" s="6" t="s">
        <v>149</v>
      </c>
      <c r="AU323" s="6" t="s">
        <v>84</v>
      </c>
    </row>
    <row r="324" spans="2:65" s="6" customFormat="1" ht="15.75" customHeight="1">
      <c r="B324" s="23"/>
      <c r="C324" s="145" t="s">
        <v>506</v>
      </c>
      <c r="D324" s="145" t="s">
        <v>142</v>
      </c>
      <c r="E324" s="146" t="s">
        <v>507</v>
      </c>
      <c r="F324" s="147" t="s">
        <v>508</v>
      </c>
      <c r="G324" s="148" t="s">
        <v>163</v>
      </c>
      <c r="H324" s="149">
        <v>663.399</v>
      </c>
      <c r="I324" s="150"/>
      <c r="J324" s="151">
        <f>ROUND($I$324*$H$324,2)</f>
        <v>0</v>
      </c>
      <c r="K324" s="147" t="s">
        <v>146</v>
      </c>
      <c r="L324" s="43"/>
      <c r="M324" s="152"/>
      <c r="N324" s="153" t="s">
        <v>47</v>
      </c>
      <c r="O324" s="24"/>
      <c r="P324" s="154">
        <f>$O$324*$H$324</f>
        <v>0</v>
      </c>
      <c r="Q324" s="154">
        <v>0</v>
      </c>
      <c r="R324" s="154">
        <f>$Q$324*$H$324</f>
        <v>0</v>
      </c>
      <c r="S324" s="154">
        <v>0.0014</v>
      </c>
      <c r="T324" s="155">
        <f>$S$324*$H$324</f>
        <v>0.9287586</v>
      </c>
      <c r="AR324" s="89" t="s">
        <v>147</v>
      </c>
      <c r="AT324" s="89" t="s">
        <v>142</v>
      </c>
      <c r="AU324" s="89" t="s">
        <v>84</v>
      </c>
      <c r="AY324" s="6" t="s">
        <v>139</v>
      </c>
      <c r="BE324" s="156">
        <f>IF($N$324="základní",$J$324,0)</f>
        <v>0</v>
      </c>
      <c r="BF324" s="156">
        <f>IF($N$324="snížená",$J$324,0)</f>
        <v>0</v>
      </c>
      <c r="BG324" s="156">
        <f>IF($N$324="zákl. přenesená",$J$324,0)</f>
        <v>0</v>
      </c>
      <c r="BH324" s="156">
        <f>IF($N$324="sníž. přenesená",$J$324,0)</f>
        <v>0</v>
      </c>
      <c r="BI324" s="156">
        <f>IF($N$324="nulová",$J$324,0)</f>
        <v>0</v>
      </c>
      <c r="BJ324" s="89" t="s">
        <v>22</v>
      </c>
      <c r="BK324" s="156">
        <f>ROUND($I$324*$H$324,2)</f>
        <v>0</v>
      </c>
      <c r="BL324" s="89" t="s">
        <v>147</v>
      </c>
      <c r="BM324" s="89" t="s">
        <v>509</v>
      </c>
    </row>
    <row r="325" spans="2:47" s="6" customFormat="1" ht="27" customHeight="1">
      <c r="B325" s="23"/>
      <c r="C325" s="24"/>
      <c r="D325" s="157" t="s">
        <v>149</v>
      </c>
      <c r="E325" s="24"/>
      <c r="F325" s="158" t="s">
        <v>510</v>
      </c>
      <c r="G325" s="24"/>
      <c r="H325" s="24"/>
      <c r="J325" s="24"/>
      <c r="K325" s="24"/>
      <c r="L325" s="43"/>
      <c r="M325" s="56"/>
      <c r="N325" s="24"/>
      <c r="O325" s="24"/>
      <c r="P325" s="24"/>
      <c r="Q325" s="24"/>
      <c r="R325" s="24"/>
      <c r="S325" s="24"/>
      <c r="T325" s="57"/>
      <c r="AT325" s="6" t="s">
        <v>149</v>
      </c>
      <c r="AU325" s="6" t="s">
        <v>84</v>
      </c>
    </row>
    <row r="326" spans="2:65" s="6" customFormat="1" ht="15.75" customHeight="1">
      <c r="B326" s="23"/>
      <c r="C326" s="145" t="s">
        <v>511</v>
      </c>
      <c r="D326" s="145" t="s">
        <v>142</v>
      </c>
      <c r="E326" s="146" t="s">
        <v>512</v>
      </c>
      <c r="F326" s="147" t="s">
        <v>513</v>
      </c>
      <c r="G326" s="148" t="s">
        <v>163</v>
      </c>
      <c r="H326" s="149">
        <v>387.633</v>
      </c>
      <c r="I326" s="150"/>
      <c r="J326" s="151">
        <f>ROUND($I$326*$H$326,2)</f>
        <v>0</v>
      </c>
      <c r="K326" s="147" t="s">
        <v>146</v>
      </c>
      <c r="L326" s="43"/>
      <c r="M326" s="152"/>
      <c r="N326" s="153" t="s">
        <v>47</v>
      </c>
      <c r="O326" s="24"/>
      <c r="P326" s="154">
        <f>$O$326*$H$326</f>
        <v>0</v>
      </c>
      <c r="Q326" s="154">
        <v>0</v>
      </c>
      <c r="R326" s="154">
        <f>$Q$326*$H$326</f>
        <v>0</v>
      </c>
      <c r="S326" s="154">
        <v>0.00594</v>
      </c>
      <c r="T326" s="155">
        <f>$S$326*$H$326</f>
        <v>2.30254002</v>
      </c>
      <c r="AR326" s="89" t="s">
        <v>147</v>
      </c>
      <c r="AT326" s="89" t="s">
        <v>142</v>
      </c>
      <c r="AU326" s="89" t="s">
        <v>84</v>
      </c>
      <c r="AY326" s="6" t="s">
        <v>139</v>
      </c>
      <c r="BE326" s="156">
        <f>IF($N$326="základní",$J$326,0)</f>
        <v>0</v>
      </c>
      <c r="BF326" s="156">
        <f>IF($N$326="snížená",$J$326,0)</f>
        <v>0</v>
      </c>
      <c r="BG326" s="156">
        <f>IF($N$326="zákl. přenesená",$J$326,0)</f>
        <v>0</v>
      </c>
      <c r="BH326" s="156">
        <f>IF($N$326="sníž. přenesená",$J$326,0)</f>
        <v>0</v>
      </c>
      <c r="BI326" s="156">
        <f>IF($N$326="nulová",$J$326,0)</f>
        <v>0</v>
      </c>
      <c r="BJ326" s="89" t="s">
        <v>22</v>
      </c>
      <c r="BK326" s="156">
        <f>ROUND($I$326*$H$326,2)</f>
        <v>0</v>
      </c>
      <c r="BL326" s="89" t="s">
        <v>147</v>
      </c>
      <c r="BM326" s="89" t="s">
        <v>514</v>
      </c>
    </row>
    <row r="327" spans="2:47" s="6" customFormat="1" ht="16.5" customHeight="1">
      <c r="B327" s="23"/>
      <c r="C327" s="24"/>
      <c r="D327" s="157" t="s">
        <v>149</v>
      </c>
      <c r="E327" s="24"/>
      <c r="F327" s="158" t="s">
        <v>515</v>
      </c>
      <c r="G327" s="24"/>
      <c r="H327" s="24"/>
      <c r="J327" s="24"/>
      <c r="K327" s="24"/>
      <c r="L327" s="43"/>
      <c r="M327" s="56"/>
      <c r="N327" s="24"/>
      <c r="O327" s="24"/>
      <c r="P327" s="24"/>
      <c r="Q327" s="24"/>
      <c r="R327" s="24"/>
      <c r="S327" s="24"/>
      <c r="T327" s="57"/>
      <c r="AT327" s="6" t="s">
        <v>149</v>
      </c>
      <c r="AU327" s="6" t="s">
        <v>84</v>
      </c>
    </row>
    <row r="328" spans="2:51" s="6" customFormat="1" ht="15.75" customHeight="1">
      <c r="B328" s="167"/>
      <c r="C328" s="168"/>
      <c r="D328" s="161" t="s">
        <v>151</v>
      </c>
      <c r="E328" s="168"/>
      <c r="F328" s="169" t="s">
        <v>516</v>
      </c>
      <c r="G328" s="168"/>
      <c r="H328" s="170">
        <v>330.124</v>
      </c>
      <c r="J328" s="168"/>
      <c r="K328" s="168"/>
      <c r="L328" s="171"/>
      <c r="M328" s="172"/>
      <c r="N328" s="168"/>
      <c r="O328" s="168"/>
      <c r="P328" s="168"/>
      <c r="Q328" s="168"/>
      <c r="R328" s="168"/>
      <c r="S328" s="168"/>
      <c r="T328" s="173"/>
      <c r="AT328" s="174" t="s">
        <v>151</v>
      </c>
      <c r="AU328" s="174" t="s">
        <v>84</v>
      </c>
      <c r="AV328" s="174" t="s">
        <v>84</v>
      </c>
      <c r="AW328" s="174" t="s">
        <v>97</v>
      </c>
      <c r="AX328" s="174" t="s">
        <v>76</v>
      </c>
      <c r="AY328" s="174" t="s">
        <v>139</v>
      </c>
    </row>
    <row r="329" spans="2:51" s="6" customFormat="1" ht="15.75" customHeight="1">
      <c r="B329" s="167"/>
      <c r="C329" s="168"/>
      <c r="D329" s="161" t="s">
        <v>151</v>
      </c>
      <c r="E329" s="168"/>
      <c r="F329" s="169" t="s">
        <v>517</v>
      </c>
      <c r="G329" s="168"/>
      <c r="H329" s="170">
        <v>10.145</v>
      </c>
      <c r="J329" s="168"/>
      <c r="K329" s="168"/>
      <c r="L329" s="171"/>
      <c r="M329" s="172"/>
      <c r="N329" s="168"/>
      <c r="O329" s="168"/>
      <c r="P329" s="168"/>
      <c r="Q329" s="168"/>
      <c r="R329" s="168"/>
      <c r="S329" s="168"/>
      <c r="T329" s="173"/>
      <c r="AT329" s="174" t="s">
        <v>151</v>
      </c>
      <c r="AU329" s="174" t="s">
        <v>84</v>
      </c>
      <c r="AV329" s="174" t="s">
        <v>84</v>
      </c>
      <c r="AW329" s="174" t="s">
        <v>97</v>
      </c>
      <c r="AX329" s="174" t="s">
        <v>76</v>
      </c>
      <c r="AY329" s="174" t="s">
        <v>139</v>
      </c>
    </row>
    <row r="330" spans="2:51" s="6" customFormat="1" ht="15.75" customHeight="1">
      <c r="B330" s="167"/>
      <c r="C330" s="168"/>
      <c r="D330" s="161" t="s">
        <v>151</v>
      </c>
      <c r="E330" s="168"/>
      <c r="F330" s="169" t="s">
        <v>518</v>
      </c>
      <c r="G330" s="168"/>
      <c r="H330" s="170">
        <v>32.874</v>
      </c>
      <c r="J330" s="168"/>
      <c r="K330" s="168"/>
      <c r="L330" s="171"/>
      <c r="M330" s="172"/>
      <c r="N330" s="168"/>
      <c r="O330" s="168"/>
      <c r="P330" s="168"/>
      <c r="Q330" s="168"/>
      <c r="R330" s="168"/>
      <c r="S330" s="168"/>
      <c r="T330" s="173"/>
      <c r="AT330" s="174" t="s">
        <v>151</v>
      </c>
      <c r="AU330" s="174" t="s">
        <v>84</v>
      </c>
      <c r="AV330" s="174" t="s">
        <v>84</v>
      </c>
      <c r="AW330" s="174" t="s">
        <v>97</v>
      </c>
      <c r="AX330" s="174" t="s">
        <v>76</v>
      </c>
      <c r="AY330" s="174" t="s">
        <v>139</v>
      </c>
    </row>
    <row r="331" spans="2:51" s="6" customFormat="1" ht="15.75" customHeight="1">
      <c r="B331" s="167"/>
      <c r="C331" s="168"/>
      <c r="D331" s="161" t="s">
        <v>151</v>
      </c>
      <c r="E331" s="168"/>
      <c r="F331" s="169" t="s">
        <v>519</v>
      </c>
      <c r="G331" s="168"/>
      <c r="H331" s="170">
        <v>14.49</v>
      </c>
      <c r="J331" s="168"/>
      <c r="K331" s="168"/>
      <c r="L331" s="171"/>
      <c r="M331" s="172"/>
      <c r="N331" s="168"/>
      <c r="O331" s="168"/>
      <c r="P331" s="168"/>
      <c r="Q331" s="168"/>
      <c r="R331" s="168"/>
      <c r="S331" s="168"/>
      <c r="T331" s="173"/>
      <c r="AT331" s="174" t="s">
        <v>151</v>
      </c>
      <c r="AU331" s="174" t="s">
        <v>84</v>
      </c>
      <c r="AV331" s="174" t="s">
        <v>84</v>
      </c>
      <c r="AW331" s="174" t="s">
        <v>97</v>
      </c>
      <c r="AX331" s="174" t="s">
        <v>76</v>
      </c>
      <c r="AY331" s="174" t="s">
        <v>139</v>
      </c>
    </row>
    <row r="332" spans="2:65" s="6" customFormat="1" ht="15.75" customHeight="1">
      <c r="B332" s="23"/>
      <c r="C332" s="145" t="s">
        <v>520</v>
      </c>
      <c r="D332" s="145" t="s">
        <v>142</v>
      </c>
      <c r="E332" s="146" t="s">
        <v>521</v>
      </c>
      <c r="F332" s="147" t="s">
        <v>522</v>
      </c>
      <c r="G332" s="148" t="s">
        <v>163</v>
      </c>
      <c r="H332" s="149">
        <v>387.633</v>
      </c>
      <c r="I332" s="150"/>
      <c r="J332" s="151">
        <f>ROUND($I$332*$H$332,2)</f>
        <v>0</v>
      </c>
      <c r="K332" s="147" t="s">
        <v>146</v>
      </c>
      <c r="L332" s="43"/>
      <c r="M332" s="152"/>
      <c r="N332" s="153" t="s">
        <v>47</v>
      </c>
      <c r="O332" s="24"/>
      <c r="P332" s="154">
        <f>$O$332*$H$332</f>
        <v>0</v>
      </c>
      <c r="Q332" s="154">
        <v>0</v>
      </c>
      <c r="R332" s="154">
        <f>$Q$332*$H$332</f>
        <v>0</v>
      </c>
      <c r="S332" s="154">
        <v>0.004</v>
      </c>
      <c r="T332" s="155">
        <f>$S$332*$H$332</f>
        <v>1.550532</v>
      </c>
      <c r="AR332" s="89" t="s">
        <v>147</v>
      </c>
      <c r="AT332" s="89" t="s">
        <v>142</v>
      </c>
      <c r="AU332" s="89" t="s">
        <v>84</v>
      </c>
      <c r="AY332" s="6" t="s">
        <v>139</v>
      </c>
      <c r="BE332" s="156">
        <f>IF($N$332="základní",$J$332,0)</f>
        <v>0</v>
      </c>
      <c r="BF332" s="156">
        <f>IF($N$332="snížená",$J$332,0)</f>
        <v>0</v>
      </c>
      <c r="BG332" s="156">
        <f>IF($N$332="zákl. přenesená",$J$332,0)</f>
        <v>0</v>
      </c>
      <c r="BH332" s="156">
        <f>IF($N$332="sníž. přenesená",$J$332,0)</f>
        <v>0</v>
      </c>
      <c r="BI332" s="156">
        <f>IF($N$332="nulová",$J$332,0)</f>
        <v>0</v>
      </c>
      <c r="BJ332" s="89" t="s">
        <v>22</v>
      </c>
      <c r="BK332" s="156">
        <f>ROUND($I$332*$H$332,2)</f>
        <v>0</v>
      </c>
      <c r="BL332" s="89" t="s">
        <v>147</v>
      </c>
      <c r="BM332" s="89" t="s">
        <v>523</v>
      </c>
    </row>
    <row r="333" spans="2:47" s="6" customFormat="1" ht="16.5" customHeight="1">
      <c r="B333" s="23"/>
      <c r="C333" s="24"/>
      <c r="D333" s="157" t="s">
        <v>149</v>
      </c>
      <c r="E333" s="24"/>
      <c r="F333" s="158" t="s">
        <v>524</v>
      </c>
      <c r="G333" s="24"/>
      <c r="H333" s="24"/>
      <c r="J333" s="24"/>
      <c r="K333" s="24"/>
      <c r="L333" s="43"/>
      <c r="M333" s="56"/>
      <c r="N333" s="24"/>
      <c r="O333" s="24"/>
      <c r="P333" s="24"/>
      <c r="Q333" s="24"/>
      <c r="R333" s="24"/>
      <c r="S333" s="24"/>
      <c r="T333" s="57"/>
      <c r="AT333" s="6" t="s">
        <v>149</v>
      </c>
      <c r="AU333" s="6" t="s">
        <v>84</v>
      </c>
    </row>
    <row r="334" spans="2:65" s="6" customFormat="1" ht="15.75" customHeight="1">
      <c r="B334" s="23"/>
      <c r="C334" s="145" t="s">
        <v>525</v>
      </c>
      <c r="D334" s="145" t="s">
        <v>142</v>
      </c>
      <c r="E334" s="146" t="s">
        <v>526</v>
      </c>
      <c r="F334" s="147" t="s">
        <v>527</v>
      </c>
      <c r="G334" s="148" t="s">
        <v>189</v>
      </c>
      <c r="H334" s="149">
        <v>10.77</v>
      </c>
      <c r="I334" s="150"/>
      <c r="J334" s="151">
        <f>ROUND($I$334*$H$334,2)</f>
        <v>0</v>
      </c>
      <c r="K334" s="147" t="s">
        <v>146</v>
      </c>
      <c r="L334" s="43"/>
      <c r="M334" s="152"/>
      <c r="N334" s="153" t="s">
        <v>47</v>
      </c>
      <c r="O334" s="24"/>
      <c r="P334" s="154">
        <f>$O$334*$H$334</f>
        <v>0</v>
      </c>
      <c r="Q334" s="154">
        <v>0</v>
      </c>
      <c r="R334" s="154">
        <f>$Q$334*$H$334</f>
        <v>0</v>
      </c>
      <c r="S334" s="154">
        <v>0.0017</v>
      </c>
      <c r="T334" s="155">
        <f>$S$334*$H$334</f>
        <v>0.018309</v>
      </c>
      <c r="AR334" s="89" t="s">
        <v>147</v>
      </c>
      <c r="AT334" s="89" t="s">
        <v>142</v>
      </c>
      <c r="AU334" s="89" t="s">
        <v>84</v>
      </c>
      <c r="AY334" s="6" t="s">
        <v>139</v>
      </c>
      <c r="BE334" s="156">
        <f>IF($N$334="základní",$J$334,0)</f>
        <v>0</v>
      </c>
      <c r="BF334" s="156">
        <f>IF($N$334="snížená",$J$334,0)</f>
        <v>0</v>
      </c>
      <c r="BG334" s="156">
        <f>IF($N$334="zákl. přenesená",$J$334,0)</f>
        <v>0</v>
      </c>
      <c r="BH334" s="156">
        <f>IF($N$334="sníž. přenesená",$J$334,0)</f>
        <v>0</v>
      </c>
      <c r="BI334" s="156">
        <f>IF($N$334="nulová",$J$334,0)</f>
        <v>0</v>
      </c>
      <c r="BJ334" s="89" t="s">
        <v>22</v>
      </c>
      <c r="BK334" s="156">
        <f>ROUND($I$334*$H$334,2)</f>
        <v>0</v>
      </c>
      <c r="BL334" s="89" t="s">
        <v>147</v>
      </c>
      <c r="BM334" s="89" t="s">
        <v>528</v>
      </c>
    </row>
    <row r="335" spans="2:47" s="6" customFormat="1" ht="16.5" customHeight="1">
      <c r="B335" s="23"/>
      <c r="C335" s="24"/>
      <c r="D335" s="157" t="s">
        <v>149</v>
      </c>
      <c r="E335" s="24"/>
      <c r="F335" s="158" t="s">
        <v>529</v>
      </c>
      <c r="G335" s="24"/>
      <c r="H335" s="24"/>
      <c r="J335" s="24"/>
      <c r="K335" s="24"/>
      <c r="L335" s="43"/>
      <c r="M335" s="56"/>
      <c r="N335" s="24"/>
      <c r="O335" s="24"/>
      <c r="P335" s="24"/>
      <c r="Q335" s="24"/>
      <c r="R335" s="24"/>
      <c r="S335" s="24"/>
      <c r="T335" s="57"/>
      <c r="AT335" s="6" t="s">
        <v>149</v>
      </c>
      <c r="AU335" s="6" t="s">
        <v>84</v>
      </c>
    </row>
    <row r="336" spans="2:51" s="6" customFormat="1" ht="15.75" customHeight="1">
      <c r="B336" s="167"/>
      <c r="C336" s="168"/>
      <c r="D336" s="161" t="s">
        <v>151</v>
      </c>
      <c r="E336" s="168"/>
      <c r="F336" s="169" t="s">
        <v>530</v>
      </c>
      <c r="G336" s="168"/>
      <c r="H336" s="170">
        <v>10.77</v>
      </c>
      <c r="J336" s="168"/>
      <c r="K336" s="168"/>
      <c r="L336" s="171"/>
      <c r="M336" s="172"/>
      <c r="N336" s="168"/>
      <c r="O336" s="168"/>
      <c r="P336" s="168"/>
      <c r="Q336" s="168"/>
      <c r="R336" s="168"/>
      <c r="S336" s="168"/>
      <c r="T336" s="173"/>
      <c r="AT336" s="174" t="s">
        <v>151</v>
      </c>
      <c r="AU336" s="174" t="s">
        <v>84</v>
      </c>
      <c r="AV336" s="174" t="s">
        <v>84</v>
      </c>
      <c r="AW336" s="174" t="s">
        <v>97</v>
      </c>
      <c r="AX336" s="174" t="s">
        <v>76</v>
      </c>
      <c r="AY336" s="174" t="s">
        <v>139</v>
      </c>
    </row>
    <row r="337" spans="2:65" s="6" customFormat="1" ht="15.75" customHeight="1">
      <c r="B337" s="23"/>
      <c r="C337" s="145" t="s">
        <v>531</v>
      </c>
      <c r="D337" s="145" t="s">
        <v>142</v>
      </c>
      <c r="E337" s="146" t="s">
        <v>532</v>
      </c>
      <c r="F337" s="147" t="s">
        <v>533</v>
      </c>
      <c r="G337" s="148" t="s">
        <v>189</v>
      </c>
      <c r="H337" s="149">
        <v>11</v>
      </c>
      <c r="I337" s="150"/>
      <c r="J337" s="151">
        <f>ROUND($I$337*$H$337,2)</f>
        <v>0</v>
      </c>
      <c r="K337" s="147" t="s">
        <v>146</v>
      </c>
      <c r="L337" s="43"/>
      <c r="M337" s="152"/>
      <c r="N337" s="153" t="s">
        <v>47</v>
      </c>
      <c r="O337" s="24"/>
      <c r="P337" s="154">
        <f>$O$337*$H$337</f>
        <v>0</v>
      </c>
      <c r="Q337" s="154">
        <v>0</v>
      </c>
      <c r="R337" s="154">
        <f>$Q$337*$H$337</f>
        <v>0</v>
      </c>
      <c r="S337" s="154">
        <v>0.00177</v>
      </c>
      <c r="T337" s="155">
        <f>$S$337*$H$337</f>
        <v>0.01947</v>
      </c>
      <c r="AR337" s="89" t="s">
        <v>147</v>
      </c>
      <c r="AT337" s="89" t="s">
        <v>142</v>
      </c>
      <c r="AU337" s="89" t="s">
        <v>84</v>
      </c>
      <c r="AY337" s="6" t="s">
        <v>139</v>
      </c>
      <c r="BE337" s="156">
        <f>IF($N$337="základní",$J$337,0)</f>
        <v>0</v>
      </c>
      <c r="BF337" s="156">
        <f>IF($N$337="snížená",$J$337,0)</f>
        <v>0</v>
      </c>
      <c r="BG337" s="156">
        <f>IF($N$337="zákl. přenesená",$J$337,0)</f>
        <v>0</v>
      </c>
      <c r="BH337" s="156">
        <f>IF($N$337="sníž. přenesená",$J$337,0)</f>
        <v>0</v>
      </c>
      <c r="BI337" s="156">
        <f>IF($N$337="nulová",$J$337,0)</f>
        <v>0</v>
      </c>
      <c r="BJ337" s="89" t="s">
        <v>22</v>
      </c>
      <c r="BK337" s="156">
        <f>ROUND($I$337*$H$337,2)</f>
        <v>0</v>
      </c>
      <c r="BL337" s="89" t="s">
        <v>147</v>
      </c>
      <c r="BM337" s="89" t="s">
        <v>534</v>
      </c>
    </row>
    <row r="338" spans="2:51" s="6" customFormat="1" ht="15.75" customHeight="1">
      <c r="B338" s="167"/>
      <c r="C338" s="168"/>
      <c r="D338" s="157" t="s">
        <v>151</v>
      </c>
      <c r="E338" s="169"/>
      <c r="F338" s="169" t="s">
        <v>535</v>
      </c>
      <c r="G338" s="168"/>
      <c r="H338" s="170">
        <v>11</v>
      </c>
      <c r="J338" s="168"/>
      <c r="K338" s="168"/>
      <c r="L338" s="171"/>
      <c r="M338" s="172"/>
      <c r="N338" s="168"/>
      <c r="O338" s="168"/>
      <c r="P338" s="168"/>
      <c r="Q338" s="168"/>
      <c r="R338" s="168"/>
      <c r="S338" s="168"/>
      <c r="T338" s="173"/>
      <c r="AT338" s="174" t="s">
        <v>151</v>
      </c>
      <c r="AU338" s="174" t="s">
        <v>84</v>
      </c>
      <c r="AV338" s="174" t="s">
        <v>84</v>
      </c>
      <c r="AW338" s="174" t="s">
        <v>97</v>
      </c>
      <c r="AX338" s="174" t="s">
        <v>76</v>
      </c>
      <c r="AY338" s="174" t="s">
        <v>139</v>
      </c>
    </row>
    <row r="339" spans="2:65" s="6" customFormat="1" ht="15.75" customHeight="1">
      <c r="B339" s="23"/>
      <c r="C339" s="145" t="s">
        <v>536</v>
      </c>
      <c r="D339" s="145" t="s">
        <v>142</v>
      </c>
      <c r="E339" s="146" t="s">
        <v>537</v>
      </c>
      <c r="F339" s="147" t="s">
        <v>538</v>
      </c>
      <c r="G339" s="148" t="s">
        <v>189</v>
      </c>
      <c r="H339" s="149">
        <v>96.8</v>
      </c>
      <c r="I339" s="150"/>
      <c r="J339" s="151">
        <f>ROUND($I$339*$H$339,2)</f>
        <v>0</v>
      </c>
      <c r="K339" s="147" t="s">
        <v>146</v>
      </c>
      <c r="L339" s="43"/>
      <c r="M339" s="152"/>
      <c r="N339" s="153" t="s">
        <v>47</v>
      </c>
      <c r="O339" s="24"/>
      <c r="P339" s="154">
        <f>$O$339*$H$339</f>
        <v>0</v>
      </c>
      <c r="Q339" s="154">
        <v>0</v>
      </c>
      <c r="R339" s="154">
        <f>$Q$339*$H$339</f>
        <v>0</v>
      </c>
      <c r="S339" s="154">
        <v>0.00191</v>
      </c>
      <c r="T339" s="155">
        <f>$S$339*$H$339</f>
        <v>0.184888</v>
      </c>
      <c r="AR339" s="89" t="s">
        <v>147</v>
      </c>
      <c r="AT339" s="89" t="s">
        <v>142</v>
      </c>
      <c r="AU339" s="89" t="s">
        <v>84</v>
      </c>
      <c r="AY339" s="6" t="s">
        <v>139</v>
      </c>
      <c r="BE339" s="156">
        <f>IF($N$339="základní",$J$339,0)</f>
        <v>0</v>
      </c>
      <c r="BF339" s="156">
        <f>IF($N$339="snížená",$J$339,0)</f>
        <v>0</v>
      </c>
      <c r="BG339" s="156">
        <f>IF($N$339="zákl. přenesená",$J$339,0)</f>
        <v>0</v>
      </c>
      <c r="BH339" s="156">
        <f>IF($N$339="sníž. přenesená",$J$339,0)</f>
        <v>0</v>
      </c>
      <c r="BI339" s="156">
        <f>IF($N$339="nulová",$J$339,0)</f>
        <v>0</v>
      </c>
      <c r="BJ339" s="89" t="s">
        <v>22</v>
      </c>
      <c r="BK339" s="156">
        <f>ROUND($I$339*$H$339,2)</f>
        <v>0</v>
      </c>
      <c r="BL339" s="89" t="s">
        <v>147</v>
      </c>
      <c r="BM339" s="89" t="s">
        <v>539</v>
      </c>
    </row>
    <row r="340" spans="2:47" s="6" customFormat="1" ht="16.5" customHeight="1">
      <c r="B340" s="23"/>
      <c r="C340" s="24"/>
      <c r="D340" s="157" t="s">
        <v>149</v>
      </c>
      <c r="E340" s="24"/>
      <c r="F340" s="158" t="s">
        <v>540</v>
      </c>
      <c r="G340" s="24"/>
      <c r="H340" s="24"/>
      <c r="J340" s="24"/>
      <c r="K340" s="24"/>
      <c r="L340" s="43"/>
      <c r="M340" s="56"/>
      <c r="N340" s="24"/>
      <c r="O340" s="24"/>
      <c r="P340" s="24"/>
      <c r="Q340" s="24"/>
      <c r="R340" s="24"/>
      <c r="S340" s="24"/>
      <c r="T340" s="57"/>
      <c r="AT340" s="6" t="s">
        <v>149</v>
      </c>
      <c r="AU340" s="6" t="s">
        <v>84</v>
      </c>
    </row>
    <row r="341" spans="2:51" s="6" customFormat="1" ht="15.75" customHeight="1">
      <c r="B341" s="167"/>
      <c r="C341" s="168"/>
      <c r="D341" s="161" t="s">
        <v>151</v>
      </c>
      <c r="E341" s="168"/>
      <c r="F341" s="169" t="s">
        <v>541</v>
      </c>
      <c r="G341" s="168"/>
      <c r="H341" s="170">
        <v>11</v>
      </c>
      <c r="J341" s="168"/>
      <c r="K341" s="168"/>
      <c r="L341" s="171"/>
      <c r="M341" s="172"/>
      <c r="N341" s="168"/>
      <c r="O341" s="168"/>
      <c r="P341" s="168"/>
      <c r="Q341" s="168"/>
      <c r="R341" s="168"/>
      <c r="S341" s="168"/>
      <c r="T341" s="173"/>
      <c r="AT341" s="174" t="s">
        <v>151</v>
      </c>
      <c r="AU341" s="174" t="s">
        <v>84</v>
      </c>
      <c r="AV341" s="174" t="s">
        <v>84</v>
      </c>
      <c r="AW341" s="174" t="s">
        <v>97</v>
      </c>
      <c r="AX341" s="174" t="s">
        <v>76</v>
      </c>
      <c r="AY341" s="174" t="s">
        <v>139</v>
      </c>
    </row>
    <row r="342" spans="2:51" s="6" customFormat="1" ht="15.75" customHeight="1">
      <c r="B342" s="167"/>
      <c r="C342" s="168"/>
      <c r="D342" s="161" t="s">
        <v>151</v>
      </c>
      <c r="E342" s="168"/>
      <c r="F342" s="169" t="s">
        <v>542</v>
      </c>
      <c r="G342" s="168"/>
      <c r="H342" s="170">
        <v>85.8</v>
      </c>
      <c r="J342" s="168"/>
      <c r="K342" s="168"/>
      <c r="L342" s="171"/>
      <c r="M342" s="172"/>
      <c r="N342" s="168"/>
      <c r="O342" s="168"/>
      <c r="P342" s="168"/>
      <c r="Q342" s="168"/>
      <c r="R342" s="168"/>
      <c r="S342" s="168"/>
      <c r="T342" s="173"/>
      <c r="AT342" s="174" t="s">
        <v>151</v>
      </c>
      <c r="AU342" s="174" t="s">
        <v>84</v>
      </c>
      <c r="AV342" s="174" t="s">
        <v>84</v>
      </c>
      <c r="AW342" s="174" t="s">
        <v>97</v>
      </c>
      <c r="AX342" s="174" t="s">
        <v>76</v>
      </c>
      <c r="AY342" s="174" t="s">
        <v>139</v>
      </c>
    </row>
    <row r="343" spans="2:65" s="6" customFormat="1" ht="15.75" customHeight="1">
      <c r="B343" s="23"/>
      <c r="C343" s="145" t="s">
        <v>543</v>
      </c>
      <c r="D343" s="145" t="s">
        <v>142</v>
      </c>
      <c r="E343" s="146" t="s">
        <v>544</v>
      </c>
      <c r="F343" s="147" t="s">
        <v>545</v>
      </c>
      <c r="G343" s="148" t="s">
        <v>189</v>
      </c>
      <c r="H343" s="149">
        <v>19.2</v>
      </c>
      <c r="I343" s="150"/>
      <c r="J343" s="151">
        <f>ROUND($I$343*$H$343,2)</f>
        <v>0</v>
      </c>
      <c r="K343" s="147" t="s">
        <v>146</v>
      </c>
      <c r="L343" s="43"/>
      <c r="M343" s="152"/>
      <c r="N343" s="153" t="s">
        <v>47</v>
      </c>
      <c r="O343" s="24"/>
      <c r="P343" s="154">
        <f>$O$343*$H$343</f>
        <v>0</v>
      </c>
      <c r="Q343" s="154">
        <v>0</v>
      </c>
      <c r="R343" s="154">
        <f>$Q$343*$H$343</f>
        <v>0</v>
      </c>
      <c r="S343" s="154">
        <v>0.00167</v>
      </c>
      <c r="T343" s="155">
        <f>$S$343*$H$343</f>
        <v>0.032064</v>
      </c>
      <c r="AR343" s="89" t="s">
        <v>147</v>
      </c>
      <c r="AT343" s="89" t="s">
        <v>142</v>
      </c>
      <c r="AU343" s="89" t="s">
        <v>84</v>
      </c>
      <c r="AY343" s="6" t="s">
        <v>139</v>
      </c>
      <c r="BE343" s="156">
        <f>IF($N$343="základní",$J$343,0)</f>
        <v>0</v>
      </c>
      <c r="BF343" s="156">
        <f>IF($N$343="snížená",$J$343,0)</f>
        <v>0</v>
      </c>
      <c r="BG343" s="156">
        <f>IF($N$343="zákl. přenesená",$J$343,0)</f>
        <v>0</v>
      </c>
      <c r="BH343" s="156">
        <f>IF($N$343="sníž. přenesená",$J$343,0)</f>
        <v>0</v>
      </c>
      <c r="BI343" s="156">
        <f>IF($N$343="nulová",$J$343,0)</f>
        <v>0</v>
      </c>
      <c r="BJ343" s="89" t="s">
        <v>22</v>
      </c>
      <c r="BK343" s="156">
        <f>ROUND($I$343*$H$343,2)</f>
        <v>0</v>
      </c>
      <c r="BL343" s="89" t="s">
        <v>147</v>
      </c>
      <c r="BM343" s="89" t="s">
        <v>546</v>
      </c>
    </row>
    <row r="344" spans="2:47" s="6" customFormat="1" ht="16.5" customHeight="1">
      <c r="B344" s="23"/>
      <c r="C344" s="24"/>
      <c r="D344" s="157" t="s">
        <v>149</v>
      </c>
      <c r="E344" s="24"/>
      <c r="F344" s="158" t="s">
        <v>547</v>
      </c>
      <c r="G344" s="24"/>
      <c r="H344" s="24"/>
      <c r="J344" s="24"/>
      <c r="K344" s="24"/>
      <c r="L344" s="43"/>
      <c r="M344" s="56"/>
      <c r="N344" s="24"/>
      <c r="O344" s="24"/>
      <c r="P344" s="24"/>
      <c r="Q344" s="24"/>
      <c r="R344" s="24"/>
      <c r="S344" s="24"/>
      <c r="T344" s="57"/>
      <c r="AT344" s="6" t="s">
        <v>149</v>
      </c>
      <c r="AU344" s="6" t="s">
        <v>84</v>
      </c>
    </row>
    <row r="345" spans="2:51" s="6" customFormat="1" ht="15.75" customHeight="1">
      <c r="B345" s="167"/>
      <c r="C345" s="168"/>
      <c r="D345" s="161" t="s">
        <v>151</v>
      </c>
      <c r="E345" s="168"/>
      <c r="F345" s="169" t="s">
        <v>548</v>
      </c>
      <c r="G345" s="168"/>
      <c r="H345" s="170">
        <v>19.2</v>
      </c>
      <c r="J345" s="168"/>
      <c r="K345" s="168"/>
      <c r="L345" s="171"/>
      <c r="M345" s="172"/>
      <c r="N345" s="168"/>
      <c r="O345" s="168"/>
      <c r="P345" s="168"/>
      <c r="Q345" s="168"/>
      <c r="R345" s="168"/>
      <c r="S345" s="168"/>
      <c r="T345" s="173"/>
      <c r="AT345" s="174" t="s">
        <v>151</v>
      </c>
      <c r="AU345" s="174" t="s">
        <v>84</v>
      </c>
      <c r="AV345" s="174" t="s">
        <v>84</v>
      </c>
      <c r="AW345" s="174" t="s">
        <v>97</v>
      </c>
      <c r="AX345" s="174" t="s">
        <v>76</v>
      </c>
      <c r="AY345" s="174" t="s">
        <v>139</v>
      </c>
    </row>
    <row r="346" spans="2:65" s="6" customFormat="1" ht="15.75" customHeight="1">
      <c r="B346" s="23"/>
      <c r="C346" s="145" t="s">
        <v>159</v>
      </c>
      <c r="D346" s="145" t="s">
        <v>142</v>
      </c>
      <c r="E346" s="146" t="s">
        <v>549</v>
      </c>
      <c r="F346" s="147" t="s">
        <v>550</v>
      </c>
      <c r="G346" s="148" t="s">
        <v>189</v>
      </c>
      <c r="H346" s="149">
        <v>6</v>
      </c>
      <c r="I346" s="150"/>
      <c r="J346" s="151">
        <f>ROUND($I$346*$H$346,2)</f>
        <v>0</v>
      </c>
      <c r="K346" s="147" t="s">
        <v>146</v>
      </c>
      <c r="L346" s="43"/>
      <c r="M346" s="152"/>
      <c r="N346" s="153" t="s">
        <v>47</v>
      </c>
      <c r="O346" s="24"/>
      <c r="P346" s="154">
        <f>$O$346*$H$346</f>
        <v>0</v>
      </c>
      <c r="Q346" s="154">
        <v>0</v>
      </c>
      <c r="R346" s="154">
        <f>$Q$346*$H$346</f>
        <v>0</v>
      </c>
      <c r="S346" s="154">
        <v>0.00394</v>
      </c>
      <c r="T346" s="155">
        <f>$S$346*$H$346</f>
        <v>0.02364</v>
      </c>
      <c r="AR346" s="89" t="s">
        <v>147</v>
      </c>
      <c r="AT346" s="89" t="s">
        <v>142</v>
      </c>
      <c r="AU346" s="89" t="s">
        <v>84</v>
      </c>
      <c r="AY346" s="6" t="s">
        <v>139</v>
      </c>
      <c r="BE346" s="156">
        <f>IF($N$346="základní",$J$346,0)</f>
        <v>0</v>
      </c>
      <c r="BF346" s="156">
        <f>IF($N$346="snížená",$J$346,0)</f>
        <v>0</v>
      </c>
      <c r="BG346" s="156">
        <f>IF($N$346="zákl. přenesená",$J$346,0)</f>
        <v>0</v>
      </c>
      <c r="BH346" s="156">
        <f>IF($N$346="sníž. přenesená",$J$346,0)</f>
        <v>0</v>
      </c>
      <c r="BI346" s="156">
        <f>IF($N$346="nulová",$J$346,0)</f>
        <v>0</v>
      </c>
      <c r="BJ346" s="89" t="s">
        <v>22</v>
      </c>
      <c r="BK346" s="156">
        <f>ROUND($I$346*$H$346,2)</f>
        <v>0</v>
      </c>
      <c r="BL346" s="89" t="s">
        <v>147</v>
      </c>
      <c r="BM346" s="89" t="s">
        <v>551</v>
      </c>
    </row>
    <row r="347" spans="2:47" s="6" customFormat="1" ht="16.5" customHeight="1">
      <c r="B347" s="23"/>
      <c r="C347" s="24"/>
      <c r="D347" s="157" t="s">
        <v>149</v>
      </c>
      <c r="E347" s="24"/>
      <c r="F347" s="158" t="s">
        <v>552</v>
      </c>
      <c r="G347" s="24"/>
      <c r="H347" s="24"/>
      <c r="J347" s="24"/>
      <c r="K347" s="24"/>
      <c r="L347" s="43"/>
      <c r="M347" s="56"/>
      <c r="N347" s="24"/>
      <c r="O347" s="24"/>
      <c r="P347" s="24"/>
      <c r="Q347" s="24"/>
      <c r="R347" s="24"/>
      <c r="S347" s="24"/>
      <c r="T347" s="57"/>
      <c r="AT347" s="6" t="s">
        <v>149</v>
      </c>
      <c r="AU347" s="6" t="s">
        <v>84</v>
      </c>
    </row>
    <row r="348" spans="2:65" s="6" customFormat="1" ht="15.75" customHeight="1">
      <c r="B348" s="23"/>
      <c r="C348" s="145" t="s">
        <v>206</v>
      </c>
      <c r="D348" s="145" t="s">
        <v>142</v>
      </c>
      <c r="E348" s="146" t="s">
        <v>553</v>
      </c>
      <c r="F348" s="147" t="s">
        <v>554</v>
      </c>
      <c r="G348" s="148" t="s">
        <v>183</v>
      </c>
      <c r="H348" s="149">
        <v>2</v>
      </c>
      <c r="I348" s="150"/>
      <c r="J348" s="151">
        <f>ROUND($I$348*$H$348,2)</f>
        <v>0</v>
      </c>
      <c r="K348" s="147"/>
      <c r="L348" s="43"/>
      <c r="M348" s="152"/>
      <c r="N348" s="153" t="s">
        <v>47</v>
      </c>
      <c r="O348" s="24"/>
      <c r="P348" s="154">
        <f>$O$348*$H$348</f>
        <v>0</v>
      </c>
      <c r="Q348" s="154">
        <v>0</v>
      </c>
      <c r="R348" s="154">
        <f>$Q$348*$H$348</f>
        <v>0</v>
      </c>
      <c r="S348" s="154">
        <v>0</v>
      </c>
      <c r="T348" s="155">
        <f>$S$348*$H$348</f>
        <v>0</v>
      </c>
      <c r="AR348" s="89" t="s">
        <v>147</v>
      </c>
      <c r="AT348" s="89" t="s">
        <v>142</v>
      </c>
      <c r="AU348" s="89" t="s">
        <v>84</v>
      </c>
      <c r="AY348" s="6" t="s">
        <v>139</v>
      </c>
      <c r="BE348" s="156">
        <f>IF($N$348="základní",$J$348,0)</f>
        <v>0</v>
      </c>
      <c r="BF348" s="156">
        <f>IF($N$348="snížená",$J$348,0)</f>
        <v>0</v>
      </c>
      <c r="BG348" s="156">
        <f>IF($N$348="zákl. přenesená",$J$348,0)</f>
        <v>0</v>
      </c>
      <c r="BH348" s="156">
        <f>IF($N$348="sníž. přenesená",$J$348,0)</f>
        <v>0</v>
      </c>
      <c r="BI348" s="156">
        <f>IF($N$348="nulová",$J$348,0)</f>
        <v>0</v>
      </c>
      <c r="BJ348" s="89" t="s">
        <v>22</v>
      </c>
      <c r="BK348" s="156">
        <f>ROUND($I$348*$H$348,2)</f>
        <v>0</v>
      </c>
      <c r="BL348" s="89" t="s">
        <v>147</v>
      </c>
      <c r="BM348" s="89" t="s">
        <v>555</v>
      </c>
    </row>
    <row r="349" spans="2:65" s="6" customFormat="1" ht="15.75" customHeight="1">
      <c r="B349" s="23"/>
      <c r="C349" s="148" t="s">
        <v>556</v>
      </c>
      <c r="D349" s="148" t="s">
        <v>142</v>
      </c>
      <c r="E349" s="146" t="s">
        <v>557</v>
      </c>
      <c r="F349" s="147" t="s">
        <v>558</v>
      </c>
      <c r="G349" s="148" t="s">
        <v>559</v>
      </c>
      <c r="H349" s="149">
        <v>1</v>
      </c>
      <c r="I349" s="150"/>
      <c r="J349" s="151">
        <f>ROUND($I$349*$H$349,2)</f>
        <v>0</v>
      </c>
      <c r="K349" s="147"/>
      <c r="L349" s="43"/>
      <c r="M349" s="152"/>
      <c r="N349" s="153" t="s">
        <v>47</v>
      </c>
      <c r="O349" s="24"/>
      <c r="P349" s="154">
        <f>$O$349*$H$349</f>
        <v>0</v>
      </c>
      <c r="Q349" s="154">
        <v>0</v>
      </c>
      <c r="R349" s="154">
        <f>$Q$349*$H$349</f>
        <v>0</v>
      </c>
      <c r="S349" s="154">
        <v>0</v>
      </c>
      <c r="T349" s="155">
        <f>$S$349*$H$349</f>
        <v>0</v>
      </c>
      <c r="AR349" s="89" t="s">
        <v>147</v>
      </c>
      <c r="AT349" s="89" t="s">
        <v>142</v>
      </c>
      <c r="AU349" s="89" t="s">
        <v>84</v>
      </c>
      <c r="AY349" s="89" t="s">
        <v>139</v>
      </c>
      <c r="BE349" s="156">
        <f>IF($N$349="základní",$J$349,0)</f>
        <v>0</v>
      </c>
      <c r="BF349" s="156">
        <f>IF($N$349="snížená",$J$349,0)</f>
        <v>0</v>
      </c>
      <c r="BG349" s="156">
        <f>IF($N$349="zákl. přenesená",$J$349,0)</f>
        <v>0</v>
      </c>
      <c r="BH349" s="156">
        <f>IF($N$349="sníž. přenesená",$J$349,0)</f>
        <v>0</v>
      </c>
      <c r="BI349" s="156">
        <f>IF($N$349="nulová",$J$349,0)</f>
        <v>0</v>
      </c>
      <c r="BJ349" s="89" t="s">
        <v>22</v>
      </c>
      <c r="BK349" s="156">
        <f>ROUND($I$349*$H$349,2)</f>
        <v>0</v>
      </c>
      <c r="BL349" s="89" t="s">
        <v>147</v>
      </c>
      <c r="BM349" s="89" t="s">
        <v>560</v>
      </c>
    </row>
    <row r="350" spans="2:47" s="6" customFormat="1" ht="27" customHeight="1">
      <c r="B350" s="23"/>
      <c r="C350" s="24"/>
      <c r="D350" s="157" t="s">
        <v>149</v>
      </c>
      <c r="E350" s="24"/>
      <c r="F350" s="158" t="s">
        <v>561</v>
      </c>
      <c r="G350" s="24"/>
      <c r="H350" s="24"/>
      <c r="J350" s="24"/>
      <c r="K350" s="24"/>
      <c r="L350" s="43"/>
      <c r="M350" s="56"/>
      <c r="N350" s="24"/>
      <c r="O350" s="24"/>
      <c r="P350" s="24"/>
      <c r="Q350" s="24"/>
      <c r="R350" s="24"/>
      <c r="S350" s="24"/>
      <c r="T350" s="57"/>
      <c r="AT350" s="6" t="s">
        <v>149</v>
      </c>
      <c r="AU350" s="6" t="s">
        <v>84</v>
      </c>
    </row>
    <row r="351" spans="2:65" s="6" customFormat="1" ht="15.75" customHeight="1">
      <c r="B351" s="23"/>
      <c r="C351" s="145" t="s">
        <v>344</v>
      </c>
      <c r="D351" s="145" t="s">
        <v>142</v>
      </c>
      <c r="E351" s="146" t="s">
        <v>562</v>
      </c>
      <c r="F351" s="147" t="s">
        <v>563</v>
      </c>
      <c r="G351" s="148" t="s">
        <v>559</v>
      </c>
      <c r="H351" s="149">
        <v>1</v>
      </c>
      <c r="I351" s="150"/>
      <c r="J351" s="151">
        <f>ROUND($I$351*$H$351,2)</f>
        <v>0</v>
      </c>
      <c r="K351" s="147"/>
      <c r="L351" s="43"/>
      <c r="M351" s="152"/>
      <c r="N351" s="153" t="s">
        <v>47</v>
      </c>
      <c r="O351" s="24"/>
      <c r="P351" s="154">
        <f>$O$351*$H$351</f>
        <v>0</v>
      </c>
      <c r="Q351" s="154">
        <v>0</v>
      </c>
      <c r="R351" s="154">
        <f>$Q$351*$H$351</f>
        <v>0</v>
      </c>
      <c r="S351" s="154">
        <v>0</v>
      </c>
      <c r="T351" s="155">
        <f>$S$351*$H$351</f>
        <v>0</v>
      </c>
      <c r="AR351" s="89" t="s">
        <v>147</v>
      </c>
      <c r="AT351" s="89" t="s">
        <v>142</v>
      </c>
      <c r="AU351" s="89" t="s">
        <v>84</v>
      </c>
      <c r="AY351" s="6" t="s">
        <v>139</v>
      </c>
      <c r="BE351" s="156">
        <f>IF($N$351="základní",$J$351,0)</f>
        <v>0</v>
      </c>
      <c r="BF351" s="156">
        <f>IF($N$351="snížená",$J$351,0)</f>
        <v>0</v>
      </c>
      <c r="BG351" s="156">
        <f>IF($N$351="zákl. přenesená",$J$351,0)</f>
        <v>0</v>
      </c>
      <c r="BH351" s="156">
        <f>IF($N$351="sníž. přenesená",$J$351,0)</f>
        <v>0</v>
      </c>
      <c r="BI351" s="156">
        <f>IF($N$351="nulová",$J$351,0)</f>
        <v>0</v>
      </c>
      <c r="BJ351" s="89" t="s">
        <v>22</v>
      </c>
      <c r="BK351" s="156">
        <f>ROUND($I$351*$H$351,2)</f>
        <v>0</v>
      </c>
      <c r="BL351" s="89" t="s">
        <v>147</v>
      </c>
      <c r="BM351" s="89" t="s">
        <v>564</v>
      </c>
    </row>
    <row r="352" spans="2:65" s="6" customFormat="1" ht="15.75" customHeight="1">
      <c r="B352" s="23"/>
      <c r="C352" s="148" t="s">
        <v>565</v>
      </c>
      <c r="D352" s="148" t="s">
        <v>142</v>
      </c>
      <c r="E352" s="146" t="s">
        <v>566</v>
      </c>
      <c r="F352" s="147" t="s">
        <v>567</v>
      </c>
      <c r="G352" s="148" t="s">
        <v>163</v>
      </c>
      <c r="H352" s="149">
        <v>31.716</v>
      </c>
      <c r="I352" s="150"/>
      <c r="J352" s="151">
        <f>ROUND($I$352*$H$352,2)</f>
        <v>0</v>
      </c>
      <c r="K352" s="147" t="s">
        <v>146</v>
      </c>
      <c r="L352" s="43"/>
      <c r="M352" s="152"/>
      <c r="N352" s="153" t="s">
        <v>47</v>
      </c>
      <c r="O352" s="24"/>
      <c r="P352" s="154">
        <f>$O$352*$H$352</f>
        <v>0</v>
      </c>
      <c r="Q352" s="154">
        <v>0</v>
      </c>
      <c r="R352" s="154">
        <f>$Q$352*$H$352</f>
        <v>0</v>
      </c>
      <c r="S352" s="154">
        <v>0.089</v>
      </c>
      <c r="T352" s="155">
        <f>$S$352*$H$352</f>
        <v>2.822724</v>
      </c>
      <c r="AR352" s="89" t="s">
        <v>147</v>
      </c>
      <c r="AT352" s="89" t="s">
        <v>142</v>
      </c>
      <c r="AU352" s="89" t="s">
        <v>84</v>
      </c>
      <c r="AY352" s="89" t="s">
        <v>139</v>
      </c>
      <c r="BE352" s="156">
        <f>IF($N$352="základní",$J$352,0)</f>
        <v>0</v>
      </c>
      <c r="BF352" s="156">
        <f>IF($N$352="snížená",$J$352,0)</f>
        <v>0</v>
      </c>
      <c r="BG352" s="156">
        <f>IF($N$352="zákl. přenesená",$J$352,0)</f>
        <v>0</v>
      </c>
      <c r="BH352" s="156">
        <f>IF($N$352="sníž. přenesená",$J$352,0)</f>
        <v>0</v>
      </c>
      <c r="BI352" s="156">
        <f>IF($N$352="nulová",$J$352,0)</f>
        <v>0</v>
      </c>
      <c r="BJ352" s="89" t="s">
        <v>22</v>
      </c>
      <c r="BK352" s="156">
        <f>ROUND($I$352*$H$352,2)</f>
        <v>0</v>
      </c>
      <c r="BL352" s="89" t="s">
        <v>147</v>
      </c>
      <c r="BM352" s="89" t="s">
        <v>568</v>
      </c>
    </row>
    <row r="353" spans="2:47" s="6" customFormat="1" ht="27" customHeight="1">
      <c r="B353" s="23"/>
      <c r="C353" s="24"/>
      <c r="D353" s="157" t="s">
        <v>149</v>
      </c>
      <c r="E353" s="24"/>
      <c r="F353" s="158" t="s">
        <v>569</v>
      </c>
      <c r="G353" s="24"/>
      <c r="H353" s="24"/>
      <c r="J353" s="24"/>
      <c r="K353" s="24"/>
      <c r="L353" s="43"/>
      <c r="M353" s="56"/>
      <c r="N353" s="24"/>
      <c r="O353" s="24"/>
      <c r="P353" s="24"/>
      <c r="Q353" s="24"/>
      <c r="R353" s="24"/>
      <c r="S353" s="24"/>
      <c r="T353" s="57"/>
      <c r="AT353" s="6" t="s">
        <v>149</v>
      </c>
      <c r="AU353" s="6" t="s">
        <v>84</v>
      </c>
    </row>
    <row r="354" spans="2:51" s="6" customFormat="1" ht="15.75" customHeight="1">
      <c r="B354" s="159"/>
      <c r="C354" s="160"/>
      <c r="D354" s="161" t="s">
        <v>151</v>
      </c>
      <c r="E354" s="160"/>
      <c r="F354" s="162" t="s">
        <v>336</v>
      </c>
      <c r="G354" s="160"/>
      <c r="H354" s="160"/>
      <c r="J354" s="160"/>
      <c r="K354" s="160"/>
      <c r="L354" s="163"/>
      <c r="M354" s="164"/>
      <c r="N354" s="160"/>
      <c r="O354" s="160"/>
      <c r="P354" s="160"/>
      <c r="Q354" s="160"/>
      <c r="R354" s="160"/>
      <c r="S354" s="160"/>
      <c r="T354" s="165"/>
      <c r="AT354" s="166" t="s">
        <v>151</v>
      </c>
      <c r="AU354" s="166" t="s">
        <v>84</v>
      </c>
      <c r="AV354" s="166" t="s">
        <v>22</v>
      </c>
      <c r="AW354" s="166" t="s">
        <v>97</v>
      </c>
      <c r="AX354" s="166" t="s">
        <v>76</v>
      </c>
      <c r="AY354" s="166" t="s">
        <v>139</v>
      </c>
    </row>
    <row r="355" spans="2:51" s="6" customFormat="1" ht="15.75" customHeight="1">
      <c r="B355" s="167"/>
      <c r="C355" s="168"/>
      <c r="D355" s="161" t="s">
        <v>151</v>
      </c>
      <c r="E355" s="168"/>
      <c r="F355" s="169" t="s">
        <v>570</v>
      </c>
      <c r="G355" s="168"/>
      <c r="H355" s="170">
        <v>4.26</v>
      </c>
      <c r="J355" s="168"/>
      <c r="K355" s="168"/>
      <c r="L355" s="171"/>
      <c r="M355" s="172"/>
      <c r="N355" s="168"/>
      <c r="O355" s="168"/>
      <c r="P355" s="168"/>
      <c r="Q355" s="168"/>
      <c r="R355" s="168"/>
      <c r="S355" s="168"/>
      <c r="T355" s="173"/>
      <c r="AT355" s="174" t="s">
        <v>151</v>
      </c>
      <c r="AU355" s="174" t="s">
        <v>84</v>
      </c>
      <c r="AV355" s="174" t="s">
        <v>84</v>
      </c>
      <c r="AW355" s="174" t="s">
        <v>97</v>
      </c>
      <c r="AX355" s="174" t="s">
        <v>76</v>
      </c>
      <c r="AY355" s="174" t="s">
        <v>139</v>
      </c>
    </row>
    <row r="356" spans="2:51" s="6" customFormat="1" ht="15.75" customHeight="1">
      <c r="B356" s="159"/>
      <c r="C356" s="160"/>
      <c r="D356" s="161" t="s">
        <v>151</v>
      </c>
      <c r="E356" s="160"/>
      <c r="F356" s="162" t="s">
        <v>338</v>
      </c>
      <c r="G356" s="160"/>
      <c r="H356" s="160"/>
      <c r="J356" s="160"/>
      <c r="K356" s="160"/>
      <c r="L356" s="163"/>
      <c r="M356" s="164"/>
      <c r="N356" s="160"/>
      <c r="O356" s="160"/>
      <c r="P356" s="160"/>
      <c r="Q356" s="160"/>
      <c r="R356" s="160"/>
      <c r="S356" s="160"/>
      <c r="T356" s="165"/>
      <c r="AT356" s="166" t="s">
        <v>151</v>
      </c>
      <c r="AU356" s="166" t="s">
        <v>84</v>
      </c>
      <c r="AV356" s="166" t="s">
        <v>22</v>
      </c>
      <c r="AW356" s="166" t="s">
        <v>97</v>
      </c>
      <c r="AX356" s="166" t="s">
        <v>76</v>
      </c>
      <c r="AY356" s="166" t="s">
        <v>139</v>
      </c>
    </row>
    <row r="357" spans="2:51" s="6" customFormat="1" ht="15.75" customHeight="1">
      <c r="B357" s="167"/>
      <c r="C357" s="168"/>
      <c r="D357" s="161" t="s">
        <v>151</v>
      </c>
      <c r="E357" s="168"/>
      <c r="F357" s="169" t="s">
        <v>571</v>
      </c>
      <c r="G357" s="168"/>
      <c r="H357" s="170">
        <v>10.56</v>
      </c>
      <c r="J357" s="168"/>
      <c r="K357" s="168"/>
      <c r="L357" s="171"/>
      <c r="M357" s="172"/>
      <c r="N357" s="168"/>
      <c r="O357" s="168"/>
      <c r="P357" s="168"/>
      <c r="Q357" s="168"/>
      <c r="R357" s="168"/>
      <c r="S357" s="168"/>
      <c r="T357" s="173"/>
      <c r="AT357" s="174" t="s">
        <v>151</v>
      </c>
      <c r="AU357" s="174" t="s">
        <v>84</v>
      </c>
      <c r="AV357" s="174" t="s">
        <v>84</v>
      </c>
      <c r="AW357" s="174" t="s">
        <v>97</v>
      </c>
      <c r="AX357" s="174" t="s">
        <v>76</v>
      </c>
      <c r="AY357" s="174" t="s">
        <v>139</v>
      </c>
    </row>
    <row r="358" spans="2:51" s="6" customFormat="1" ht="15.75" customHeight="1">
      <c r="B358" s="159"/>
      <c r="C358" s="160"/>
      <c r="D358" s="161" t="s">
        <v>151</v>
      </c>
      <c r="E358" s="160"/>
      <c r="F358" s="162" t="s">
        <v>342</v>
      </c>
      <c r="G358" s="160"/>
      <c r="H358" s="160"/>
      <c r="J358" s="160"/>
      <c r="K358" s="160"/>
      <c r="L358" s="163"/>
      <c r="M358" s="164"/>
      <c r="N358" s="160"/>
      <c r="O358" s="160"/>
      <c r="P358" s="160"/>
      <c r="Q358" s="160"/>
      <c r="R358" s="160"/>
      <c r="S358" s="160"/>
      <c r="T358" s="165"/>
      <c r="AT358" s="166" t="s">
        <v>151</v>
      </c>
      <c r="AU358" s="166" t="s">
        <v>84</v>
      </c>
      <c r="AV358" s="166" t="s">
        <v>22</v>
      </c>
      <c r="AW358" s="166" t="s">
        <v>97</v>
      </c>
      <c r="AX358" s="166" t="s">
        <v>76</v>
      </c>
      <c r="AY358" s="166" t="s">
        <v>139</v>
      </c>
    </row>
    <row r="359" spans="2:51" s="6" customFormat="1" ht="15.75" customHeight="1">
      <c r="B359" s="167"/>
      <c r="C359" s="168"/>
      <c r="D359" s="161" t="s">
        <v>151</v>
      </c>
      <c r="E359" s="168"/>
      <c r="F359" s="169" t="s">
        <v>572</v>
      </c>
      <c r="G359" s="168"/>
      <c r="H359" s="170">
        <v>16.896</v>
      </c>
      <c r="J359" s="168"/>
      <c r="K359" s="168"/>
      <c r="L359" s="171"/>
      <c r="M359" s="172"/>
      <c r="N359" s="168"/>
      <c r="O359" s="168"/>
      <c r="P359" s="168"/>
      <c r="Q359" s="168"/>
      <c r="R359" s="168"/>
      <c r="S359" s="168"/>
      <c r="T359" s="173"/>
      <c r="AT359" s="174" t="s">
        <v>151</v>
      </c>
      <c r="AU359" s="174" t="s">
        <v>84</v>
      </c>
      <c r="AV359" s="174" t="s">
        <v>84</v>
      </c>
      <c r="AW359" s="174" t="s">
        <v>97</v>
      </c>
      <c r="AX359" s="174" t="s">
        <v>76</v>
      </c>
      <c r="AY359" s="174" t="s">
        <v>139</v>
      </c>
    </row>
    <row r="360" spans="2:65" s="6" customFormat="1" ht="15.75" customHeight="1">
      <c r="B360" s="23"/>
      <c r="C360" s="145" t="s">
        <v>573</v>
      </c>
      <c r="D360" s="145" t="s">
        <v>142</v>
      </c>
      <c r="E360" s="146" t="s">
        <v>574</v>
      </c>
      <c r="F360" s="147" t="s">
        <v>575</v>
      </c>
      <c r="G360" s="148" t="s">
        <v>183</v>
      </c>
      <c r="H360" s="149">
        <v>10</v>
      </c>
      <c r="I360" s="150"/>
      <c r="J360" s="151">
        <f>ROUND($I$360*$H$360,2)</f>
        <v>0</v>
      </c>
      <c r="K360" s="147" t="s">
        <v>146</v>
      </c>
      <c r="L360" s="43"/>
      <c r="M360" s="152"/>
      <c r="N360" s="153" t="s">
        <v>47</v>
      </c>
      <c r="O360" s="24"/>
      <c r="P360" s="154">
        <f>$O$360*$H$360</f>
        <v>0</v>
      </c>
      <c r="Q360" s="154">
        <v>0</v>
      </c>
      <c r="R360" s="154">
        <f>$Q$360*$H$360</f>
        <v>0</v>
      </c>
      <c r="S360" s="154">
        <v>0.001</v>
      </c>
      <c r="T360" s="155">
        <f>$S$360*$H$360</f>
        <v>0.01</v>
      </c>
      <c r="AR360" s="89" t="s">
        <v>147</v>
      </c>
      <c r="AT360" s="89" t="s">
        <v>142</v>
      </c>
      <c r="AU360" s="89" t="s">
        <v>84</v>
      </c>
      <c r="AY360" s="6" t="s">
        <v>139</v>
      </c>
      <c r="BE360" s="156">
        <f>IF($N$360="základní",$J$360,0)</f>
        <v>0</v>
      </c>
      <c r="BF360" s="156">
        <f>IF($N$360="snížená",$J$360,0)</f>
        <v>0</v>
      </c>
      <c r="BG360" s="156">
        <f>IF($N$360="zákl. přenesená",$J$360,0)</f>
        <v>0</v>
      </c>
      <c r="BH360" s="156">
        <f>IF($N$360="sníž. přenesená",$J$360,0)</f>
        <v>0</v>
      </c>
      <c r="BI360" s="156">
        <f>IF($N$360="nulová",$J$360,0)</f>
        <v>0</v>
      </c>
      <c r="BJ360" s="89" t="s">
        <v>22</v>
      </c>
      <c r="BK360" s="156">
        <f>ROUND($I$360*$H$360,2)</f>
        <v>0</v>
      </c>
      <c r="BL360" s="89" t="s">
        <v>147</v>
      </c>
      <c r="BM360" s="89" t="s">
        <v>576</v>
      </c>
    </row>
    <row r="361" spans="2:65" s="6" customFormat="1" ht="15.75" customHeight="1">
      <c r="B361" s="23"/>
      <c r="C361" s="148" t="s">
        <v>577</v>
      </c>
      <c r="D361" s="148" t="s">
        <v>142</v>
      </c>
      <c r="E361" s="146" t="s">
        <v>578</v>
      </c>
      <c r="F361" s="147" t="s">
        <v>579</v>
      </c>
      <c r="G361" s="148" t="s">
        <v>183</v>
      </c>
      <c r="H361" s="149">
        <v>3</v>
      </c>
      <c r="I361" s="150"/>
      <c r="J361" s="151">
        <f>ROUND($I$361*$H$361,2)</f>
        <v>0</v>
      </c>
      <c r="K361" s="147" t="s">
        <v>146</v>
      </c>
      <c r="L361" s="43"/>
      <c r="M361" s="152"/>
      <c r="N361" s="153" t="s">
        <v>47</v>
      </c>
      <c r="O361" s="24"/>
      <c r="P361" s="154">
        <f>$O$361*$H$361</f>
        <v>0</v>
      </c>
      <c r="Q361" s="154">
        <v>0</v>
      </c>
      <c r="R361" s="154">
        <f>$Q$361*$H$361</f>
        <v>0</v>
      </c>
      <c r="S361" s="154">
        <v>0.02307</v>
      </c>
      <c r="T361" s="155">
        <f>$S$361*$H$361</f>
        <v>0.06921</v>
      </c>
      <c r="AR361" s="89" t="s">
        <v>147</v>
      </c>
      <c r="AT361" s="89" t="s">
        <v>142</v>
      </c>
      <c r="AU361" s="89" t="s">
        <v>84</v>
      </c>
      <c r="AY361" s="89" t="s">
        <v>139</v>
      </c>
      <c r="BE361" s="156">
        <f>IF($N$361="základní",$J$361,0)</f>
        <v>0</v>
      </c>
      <c r="BF361" s="156">
        <f>IF($N$361="snížená",$J$361,0)</f>
        <v>0</v>
      </c>
      <c r="BG361" s="156">
        <f>IF($N$361="zákl. přenesená",$J$361,0)</f>
        <v>0</v>
      </c>
      <c r="BH361" s="156">
        <f>IF($N$361="sníž. přenesená",$J$361,0)</f>
        <v>0</v>
      </c>
      <c r="BI361" s="156">
        <f>IF($N$361="nulová",$J$361,0)</f>
        <v>0</v>
      </c>
      <c r="BJ361" s="89" t="s">
        <v>22</v>
      </c>
      <c r="BK361" s="156">
        <f>ROUND($I$361*$H$361,2)</f>
        <v>0</v>
      </c>
      <c r="BL361" s="89" t="s">
        <v>147</v>
      </c>
      <c r="BM361" s="89" t="s">
        <v>580</v>
      </c>
    </row>
    <row r="362" spans="2:47" s="6" customFormat="1" ht="16.5" customHeight="1">
      <c r="B362" s="23"/>
      <c r="C362" s="24"/>
      <c r="D362" s="157" t="s">
        <v>149</v>
      </c>
      <c r="E362" s="24"/>
      <c r="F362" s="158" t="s">
        <v>581</v>
      </c>
      <c r="G362" s="24"/>
      <c r="H362" s="24"/>
      <c r="J362" s="24"/>
      <c r="K362" s="24"/>
      <c r="L362" s="43"/>
      <c r="M362" s="56"/>
      <c r="N362" s="24"/>
      <c r="O362" s="24"/>
      <c r="P362" s="24"/>
      <c r="Q362" s="24"/>
      <c r="R362" s="24"/>
      <c r="S362" s="24"/>
      <c r="T362" s="57"/>
      <c r="AT362" s="6" t="s">
        <v>149</v>
      </c>
      <c r="AU362" s="6" t="s">
        <v>84</v>
      </c>
    </row>
    <row r="363" spans="2:65" s="6" customFormat="1" ht="15.75" customHeight="1">
      <c r="B363" s="23"/>
      <c r="C363" s="145" t="s">
        <v>582</v>
      </c>
      <c r="D363" s="145" t="s">
        <v>142</v>
      </c>
      <c r="E363" s="146" t="s">
        <v>583</v>
      </c>
      <c r="F363" s="147" t="s">
        <v>584</v>
      </c>
      <c r="G363" s="148" t="s">
        <v>183</v>
      </c>
      <c r="H363" s="149">
        <v>11</v>
      </c>
      <c r="I363" s="150"/>
      <c r="J363" s="151">
        <f>ROUND($I$363*$H$363,2)</f>
        <v>0</v>
      </c>
      <c r="K363" s="147"/>
      <c r="L363" s="43"/>
      <c r="M363" s="152"/>
      <c r="N363" s="153" t="s">
        <v>47</v>
      </c>
      <c r="O363" s="24"/>
      <c r="P363" s="154">
        <f>$O$363*$H$363</f>
        <v>0</v>
      </c>
      <c r="Q363" s="154">
        <v>0</v>
      </c>
      <c r="R363" s="154">
        <f>$Q$363*$H$363</f>
        <v>0</v>
      </c>
      <c r="S363" s="154">
        <v>0.0003</v>
      </c>
      <c r="T363" s="155">
        <f>$S$363*$H$363</f>
        <v>0.0032999999999999995</v>
      </c>
      <c r="AR363" s="89" t="s">
        <v>147</v>
      </c>
      <c r="AT363" s="89" t="s">
        <v>142</v>
      </c>
      <c r="AU363" s="89" t="s">
        <v>84</v>
      </c>
      <c r="AY363" s="6" t="s">
        <v>139</v>
      </c>
      <c r="BE363" s="156">
        <f>IF($N$363="základní",$J$363,0)</f>
        <v>0</v>
      </c>
      <c r="BF363" s="156">
        <f>IF($N$363="snížená",$J$363,0)</f>
        <v>0</v>
      </c>
      <c r="BG363" s="156">
        <f>IF($N$363="zákl. přenesená",$J$363,0)</f>
        <v>0</v>
      </c>
      <c r="BH363" s="156">
        <f>IF($N$363="sníž. přenesená",$J$363,0)</f>
        <v>0</v>
      </c>
      <c r="BI363" s="156">
        <f>IF($N$363="nulová",$J$363,0)</f>
        <v>0</v>
      </c>
      <c r="BJ363" s="89" t="s">
        <v>22</v>
      </c>
      <c r="BK363" s="156">
        <f>ROUND($I$363*$H$363,2)</f>
        <v>0</v>
      </c>
      <c r="BL363" s="89" t="s">
        <v>147</v>
      </c>
      <c r="BM363" s="89" t="s">
        <v>585</v>
      </c>
    </row>
    <row r="364" spans="2:47" s="6" customFormat="1" ht="16.5" customHeight="1">
      <c r="B364" s="23"/>
      <c r="C364" s="24"/>
      <c r="D364" s="157" t="s">
        <v>149</v>
      </c>
      <c r="E364" s="24"/>
      <c r="F364" s="158" t="s">
        <v>586</v>
      </c>
      <c r="G364" s="24"/>
      <c r="H364" s="24"/>
      <c r="J364" s="24"/>
      <c r="K364" s="24"/>
      <c r="L364" s="43"/>
      <c r="M364" s="56"/>
      <c r="N364" s="24"/>
      <c r="O364" s="24"/>
      <c r="P364" s="24"/>
      <c r="Q364" s="24"/>
      <c r="R364" s="24"/>
      <c r="S364" s="24"/>
      <c r="T364" s="57"/>
      <c r="AT364" s="6" t="s">
        <v>149</v>
      </c>
      <c r="AU364" s="6" t="s">
        <v>84</v>
      </c>
    </row>
    <row r="365" spans="2:63" s="132" customFormat="1" ht="30.75" customHeight="1">
      <c r="B365" s="133"/>
      <c r="C365" s="134"/>
      <c r="D365" s="134" t="s">
        <v>75</v>
      </c>
      <c r="E365" s="143" t="s">
        <v>587</v>
      </c>
      <c r="F365" s="143" t="s">
        <v>588</v>
      </c>
      <c r="G365" s="134"/>
      <c r="H365" s="134"/>
      <c r="J365" s="144">
        <f>$BK$365</f>
        <v>0</v>
      </c>
      <c r="K365" s="134"/>
      <c r="L365" s="137"/>
      <c r="M365" s="138"/>
      <c r="N365" s="134"/>
      <c r="O365" s="134"/>
      <c r="P365" s="139">
        <f>SUM($P$366:$P$376)</f>
        <v>0</v>
      </c>
      <c r="Q365" s="134"/>
      <c r="R365" s="139">
        <f>SUM($R$366:$R$376)</f>
        <v>0</v>
      </c>
      <c r="S365" s="134"/>
      <c r="T365" s="140">
        <f>SUM($T$366:$T$376)</f>
        <v>0</v>
      </c>
      <c r="AR365" s="141" t="s">
        <v>22</v>
      </c>
      <c r="AT365" s="141" t="s">
        <v>75</v>
      </c>
      <c r="AU365" s="141" t="s">
        <v>22</v>
      </c>
      <c r="AY365" s="141" t="s">
        <v>139</v>
      </c>
      <c r="BK365" s="142">
        <f>SUM($BK$366:$BK$376)</f>
        <v>0</v>
      </c>
    </row>
    <row r="366" spans="2:65" s="6" customFormat="1" ht="15.75" customHeight="1">
      <c r="B366" s="23"/>
      <c r="C366" s="145" t="s">
        <v>589</v>
      </c>
      <c r="D366" s="145" t="s">
        <v>142</v>
      </c>
      <c r="E366" s="146" t="s">
        <v>590</v>
      </c>
      <c r="F366" s="147" t="s">
        <v>591</v>
      </c>
      <c r="G366" s="148" t="s">
        <v>592</v>
      </c>
      <c r="H366" s="149">
        <v>24.78</v>
      </c>
      <c r="I366" s="150"/>
      <c r="J366" s="151">
        <f>ROUND($I$366*$H$366,2)</f>
        <v>0</v>
      </c>
      <c r="K366" s="147" t="s">
        <v>146</v>
      </c>
      <c r="L366" s="43"/>
      <c r="M366" s="152"/>
      <c r="N366" s="153" t="s">
        <v>47</v>
      </c>
      <c r="O366" s="24"/>
      <c r="P366" s="154">
        <f>$O$366*$H$366</f>
        <v>0</v>
      </c>
      <c r="Q366" s="154">
        <v>0</v>
      </c>
      <c r="R366" s="154">
        <f>$Q$366*$H$366</f>
        <v>0</v>
      </c>
      <c r="S366" s="154">
        <v>0</v>
      </c>
      <c r="T366" s="155">
        <f>$S$366*$H$366</f>
        <v>0</v>
      </c>
      <c r="AR366" s="89" t="s">
        <v>147</v>
      </c>
      <c r="AT366" s="89" t="s">
        <v>142</v>
      </c>
      <c r="AU366" s="89" t="s">
        <v>84</v>
      </c>
      <c r="AY366" s="6" t="s">
        <v>139</v>
      </c>
      <c r="BE366" s="156">
        <f>IF($N$366="základní",$J$366,0)</f>
        <v>0</v>
      </c>
      <c r="BF366" s="156">
        <f>IF($N$366="snížená",$J$366,0)</f>
        <v>0</v>
      </c>
      <c r="BG366" s="156">
        <f>IF($N$366="zákl. přenesená",$J$366,0)</f>
        <v>0</v>
      </c>
      <c r="BH366" s="156">
        <f>IF($N$366="sníž. přenesená",$J$366,0)</f>
        <v>0</v>
      </c>
      <c r="BI366" s="156">
        <f>IF($N$366="nulová",$J$366,0)</f>
        <v>0</v>
      </c>
      <c r="BJ366" s="89" t="s">
        <v>22</v>
      </c>
      <c r="BK366" s="156">
        <f>ROUND($I$366*$H$366,2)</f>
        <v>0</v>
      </c>
      <c r="BL366" s="89" t="s">
        <v>147</v>
      </c>
      <c r="BM366" s="89" t="s">
        <v>593</v>
      </c>
    </row>
    <row r="367" spans="2:47" s="6" customFormat="1" ht="27" customHeight="1">
      <c r="B367" s="23"/>
      <c r="C367" s="24"/>
      <c r="D367" s="157" t="s">
        <v>149</v>
      </c>
      <c r="E367" s="24"/>
      <c r="F367" s="158" t="s">
        <v>594</v>
      </c>
      <c r="G367" s="24"/>
      <c r="H367" s="24"/>
      <c r="J367" s="24"/>
      <c r="K367" s="24"/>
      <c r="L367" s="43"/>
      <c r="M367" s="56"/>
      <c r="N367" s="24"/>
      <c r="O367" s="24"/>
      <c r="P367" s="24"/>
      <c r="Q367" s="24"/>
      <c r="R367" s="24"/>
      <c r="S367" s="24"/>
      <c r="T367" s="57"/>
      <c r="AT367" s="6" t="s">
        <v>149</v>
      </c>
      <c r="AU367" s="6" t="s">
        <v>84</v>
      </c>
    </row>
    <row r="368" spans="2:65" s="6" customFormat="1" ht="15.75" customHeight="1">
      <c r="B368" s="23"/>
      <c r="C368" s="145" t="s">
        <v>595</v>
      </c>
      <c r="D368" s="145" t="s">
        <v>142</v>
      </c>
      <c r="E368" s="146" t="s">
        <v>596</v>
      </c>
      <c r="F368" s="147" t="s">
        <v>597</v>
      </c>
      <c r="G368" s="148" t="s">
        <v>592</v>
      </c>
      <c r="H368" s="149">
        <v>24.78</v>
      </c>
      <c r="I368" s="150"/>
      <c r="J368" s="151">
        <f>ROUND($I$368*$H$368,2)</f>
        <v>0</v>
      </c>
      <c r="K368" s="147" t="s">
        <v>146</v>
      </c>
      <c r="L368" s="43"/>
      <c r="M368" s="152"/>
      <c r="N368" s="153" t="s">
        <v>47</v>
      </c>
      <c r="O368" s="24"/>
      <c r="P368" s="154">
        <f>$O$368*$H$368</f>
        <v>0</v>
      </c>
      <c r="Q368" s="154">
        <v>0</v>
      </c>
      <c r="R368" s="154">
        <f>$Q$368*$H$368</f>
        <v>0</v>
      </c>
      <c r="S368" s="154">
        <v>0</v>
      </c>
      <c r="T368" s="155">
        <f>$S$368*$H$368</f>
        <v>0</v>
      </c>
      <c r="AR368" s="89" t="s">
        <v>147</v>
      </c>
      <c r="AT368" s="89" t="s">
        <v>142</v>
      </c>
      <c r="AU368" s="89" t="s">
        <v>84</v>
      </c>
      <c r="AY368" s="6" t="s">
        <v>139</v>
      </c>
      <c r="BE368" s="156">
        <f>IF($N$368="základní",$J$368,0)</f>
        <v>0</v>
      </c>
      <c r="BF368" s="156">
        <f>IF($N$368="snížená",$J$368,0)</f>
        <v>0</v>
      </c>
      <c r="BG368" s="156">
        <f>IF($N$368="zákl. přenesená",$J$368,0)</f>
        <v>0</v>
      </c>
      <c r="BH368" s="156">
        <f>IF($N$368="sníž. přenesená",$J$368,0)</f>
        <v>0</v>
      </c>
      <c r="BI368" s="156">
        <f>IF($N$368="nulová",$J$368,0)</f>
        <v>0</v>
      </c>
      <c r="BJ368" s="89" t="s">
        <v>22</v>
      </c>
      <c r="BK368" s="156">
        <f>ROUND($I$368*$H$368,2)</f>
        <v>0</v>
      </c>
      <c r="BL368" s="89" t="s">
        <v>147</v>
      </c>
      <c r="BM368" s="89" t="s">
        <v>598</v>
      </c>
    </row>
    <row r="369" spans="2:47" s="6" customFormat="1" ht="27" customHeight="1">
      <c r="B369" s="23"/>
      <c r="C369" s="24"/>
      <c r="D369" s="157" t="s">
        <v>149</v>
      </c>
      <c r="E369" s="24"/>
      <c r="F369" s="158" t="s">
        <v>599</v>
      </c>
      <c r="G369" s="24"/>
      <c r="H369" s="24"/>
      <c r="J369" s="24"/>
      <c r="K369" s="24"/>
      <c r="L369" s="43"/>
      <c r="M369" s="56"/>
      <c r="N369" s="24"/>
      <c r="O369" s="24"/>
      <c r="P369" s="24"/>
      <c r="Q369" s="24"/>
      <c r="R369" s="24"/>
      <c r="S369" s="24"/>
      <c r="T369" s="57"/>
      <c r="AT369" s="6" t="s">
        <v>149</v>
      </c>
      <c r="AU369" s="6" t="s">
        <v>84</v>
      </c>
    </row>
    <row r="370" spans="2:65" s="6" customFormat="1" ht="15.75" customHeight="1">
      <c r="B370" s="23"/>
      <c r="C370" s="145" t="s">
        <v>600</v>
      </c>
      <c r="D370" s="145" t="s">
        <v>142</v>
      </c>
      <c r="E370" s="146" t="s">
        <v>601</v>
      </c>
      <c r="F370" s="147" t="s">
        <v>602</v>
      </c>
      <c r="G370" s="148" t="s">
        <v>592</v>
      </c>
      <c r="H370" s="149">
        <v>24.78</v>
      </c>
      <c r="I370" s="150"/>
      <c r="J370" s="151">
        <f>ROUND($I$370*$H$370,2)</f>
        <v>0</v>
      </c>
      <c r="K370" s="147" t="s">
        <v>146</v>
      </c>
      <c r="L370" s="43"/>
      <c r="M370" s="152"/>
      <c r="N370" s="153" t="s">
        <v>47</v>
      </c>
      <c r="O370" s="24"/>
      <c r="P370" s="154">
        <f>$O$370*$H$370</f>
        <v>0</v>
      </c>
      <c r="Q370" s="154">
        <v>0</v>
      </c>
      <c r="R370" s="154">
        <f>$Q$370*$H$370</f>
        <v>0</v>
      </c>
      <c r="S370" s="154">
        <v>0</v>
      </c>
      <c r="T370" s="155">
        <f>$S$370*$H$370</f>
        <v>0</v>
      </c>
      <c r="AR370" s="89" t="s">
        <v>147</v>
      </c>
      <c r="AT370" s="89" t="s">
        <v>142</v>
      </c>
      <c r="AU370" s="89" t="s">
        <v>84</v>
      </c>
      <c r="AY370" s="6" t="s">
        <v>139</v>
      </c>
      <c r="BE370" s="156">
        <f>IF($N$370="základní",$J$370,0)</f>
        <v>0</v>
      </c>
      <c r="BF370" s="156">
        <f>IF($N$370="snížená",$J$370,0)</f>
        <v>0</v>
      </c>
      <c r="BG370" s="156">
        <f>IF($N$370="zákl. přenesená",$J$370,0)</f>
        <v>0</v>
      </c>
      <c r="BH370" s="156">
        <f>IF($N$370="sníž. přenesená",$J$370,0)</f>
        <v>0</v>
      </c>
      <c r="BI370" s="156">
        <f>IF($N$370="nulová",$J$370,0)</f>
        <v>0</v>
      </c>
      <c r="BJ370" s="89" t="s">
        <v>22</v>
      </c>
      <c r="BK370" s="156">
        <f>ROUND($I$370*$H$370,2)</f>
        <v>0</v>
      </c>
      <c r="BL370" s="89" t="s">
        <v>147</v>
      </c>
      <c r="BM370" s="89" t="s">
        <v>603</v>
      </c>
    </row>
    <row r="371" spans="2:47" s="6" customFormat="1" ht="16.5" customHeight="1">
      <c r="B371" s="23"/>
      <c r="C371" s="24"/>
      <c r="D371" s="157" t="s">
        <v>149</v>
      </c>
      <c r="E371" s="24"/>
      <c r="F371" s="158" t="s">
        <v>604</v>
      </c>
      <c r="G371" s="24"/>
      <c r="H371" s="24"/>
      <c r="J371" s="24"/>
      <c r="K371" s="24"/>
      <c r="L371" s="43"/>
      <c r="M371" s="56"/>
      <c r="N371" s="24"/>
      <c r="O371" s="24"/>
      <c r="P371" s="24"/>
      <c r="Q371" s="24"/>
      <c r="R371" s="24"/>
      <c r="S371" s="24"/>
      <c r="T371" s="57"/>
      <c r="AT371" s="6" t="s">
        <v>149</v>
      </c>
      <c r="AU371" s="6" t="s">
        <v>84</v>
      </c>
    </row>
    <row r="372" spans="2:65" s="6" customFormat="1" ht="15.75" customHeight="1">
      <c r="B372" s="23"/>
      <c r="C372" s="145" t="s">
        <v>605</v>
      </c>
      <c r="D372" s="145" t="s">
        <v>142</v>
      </c>
      <c r="E372" s="146" t="s">
        <v>606</v>
      </c>
      <c r="F372" s="147" t="s">
        <v>607</v>
      </c>
      <c r="G372" s="148" t="s">
        <v>592</v>
      </c>
      <c r="H372" s="149">
        <v>346.92</v>
      </c>
      <c r="I372" s="150"/>
      <c r="J372" s="151">
        <f>ROUND($I$372*$H$372,2)</f>
        <v>0</v>
      </c>
      <c r="K372" s="147" t="s">
        <v>146</v>
      </c>
      <c r="L372" s="43"/>
      <c r="M372" s="152"/>
      <c r="N372" s="153" t="s">
        <v>47</v>
      </c>
      <c r="O372" s="24"/>
      <c r="P372" s="154">
        <f>$O$372*$H$372</f>
        <v>0</v>
      </c>
      <c r="Q372" s="154">
        <v>0</v>
      </c>
      <c r="R372" s="154">
        <f>$Q$372*$H$372</f>
        <v>0</v>
      </c>
      <c r="S372" s="154">
        <v>0</v>
      </c>
      <c r="T372" s="155">
        <f>$S$372*$H$372</f>
        <v>0</v>
      </c>
      <c r="AR372" s="89" t="s">
        <v>147</v>
      </c>
      <c r="AT372" s="89" t="s">
        <v>142</v>
      </c>
      <c r="AU372" s="89" t="s">
        <v>84</v>
      </c>
      <c r="AY372" s="6" t="s">
        <v>139</v>
      </c>
      <c r="BE372" s="156">
        <f>IF($N$372="základní",$J$372,0)</f>
        <v>0</v>
      </c>
      <c r="BF372" s="156">
        <f>IF($N$372="snížená",$J$372,0)</f>
        <v>0</v>
      </c>
      <c r="BG372" s="156">
        <f>IF($N$372="zákl. přenesená",$J$372,0)</f>
        <v>0</v>
      </c>
      <c r="BH372" s="156">
        <f>IF($N$372="sníž. přenesená",$J$372,0)</f>
        <v>0</v>
      </c>
      <c r="BI372" s="156">
        <f>IF($N$372="nulová",$J$372,0)</f>
        <v>0</v>
      </c>
      <c r="BJ372" s="89" t="s">
        <v>22</v>
      </c>
      <c r="BK372" s="156">
        <f>ROUND($I$372*$H$372,2)</f>
        <v>0</v>
      </c>
      <c r="BL372" s="89" t="s">
        <v>147</v>
      </c>
      <c r="BM372" s="89" t="s">
        <v>608</v>
      </c>
    </row>
    <row r="373" spans="2:47" s="6" customFormat="1" ht="27" customHeight="1">
      <c r="B373" s="23"/>
      <c r="C373" s="24"/>
      <c r="D373" s="157" t="s">
        <v>149</v>
      </c>
      <c r="E373" s="24"/>
      <c r="F373" s="158" t="s">
        <v>609</v>
      </c>
      <c r="G373" s="24"/>
      <c r="H373" s="24"/>
      <c r="J373" s="24"/>
      <c r="K373" s="24"/>
      <c r="L373" s="43"/>
      <c r="M373" s="56"/>
      <c r="N373" s="24"/>
      <c r="O373" s="24"/>
      <c r="P373" s="24"/>
      <c r="Q373" s="24"/>
      <c r="R373" s="24"/>
      <c r="S373" s="24"/>
      <c r="T373" s="57"/>
      <c r="AT373" s="6" t="s">
        <v>149</v>
      </c>
      <c r="AU373" s="6" t="s">
        <v>84</v>
      </c>
    </row>
    <row r="374" spans="2:51" s="6" customFormat="1" ht="15.75" customHeight="1">
      <c r="B374" s="167"/>
      <c r="C374" s="168"/>
      <c r="D374" s="161" t="s">
        <v>151</v>
      </c>
      <c r="E374" s="168"/>
      <c r="F374" s="169" t="s">
        <v>610</v>
      </c>
      <c r="G374" s="168"/>
      <c r="H374" s="170">
        <v>346.92</v>
      </c>
      <c r="J374" s="168"/>
      <c r="K374" s="168"/>
      <c r="L374" s="171"/>
      <c r="M374" s="172"/>
      <c r="N374" s="168"/>
      <c r="O374" s="168"/>
      <c r="P374" s="168"/>
      <c r="Q374" s="168"/>
      <c r="R374" s="168"/>
      <c r="S374" s="168"/>
      <c r="T374" s="173"/>
      <c r="AT374" s="174" t="s">
        <v>151</v>
      </c>
      <c r="AU374" s="174" t="s">
        <v>84</v>
      </c>
      <c r="AV374" s="174" t="s">
        <v>84</v>
      </c>
      <c r="AW374" s="174" t="s">
        <v>76</v>
      </c>
      <c r="AX374" s="174" t="s">
        <v>22</v>
      </c>
      <c r="AY374" s="174" t="s">
        <v>139</v>
      </c>
    </row>
    <row r="375" spans="2:65" s="6" customFormat="1" ht="15.75" customHeight="1">
      <c r="B375" s="23"/>
      <c r="C375" s="145" t="s">
        <v>611</v>
      </c>
      <c r="D375" s="145" t="s">
        <v>142</v>
      </c>
      <c r="E375" s="146" t="s">
        <v>612</v>
      </c>
      <c r="F375" s="147" t="s">
        <v>613</v>
      </c>
      <c r="G375" s="148" t="s">
        <v>592</v>
      </c>
      <c r="H375" s="149">
        <v>24.78</v>
      </c>
      <c r="I375" s="150"/>
      <c r="J375" s="151">
        <f>ROUND($I$375*$H$375,2)</f>
        <v>0</v>
      </c>
      <c r="K375" s="147" t="s">
        <v>146</v>
      </c>
      <c r="L375" s="43"/>
      <c r="M375" s="152"/>
      <c r="N375" s="153" t="s">
        <v>47</v>
      </c>
      <c r="O375" s="24"/>
      <c r="P375" s="154">
        <f>$O$375*$H$375</f>
        <v>0</v>
      </c>
      <c r="Q375" s="154">
        <v>0</v>
      </c>
      <c r="R375" s="154">
        <f>$Q$375*$H$375</f>
        <v>0</v>
      </c>
      <c r="S375" s="154">
        <v>0</v>
      </c>
      <c r="T375" s="155">
        <f>$S$375*$H$375</f>
        <v>0</v>
      </c>
      <c r="AR375" s="89" t="s">
        <v>147</v>
      </c>
      <c r="AT375" s="89" t="s">
        <v>142</v>
      </c>
      <c r="AU375" s="89" t="s">
        <v>84</v>
      </c>
      <c r="AY375" s="6" t="s">
        <v>139</v>
      </c>
      <c r="BE375" s="156">
        <f>IF($N$375="základní",$J$375,0)</f>
        <v>0</v>
      </c>
      <c r="BF375" s="156">
        <f>IF($N$375="snížená",$J$375,0)</f>
        <v>0</v>
      </c>
      <c r="BG375" s="156">
        <f>IF($N$375="zákl. přenesená",$J$375,0)</f>
        <v>0</v>
      </c>
      <c r="BH375" s="156">
        <f>IF($N$375="sníž. přenesená",$J$375,0)</f>
        <v>0</v>
      </c>
      <c r="BI375" s="156">
        <f>IF($N$375="nulová",$J$375,0)</f>
        <v>0</v>
      </c>
      <c r="BJ375" s="89" t="s">
        <v>22</v>
      </c>
      <c r="BK375" s="156">
        <f>ROUND($I$375*$H$375,2)</f>
        <v>0</v>
      </c>
      <c r="BL375" s="89" t="s">
        <v>147</v>
      </c>
      <c r="BM375" s="89" t="s">
        <v>614</v>
      </c>
    </row>
    <row r="376" spans="2:47" s="6" customFormat="1" ht="16.5" customHeight="1">
      <c r="B376" s="23"/>
      <c r="C376" s="24"/>
      <c r="D376" s="157" t="s">
        <v>149</v>
      </c>
      <c r="E376" s="24"/>
      <c r="F376" s="158" t="s">
        <v>615</v>
      </c>
      <c r="G376" s="24"/>
      <c r="H376" s="24"/>
      <c r="J376" s="24"/>
      <c r="K376" s="24"/>
      <c r="L376" s="43"/>
      <c r="M376" s="56"/>
      <c r="N376" s="24"/>
      <c r="O376" s="24"/>
      <c r="P376" s="24"/>
      <c r="Q376" s="24"/>
      <c r="R376" s="24"/>
      <c r="S376" s="24"/>
      <c r="T376" s="57"/>
      <c r="AT376" s="6" t="s">
        <v>149</v>
      </c>
      <c r="AU376" s="6" t="s">
        <v>84</v>
      </c>
    </row>
    <row r="377" spans="2:63" s="132" customFormat="1" ht="30.75" customHeight="1">
      <c r="B377" s="133"/>
      <c r="C377" s="134"/>
      <c r="D377" s="134" t="s">
        <v>75</v>
      </c>
      <c r="E377" s="143" t="s">
        <v>616</v>
      </c>
      <c r="F377" s="143" t="s">
        <v>617</v>
      </c>
      <c r="G377" s="134"/>
      <c r="H377" s="134"/>
      <c r="J377" s="144">
        <f>$BK$377</f>
        <v>0</v>
      </c>
      <c r="K377" s="134"/>
      <c r="L377" s="137"/>
      <c r="M377" s="138"/>
      <c r="N377" s="134"/>
      <c r="O377" s="134"/>
      <c r="P377" s="139">
        <f>SUM($P$378:$P$379)</f>
        <v>0</v>
      </c>
      <c r="Q377" s="134"/>
      <c r="R377" s="139">
        <f>SUM($R$378:$R$379)</f>
        <v>0</v>
      </c>
      <c r="S377" s="134"/>
      <c r="T377" s="140">
        <f>SUM($T$378:$T$379)</f>
        <v>0</v>
      </c>
      <c r="AR377" s="141" t="s">
        <v>22</v>
      </c>
      <c r="AT377" s="141" t="s">
        <v>75</v>
      </c>
      <c r="AU377" s="141" t="s">
        <v>22</v>
      </c>
      <c r="AY377" s="141" t="s">
        <v>139</v>
      </c>
      <c r="BK377" s="142">
        <f>SUM($BK$378:$BK$379)</f>
        <v>0</v>
      </c>
    </row>
    <row r="378" spans="2:65" s="6" customFormat="1" ht="15.75" customHeight="1">
      <c r="B378" s="23"/>
      <c r="C378" s="145" t="s">
        <v>618</v>
      </c>
      <c r="D378" s="145" t="s">
        <v>142</v>
      </c>
      <c r="E378" s="146" t="s">
        <v>619</v>
      </c>
      <c r="F378" s="147" t="s">
        <v>620</v>
      </c>
      <c r="G378" s="148" t="s">
        <v>592</v>
      </c>
      <c r="H378" s="149">
        <v>21.035</v>
      </c>
      <c r="I378" s="150"/>
      <c r="J378" s="151">
        <f>ROUND($I$378*$H$378,2)</f>
        <v>0</v>
      </c>
      <c r="K378" s="147" t="s">
        <v>146</v>
      </c>
      <c r="L378" s="43"/>
      <c r="M378" s="152"/>
      <c r="N378" s="153" t="s">
        <v>47</v>
      </c>
      <c r="O378" s="24"/>
      <c r="P378" s="154">
        <f>$O$378*$H$378</f>
        <v>0</v>
      </c>
      <c r="Q378" s="154">
        <v>0</v>
      </c>
      <c r="R378" s="154">
        <f>$Q$378*$H$378</f>
        <v>0</v>
      </c>
      <c r="S378" s="154">
        <v>0</v>
      </c>
      <c r="T378" s="155">
        <f>$S$378*$H$378</f>
        <v>0</v>
      </c>
      <c r="AR378" s="89" t="s">
        <v>147</v>
      </c>
      <c r="AT378" s="89" t="s">
        <v>142</v>
      </c>
      <c r="AU378" s="89" t="s">
        <v>84</v>
      </c>
      <c r="AY378" s="6" t="s">
        <v>139</v>
      </c>
      <c r="BE378" s="156">
        <f>IF($N$378="základní",$J$378,0)</f>
        <v>0</v>
      </c>
      <c r="BF378" s="156">
        <f>IF($N$378="snížená",$J$378,0)</f>
        <v>0</v>
      </c>
      <c r="BG378" s="156">
        <f>IF($N$378="zákl. přenesená",$J$378,0)</f>
        <v>0</v>
      </c>
      <c r="BH378" s="156">
        <f>IF($N$378="sníž. přenesená",$J$378,0)</f>
        <v>0</v>
      </c>
      <c r="BI378" s="156">
        <f>IF($N$378="nulová",$J$378,0)</f>
        <v>0</v>
      </c>
      <c r="BJ378" s="89" t="s">
        <v>22</v>
      </c>
      <c r="BK378" s="156">
        <f>ROUND($I$378*$H$378,2)</f>
        <v>0</v>
      </c>
      <c r="BL378" s="89" t="s">
        <v>147</v>
      </c>
      <c r="BM378" s="89" t="s">
        <v>621</v>
      </c>
    </row>
    <row r="379" spans="2:47" s="6" customFormat="1" ht="27" customHeight="1">
      <c r="B379" s="23"/>
      <c r="C379" s="24"/>
      <c r="D379" s="157" t="s">
        <v>149</v>
      </c>
      <c r="E379" s="24"/>
      <c r="F379" s="158" t="s">
        <v>622</v>
      </c>
      <c r="G379" s="24"/>
      <c r="H379" s="24"/>
      <c r="J379" s="24"/>
      <c r="K379" s="24"/>
      <c r="L379" s="43"/>
      <c r="M379" s="56"/>
      <c r="N379" s="24"/>
      <c r="O379" s="24"/>
      <c r="P379" s="24"/>
      <c r="Q379" s="24"/>
      <c r="R379" s="24"/>
      <c r="S379" s="24"/>
      <c r="T379" s="57"/>
      <c r="AT379" s="6" t="s">
        <v>149</v>
      </c>
      <c r="AU379" s="6" t="s">
        <v>84</v>
      </c>
    </row>
    <row r="380" spans="2:63" s="132" customFormat="1" ht="37.5" customHeight="1">
      <c r="B380" s="133"/>
      <c r="C380" s="134"/>
      <c r="D380" s="134" t="s">
        <v>75</v>
      </c>
      <c r="E380" s="135" t="s">
        <v>623</v>
      </c>
      <c r="F380" s="135" t="s">
        <v>624</v>
      </c>
      <c r="G380" s="134"/>
      <c r="H380" s="134"/>
      <c r="J380" s="136">
        <f>$BK$380</f>
        <v>0</v>
      </c>
      <c r="K380" s="134"/>
      <c r="L380" s="137"/>
      <c r="M380" s="138"/>
      <c r="N380" s="134"/>
      <c r="O380" s="134"/>
      <c r="P380" s="139">
        <f>$P$381+$P$405+$P$423+$P$428+$P$439+$P$450+$P$474+$P$487+$P$510+$P$521+$P$524+$P$530+$P$532</f>
        <v>0</v>
      </c>
      <c r="Q380" s="134"/>
      <c r="R380" s="139">
        <f>$R$381+$R$405+$R$423+$R$428+$R$439+$R$450+$R$474+$R$487+$R$510+$R$521+$R$524+$R$530+$R$532</f>
        <v>29.824076400000003</v>
      </c>
      <c r="S380" s="134"/>
      <c r="T380" s="140">
        <f>$T$381+$T$405+$T$423+$T$428+$T$439+$T$450+$T$474+$T$487+$T$510+$T$521+$T$524+$T$530+$T$532</f>
        <v>0</v>
      </c>
      <c r="AR380" s="141" t="s">
        <v>84</v>
      </c>
      <c r="AT380" s="141" t="s">
        <v>75</v>
      </c>
      <c r="AU380" s="141" t="s">
        <v>76</v>
      </c>
      <c r="AY380" s="141" t="s">
        <v>139</v>
      </c>
      <c r="BK380" s="142">
        <f>$BK$381+$BK$405+$BK$423+$BK$428+$BK$439+$BK$450+$BK$474+$BK$487+$BK$510+$BK$521+$BK$524+$BK$530+$BK$532</f>
        <v>0</v>
      </c>
    </row>
    <row r="381" spans="2:63" s="132" customFormat="1" ht="21" customHeight="1">
      <c r="B381" s="133"/>
      <c r="C381" s="134"/>
      <c r="D381" s="134" t="s">
        <v>75</v>
      </c>
      <c r="E381" s="143" t="s">
        <v>625</v>
      </c>
      <c r="F381" s="143" t="s">
        <v>626</v>
      </c>
      <c r="G381" s="134"/>
      <c r="H381" s="134"/>
      <c r="J381" s="144">
        <f>$BK$381</f>
        <v>0</v>
      </c>
      <c r="K381" s="134"/>
      <c r="L381" s="137"/>
      <c r="M381" s="138"/>
      <c r="N381" s="134"/>
      <c r="O381" s="134"/>
      <c r="P381" s="139">
        <f>SUM($P$382:$P$404)</f>
        <v>0</v>
      </c>
      <c r="Q381" s="134"/>
      <c r="R381" s="139">
        <f>SUM($R$382:$R$404)</f>
        <v>4.4653059</v>
      </c>
      <c r="S381" s="134"/>
      <c r="T381" s="140">
        <f>SUM($T$382:$T$404)</f>
        <v>0</v>
      </c>
      <c r="AR381" s="141" t="s">
        <v>84</v>
      </c>
      <c r="AT381" s="141" t="s">
        <v>75</v>
      </c>
      <c r="AU381" s="141" t="s">
        <v>22</v>
      </c>
      <c r="AY381" s="141" t="s">
        <v>139</v>
      </c>
      <c r="BK381" s="142">
        <f>SUM($BK$382:$BK$404)</f>
        <v>0</v>
      </c>
    </row>
    <row r="382" spans="2:65" s="6" customFormat="1" ht="15.75" customHeight="1">
      <c r="B382" s="23"/>
      <c r="C382" s="145" t="s">
        <v>627</v>
      </c>
      <c r="D382" s="145" t="s">
        <v>142</v>
      </c>
      <c r="E382" s="146" t="s">
        <v>628</v>
      </c>
      <c r="F382" s="147" t="s">
        <v>629</v>
      </c>
      <c r="G382" s="148" t="s">
        <v>163</v>
      </c>
      <c r="H382" s="149">
        <v>424.6</v>
      </c>
      <c r="I382" s="150"/>
      <c r="J382" s="151">
        <f>ROUND($I$382*$H$382,2)</f>
        <v>0</v>
      </c>
      <c r="K382" s="147" t="s">
        <v>146</v>
      </c>
      <c r="L382" s="43"/>
      <c r="M382" s="152"/>
      <c r="N382" s="153" t="s">
        <v>47</v>
      </c>
      <c r="O382" s="24"/>
      <c r="P382" s="154">
        <f>$O$382*$H$382</f>
        <v>0</v>
      </c>
      <c r="Q382" s="154">
        <v>0</v>
      </c>
      <c r="R382" s="154">
        <f>$Q$382*$H$382</f>
        <v>0</v>
      </c>
      <c r="S382" s="154">
        <v>0</v>
      </c>
      <c r="T382" s="155">
        <f>$S$382*$H$382</f>
        <v>0</v>
      </c>
      <c r="AR382" s="89" t="s">
        <v>255</v>
      </c>
      <c r="AT382" s="89" t="s">
        <v>142</v>
      </c>
      <c r="AU382" s="89" t="s">
        <v>84</v>
      </c>
      <c r="AY382" s="6" t="s">
        <v>139</v>
      </c>
      <c r="BE382" s="156">
        <f>IF($N$382="základní",$J$382,0)</f>
        <v>0</v>
      </c>
      <c r="BF382" s="156">
        <f>IF($N$382="snížená",$J$382,0)</f>
        <v>0</v>
      </c>
      <c r="BG382" s="156">
        <f>IF($N$382="zákl. přenesená",$J$382,0)</f>
        <v>0</v>
      </c>
      <c r="BH382" s="156">
        <f>IF($N$382="sníž. přenesená",$J$382,0)</f>
        <v>0</v>
      </c>
      <c r="BI382" s="156">
        <f>IF($N$382="nulová",$J$382,0)</f>
        <v>0</v>
      </c>
      <c r="BJ382" s="89" t="s">
        <v>22</v>
      </c>
      <c r="BK382" s="156">
        <f>ROUND($I$382*$H$382,2)</f>
        <v>0</v>
      </c>
      <c r="BL382" s="89" t="s">
        <v>255</v>
      </c>
      <c r="BM382" s="89" t="s">
        <v>630</v>
      </c>
    </row>
    <row r="383" spans="2:47" s="6" customFormat="1" ht="16.5" customHeight="1">
      <c r="B383" s="23"/>
      <c r="C383" s="24"/>
      <c r="D383" s="157" t="s">
        <v>149</v>
      </c>
      <c r="E383" s="24"/>
      <c r="F383" s="158" t="s">
        <v>629</v>
      </c>
      <c r="G383" s="24"/>
      <c r="H383" s="24"/>
      <c r="J383" s="24"/>
      <c r="K383" s="24"/>
      <c r="L383" s="43"/>
      <c r="M383" s="56"/>
      <c r="N383" s="24"/>
      <c r="O383" s="24"/>
      <c r="P383" s="24"/>
      <c r="Q383" s="24"/>
      <c r="R383" s="24"/>
      <c r="S383" s="24"/>
      <c r="T383" s="57"/>
      <c r="AT383" s="6" t="s">
        <v>149</v>
      </c>
      <c r="AU383" s="6" t="s">
        <v>84</v>
      </c>
    </row>
    <row r="384" spans="2:51" s="6" customFormat="1" ht="15.75" customHeight="1">
      <c r="B384" s="167"/>
      <c r="C384" s="168"/>
      <c r="D384" s="161" t="s">
        <v>151</v>
      </c>
      <c r="E384" s="168"/>
      <c r="F384" s="169" t="s">
        <v>631</v>
      </c>
      <c r="G384" s="168"/>
      <c r="H384" s="170">
        <v>392.6</v>
      </c>
      <c r="J384" s="168"/>
      <c r="K384" s="168"/>
      <c r="L384" s="171"/>
      <c r="M384" s="172"/>
      <c r="N384" s="168"/>
      <c r="O384" s="168"/>
      <c r="P384" s="168"/>
      <c r="Q384" s="168"/>
      <c r="R384" s="168"/>
      <c r="S384" s="168"/>
      <c r="T384" s="173"/>
      <c r="AT384" s="174" t="s">
        <v>151</v>
      </c>
      <c r="AU384" s="174" t="s">
        <v>84</v>
      </c>
      <c r="AV384" s="174" t="s">
        <v>84</v>
      </c>
      <c r="AW384" s="174" t="s">
        <v>97</v>
      </c>
      <c r="AX384" s="174" t="s">
        <v>76</v>
      </c>
      <c r="AY384" s="174" t="s">
        <v>139</v>
      </c>
    </row>
    <row r="385" spans="2:51" s="6" customFormat="1" ht="15.75" customHeight="1">
      <c r="B385" s="159"/>
      <c r="C385" s="160"/>
      <c r="D385" s="161" t="s">
        <v>151</v>
      </c>
      <c r="E385" s="160"/>
      <c r="F385" s="162" t="s">
        <v>632</v>
      </c>
      <c r="G385" s="160"/>
      <c r="H385" s="160"/>
      <c r="J385" s="160"/>
      <c r="K385" s="160"/>
      <c r="L385" s="163"/>
      <c r="M385" s="164"/>
      <c r="N385" s="160"/>
      <c r="O385" s="160"/>
      <c r="P385" s="160"/>
      <c r="Q385" s="160"/>
      <c r="R385" s="160"/>
      <c r="S385" s="160"/>
      <c r="T385" s="165"/>
      <c r="AT385" s="166" t="s">
        <v>151</v>
      </c>
      <c r="AU385" s="166" t="s">
        <v>84</v>
      </c>
      <c r="AV385" s="166" t="s">
        <v>22</v>
      </c>
      <c r="AW385" s="166" t="s">
        <v>97</v>
      </c>
      <c r="AX385" s="166" t="s">
        <v>76</v>
      </c>
      <c r="AY385" s="166" t="s">
        <v>139</v>
      </c>
    </row>
    <row r="386" spans="2:51" s="6" customFormat="1" ht="15.75" customHeight="1">
      <c r="B386" s="167"/>
      <c r="C386" s="168"/>
      <c r="D386" s="161" t="s">
        <v>151</v>
      </c>
      <c r="E386" s="168"/>
      <c r="F386" s="169" t="s">
        <v>361</v>
      </c>
      <c r="G386" s="168"/>
      <c r="H386" s="170">
        <v>32</v>
      </c>
      <c r="J386" s="168"/>
      <c r="K386" s="168"/>
      <c r="L386" s="171"/>
      <c r="M386" s="172"/>
      <c r="N386" s="168"/>
      <c r="O386" s="168"/>
      <c r="P386" s="168"/>
      <c r="Q386" s="168"/>
      <c r="R386" s="168"/>
      <c r="S386" s="168"/>
      <c r="T386" s="173"/>
      <c r="AT386" s="174" t="s">
        <v>151</v>
      </c>
      <c r="AU386" s="174" t="s">
        <v>84</v>
      </c>
      <c r="AV386" s="174" t="s">
        <v>84</v>
      </c>
      <c r="AW386" s="174" t="s">
        <v>97</v>
      </c>
      <c r="AX386" s="174" t="s">
        <v>76</v>
      </c>
      <c r="AY386" s="174" t="s">
        <v>139</v>
      </c>
    </row>
    <row r="387" spans="2:65" s="6" customFormat="1" ht="15.75" customHeight="1">
      <c r="B387" s="23"/>
      <c r="C387" s="175" t="s">
        <v>633</v>
      </c>
      <c r="D387" s="175" t="s">
        <v>245</v>
      </c>
      <c r="E387" s="176" t="s">
        <v>634</v>
      </c>
      <c r="F387" s="177" t="s">
        <v>635</v>
      </c>
      <c r="G387" s="178" t="s">
        <v>163</v>
      </c>
      <c r="H387" s="179">
        <v>488.29</v>
      </c>
      <c r="I387" s="180"/>
      <c r="J387" s="181">
        <f>ROUND($I$387*$H$387,2)</f>
        <v>0</v>
      </c>
      <c r="K387" s="177" t="s">
        <v>146</v>
      </c>
      <c r="L387" s="182"/>
      <c r="M387" s="183"/>
      <c r="N387" s="184" t="s">
        <v>47</v>
      </c>
      <c r="O387" s="24"/>
      <c r="P387" s="154">
        <f>$O$387*$H$387</f>
        <v>0</v>
      </c>
      <c r="Q387" s="154">
        <v>0.00011</v>
      </c>
      <c r="R387" s="154">
        <f>$Q$387*$H$387</f>
        <v>0.05371190000000001</v>
      </c>
      <c r="S387" s="154">
        <v>0</v>
      </c>
      <c r="T387" s="155">
        <f>$S$387*$H$387</f>
        <v>0</v>
      </c>
      <c r="AR387" s="89" t="s">
        <v>361</v>
      </c>
      <c r="AT387" s="89" t="s">
        <v>245</v>
      </c>
      <c r="AU387" s="89" t="s">
        <v>84</v>
      </c>
      <c r="AY387" s="6" t="s">
        <v>139</v>
      </c>
      <c r="BE387" s="156">
        <f>IF($N$387="základní",$J$387,0)</f>
        <v>0</v>
      </c>
      <c r="BF387" s="156">
        <f>IF($N$387="snížená",$J$387,0)</f>
        <v>0</v>
      </c>
      <c r="BG387" s="156">
        <f>IF($N$387="zákl. přenesená",$J$387,0)</f>
        <v>0</v>
      </c>
      <c r="BH387" s="156">
        <f>IF($N$387="sníž. přenesená",$J$387,0)</f>
        <v>0</v>
      </c>
      <c r="BI387" s="156">
        <f>IF($N$387="nulová",$J$387,0)</f>
        <v>0</v>
      </c>
      <c r="BJ387" s="89" t="s">
        <v>22</v>
      </c>
      <c r="BK387" s="156">
        <f>ROUND($I$387*$H$387,2)</f>
        <v>0</v>
      </c>
      <c r="BL387" s="89" t="s">
        <v>255</v>
      </c>
      <c r="BM387" s="89" t="s">
        <v>636</v>
      </c>
    </row>
    <row r="388" spans="2:47" s="6" customFormat="1" ht="16.5" customHeight="1">
      <c r="B388" s="23"/>
      <c r="C388" s="24"/>
      <c r="D388" s="157" t="s">
        <v>149</v>
      </c>
      <c r="E388" s="24"/>
      <c r="F388" s="158" t="s">
        <v>637</v>
      </c>
      <c r="G388" s="24"/>
      <c r="H388" s="24"/>
      <c r="J388" s="24"/>
      <c r="K388" s="24"/>
      <c r="L388" s="43"/>
      <c r="M388" s="56"/>
      <c r="N388" s="24"/>
      <c r="O388" s="24"/>
      <c r="P388" s="24"/>
      <c r="Q388" s="24"/>
      <c r="R388" s="24"/>
      <c r="S388" s="24"/>
      <c r="T388" s="57"/>
      <c r="AT388" s="6" t="s">
        <v>149</v>
      </c>
      <c r="AU388" s="6" t="s">
        <v>84</v>
      </c>
    </row>
    <row r="389" spans="2:51" s="6" customFormat="1" ht="15.75" customHeight="1">
      <c r="B389" s="167"/>
      <c r="C389" s="168"/>
      <c r="D389" s="161" t="s">
        <v>151</v>
      </c>
      <c r="E389" s="168"/>
      <c r="F389" s="169" t="s">
        <v>638</v>
      </c>
      <c r="G389" s="168"/>
      <c r="H389" s="170">
        <v>488.29</v>
      </c>
      <c r="J389" s="168"/>
      <c r="K389" s="168"/>
      <c r="L389" s="171"/>
      <c r="M389" s="172"/>
      <c r="N389" s="168"/>
      <c r="O389" s="168"/>
      <c r="P389" s="168"/>
      <c r="Q389" s="168"/>
      <c r="R389" s="168"/>
      <c r="S389" s="168"/>
      <c r="T389" s="173"/>
      <c r="AT389" s="174" t="s">
        <v>151</v>
      </c>
      <c r="AU389" s="174" t="s">
        <v>84</v>
      </c>
      <c r="AV389" s="174" t="s">
        <v>84</v>
      </c>
      <c r="AW389" s="174" t="s">
        <v>76</v>
      </c>
      <c r="AX389" s="174" t="s">
        <v>22</v>
      </c>
      <c r="AY389" s="174" t="s">
        <v>139</v>
      </c>
    </row>
    <row r="390" spans="2:65" s="6" customFormat="1" ht="15.75" customHeight="1">
      <c r="B390" s="23"/>
      <c r="C390" s="145" t="s">
        <v>639</v>
      </c>
      <c r="D390" s="145" t="s">
        <v>142</v>
      </c>
      <c r="E390" s="146" t="s">
        <v>640</v>
      </c>
      <c r="F390" s="147" t="s">
        <v>641</v>
      </c>
      <c r="G390" s="148" t="s">
        <v>163</v>
      </c>
      <c r="H390" s="149">
        <v>424.6</v>
      </c>
      <c r="I390" s="150"/>
      <c r="J390" s="151">
        <f>ROUND($I$390*$H$390,2)</f>
        <v>0</v>
      </c>
      <c r="K390" s="147" t="s">
        <v>642</v>
      </c>
      <c r="L390" s="43"/>
      <c r="M390" s="152"/>
      <c r="N390" s="153" t="s">
        <v>47</v>
      </c>
      <c r="O390" s="24"/>
      <c r="P390" s="154">
        <f>$O$390*$H$390</f>
        <v>0</v>
      </c>
      <c r="Q390" s="154">
        <v>0</v>
      </c>
      <c r="R390" s="154">
        <f>$Q$390*$H$390</f>
        <v>0</v>
      </c>
      <c r="S390" s="154">
        <v>0</v>
      </c>
      <c r="T390" s="155">
        <f>$S$390*$H$390</f>
        <v>0</v>
      </c>
      <c r="AR390" s="89" t="s">
        <v>255</v>
      </c>
      <c r="AT390" s="89" t="s">
        <v>142</v>
      </c>
      <c r="AU390" s="89" t="s">
        <v>84</v>
      </c>
      <c r="AY390" s="6" t="s">
        <v>139</v>
      </c>
      <c r="BE390" s="156">
        <f>IF($N$390="základní",$J$390,0)</f>
        <v>0</v>
      </c>
      <c r="BF390" s="156">
        <f>IF($N$390="snížená",$J$390,0)</f>
        <v>0</v>
      </c>
      <c r="BG390" s="156">
        <f>IF($N$390="zákl. přenesená",$J$390,0)</f>
        <v>0</v>
      </c>
      <c r="BH390" s="156">
        <f>IF($N$390="sníž. přenesená",$J$390,0)</f>
        <v>0</v>
      </c>
      <c r="BI390" s="156">
        <f>IF($N$390="nulová",$J$390,0)</f>
        <v>0</v>
      </c>
      <c r="BJ390" s="89" t="s">
        <v>22</v>
      </c>
      <c r="BK390" s="156">
        <f>ROUND($I$390*$H$390,2)</f>
        <v>0</v>
      </c>
      <c r="BL390" s="89" t="s">
        <v>255</v>
      </c>
      <c r="BM390" s="89" t="s">
        <v>643</v>
      </c>
    </row>
    <row r="391" spans="2:47" s="6" customFormat="1" ht="30.75" customHeight="1">
      <c r="B391" s="23"/>
      <c r="C391" s="24"/>
      <c r="D391" s="157" t="s">
        <v>276</v>
      </c>
      <c r="E391" s="24"/>
      <c r="F391" s="185" t="s">
        <v>644</v>
      </c>
      <c r="G391" s="24"/>
      <c r="H391" s="24"/>
      <c r="J391" s="24"/>
      <c r="K391" s="24"/>
      <c r="L391" s="43"/>
      <c r="M391" s="56"/>
      <c r="N391" s="24"/>
      <c r="O391" s="24"/>
      <c r="P391" s="24"/>
      <c r="Q391" s="24"/>
      <c r="R391" s="24"/>
      <c r="S391" s="24"/>
      <c r="T391" s="57"/>
      <c r="AT391" s="6" t="s">
        <v>276</v>
      </c>
      <c r="AU391" s="6" t="s">
        <v>84</v>
      </c>
    </row>
    <row r="392" spans="2:51" s="6" customFormat="1" ht="15.75" customHeight="1">
      <c r="B392" s="159"/>
      <c r="C392" s="160"/>
      <c r="D392" s="161" t="s">
        <v>151</v>
      </c>
      <c r="E392" s="160"/>
      <c r="F392" s="162" t="s">
        <v>645</v>
      </c>
      <c r="G392" s="160"/>
      <c r="H392" s="160"/>
      <c r="J392" s="160"/>
      <c r="K392" s="160"/>
      <c r="L392" s="163"/>
      <c r="M392" s="164"/>
      <c r="N392" s="160"/>
      <c r="O392" s="160"/>
      <c r="P392" s="160"/>
      <c r="Q392" s="160"/>
      <c r="R392" s="160"/>
      <c r="S392" s="160"/>
      <c r="T392" s="165"/>
      <c r="AT392" s="166" t="s">
        <v>151</v>
      </c>
      <c r="AU392" s="166" t="s">
        <v>84</v>
      </c>
      <c r="AV392" s="166" t="s">
        <v>22</v>
      </c>
      <c r="AW392" s="166" t="s">
        <v>97</v>
      </c>
      <c r="AX392" s="166" t="s">
        <v>76</v>
      </c>
      <c r="AY392" s="166" t="s">
        <v>139</v>
      </c>
    </row>
    <row r="393" spans="2:51" s="6" customFormat="1" ht="15.75" customHeight="1">
      <c r="B393" s="167"/>
      <c r="C393" s="168"/>
      <c r="D393" s="161" t="s">
        <v>151</v>
      </c>
      <c r="E393" s="168"/>
      <c r="F393" s="169" t="s">
        <v>646</v>
      </c>
      <c r="G393" s="168"/>
      <c r="H393" s="170">
        <v>360.155</v>
      </c>
      <c r="J393" s="168"/>
      <c r="K393" s="168"/>
      <c r="L393" s="171"/>
      <c r="M393" s="172"/>
      <c r="N393" s="168"/>
      <c r="O393" s="168"/>
      <c r="P393" s="168"/>
      <c r="Q393" s="168"/>
      <c r="R393" s="168"/>
      <c r="S393" s="168"/>
      <c r="T393" s="173"/>
      <c r="AT393" s="174" t="s">
        <v>151</v>
      </c>
      <c r="AU393" s="174" t="s">
        <v>84</v>
      </c>
      <c r="AV393" s="174" t="s">
        <v>84</v>
      </c>
      <c r="AW393" s="174" t="s">
        <v>97</v>
      </c>
      <c r="AX393" s="174" t="s">
        <v>76</v>
      </c>
      <c r="AY393" s="174" t="s">
        <v>139</v>
      </c>
    </row>
    <row r="394" spans="2:51" s="6" customFormat="1" ht="15.75" customHeight="1">
      <c r="B394" s="167"/>
      <c r="C394" s="168"/>
      <c r="D394" s="161" t="s">
        <v>151</v>
      </c>
      <c r="E394" s="168"/>
      <c r="F394" s="169" t="s">
        <v>647</v>
      </c>
      <c r="G394" s="168"/>
      <c r="H394" s="170">
        <v>32.445</v>
      </c>
      <c r="J394" s="168"/>
      <c r="K394" s="168"/>
      <c r="L394" s="171"/>
      <c r="M394" s="172"/>
      <c r="N394" s="168"/>
      <c r="O394" s="168"/>
      <c r="P394" s="168"/>
      <c r="Q394" s="168"/>
      <c r="R394" s="168"/>
      <c r="S394" s="168"/>
      <c r="T394" s="173"/>
      <c r="AT394" s="174" t="s">
        <v>151</v>
      </c>
      <c r="AU394" s="174" t="s">
        <v>84</v>
      </c>
      <c r="AV394" s="174" t="s">
        <v>84</v>
      </c>
      <c r="AW394" s="174" t="s">
        <v>97</v>
      </c>
      <c r="AX394" s="174" t="s">
        <v>76</v>
      </c>
      <c r="AY394" s="174" t="s">
        <v>139</v>
      </c>
    </row>
    <row r="395" spans="2:51" s="6" customFormat="1" ht="15.75" customHeight="1">
      <c r="B395" s="167"/>
      <c r="C395" s="168"/>
      <c r="D395" s="161" t="s">
        <v>151</v>
      </c>
      <c r="E395" s="168"/>
      <c r="F395" s="169" t="s">
        <v>361</v>
      </c>
      <c r="G395" s="168"/>
      <c r="H395" s="170">
        <v>32</v>
      </c>
      <c r="J395" s="168"/>
      <c r="K395" s="168"/>
      <c r="L395" s="171"/>
      <c r="M395" s="172"/>
      <c r="N395" s="168"/>
      <c r="O395" s="168"/>
      <c r="P395" s="168"/>
      <c r="Q395" s="168"/>
      <c r="R395" s="168"/>
      <c r="S395" s="168"/>
      <c r="T395" s="173"/>
      <c r="AT395" s="174" t="s">
        <v>151</v>
      </c>
      <c r="AU395" s="174" t="s">
        <v>84</v>
      </c>
      <c r="AV395" s="174" t="s">
        <v>84</v>
      </c>
      <c r="AW395" s="174" t="s">
        <v>97</v>
      </c>
      <c r="AX395" s="174" t="s">
        <v>76</v>
      </c>
      <c r="AY395" s="174" t="s">
        <v>139</v>
      </c>
    </row>
    <row r="396" spans="2:65" s="6" customFormat="1" ht="15.75" customHeight="1">
      <c r="B396" s="23"/>
      <c r="C396" s="175" t="s">
        <v>648</v>
      </c>
      <c r="D396" s="175" t="s">
        <v>245</v>
      </c>
      <c r="E396" s="176" t="s">
        <v>649</v>
      </c>
      <c r="F396" s="177" t="s">
        <v>650</v>
      </c>
      <c r="G396" s="178" t="s">
        <v>163</v>
      </c>
      <c r="H396" s="179">
        <v>891.66</v>
      </c>
      <c r="I396" s="180"/>
      <c r="J396" s="181">
        <f>ROUND($I$396*$H$396,2)</f>
        <v>0</v>
      </c>
      <c r="K396" s="177" t="s">
        <v>642</v>
      </c>
      <c r="L396" s="182"/>
      <c r="M396" s="183"/>
      <c r="N396" s="184" t="s">
        <v>47</v>
      </c>
      <c r="O396" s="24"/>
      <c r="P396" s="154">
        <f>$O$396*$H$396</f>
        <v>0</v>
      </c>
      <c r="Q396" s="154">
        <v>0.0039</v>
      </c>
      <c r="R396" s="154">
        <f>$Q$396*$H$396</f>
        <v>3.4774739999999995</v>
      </c>
      <c r="S396" s="154">
        <v>0</v>
      </c>
      <c r="T396" s="155">
        <f>$S$396*$H$396</f>
        <v>0</v>
      </c>
      <c r="AR396" s="89" t="s">
        <v>361</v>
      </c>
      <c r="AT396" s="89" t="s">
        <v>245</v>
      </c>
      <c r="AU396" s="89" t="s">
        <v>84</v>
      </c>
      <c r="AY396" s="6" t="s">
        <v>139</v>
      </c>
      <c r="BE396" s="156">
        <f>IF($N$396="základní",$J$396,0)</f>
        <v>0</v>
      </c>
      <c r="BF396" s="156">
        <f>IF($N$396="snížená",$J$396,0)</f>
        <v>0</v>
      </c>
      <c r="BG396" s="156">
        <f>IF($N$396="zákl. přenesená",$J$396,0)</f>
        <v>0</v>
      </c>
      <c r="BH396" s="156">
        <f>IF($N$396="sníž. přenesená",$J$396,0)</f>
        <v>0</v>
      </c>
      <c r="BI396" s="156">
        <f>IF($N$396="nulová",$J$396,0)</f>
        <v>0</v>
      </c>
      <c r="BJ396" s="89" t="s">
        <v>22</v>
      </c>
      <c r="BK396" s="156">
        <f>ROUND($I$396*$H$396,2)</f>
        <v>0</v>
      </c>
      <c r="BL396" s="89" t="s">
        <v>255</v>
      </c>
      <c r="BM396" s="89" t="s">
        <v>651</v>
      </c>
    </row>
    <row r="397" spans="2:51" s="6" customFormat="1" ht="15.75" customHeight="1">
      <c r="B397" s="167"/>
      <c r="C397" s="168"/>
      <c r="D397" s="161" t="s">
        <v>151</v>
      </c>
      <c r="E397" s="168"/>
      <c r="F397" s="169" t="s">
        <v>652</v>
      </c>
      <c r="G397" s="168"/>
      <c r="H397" s="170">
        <v>891.66</v>
      </c>
      <c r="J397" s="168"/>
      <c r="K397" s="168"/>
      <c r="L397" s="171"/>
      <c r="M397" s="172"/>
      <c r="N397" s="168"/>
      <c r="O397" s="168"/>
      <c r="P397" s="168"/>
      <c r="Q397" s="168"/>
      <c r="R397" s="168"/>
      <c r="S397" s="168"/>
      <c r="T397" s="173"/>
      <c r="AT397" s="174" t="s">
        <v>151</v>
      </c>
      <c r="AU397" s="174" t="s">
        <v>84</v>
      </c>
      <c r="AV397" s="174" t="s">
        <v>84</v>
      </c>
      <c r="AW397" s="174" t="s">
        <v>76</v>
      </c>
      <c r="AX397" s="174" t="s">
        <v>22</v>
      </c>
      <c r="AY397" s="174" t="s">
        <v>139</v>
      </c>
    </row>
    <row r="398" spans="2:65" s="6" customFormat="1" ht="15.75" customHeight="1">
      <c r="B398" s="23"/>
      <c r="C398" s="145" t="s">
        <v>653</v>
      </c>
      <c r="D398" s="145" t="s">
        <v>142</v>
      </c>
      <c r="E398" s="146" t="s">
        <v>654</v>
      </c>
      <c r="F398" s="147" t="s">
        <v>655</v>
      </c>
      <c r="G398" s="148" t="s">
        <v>163</v>
      </c>
      <c r="H398" s="149">
        <v>424.6</v>
      </c>
      <c r="I398" s="150"/>
      <c r="J398" s="151">
        <f>ROUND($I$398*$H$398,2)</f>
        <v>0</v>
      </c>
      <c r="K398" s="147" t="s">
        <v>146</v>
      </c>
      <c r="L398" s="43"/>
      <c r="M398" s="152"/>
      <c r="N398" s="153" t="s">
        <v>47</v>
      </c>
      <c r="O398" s="24"/>
      <c r="P398" s="154">
        <f>$O$398*$H$398</f>
        <v>0</v>
      </c>
      <c r="Q398" s="154">
        <v>0</v>
      </c>
      <c r="R398" s="154">
        <f>$Q$398*$H$398</f>
        <v>0</v>
      </c>
      <c r="S398" s="154">
        <v>0</v>
      </c>
      <c r="T398" s="155">
        <f>$S$398*$H$398</f>
        <v>0</v>
      </c>
      <c r="AR398" s="89" t="s">
        <v>255</v>
      </c>
      <c r="AT398" s="89" t="s">
        <v>142</v>
      </c>
      <c r="AU398" s="89" t="s">
        <v>84</v>
      </c>
      <c r="AY398" s="6" t="s">
        <v>139</v>
      </c>
      <c r="BE398" s="156">
        <f>IF($N$398="základní",$J$398,0)</f>
        <v>0</v>
      </c>
      <c r="BF398" s="156">
        <f>IF($N$398="snížená",$J$398,0)</f>
        <v>0</v>
      </c>
      <c r="BG398" s="156">
        <f>IF($N$398="zákl. přenesená",$J$398,0)</f>
        <v>0</v>
      </c>
      <c r="BH398" s="156">
        <f>IF($N$398="sníž. přenesená",$J$398,0)</f>
        <v>0</v>
      </c>
      <c r="BI398" s="156">
        <f>IF($N$398="nulová",$J$398,0)</f>
        <v>0</v>
      </c>
      <c r="BJ398" s="89" t="s">
        <v>22</v>
      </c>
      <c r="BK398" s="156">
        <f>ROUND($I$398*$H$398,2)</f>
        <v>0</v>
      </c>
      <c r="BL398" s="89" t="s">
        <v>255</v>
      </c>
      <c r="BM398" s="89" t="s">
        <v>656</v>
      </c>
    </row>
    <row r="399" spans="2:47" s="6" customFormat="1" ht="16.5" customHeight="1">
      <c r="B399" s="23"/>
      <c r="C399" s="24"/>
      <c r="D399" s="157" t="s">
        <v>149</v>
      </c>
      <c r="E399" s="24"/>
      <c r="F399" s="158" t="s">
        <v>657</v>
      </c>
      <c r="G399" s="24"/>
      <c r="H399" s="24"/>
      <c r="J399" s="24"/>
      <c r="K399" s="24"/>
      <c r="L399" s="43"/>
      <c r="M399" s="56"/>
      <c r="N399" s="24"/>
      <c r="O399" s="24"/>
      <c r="P399" s="24"/>
      <c r="Q399" s="24"/>
      <c r="R399" s="24"/>
      <c r="S399" s="24"/>
      <c r="T399" s="57"/>
      <c r="AT399" s="6" t="s">
        <v>149</v>
      </c>
      <c r="AU399" s="6" t="s">
        <v>84</v>
      </c>
    </row>
    <row r="400" spans="2:65" s="6" customFormat="1" ht="15.75" customHeight="1">
      <c r="B400" s="23"/>
      <c r="C400" s="175" t="s">
        <v>658</v>
      </c>
      <c r="D400" s="175" t="s">
        <v>245</v>
      </c>
      <c r="E400" s="176" t="s">
        <v>659</v>
      </c>
      <c r="F400" s="177" t="s">
        <v>660</v>
      </c>
      <c r="G400" s="178" t="s">
        <v>163</v>
      </c>
      <c r="H400" s="179">
        <v>467.06</v>
      </c>
      <c r="I400" s="180"/>
      <c r="J400" s="181">
        <f>ROUND($I$400*$H$400,2)</f>
        <v>0</v>
      </c>
      <c r="K400" s="177" t="s">
        <v>146</v>
      </c>
      <c r="L400" s="182"/>
      <c r="M400" s="183"/>
      <c r="N400" s="184" t="s">
        <v>47</v>
      </c>
      <c r="O400" s="24"/>
      <c r="P400" s="154">
        <f>$O$400*$H$400</f>
        <v>0</v>
      </c>
      <c r="Q400" s="154">
        <v>0.002</v>
      </c>
      <c r="R400" s="154">
        <f>$Q$400*$H$400</f>
        <v>0.9341200000000001</v>
      </c>
      <c r="S400" s="154">
        <v>0</v>
      </c>
      <c r="T400" s="155">
        <f>$S$400*$H$400</f>
        <v>0</v>
      </c>
      <c r="AR400" s="89" t="s">
        <v>361</v>
      </c>
      <c r="AT400" s="89" t="s">
        <v>245</v>
      </c>
      <c r="AU400" s="89" t="s">
        <v>84</v>
      </c>
      <c r="AY400" s="6" t="s">
        <v>139</v>
      </c>
      <c r="BE400" s="156">
        <f>IF($N$400="základní",$J$400,0)</f>
        <v>0</v>
      </c>
      <c r="BF400" s="156">
        <f>IF($N$400="snížená",$J$400,0)</f>
        <v>0</v>
      </c>
      <c r="BG400" s="156">
        <f>IF($N$400="zákl. přenesená",$J$400,0)</f>
        <v>0</v>
      </c>
      <c r="BH400" s="156">
        <f>IF($N$400="sníž. přenesená",$J$400,0)</f>
        <v>0</v>
      </c>
      <c r="BI400" s="156">
        <f>IF($N$400="nulová",$J$400,0)</f>
        <v>0</v>
      </c>
      <c r="BJ400" s="89" t="s">
        <v>22</v>
      </c>
      <c r="BK400" s="156">
        <f>ROUND($I$400*$H$400,2)</f>
        <v>0</v>
      </c>
      <c r="BL400" s="89" t="s">
        <v>255</v>
      </c>
      <c r="BM400" s="89" t="s">
        <v>661</v>
      </c>
    </row>
    <row r="401" spans="2:47" s="6" customFormat="1" ht="16.5" customHeight="1">
      <c r="B401" s="23"/>
      <c r="C401" s="24"/>
      <c r="D401" s="157" t="s">
        <v>149</v>
      </c>
      <c r="E401" s="24"/>
      <c r="F401" s="158" t="s">
        <v>662</v>
      </c>
      <c r="G401" s="24"/>
      <c r="H401" s="24"/>
      <c r="J401" s="24"/>
      <c r="K401" s="24"/>
      <c r="L401" s="43"/>
      <c r="M401" s="56"/>
      <c r="N401" s="24"/>
      <c r="O401" s="24"/>
      <c r="P401" s="24"/>
      <c r="Q401" s="24"/>
      <c r="R401" s="24"/>
      <c r="S401" s="24"/>
      <c r="T401" s="57"/>
      <c r="AT401" s="6" t="s">
        <v>149</v>
      </c>
      <c r="AU401" s="6" t="s">
        <v>84</v>
      </c>
    </row>
    <row r="402" spans="2:51" s="6" customFormat="1" ht="15.75" customHeight="1">
      <c r="B402" s="167"/>
      <c r="C402" s="168"/>
      <c r="D402" s="161" t="s">
        <v>151</v>
      </c>
      <c r="E402" s="168"/>
      <c r="F402" s="169" t="s">
        <v>663</v>
      </c>
      <c r="G402" s="168"/>
      <c r="H402" s="170">
        <v>467.06</v>
      </c>
      <c r="J402" s="168"/>
      <c r="K402" s="168"/>
      <c r="L402" s="171"/>
      <c r="M402" s="172"/>
      <c r="N402" s="168"/>
      <c r="O402" s="168"/>
      <c r="P402" s="168"/>
      <c r="Q402" s="168"/>
      <c r="R402" s="168"/>
      <c r="S402" s="168"/>
      <c r="T402" s="173"/>
      <c r="AT402" s="174" t="s">
        <v>151</v>
      </c>
      <c r="AU402" s="174" t="s">
        <v>84</v>
      </c>
      <c r="AV402" s="174" t="s">
        <v>84</v>
      </c>
      <c r="AW402" s="174" t="s">
        <v>76</v>
      </c>
      <c r="AX402" s="174" t="s">
        <v>22</v>
      </c>
      <c r="AY402" s="174" t="s">
        <v>139</v>
      </c>
    </row>
    <row r="403" spans="2:65" s="6" customFormat="1" ht="15.75" customHeight="1">
      <c r="B403" s="23"/>
      <c r="C403" s="145" t="s">
        <v>664</v>
      </c>
      <c r="D403" s="145" t="s">
        <v>142</v>
      </c>
      <c r="E403" s="146" t="s">
        <v>665</v>
      </c>
      <c r="F403" s="147" t="s">
        <v>666</v>
      </c>
      <c r="G403" s="148" t="s">
        <v>592</v>
      </c>
      <c r="H403" s="149">
        <v>4.465</v>
      </c>
      <c r="I403" s="150"/>
      <c r="J403" s="151">
        <f>ROUND($I$403*$H$403,2)</f>
        <v>0</v>
      </c>
      <c r="K403" s="147" t="s">
        <v>146</v>
      </c>
      <c r="L403" s="43"/>
      <c r="M403" s="152"/>
      <c r="N403" s="153" t="s">
        <v>47</v>
      </c>
      <c r="O403" s="24"/>
      <c r="P403" s="154">
        <f>$O$403*$H$403</f>
        <v>0</v>
      </c>
      <c r="Q403" s="154">
        <v>0</v>
      </c>
      <c r="R403" s="154">
        <f>$Q$403*$H$403</f>
        <v>0</v>
      </c>
      <c r="S403" s="154">
        <v>0</v>
      </c>
      <c r="T403" s="155">
        <f>$S$403*$H$403</f>
        <v>0</v>
      </c>
      <c r="AR403" s="89" t="s">
        <v>255</v>
      </c>
      <c r="AT403" s="89" t="s">
        <v>142</v>
      </c>
      <c r="AU403" s="89" t="s">
        <v>84</v>
      </c>
      <c r="AY403" s="6" t="s">
        <v>139</v>
      </c>
      <c r="BE403" s="156">
        <f>IF($N$403="základní",$J$403,0)</f>
        <v>0</v>
      </c>
      <c r="BF403" s="156">
        <f>IF($N$403="snížená",$J$403,0)</f>
        <v>0</v>
      </c>
      <c r="BG403" s="156">
        <f>IF($N$403="zákl. přenesená",$J$403,0)</f>
        <v>0</v>
      </c>
      <c r="BH403" s="156">
        <f>IF($N$403="sníž. přenesená",$J$403,0)</f>
        <v>0</v>
      </c>
      <c r="BI403" s="156">
        <f>IF($N$403="nulová",$J$403,0)</f>
        <v>0</v>
      </c>
      <c r="BJ403" s="89" t="s">
        <v>22</v>
      </c>
      <c r="BK403" s="156">
        <f>ROUND($I$403*$H$403,2)</f>
        <v>0</v>
      </c>
      <c r="BL403" s="89" t="s">
        <v>255</v>
      </c>
      <c r="BM403" s="89" t="s">
        <v>667</v>
      </c>
    </row>
    <row r="404" spans="2:47" s="6" customFormat="1" ht="27" customHeight="1">
      <c r="B404" s="23"/>
      <c r="C404" s="24"/>
      <c r="D404" s="157" t="s">
        <v>149</v>
      </c>
      <c r="E404" s="24"/>
      <c r="F404" s="158" t="s">
        <v>668</v>
      </c>
      <c r="G404" s="24"/>
      <c r="H404" s="24"/>
      <c r="J404" s="24"/>
      <c r="K404" s="24"/>
      <c r="L404" s="43"/>
      <c r="M404" s="56"/>
      <c r="N404" s="24"/>
      <c r="O404" s="24"/>
      <c r="P404" s="24"/>
      <c r="Q404" s="24"/>
      <c r="R404" s="24"/>
      <c r="S404" s="24"/>
      <c r="T404" s="57"/>
      <c r="AT404" s="6" t="s">
        <v>149</v>
      </c>
      <c r="AU404" s="6" t="s">
        <v>84</v>
      </c>
    </row>
    <row r="405" spans="2:63" s="132" customFormat="1" ht="30.75" customHeight="1">
      <c r="B405" s="133"/>
      <c r="C405" s="134"/>
      <c r="D405" s="134" t="s">
        <v>75</v>
      </c>
      <c r="E405" s="143" t="s">
        <v>669</v>
      </c>
      <c r="F405" s="143" t="s">
        <v>670</v>
      </c>
      <c r="G405" s="134"/>
      <c r="H405" s="134"/>
      <c r="J405" s="144">
        <f>$BK$405</f>
        <v>0</v>
      </c>
      <c r="K405" s="134"/>
      <c r="L405" s="137"/>
      <c r="M405" s="138"/>
      <c r="N405" s="134"/>
      <c r="O405" s="134"/>
      <c r="P405" s="139">
        <f>SUM($P$406:$P$422)</f>
        <v>0</v>
      </c>
      <c r="Q405" s="134"/>
      <c r="R405" s="139">
        <f>SUM($R$406:$R$422)</f>
        <v>19.223888000000002</v>
      </c>
      <c r="S405" s="134"/>
      <c r="T405" s="140">
        <f>SUM($T$406:$T$422)</f>
        <v>0</v>
      </c>
      <c r="AR405" s="141" t="s">
        <v>84</v>
      </c>
      <c r="AT405" s="141" t="s">
        <v>75</v>
      </c>
      <c r="AU405" s="141" t="s">
        <v>22</v>
      </c>
      <c r="AY405" s="141" t="s">
        <v>139</v>
      </c>
      <c r="BK405" s="142">
        <f>SUM($BK$406:$BK$422)</f>
        <v>0</v>
      </c>
    </row>
    <row r="406" spans="2:65" s="6" customFormat="1" ht="15.75" customHeight="1">
      <c r="B406" s="23"/>
      <c r="C406" s="145" t="s">
        <v>671</v>
      </c>
      <c r="D406" s="145" t="s">
        <v>142</v>
      </c>
      <c r="E406" s="146" t="s">
        <v>672</v>
      </c>
      <c r="F406" s="147" t="s">
        <v>673</v>
      </c>
      <c r="G406" s="148" t="s">
        <v>163</v>
      </c>
      <c r="H406" s="149">
        <v>392.6</v>
      </c>
      <c r="I406" s="150"/>
      <c r="J406" s="151">
        <f>ROUND($I$406*$H$406,2)</f>
        <v>0</v>
      </c>
      <c r="K406" s="147" t="s">
        <v>146</v>
      </c>
      <c r="L406" s="43"/>
      <c r="M406" s="152"/>
      <c r="N406" s="153" t="s">
        <v>47</v>
      </c>
      <c r="O406" s="24"/>
      <c r="P406" s="154">
        <f>$O$406*$H$406</f>
        <v>0</v>
      </c>
      <c r="Q406" s="154">
        <v>0.00058</v>
      </c>
      <c r="R406" s="154">
        <f>$Q$406*$H$406</f>
        <v>0.22770800000000002</v>
      </c>
      <c r="S406" s="154">
        <v>0</v>
      </c>
      <c r="T406" s="155">
        <f>$S$406*$H$406</f>
        <v>0</v>
      </c>
      <c r="AR406" s="89" t="s">
        <v>255</v>
      </c>
      <c r="AT406" s="89" t="s">
        <v>142</v>
      </c>
      <c r="AU406" s="89" t="s">
        <v>84</v>
      </c>
      <c r="AY406" s="6" t="s">
        <v>139</v>
      </c>
      <c r="BE406" s="156">
        <f>IF($N$406="základní",$J$406,0)</f>
        <v>0</v>
      </c>
      <c r="BF406" s="156">
        <f>IF($N$406="snížená",$J$406,0)</f>
        <v>0</v>
      </c>
      <c r="BG406" s="156">
        <f>IF($N$406="zákl. přenesená",$J$406,0)</f>
        <v>0</v>
      </c>
      <c r="BH406" s="156">
        <f>IF($N$406="sníž. přenesená",$J$406,0)</f>
        <v>0</v>
      </c>
      <c r="BI406" s="156">
        <f>IF($N$406="nulová",$J$406,0)</f>
        <v>0</v>
      </c>
      <c r="BJ406" s="89" t="s">
        <v>22</v>
      </c>
      <c r="BK406" s="156">
        <f>ROUND($I$406*$H$406,2)</f>
        <v>0</v>
      </c>
      <c r="BL406" s="89" t="s">
        <v>255</v>
      </c>
      <c r="BM406" s="89" t="s">
        <v>674</v>
      </c>
    </row>
    <row r="407" spans="2:47" s="6" customFormat="1" ht="27" customHeight="1">
      <c r="B407" s="23"/>
      <c r="C407" s="24"/>
      <c r="D407" s="157" t="s">
        <v>149</v>
      </c>
      <c r="E407" s="24"/>
      <c r="F407" s="158" t="s">
        <v>675</v>
      </c>
      <c r="G407" s="24"/>
      <c r="H407" s="24"/>
      <c r="J407" s="24"/>
      <c r="K407" s="24"/>
      <c r="L407" s="43"/>
      <c r="M407" s="56"/>
      <c r="N407" s="24"/>
      <c r="O407" s="24"/>
      <c r="P407" s="24"/>
      <c r="Q407" s="24"/>
      <c r="R407" s="24"/>
      <c r="S407" s="24"/>
      <c r="T407" s="57"/>
      <c r="AT407" s="6" t="s">
        <v>149</v>
      </c>
      <c r="AU407" s="6" t="s">
        <v>84</v>
      </c>
    </row>
    <row r="408" spans="2:51" s="6" customFormat="1" ht="15.75" customHeight="1">
      <c r="B408" s="159"/>
      <c r="C408" s="160"/>
      <c r="D408" s="161" t="s">
        <v>151</v>
      </c>
      <c r="E408" s="160"/>
      <c r="F408" s="162" t="s">
        <v>645</v>
      </c>
      <c r="G408" s="160"/>
      <c r="H408" s="160"/>
      <c r="J408" s="160"/>
      <c r="K408" s="160"/>
      <c r="L408" s="163"/>
      <c r="M408" s="164"/>
      <c r="N408" s="160"/>
      <c r="O408" s="160"/>
      <c r="P408" s="160"/>
      <c r="Q408" s="160"/>
      <c r="R408" s="160"/>
      <c r="S408" s="160"/>
      <c r="T408" s="165"/>
      <c r="AT408" s="166" t="s">
        <v>151</v>
      </c>
      <c r="AU408" s="166" t="s">
        <v>84</v>
      </c>
      <c r="AV408" s="166" t="s">
        <v>22</v>
      </c>
      <c r="AW408" s="166" t="s">
        <v>97</v>
      </c>
      <c r="AX408" s="166" t="s">
        <v>76</v>
      </c>
      <c r="AY408" s="166" t="s">
        <v>139</v>
      </c>
    </row>
    <row r="409" spans="2:51" s="6" customFormat="1" ht="15.75" customHeight="1">
      <c r="B409" s="167"/>
      <c r="C409" s="168"/>
      <c r="D409" s="161" t="s">
        <v>151</v>
      </c>
      <c r="E409" s="168"/>
      <c r="F409" s="169" t="s">
        <v>646</v>
      </c>
      <c r="G409" s="168"/>
      <c r="H409" s="170">
        <v>360.155</v>
      </c>
      <c r="J409" s="168"/>
      <c r="K409" s="168"/>
      <c r="L409" s="171"/>
      <c r="M409" s="172"/>
      <c r="N409" s="168"/>
      <c r="O409" s="168"/>
      <c r="P409" s="168"/>
      <c r="Q409" s="168"/>
      <c r="R409" s="168"/>
      <c r="S409" s="168"/>
      <c r="T409" s="173"/>
      <c r="AT409" s="174" t="s">
        <v>151</v>
      </c>
      <c r="AU409" s="174" t="s">
        <v>84</v>
      </c>
      <c r="AV409" s="174" t="s">
        <v>84</v>
      </c>
      <c r="AW409" s="174" t="s">
        <v>97</v>
      </c>
      <c r="AX409" s="174" t="s">
        <v>76</v>
      </c>
      <c r="AY409" s="174" t="s">
        <v>139</v>
      </c>
    </row>
    <row r="410" spans="2:51" s="6" customFormat="1" ht="15.75" customHeight="1">
      <c r="B410" s="167"/>
      <c r="C410" s="168"/>
      <c r="D410" s="161" t="s">
        <v>151</v>
      </c>
      <c r="E410" s="168"/>
      <c r="F410" s="169" t="s">
        <v>647</v>
      </c>
      <c r="G410" s="168"/>
      <c r="H410" s="170">
        <v>32.445</v>
      </c>
      <c r="J410" s="168"/>
      <c r="K410" s="168"/>
      <c r="L410" s="171"/>
      <c r="M410" s="172"/>
      <c r="N410" s="168"/>
      <c r="O410" s="168"/>
      <c r="P410" s="168"/>
      <c r="Q410" s="168"/>
      <c r="R410" s="168"/>
      <c r="S410" s="168"/>
      <c r="T410" s="173"/>
      <c r="AT410" s="174" t="s">
        <v>151</v>
      </c>
      <c r="AU410" s="174" t="s">
        <v>84</v>
      </c>
      <c r="AV410" s="174" t="s">
        <v>84</v>
      </c>
      <c r="AW410" s="174" t="s">
        <v>97</v>
      </c>
      <c r="AX410" s="174" t="s">
        <v>76</v>
      </c>
      <c r="AY410" s="174" t="s">
        <v>139</v>
      </c>
    </row>
    <row r="411" spans="2:65" s="6" customFormat="1" ht="15.75" customHeight="1">
      <c r="B411" s="23"/>
      <c r="C411" s="175" t="s">
        <v>676</v>
      </c>
      <c r="D411" s="175" t="s">
        <v>245</v>
      </c>
      <c r="E411" s="176" t="s">
        <v>677</v>
      </c>
      <c r="F411" s="177" t="s">
        <v>678</v>
      </c>
      <c r="G411" s="178" t="s">
        <v>163</v>
      </c>
      <c r="H411" s="179">
        <v>30.66</v>
      </c>
      <c r="I411" s="180"/>
      <c r="J411" s="181">
        <f>ROUND($I$411*$H$411,2)</f>
        <v>0</v>
      </c>
      <c r="K411" s="177"/>
      <c r="L411" s="182"/>
      <c r="M411" s="183"/>
      <c r="N411" s="184" t="s">
        <v>47</v>
      </c>
      <c r="O411" s="24"/>
      <c r="P411" s="154">
        <f>$O$411*$H$411</f>
        <v>0</v>
      </c>
      <c r="Q411" s="154">
        <v>0.024</v>
      </c>
      <c r="R411" s="154">
        <f>$Q$411*$H$411</f>
        <v>0.73584</v>
      </c>
      <c r="S411" s="154">
        <v>0</v>
      </c>
      <c r="T411" s="155">
        <f>$S$411*$H$411</f>
        <v>0</v>
      </c>
      <c r="AR411" s="89" t="s">
        <v>361</v>
      </c>
      <c r="AT411" s="89" t="s">
        <v>245</v>
      </c>
      <c r="AU411" s="89" t="s">
        <v>84</v>
      </c>
      <c r="AY411" s="6" t="s">
        <v>139</v>
      </c>
      <c r="BE411" s="156">
        <f>IF($N$411="základní",$J$411,0)</f>
        <v>0</v>
      </c>
      <c r="BF411" s="156">
        <f>IF($N$411="snížená",$J$411,0)</f>
        <v>0</v>
      </c>
      <c r="BG411" s="156">
        <f>IF($N$411="zákl. přenesená",$J$411,0)</f>
        <v>0</v>
      </c>
      <c r="BH411" s="156">
        <f>IF($N$411="sníž. přenesená",$J$411,0)</f>
        <v>0</v>
      </c>
      <c r="BI411" s="156">
        <f>IF($N$411="nulová",$J$411,0)</f>
        <v>0</v>
      </c>
      <c r="BJ411" s="89" t="s">
        <v>22</v>
      </c>
      <c r="BK411" s="156">
        <f>ROUND($I$411*$H$411,2)</f>
        <v>0</v>
      </c>
      <c r="BL411" s="89" t="s">
        <v>255</v>
      </c>
      <c r="BM411" s="89" t="s">
        <v>679</v>
      </c>
    </row>
    <row r="412" spans="2:51" s="6" customFormat="1" ht="15.75" customHeight="1">
      <c r="B412" s="167"/>
      <c r="C412" s="168"/>
      <c r="D412" s="161" t="s">
        <v>151</v>
      </c>
      <c r="E412" s="168"/>
      <c r="F412" s="169" t="s">
        <v>680</v>
      </c>
      <c r="G412" s="168"/>
      <c r="H412" s="170">
        <v>30.66</v>
      </c>
      <c r="J412" s="168"/>
      <c r="K412" s="168"/>
      <c r="L412" s="171"/>
      <c r="M412" s="172"/>
      <c r="N412" s="168"/>
      <c r="O412" s="168"/>
      <c r="P412" s="168"/>
      <c r="Q412" s="168"/>
      <c r="R412" s="168"/>
      <c r="S412" s="168"/>
      <c r="T412" s="173"/>
      <c r="AT412" s="174" t="s">
        <v>151</v>
      </c>
      <c r="AU412" s="174" t="s">
        <v>84</v>
      </c>
      <c r="AV412" s="174" t="s">
        <v>84</v>
      </c>
      <c r="AW412" s="174" t="s">
        <v>76</v>
      </c>
      <c r="AX412" s="174" t="s">
        <v>22</v>
      </c>
      <c r="AY412" s="174" t="s">
        <v>139</v>
      </c>
    </row>
    <row r="413" spans="2:65" s="6" customFormat="1" ht="15.75" customHeight="1">
      <c r="B413" s="23"/>
      <c r="C413" s="175" t="s">
        <v>681</v>
      </c>
      <c r="D413" s="175" t="s">
        <v>245</v>
      </c>
      <c r="E413" s="176" t="s">
        <v>682</v>
      </c>
      <c r="F413" s="177" t="s">
        <v>683</v>
      </c>
      <c r="G413" s="178" t="s">
        <v>163</v>
      </c>
      <c r="H413" s="179">
        <v>40.74</v>
      </c>
      <c r="I413" s="180"/>
      <c r="J413" s="181">
        <f>ROUND($I$413*$H$413,2)</f>
        <v>0</v>
      </c>
      <c r="K413" s="177" t="s">
        <v>146</v>
      </c>
      <c r="L413" s="182"/>
      <c r="M413" s="183"/>
      <c r="N413" s="184" t="s">
        <v>47</v>
      </c>
      <c r="O413" s="24"/>
      <c r="P413" s="154">
        <f>$O$413*$H$413</f>
        <v>0</v>
      </c>
      <c r="Q413" s="154">
        <v>0.003</v>
      </c>
      <c r="R413" s="154">
        <f>$Q$413*$H$413</f>
        <v>0.12222000000000001</v>
      </c>
      <c r="S413" s="154">
        <v>0</v>
      </c>
      <c r="T413" s="155">
        <f>$S$413*$H$413</f>
        <v>0</v>
      </c>
      <c r="AR413" s="89" t="s">
        <v>361</v>
      </c>
      <c r="AT413" s="89" t="s">
        <v>245</v>
      </c>
      <c r="AU413" s="89" t="s">
        <v>84</v>
      </c>
      <c r="AY413" s="6" t="s">
        <v>139</v>
      </c>
      <c r="BE413" s="156">
        <f>IF($N$413="základní",$J$413,0)</f>
        <v>0</v>
      </c>
      <c r="BF413" s="156">
        <f>IF($N$413="snížená",$J$413,0)</f>
        <v>0</v>
      </c>
      <c r="BG413" s="156">
        <f>IF($N$413="zákl. přenesená",$J$413,0)</f>
        <v>0</v>
      </c>
      <c r="BH413" s="156">
        <f>IF($N$413="sníž. přenesená",$J$413,0)</f>
        <v>0</v>
      </c>
      <c r="BI413" s="156">
        <f>IF($N$413="nulová",$J$413,0)</f>
        <v>0</v>
      </c>
      <c r="BJ413" s="89" t="s">
        <v>22</v>
      </c>
      <c r="BK413" s="156">
        <f>ROUND($I$413*$H$413,2)</f>
        <v>0</v>
      </c>
      <c r="BL413" s="89" t="s">
        <v>255</v>
      </c>
      <c r="BM413" s="89" t="s">
        <v>684</v>
      </c>
    </row>
    <row r="414" spans="2:51" s="6" customFormat="1" ht="15.75" customHeight="1">
      <c r="B414" s="167"/>
      <c r="C414" s="168"/>
      <c r="D414" s="161" t="s">
        <v>151</v>
      </c>
      <c r="E414" s="168"/>
      <c r="F414" s="169" t="s">
        <v>685</v>
      </c>
      <c r="G414" s="168"/>
      <c r="H414" s="170">
        <v>40.74</v>
      </c>
      <c r="J414" s="168"/>
      <c r="K414" s="168"/>
      <c r="L414" s="171"/>
      <c r="M414" s="172"/>
      <c r="N414" s="168"/>
      <c r="O414" s="168"/>
      <c r="P414" s="168"/>
      <c r="Q414" s="168"/>
      <c r="R414" s="168"/>
      <c r="S414" s="168"/>
      <c r="T414" s="173"/>
      <c r="AT414" s="174" t="s">
        <v>151</v>
      </c>
      <c r="AU414" s="174" t="s">
        <v>84</v>
      </c>
      <c r="AV414" s="174" t="s">
        <v>84</v>
      </c>
      <c r="AW414" s="174" t="s">
        <v>76</v>
      </c>
      <c r="AX414" s="174" t="s">
        <v>22</v>
      </c>
      <c r="AY414" s="174" t="s">
        <v>139</v>
      </c>
    </row>
    <row r="415" spans="2:65" s="6" customFormat="1" ht="15.75" customHeight="1">
      <c r="B415" s="23"/>
      <c r="C415" s="175" t="s">
        <v>686</v>
      </c>
      <c r="D415" s="175" t="s">
        <v>245</v>
      </c>
      <c r="E415" s="176" t="s">
        <v>687</v>
      </c>
      <c r="F415" s="177" t="s">
        <v>688</v>
      </c>
      <c r="G415" s="178" t="s">
        <v>163</v>
      </c>
      <c r="H415" s="179">
        <v>412.23</v>
      </c>
      <c r="I415" s="180"/>
      <c r="J415" s="181">
        <f>ROUND($I$415*$H$415,2)</f>
        <v>0</v>
      </c>
      <c r="K415" s="177" t="s">
        <v>146</v>
      </c>
      <c r="L415" s="182"/>
      <c r="M415" s="183"/>
      <c r="N415" s="184" t="s">
        <v>47</v>
      </c>
      <c r="O415" s="24"/>
      <c r="P415" s="154">
        <f>$O$415*$H$415</f>
        <v>0</v>
      </c>
      <c r="Q415" s="154">
        <v>0.02</v>
      </c>
      <c r="R415" s="154">
        <f>$Q$415*$H$415</f>
        <v>8.2446</v>
      </c>
      <c r="S415" s="154">
        <v>0</v>
      </c>
      <c r="T415" s="155">
        <f>$S$415*$H$415</f>
        <v>0</v>
      </c>
      <c r="AR415" s="89" t="s">
        <v>361</v>
      </c>
      <c r="AT415" s="89" t="s">
        <v>245</v>
      </c>
      <c r="AU415" s="89" t="s">
        <v>84</v>
      </c>
      <c r="AY415" s="6" t="s">
        <v>139</v>
      </c>
      <c r="BE415" s="156">
        <f>IF($N$415="základní",$J$415,0)</f>
        <v>0</v>
      </c>
      <c r="BF415" s="156">
        <f>IF($N$415="snížená",$J$415,0)</f>
        <v>0</v>
      </c>
      <c r="BG415" s="156">
        <f>IF($N$415="zákl. přenesená",$J$415,0)</f>
        <v>0</v>
      </c>
      <c r="BH415" s="156">
        <f>IF($N$415="sníž. přenesená",$J$415,0)</f>
        <v>0</v>
      </c>
      <c r="BI415" s="156">
        <f>IF($N$415="nulová",$J$415,0)</f>
        <v>0</v>
      </c>
      <c r="BJ415" s="89" t="s">
        <v>22</v>
      </c>
      <c r="BK415" s="156">
        <f>ROUND($I$415*$H$415,2)</f>
        <v>0</v>
      </c>
      <c r="BL415" s="89" t="s">
        <v>255</v>
      </c>
      <c r="BM415" s="89" t="s">
        <v>689</v>
      </c>
    </row>
    <row r="416" spans="2:47" s="6" customFormat="1" ht="62.25" customHeight="1">
      <c r="B416" s="23"/>
      <c r="C416" s="24"/>
      <c r="D416" s="157" t="s">
        <v>149</v>
      </c>
      <c r="E416" s="24"/>
      <c r="F416" s="158" t="s">
        <v>690</v>
      </c>
      <c r="G416" s="24"/>
      <c r="H416" s="24"/>
      <c r="J416" s="24"/>
      <c r="K416" s="24"/>
      <c r="L416" s="43"/>
      <c r="M416" s="56"/>
      <c r="N416" s="24"/>
      <c r="O416" s="24"/>
      <c r="P416" s="24"/>
      <c r="Q416" s="24"/>
      <c r="R416" s="24"/>
      <c r="S416" s="24"/>
      <c r="T416" s="57"/>
      <c r="AT416" s="6" t="s">
        <v>149</v>
      </c>
      <c r="AU416" s="6" t="s">
        <v>84</v>
      </c>
    </row>
    <row r="417" spans="2:51" s="6" customFormat="1" ht="15.75" customHeight="1">
      <c r="B417" s="167"/>
      <c r="C417" s="168"/>
      <c r="D417" s="161" t="s">
        <v>151</v>
      </c>
      <c r="E417" s="168"/>
      <c r="F417" s="169" t="s">
        <v>691</v>
      </c>
      <c r="G417" s="168"/>
      <c r="H417" s="170">
        <v>412.23</v>
      </c>
      <c r="J417" s="168"/>
      <c r="K417" s="168"/>
      <c r="L417" s="171"/>
      <c r="M417" s="172"/>
      <c r="N417" s="168"/>
      <c r="O417" s="168"/>
      <c r="P417" s="168"/>
      <c r="Q417" s="168"/>
      <c r="R417" s="168"/>
      <c r="S417" s="168"/>
      <c r="T417" s="173"/>
      <c r="AT417" s="174" t="s">
        <v>151</v>
      </c>
      <c r="AU417" s="174" t="s">
        <v>84</v>
      </c>
      <c r="AV417" s="174" t="s">
        <v>84</v>
      </c>
      <c r="AW417" s="174" t="s">
        <v>76</v>
      </c>
      <c r="AX417" s="174" t="s">
        <v>22</v>
      </c>
      <c r="AY417" s="174" t="s">
        <v>139</v>
      </c>
    </row>
    <row r="418" spans="2:65" s="6" customFormat="1" ht="15.75" customHeight="1">
      <c r="B418" s="23"/>
      <c r="C418" s="175" t="s">
        <v>692</v>
      </c>
      <c r="D418" s="175" t="s">
        <v>245</v>
      </c>
      <c r="E418" s="176" t="s">
        <v>693</v>
      </c>
      <c r="F418" s="177" t="s">
        <v>694</v>
      </c>
      <c r="G418" s="178" t="s">
        <v>163</v>
      </c>
      <c r="H418" s="179">
        <v>412.23</v>
      </c>
      <c r="I418" s="180"/>
      <c r="J418" s="181">
        <f>ROUND($I$418*$H$418,2)</f>
        <v>0</v>
      </c>
      <c r="K418" s="177" t="s">
        <v>146</v>
      </c>
      <c r="L418" s="182"/>
      <c r="M418" s="183"/>
      <c r="N418" s="184" t="s">
        <v>47</v>
      </c>
      <c r="O418" s="24"/>
      <c r="P418" s="154">
        <f>$O$418*$H$418</f>
        <v>0</v>
      </c>
      <c r="Q418" s="154">
        <v>0.024</v>
      </c>
      <c r="R418" s="154">
        <f>$Q$418*$H$418</f>
        <v>9.89352</v>
      </c>
      <c r="S418" s="154">
        <v>0</v>
      </c>
      <c r="T418" s="155">
        <f>$S$418*$H$418</f>
        <v>0</v>
      </c>
      <c r="AR418" s="89" t="s">
        <v>361</v>
      </c>
      <c r="AT418" s="89" t="s">
        <v>245</v>
      </c>
      <c r="AU418" s="89" t="s">
        <v>84</v>
      </c>
      <c r="AY418" s="6" t="s">
        <v>139</v>
      </c>
      <c r="BE418" s="156">
        <f>IF($N$418="základní",$J$418,0)</f>
        <v>0</v>
      </c>
      <c r="BF418" s="156">
        <f>IF($N$418="snížená",$J$418,0)</f>
        <v>0</v>
      </c>
      <c r="BG418" s="156">
        <f>IF($N$418="zákl. přenesená",$J$418,0)</f>
        <v>0</v>
      </c>
      <c r="BH418" s="156">
        <f>IF($N$418="sníž. přenesená",$J$418,0)</f>
        <v>0</v>
      </c>
      <c r="BI418" s="156">
        <f>IF($N$418="nulová",$J$418,0)</f>
        <v>0</v>
      </c>
      <c r="BJ418" s="89" t="s">
        <v>22</v>
      </c>
      <c r="BK418" s="156">
        <f>ROUND($I$418*$H$418,2)</f>
        <v>0</v>
      </c>
      <c r="BL418" s="89" t="s">
        <v>255</v>
      </c>
      <c r="BM418" s="89" t="s">
        <v>695</v>
      </c>
    </row>
    <row r="419" spans="2:47" s="6" customFormat="1" ht="38.25" customHeight="1">
      <c r="B419" s="23"/>
      <c r="C419" s="24"/>
      <c r="D419" s="157" t="s">
        <v>149</v>
      </c>
      <c r="E419" s="24"/>
      <c r="F419" s="158" t="s">
        <v>696</v>
      </c>
      <c r="G419" s="24"/>
      <c r="H419" s="24"/>
      <c r="J419" s="24"/>
      <c r="K419" s="24"/>
      <c r="L419" s="43"/>
      <c r="M419" s="56"/>
      <c r="N419" s="24"/>
      <c r="O419" s="24"/>
      <c r="P419" s="24"/>
      <c r="Q419" s="24"/>
      <c r="R419" s="24"/>
      <c r="S419" s="24"/>
      <c r="T419" s="57"/>
      <c r="AT419" s="6" t="s">
        <v>149</v>
      </c>
      <c r="AU419" s="6" t="s">
        <v>84</v>
      </c>
    </row>
    <row r="420" spans="2:51" s="6" customFormat="1" ht="15.75" customHeight="1">
      <c r="B420" s="167"/>
      <c r="C420" s="168"/>
      <c r="D420" s="161" t="s">
        <v>151</v>
      </c>
      <c r="E420" s="168"/>
      <c r="F420" s="169" t="s">
        <v>691</v>
      </c>
      <c r="G420" s="168"/>
      <c r="H420" s="170">
        <v>412.23</v>
      </c>
      <c r="J420" s="168"/>
      <c r="K420" s="168"/>
      <c r="L420" s="171"/>
      <c r="M420" s="172"/>
      <c r="N420" s="168"/>
      <c r="O420" s="168"/>
      <c r="P420" s="168"/>
      <c r="Q420" s="168"/>
      <c r="R420" s="168"/>
      <c r="S420" s="168"/>
      <c r="T420" s="173"/>
      <c r="AT420" s="174" t="s">
        <v>151</v>
      </c>
      <c r="AU420" s="174" t="s">
        <v>84</v>
      </c>
      <c r="AV420" s="174" t="s">
        <v>84</v>
      </c>
      <c r="AW420" s="174" t="s">
        <v>76</v>
      </c>
      <c r="AX420" s="174" t="s">
        <v>22</v>
      </c>
      <c r="AY420" s="174" t="s">
        <v>139</v>
      </c>
    </row>
    <row r="421" spans="2:65" s="6" customFormat="1" ht="15.75" customHeight="1">
      <c r="B421" s="23"/>
      <c r="C421" s="145" t="s">
        <v>697</v>
      </c>
      <c r="D421" s="145" t="s">
        <v>142</v>
      </c>
      <c r="E421" s="146" t="s">
        <v>698</v>
      </c>
      <c r="F421" s="147" t="s">
        <v>699</v>
      </c>
      <c r="G421" s="148" t="s">
        <v>592</v>
      </c>
      <c r="H421" s="149">
        <v>19.224</v>
      </c>
      <c r="I421" s="150"/>
      <c r="J421" s="151">
        <f>ROUND($I$421*$H$421,2)</f>
        <v>0</v>
      </c>
      <c r="K421" s="147" t="s">
        <v>146</v>
      </c>
      <c r="L421" s="43"/>
      <c r="M421" s="152"/>
      <c r="N421" s="153" t="s">
        <v>47</v>
      </c>
      <c r="O421" s="24"/>
      <c r="P421" s="154">
        <f>$O$421*$H$421</f>
        <v>0</v>
      </c>
      <c r="Q421" s="154">
        <v>0</v>
      </c>
      <c r="R421" s="154">
        <f>$Q$421*$H$421</f>
        <v>0</v>
      </c>
      <c r="S421" s="154">
        <v>0</v>
      </c>
      <c r="T421" s="155">
        <f>$S$421*$H$421</f>
        <v>0</v>
      </c>
      <c r="AR421" s="89" t="s">
        <v>255</v>
      </c>
      <c r="AT421" s="89" t="s">
        <v>142</v>
      </c>
      <c r="AU421" s="89" t="s">
        <v>84</v>
      </c>
      <c r="AY421" s="6" t="s">
        <v>139</v>
      </c>
      <c r="BE421" s="156">
        <f>IF($N$421="základní",$J$421,0)</f>
        <v>0</v>
      </c>
      <c r="BF421" s="156">
        <f>IF($N$421="snížená",$J$421,0)</f>
        <v>0</v>
      </c>
      <c r="BG421" s="156">
        <f>IF($N$421="zákl. přenesená",$J$421,0)</f>
        <v>0</v>
      </c>
      <c r="BH421" s="156">
        <f>IF($N$421="sníž. přenesená",$J$421,0)</f>
        <v>0</v>
      </c>
      <c r="BI421" s="156">
        <f>IF($N$421="nulová",$J$421,0)</f>
        <v>0</v>
      </c>
      <c r="BJ421" s="89" t="s">
        <v>22</v>
      </c>
      <c r="BK421" s="156">
        <f>ROUND($I$421*$H$421,2)</f>
        <v>0</v>
      </c>
      <c r="BL421" s="89" t="s">
        <v>255</v>
      </c>
      <c r="BM421" s="89" t="s">
        <v>700</v>
      </c>
    </row>
    <row r="422" spans="2:47" s="6" customFormat="1" ht="27" customHeight="1">
      <c r="B422" s="23"/>
      <c r="C422" s="24"/>
      <c r="D422" s="157" t="s">
        <v>149</v>
      </c>
      <c r="E422" s="24"/>
      <c r="F422" s="158" t="s">
        <v>701</v>
      </c>
      <c r="G422" s="24"/>
      <c r="H422" s="24"/>
      <c r="J422" s="24"/>
      <c r="K422" s="24"/>
      <c r="L422" s="43"/>
      <c r="M422" s="56"/>
      <c r="N422" s="24"/>
      <c r="O422" s="24"/>
      <c r="P422" s="24"/>
      <c r="Q422" s="24"/>
      <c r="R422" s="24"/>
      <c r="S422" s="24"/>
      <c r="T422" s="57"/>
      <c r="AT422" s="6" t="s">
        <v>149</v>
      </c>
      <c r="AU422" s="6" t="s">
        <v>84</v>
      </c>
    </row>
    <row r="423" spans="2:63" s="132" customFormat="1" ht="30.75" customHeight="1">
      <c r="B423" s="133"/>
      <c r="C423" s="134"/>
      <c r="D423" s="134" t="s">
        <v>75</v>
      </c>
      <c r="E423" s="143" t="s">
        <v>702</v>
      </c>
      <c r="F423" s="143" t="s">
        <v>703</v>
      </c>
      <c r="G423" s="134"/>
      <c r="H423" s="134"/>
      <c r="J423" s="144">
        <f>$BK$423</f>
        <v>0</v>
      </c>
      <c r="K423" s="134"/>
      <c r="L423" s="137"/>
      <c r="M423" s="138"/>
      <c r="N423" s="134"/>
      <c r="O423" s="134"/>
      <c r="P423" s="139">
        <f>SUM($P$424:$P$427)</f>
        <v>0</v>
      </c>
      <c r="Q423" s="134"/>
      <c r="R423" s="139">
        <f>SUM($R$424:$R$427)</f>
        <v>0</v>
      </c>
      <c r="S423" s="134"/>
      <c r="T423" s="140">
        <f>SUM($T$424:$T$427)</f>
        <v>0</v>
      </c>
      <c r="AR423" s="141" t="s">
        <v>84</v>
      </c>
      <c r="AT423" s="141" t="s">
        <v>75</v>
      </c>
      <c r="AU423" s="141" t="s">
        <v>22</v>
      </c>
      <c r="AY423" s="141" t="s">
        <v>139</v>
      </c>
      <c r="BK423" s="142">
        <f>SUM($BK$424:$BK$427)</f>
        <v>0</v>
      </c>
    </row>
    <row r="424" spans="2:65" s="6" customFormat="1" ht="15.75" customHeight="1">
      <c r="B424" s="23"/>
      <c r="C424" s="145" t="s">
        <v>704</v>
      </c>
      <c r="D424" s="145" t="s">
        <v>142</v>
      </c>
      <c r="E424" s="146" t="s">
        <v>705</v>
      </c>
      <c r="F424" s="147" t="s">
        <v>706</v>
      </c>
      <c r="G424" s="148" t="s">
        <v>183</v>
      </c>
      <c r="H424" s="149">
        <v>15</v>
      </c>
      <c r="I424" s="150"/>
      <c r="J424" s="151">
        <f>ROUND($I$424*$H$424,2)</f>
        <v>0</v>
      </c>
      <c r="K424" s="147"/>
      <c r="L424" s="43"/>
      <c r="M424" s="152"/>
      <c r="N424" s="153" t="s">
        <v>47</v>
      </c>
      <c r="O424" s="24"/>
      <c r="P424" s="154">
        <f>$O$424*$H$424</f>
        <v>0</v>
      </c>
      <c r="Q424" s="154">
        <v>0</v>
      </c>
      <c r="R424" s="154">
        <f>$Q$424*$H$424</f>
        <v>0</v>
      </c>
      <c r="S424" s="154">
        <v>0</v>
      </c>
      <c r="T424" s="155">
        <f>$S$424*$H$424</f>
        <v>0</v>
      </c>
      <c r="AR424" s="89" t="s">
        <v>255</v>
      </c>
      <c r="AT424" s="89" t="s">
        <v>142</v>
      </c>
      <c r="AU424" s="89" t="s">
        <v>84</v>
      </c>
      <c r="AY424" s="6" t="s">
        <v>139</v>
      </c>
      <c r="BE424" s="156">
        <f>IF($N$424="základní",$J$424,0)</f>
        <v>0</v>
      </c>
      <c r="BF424" s="156">
        <f>IF($N$424="snížená",$J$424,0)</f>
        <v>0</v>
      </c>
      <c r="BG424" s="156">
        <f>IF($N$424="zákl. přenesená",$J$424,0)</f>
        <v>0</v>
      </c>
      <c r="BH424" s="156">
        <f>IF($N$424="sníž. přenesená",$J$424,0)</f>
        <v>0</v>
      </c>
      <c r="BI424" s="156">
        <f>IF($N$424="nulová",$J$424,0)</f>
        <v>0</v>
      </c>
      <c r="BJ424" s="89" t="s">
        <v>22</v>
      </c>
      <c r="BK424" s="156">
        <f>ROUND($I$424*$H$424,2)</f>
        <v>0</v>
      </c>
      <c r="BL424" s="89" t="s">
        <v>255</v>
      </c>
      <c r="BM424" s="89" t="s">
        <v>707</v>
      </c>
    </row>
    <row r="425" spans="2:65" s="6" customFormat="1" ht="15.75" customHeight="1">
      <c r="B425" s="23"/>
      <c r="C425" s="148" t="s">
        <v>708</v>
      </c>
      <c r="D425" s="148" t="s">
        <v>142</v>
      </c>
      <c r="E425" s="146" t="s">
        <v>709</v>
      </c>
      <c r="F425" s="147" t="s">
        <v>710</v>
      </c>
      <c r="G425" s="148" t="s">
        <v>189</v>
      </c>
      <c r="H425" s="149">
        <v>130</v>
      </c>
      <c r="I425" s="150"/>
      <c r="J425" s="151">
        <f>ROUND($I$425*$H$425,2)</f>
        <v>0</v>
      </c>
      <c r="K425" s="147"/>
      <c r="L425" s="43"/>
      <c r="M425" s="152"/>
      <c r="N425" s="153" t="s">
        <v>47</v>
      </c>
      <c r="O425" s="24"/>
      <c r="P425" s="154">
        <f>$O$425*$H$425</f>
        <v>0</v>
      </c>
      <c r="Q425" s="154">
        <v>0</v>
      </c>
      <c r="R425" s="154">
        <f>$Q$425*$H$425</f>
        <v>0</v>
      </c>
      <c r="S425" s="154">
        <v>0</v>
      </c>
      <c r="T425" s="155">
        <f>$S$425*$H$425</f>
        <v>0</v>
      </c>
      <c r="AR425" s="89" t="s">
        <v>255</v>
      </c>
      <c r="AT425" s="89" t="s">
        <v>142</v>
      </c>
      <c r="AU425" s="89" t="s">
        <v>84</v>
      </c>
      <c r="AY425" s="89" t="s">
        <v>139</v>
      </c>
      <c r="BE425" s="156">
        <f>IF($N$425="základní",$J$425,0)</f>
        <v>0</v>
      </c>
      <c r="BF425" s="156">
        <f>IF($N$425="snížená",$J$425,0)</f>
        <v>0</v>
      </c>
      <c r="BG425" s="156">
        <f>IF($N$425="zákl. přenesená",$J$425,0)</f>
        <v>0</v>
      </c>
      <c r="BH425" s="156">
        <f>IF($N$425="sníž. přenesená",$J$425,0)</f>
        <v>0</v>
      </c>
      <c r="BI425" s="156">
        <f>IF($N$425="nulová",$J$425,0)</f>
        <v>0</v>
      </c>
      <c r="BJ425" s="89" t="s">
        <v>22</v>
      </c>
      <c r="BK425" s="156">
        <f>ROUND($I$425*$H$425,2)</f>
        <v>0</v>
      </c>
      <c r="BL425" s="89" t="s">
        <v>255</v>
      </c>
      <c r="BM425" s="89" t="s">
        <v>711</v>
      </c>
    </row>
    <row r="426" spans="2:47" s="6" customFormat="1" ht="16.5" customHeight="1">
      <c r="B426" s="23"/>
      <c r="C426" s="24"/>
      <c r="D426" s="157" t="s">
        <v>149</v>
      </c>
      <c r="E426" s="24"/>
      <c r="F426" s="158" t="s">
        <v>712</v>
      </c>
      <c r="G426" s="24"/>
      <c r="H426" s="24"/>
      <c r="J426" s="24"/>
      <c r="K426" s="24"/>
      <c r="L426" s="43"/>
      <c r="M426" s="56"/>
      <c r="N426" s="24"/>
      <c r="O426" s="24"/>
      <c r="P426" s="24"/>
      <c r="Q426" s="24"/>
      <c r="R426" s="24"/>
      <c r="S426" s="24"/>
      <c r="T426" s="57"/>
      <c r="AT426" s="6" t="s">
        <v>149</v>
      </c>
      <c r="AU426" s="6" t="s">
        <v>84</v>
      </c>
    </row>
    <row r="427" spans="2:65" s="6" customFormat="1" ht="15.75" customHeight="1">
      <c r="B427" s="23"/>
      <c r="C427" s="145" t="s">
        <v>713</v>
      </c>
      <c r="D427" s="145" t="s">
        <v>142</v>
      </c>
      <c r="E427" s="146" t="s">
        <v>714</v>
      </c>
      <c r="F427" s="147" t="s">
        <v>715</v>
      </c>
      <c r="G427" s="148" t="s">
        <v>716</v>
      </c>
      <c r="H427" s="149">
        <v>30</v>
      </c>
      <c r="I427" s="150"/>
      <c r="J427" s="151">
        <f>ROUND($I$427*$H$427,2)</f>
        <v>0</v>
      </c>
      <c r="K427" s="147"/>
      <c r="L427" s="43"/>
      <c r="M427" s="152"/>
      <c r="N427" s="153" t="s">
        <v>47</v>
      </c>
      <c r="O427" s="24"/>
      <c r="P427" s="154">
        <f>$O$427*$H$427</f>
        <v>0</v>
      </c>
      <c r="Q427" s="154">
        <v>0</v>
      </c>
      <c r="R427" s="154">
        <f>$Q$427*$H$427</f>
        <v>0</v>
      </c>
      <c r="S427" s="154">
        <v>0</v>
      </c>
      <c r="T427" s="155">
        <f>$S$427*$H$427</f>
        <v>0</v>
      </c>
      <c r="AR427" s="89" t="s">
        <v>255</v>
      </c>
      <c r="AT427" s="89" t="s">
        <v>142</v>
      </c>
      <c r="AU427" s="89" t="s">
        <v>84</v>
      </c>
      <c r="AY427" s="6" t="s">
        <v>139</v>
      </c>
      <c r="BE427" s="156">
        <f>IF($N$427="základní",$J$427,0)</f>
        <v>0</v>
      </c>
      <c r="BF427" s="156">
        <f>IF($N$427="snížená",$J$427,0)</f>
        <v>0</v>
      </c>
      <c r="BG427" s="156">
        <f>IF($N$427="zákl. přenesená",$J$427,0)</f>
        <v>0</v>
      </c>
      <c r="BH427" s="156">
        <f>IF($N$427="sníž. přenesená",$J$427,0)</f>
        <v>0</v>
      </c>
      <c r="BI427" s="156">
        <f>IF($N$427="nulová",$J$427,0)</f>
        <v>0</v>
      </c>
      <c r="BJ427" s="89" t="s">
        <v>22</v>
      </c>
      <c r="BK427" s="156">
        <f>ROUND($I$427*$H$427,2)</f>
        <v>0</v>
      </c>
      <c r="BL427" s="89" t="s">
        <v>255</v>
      </c>
      <c r="BM427" s="89" t="s">
        <v>717</v>
      </c>
    </row>
    <row r="428" spans="2:63" s="132" customFormat="1" ht="30.75" customHeight="1">
      <c r="B428" s="133"/>
      <c r="C428" s="134"/>
      <c r="D428" s="134" t="s">
        <v>75</v>
      </c>
      <c r="E428" s="143" t="s">
        <v>718</v>
      </c>
      <c r="F428" s="143" t="s">
        <v>719</v>
      </c>
      <c r="G428" s="134"/>
      <c r="H428" s="134"/>
      <c r="J428" s="144">
        <f>$BK$428</f>
        <v>0</v>
      </c>
      <c r="K428" s="134"/>
      <c r="L428" s="137"/>
      <c r="M428" s="138"/>
      <c r="N428" s="134"/>
      <c r="O428" s="134"/>
      <c r="P428" s="139">
        <f>SUM($P$429:$P$438)</f>
        <v>0</v>
      </c>
      <c r="Q428" s="134"/>
      <c r="R428" s="139">
        <f>SUM($R$429:$R$438)</f>
        <v>0.6421999</v>
      </c>
      <c r="S428" s="134"/>
      <c r="T428" s="140">
        <f>SUM($T$429:$T$438)</f>
        <v>0</v>
      </c>
      <c r="AR428" s="141" t="s">
        <v>84</v>
      </c>
      <c r="AT428" s="141" t="s">
        <v>75</v>
      </c>
      <c r="AU428" s="141" t="s">
        <v>22</v>
      </c>
      <c r="AY428" s="141" t="s">
        <v>139</v>
      </c>
      <c r="BK428" s="142">
        <f>SUM($BK$429:$BK$438)</f>
        <v>0</v>
      </c>
    </row>
    <row r="429" spans="2:65" s="6" customFormat="1" ht="15.75" customHeight="1">
      <c r="B429" s="23"/>
      <c r="C429" s="148" t="s">
        <v>720</v>
      </c>
      <c r="D429" s="148" t="s">
        <v>142</v>
      </c>
      <c r="E429" s="146" t="s">
        <v>721</v>
      </c>
      <c r="F429" s="147" t="s">
        <v>722</v>
      </c>
      <c r="G429" s="148" t="s">
        <v>163</v>
      </c>
      <c r="H429" s="149">
        <v>45.13</v>
      </c>
      <c r="I429" s="150"/>
      <c r="J429" s="151">
        <f>ROUND($I$429*$H$429,2)</f>
        <v>0</v>
      </c>
      <c r="K429" s="147" t="s">
        <v>146</v>
      </c>
      <c r="L429" s="43"/>
      <c r="M429" s="152"/>
      <c r="N429" s="153" t="s">
        <v>47</v>
      </c>
      <c r="O429" s="24"/>
      <c r="P429" s="154">
        <f>$O$429*$H$429</f>
        <v>0</v>
      </c>
      <c r="Q429" s="154">
        <v>0.01423</v>
      </c>
      <c r="R429" s="154">
        <f>$Q$429*$H$429</f>
        <v>0.6421999</v>
      </c>
      <c r="S429" s="154">
        <v>0</v>
      </c>
      <c r="T429" s="155">
        <f>$S$429*$H$429</f>
        <v>0</v>
      </c>
      <c r="AR429" s="89" t="s">
        <v>255</v>
      </c>
      <c r="AT429" s="89" t="s">
        <v>142</v>
      </c>
      <c r="AU429" s="89" t="s">
        <v>84</v>
      </c>
      <c r="AY429" s="89" t="s">
        <v>139</v>
      </c>
      <c r="BE429" s="156">
        <f>IF($N$429="základní",$J$429,0)</f>
        <v>0</v>
      </c>
      <c r="BF429" s="156">
        <f>IF($N$429="snížená",$J$429,0)</f>
        <v>0</v>
      </c>
      <c r="BG429" s="156">
        <f>IF($N$429="zákl. přenesená",$J$429,0)</f>
        <v>0</v>
      </c>
      <c r="BH429" s="156">
        <f>IF($N$429="sníž. přenesená",$J$429,0)</f>
        <v>0</v>
      </c>
      <c r="BI429" s="156">
        <f>IF($N$429="nulová",$J$429,0)</f>
        <v>0</v>
      </c>
      <c r="BJ429" s="89" t="s">
        <v>22</v>
      </c>
      <c r="BK429" s="156">
        <f>ROUND($I$429*$H$429,2)</f>
        <v>0</v>
      </c>
      <c r="BL429" s="89" t="s">
        <v>255</v>
      </c>
      <c r="BM429" s="89" t="s">
        <v>723</v>
      </c>
    </row>
    <row r="430" spans="2:51" s="6" customFormat="1" ht="15.75" customHeight="1">
      <c r="B430" s="167"/>
      <c r="C430" s="168"/>
      <c r="D430" s="157" t="s">
        <v>151</v>
      </c>
      <c r="E430" s="169"/>
      <c r="F430" s="169" t="s">
        <v>724</v>
      </c>
      <c r="G430" s="168"/>
      <c r="H430" s="170">
        <v>29.64</v>
      </c>
      <c r="J430" s="168"/>
      <c r="K430" s="168"/>
      <c r="L430" s="171"/>
      <c r="M430" s="172"/>
      <c r="N430" s="168"/>
      <c r="O430" s="168"/>
      <c r="P430" s="168"/>
      <c r="Q430" s="168"/>
      <c r="R430" s="168"/>
      <c r="S430" s="168"/>
      <c r="T430" s="173"/>
      <c r="AT430" s="174" t="s">
        <v>151</v>
      </c>
      <c r="AU430" s="174" t="s">
        <v>84</v>
      </c>
      <c r="AV430" s="174" t="s">
        <v>84</v>
      </c>
      <c r="AW430" s="174" t="s">
        <v>97</v>
      </c>
      <c r="AX430" s="174" t="s">
        <v>76</v>
      </c>
      <c r="AY430" s="174" t="s">
        <v>139</v>
      </c>
    </row>
    <row r="431" spans="2:51" s="6" customFormat="1" ht="15.75" customHeight="1">
      <c r="B431" s="167"/>
      <c r="C431" s="168"/>
      <c r="D431" s="161" t="s">
        <v>151</v>
      </c>
      <c r="E431" s="168"/>
      <c r="F431" s="169" t="s">
        <v>725</v>
      </c>
      <c r="G431" s="168"/>
      <c r="H431" s="170">
        <v>4.4</v>
      </c>
      <c r="J431" s="168"/>
      <c r="K431" s="168"/>
      <c r="L431" s="171"/>
      <c r="M431" s="172"/>
      <c r="N431" s="168"/>
      <c r="O431" s="168"/>
      <c r="P431" s="168"/>
      <c r="Q431" s="168"/>
      <c r="R431" s="168"/>
      <c r="S431" s="168"/>
      <c r="T431" s="173"/>
      <c r="AT431" s="174" t="s">
        <v>151</v>
      </c>
      <c r="AU431" s="174" t="s">
        <v>84</v>
      </c>
      <c r="AV431" s="174" t="s">
        <v>84</v>
      </c>
      <c r="AW431" s="174" t="s">
        <v>97</v>
      </c>
      <c r="AX431" s="174" t="s">
        <v>76</v>
      </c>
      <c r="AY431" s="174" t="s">
        <v>139</v>
      </c>
    </row>
    <row r="432" spans="2:51" s="6" customFormat="1" ht="15.75" customHeight="1">
      <c r="B432" s="167"/>
      <c r="C432" s="168"/>
      <c r="D432" s="161" t="s">
        <v>151</v>
      </c>
      <c r="E432" s="168"/>
      <c r="F432" s="169" t="s">
        <v>726</v>
      </c>
      <c r="G432" s="168"/>
      <c r="H432" s="170">
        <v>5.85</v>
      </c>
      <c r="J432" s="168"/>
      <c r="K432" s="168"/>
      <c r="L432" s="171"/>
      <c r="M432" s="172"/>
      <c r="N432" s="168"/>
      <c r="O432" s="168"/>
      <c r="P432" s="168"/>
      <c r="Q432" s="168"/>
      <c r="R432" s="168"/>
      <c r="S432" s="168"/>
      <c r="T432" s="173"/>
      <c r="AT432" s="174" t="s">
        <v>151</v>
      </c>
      <c r="AU432" s="174" t="s">
        <v>84</v>
      </c>
      <c r="AV432" s="174" t="s">
        <v>84</v>
      </c>
      <c r="AW432" s="174" t="s">
        <v>97</v>
      </c>
      <c r="AX432" s="174" t="s">
        <v>76</v>
      </c>
      <c r="AY432" s="174" t="s">
        <v>139</v>
      </c>
    </row>
    <row r="433" spans="2:51" s="6" customFormat="1" ht="15.75" customHeight="1">
      <c r="B433" s="167"/>
      <c r="C433" s="168"/>
      <c r="D433" s="161" t="s">
        <v>151</v>
      </c>
      <c r="E433" s="168"/>
      <c r="F433" s="169" t="s">
        <v>727</v>
      </c>
      <c r="G433" s="168"/>
      <c r="H433" s="170">
        <v>4.2</v>
      </c>
      <c r="J433" s="168"/>
      <c r="K433" s="168"/>
      <c r="L433" s="171"/>
      <c r="M433" s="172"/>
      <c r="N433" s="168"/>
      <c r="O433" s="168"/>
      <c r="P433" s="168"/>
      <c r="Q433" s="168"/>
      <c r="R433" s="168"/>
      <c r="S433" s="168"/>
      <c r="T433" s="173"/>
      <c r="AT433" s="174" t="s">
        <v>151</v>
      </c>
      <c r="AU433" s="174" t="s">
        <v>84</v>
      </c>
      <c r="AV433" s="174" t="s">
        <v>84</v>
      </c>
      <c r="AW433" s="174" t="s">
        <v>97</v>
      </c>
      <c r="AX433" s="174" t="s">
        <v>76</v>
      </c>
      <c r="AY433" s="174" t="s">
        <v>139</v>
      </c>
    </row>
    <row r="434" spans="2:51" s="6" customFormat="1" ht="15.75" customHeight="1">
      <c r="B434" s="167"/>
      <c r="C434" s="168"/>
      <c r="D434" s="161" t="s">
        <v>151</v>
      </c>
      <c r="E434" s="168"/>
      <c r="F434" s="169" t="s">
        <v>728</v>
      </c>
      <c r="G434" s="168"/>
      <c r="H434" s="170">
        <v>1.04</v>
      </c>
      <c r="J434" s="168"/>
      <c r="K434" s="168"/>
      <c r="L434" s="171"/>
      <c r="M434" s="172"/>
      <c r="N434" s="168"/>
      <c r="O434" s="168"/>
      <c r="P434" s="168"/>
      <c r="Q434" s="168"/>
      <c r="R434" s="168"/>
      <c r="S434" s="168"/>
      <c r="T434" s="173"/>
      <c r="AT434" s="174" t="s">
        <v>151</v>
      </c>
      <c r="AU434" s="174" t="s">
        <v>84</v>
      </c>
      <c r="AV434" s="174" t="s">
        <v>84</v>
      </c>
      <c r="AW434" s="174" t="s">
        <v>97</v>
      </c>
      <c r="AX434" s="174" t="s">
        <v>76</v>
      </c>
      <c r="AY434" s="174" t="s">
        <v>139</v>
      </c>
    </row>
    <row r="435" spans="2:65" s="6" customFormat="1" ht="15.75" customHeight="1">
      <c r="B435" s="23"/>
      <c r="C435" s="145" t="s">
        <v>729</v>
      </c>
      <c r="D435" s="145" t="s">
        <v>142</v>
      </c>
      <c r="E435" s="146" t="s">
        <v>730</v>
      </c>
      <c r="F435" s="147" t="s">
        <v>731</v>
      </c>
      <c r="G435" s="148" t="s">
        <v>189</v>
      </c>
      <c r="H435" s="149">
        <v>102</v>
      </c>
      <c r="I435" s="150"/>
      <c r="J435" s="151">
        <f>ROUND($I$435*$H$435,2)</f>
        <v>0</v>
      </c>
      <c r="K435" s="147"/>
      <c r="L435" s="43"/>
      <c r="M435" s="152"/>
      <c r="N435" s="153" t="s">
        <v>47</v>
      </c>
      <c r="O435" s="24"/>
      <c r="P435" s="154">
        <f>$O$435*$H$435</f>
        <v>0</v>
      </c>
      <c r="Q435" s="154">
        <v>0</v>
      </c>
      <c r="R435" s="154">
        <f>$Q$435*$H$435</f>
        <v>0</v>
      </c>
      <c r="S435" s="154">
        <v>0</v>
      </c>
      <c r="T435" s="155">
        <f>$S$435*$H$435</f>
        <v>0</v>
      </c>
      <c r="AR435" s="89" t="s">
        <v>255</v>
      </c>
      <c r="AT435" s="89" t="s">
        <v>142</v>
      </c>
      <c r="AU435" s="89" t="s">
        <v>84</v>
      </c>
      <c r="AY435" s="6" t="s">
        <v>139</v>
      </c>
      <c r="BE435" s="156">
        <f>IF($N$435="základní",$J$435,0)</f>
        <v>0</v>
      </c>
      <c r="BF435" s="156">
        <f>IF($N$435="snížená",$J$435,0)</f>
        <v>0</v>
      </c>
      <c r="BG435" s="156">
        <f>IF($N$435="zákl. přenesená",$J$435,0)</f>
        <v>0</v>
      </c>
      <c r="BH435" s="156">
        <f>IF($N$435="sníž. přenesená",$J$435,0)</f>
        <v>0</v>
      </c>
      <c r="BI435" s="156">
        <f>IF($N$435="nulová",$J$435,0)</f>
        <v>0</v>
      </c>
      <c r="BJ435" s="89" t="s">
        <v>22</v>
      </c>
      <c r="BK435" s="156">
        <f>ROUND($I$435*$H$435,2)</f>
        <v>0</v>
      </c>
      <c r="BL435" s="89" t="s">
        <v>255</v>
      </c>
      <c r="BM435" s="89" t="s">
        <v>732</v>
      </c>
    </row>
    <row r="436" spans="2:51" s="6" customFormat="1" ht="15.75" customHeight="1">
      <c r="B436" s="167"/>
      <c r="C436" s="168"/>
      <c r="D436" s="157" t="s">
        <v>151</v>
      </c>
      <c r="E436" s="169"/>
      <c r="F436" s="169" t="s">
        <v>733</v>
      </c>
      <c r="G436" s="168"/>
      <c r="H436" s="170">
        <v>102</v>
      </c>
      <c r="J436" s="168"/>
      <c r="K436" s="168"/>
      <c r="L436" s="171"/>
      <c r="M436" s="172"/>
      <c r="N436" s="168"/>
      <c r="O436" s="168"/>
      <c r="P436" s="168"/>
      <c r="Q436" s="168"/>
      <c r="R436" s="168"/>
      <c r="S436" s="168"/>
      <c r="T436" s="173"/>
      <c r="AT436" s="174" t="s">
        <v>151</v>
      </c>
      <c r="AU436" s="174" t="s">
        <v>84</v>
      </c>
      <c r="AV436" s="174" t="s">
        <v>84</v>
      </c>
      <c r="AW436" s="174" t="s">
        <v>97</v>
      </c>
      <c r="AX436" s="174" t="s">
        <v>76</v>
      </c>
      <c r="AY436" s="174" t="s">
        <v>139</v>
      </c>
    </row>
    <row r="437" spans="2:65" s="6" customFormat="1" ht="15.75" customHeight="1">
      <c r="B437" s="23"/>
      <c r="C437" s="145" t="s">
        <v>734</v>
      </c>
      <c r="D437" s="145" t="s">
        <v>142</v>
      </c>
      <c r="E437" s="146" t="s">
        <v>735</v>
      </c>
      <c r="F437" s="147" t="s">
        <v>736</v>
      </c>
      <c r="G437" s="148" t="s">
        <v>737</v>
      </c>
      <c r="H437" s="186"/>
      <c r="I437" s="150"/>
      <c r="J437" s="151">
        <f>ROUND($I$437*$H$437,2)</f>
        <v>0</v>
      </c>
      <c r="K437" s="147" t="s">
        <v>146</v>
      </c>
      <c r="L437" s="43"/>
      <c r="M437" s="152"/>
      <c r="N437" s="153" t="s">
        <v>47</v>
      </c>
      <c r="O437" s="24"/>
      <c r="P437" s="154">
        <f>$O$437*$H$437</f>
        <v>0</v>
      </c>
      <c r="Q437" s="154">
        <v>0</v>
      </c>
      <c r="R437" s="154">
        <f>$Q$437*$H$437</f>
        <v>0</v>
      </c>
      <c r="S437" s="154">
        <v>0</v>
      </c>
      <c r="T437" s="155">
        <f>$S$437*$H$437</f>
        <v>0</v>
      </c>
      <c r="AR437" s="89" t="s">
        <v>255</v>
      </c>
      <c r="AT437" s="89" t="s">
        <v>142</v>
      </c>
      <c r="AU437" s="89" t="s">
        <v>84</v>
      </c>
      <c r="AY437" s="6" t="s">
        <v>139</v>
      </c>
      <c r="BE437" s="156">
        <f>IF($N$437="základní",$J$437,0)</f>
        <v>0</v>
      </c>
      <c r="BF437" s="156">
        <f>IF($N$437="snížená",$J$437,0)</f>
        <v>0</v>
      </c>
      <c r="BG437" s="156">
        <f>IF($N$437="zákl. přenesená",$J$437,0)</f>
        <v>0</v>
      </c>
      <c r="BH437" s="156">
        <f>IF($N$437="sníž. přenesená",$J$437,0)</f>
        <v>0</v>
      </c>
      <c r="BI437" s="156">
        <f>IF($N$437="nulová",$J$437,0)</f>
        <v>0</v>
      </c>
      <c r="BJ437" s="89" t="s">
        <v>22</v>
      </c>
      <c r="BK437" s="156">
        <f>ROUND($I$437*$H$437,2)</f>
        <v>0</v>
      </c>
      <c r="BL437" s="89" t="s">
        <v>255</v>
      </c>
      <c r="BM437" s="89" t="s">
        <v>738</v>
      </c>
    </row>
    <row r="438" spans="2:47" s="6" customFormat="1" ht="27" customHeight="1">
      <c r="B438" s="23"/>
      <c r="C438" s="24"/>
      <c r="D438" s="157" t="s">
        <v>149</v>
      </c>
      <c r="E438" s="24"/>
      <c r="F438" s="158" t="s">
        <v>739</v>
      </c>
      <c r="G438" s="24"/>
      <c r="H438" s="24"/>
      <c r="J438" s="24"/>
      <c r="K438" s="24"/>
      <c r="L438" s="43"/>
      <c r="M438" s="56"/>
      <c r="N438" s="24"/>
      <c r="O438" s="24"/>
      <c r="P438" s="24"/>
      <c r="Q438" s="24"/>
      <c r="R438" s="24"/>
      <c r="S438" s="24"/>
      <c r="T438" s="57"/>
      <c r="AT438" s="6" t="s">
        <v>149</v>
      </c>
      <c r="AU438" s="6" t="s">
        <v>84</v>
      </c>
    </row>
    <row r="439" spans="2:63" s="132" customFormat="1" ht="30.75" customHeight="1">
      <c r="B439" s="133"/>
      <c r="C439" s="134"/>
      <c r="D439" s="134" t="s">
        <v>75</v>
      </c>
      <c r="E439" s="143" t="s">
        <v>740</v>
      </c>
      <c r="F439" s="143" t="s">
        <v>741</v>
      </c>
      <c r="G439" s="134"/>
      <c r="H439" s="134"/>
      <c r="J439" s="144">
        <f>$BK$439</f>
        <v>0</v>
      </c>
      <c r="K439" s="134"/>
      <c r="L439" s="137"/>
      <c r="M439" s="138"/>
      <c r="N439" s="134"/>
      <c r="O439" s="134"/>
      <c r="P439" s="139">
        <f>SUM($P$440:$P$449)</f>
        <v>0</v>
      </c>
      <c r="Q439" s="134"/>
      <c r="R439" s="139">
        <f>SUM($R$440:$R$449)</f>
        <v>3.8505575999999992</v>
      </c>
      <c r="S439" s="134"/>
      <c r="T439" s="140">
        <f>SUM($T$440:$T$449)</f>
        <v>0</v>
      </c>
      <c r="AR439" s="141" t="s">
        <v>84</v>
      </c>
      <c r="AT439" s="141" t="s">
        <v>75</v>
      </c>
      <c r="AU439" s="141" t="s">
        <v>22</v>
      </c>
      <c r="AY439" s="141" t="s">
        <v>139</v>
      </c>
      <c r="BK439" s="142">
        <f>SUM($BK$440:$BK$449)</f>
        <v>0</v>
      </c>
    </row>
    <row r="440" spans="2:65" s="6" customFormat="1" ht="27" customHeight="1">
      <c r="B440" s="23"/>
      <c r="C440" s="145" t="s">
        <v>366</v>
      </c>
      <c r="D440" s="145" t="s">
        <v>142</v>
      </c>
      <c r="E440" s="146" t="s">
        <v>742</v>
      </c>
      <c r="F440" s="147" t="s">
        <v>743</v>
      </c>
      <c r="G440" s="148" t="s">
        <v>163</v>
      </c>
      <c r="H440" s="149">
        <v>303.28</v>
      </c>
      <c r="I440" s="150"/>
      <c r="J440" s="151">
        <f>ROUND($I$440*$H$440,2)</f>
        <v>0</v>
      </c>
      <c r="K440" s="147" t="s">
        <v>146</v>
      </c>
      <c r="L440" s="43"/>
      <c r="M440" s="152"/>
      <c r="N440" s="153" t="s">
        <v>47</v>
      </c>
      <c r="O440" s="24"/>
      <c r="P440" s="154">
        <f>$O$440*$H$440</f>
        <v>0</v>
      </c>
      <c r="Q440" s="154">
        <v>0.01257</v>
      </c>
      <c r="R440" s="154">
        <f>$Q$440*$H$440</f>
        <v>3.8122295999999993</v>
      </c>
      <c r="S440" s="154">
        <v>0</v>
      </c>
      <c r="T440" s="155">
        <f>$S$440*$H$440</f>
        <v>0</v>
      </c>
      <c r="AR440" s="89" t="s">
        <v>255</v>
      </c>
      <c r="AT440" s="89" t="s">
        <v>142</v>
      </c>
      <c r="AU440" s="89" t="s">
        <v>84</v>
      </c>
      <c r="AY440" s="6" t="s">
        <v>139</v>
      </c>
      <c r="BE440" s="156">
        <f>IF($N$440="základní",$J$440,0)</f>
        <v>0</v>
      </c>
      <c r="BF440" s="156">
        <f>IF($N$440="snížená",$J$440,0)</f>
        <v>0</v>
      </c>
      <c r="BG440" s="156">
        <f>IF($N$440="zákl. přenesená",$J$440,0)</f>
        <v>0</v>
      </c>
      <c r="BH440" s="156">
        <f>IF($N$440="sníž. přenesená",$J$440,0)</f>
        <v>0</v>
      </c>
      <c r="BI440" s="156">
        <f>IF($N$440="nulová",$J$440,0)</f>
        <v>0</v>
      </c>
      <c r="BJ440" s="89" t="s">
        <v>22</v>
      </c>
      <c r="BK440" s="156">
        <f>ROUND($I$440*$H$440,2)</f>
        <v>0</v>
      </c>
      <c r="BL440" s="89" t="s">
        <v>255</v>
      </c>
      <c r="BM440" s="89" t="s">
        <v>744</v>
      </c>
    </row>
    <row r="441" spans="2:47" s="6" customFormat="1" ht="38.25" customHeight="1">
      <c r="B441" s="23"/>
      <c r="C441" s="24"/>
      <c r="D441" s="157" t="s">
        <v>149</v>
      </c>
      <c r="E441" s="24"/>
      <c r="F441" s="158" t="s">
        <v>745</v>
      </c>
      <c r="G441" s="24"/>
      <c r="H441" s="24"/>
      <c r="J441" s="24"/>
      <c r="K441" s="24"/>
      <c r="L441" s="43"/>
      <c r="M441" s="56"/>
      <c r="N441" s="24"/>
      <c r="O441" s="24"/>
      <c r="P441" s="24"/>
      <c r="Q441" s="24"/>
      <c r="R441" s="24"/>
      <c r="S441" s="24"/>
      <c r="T441" s="57"/>
      <c r="AT441" s="6" t="s">
        <v>149</v>
      </c>
      <c r="AU441" s="6" t="s">
        <v>84</v>
      </c>
    </row>
    <row r="442" spans="2:65" s="6" customFormat="1" ht="15.75" customHeight="1">
      <c r="B442" s="23"/>
      <c r="C442" s="145" t="s">
        <v>438</v>
      </c>
      <c r="D442" s="145" t="s">
        <v>142</v>
      </c>
      <c r="E442" s="146" t="s">
        <v>746</v>
      </c>
      <c r="F442" s="147" t="s">
        <v>747</v>
      </c>
      <c r="G442" s="148" t="s">
        <v>163</v>
      </c>
      <c r="H442" s="149">
        <v>303.28</v>
      </c>
      <c r="I442" s="150"/>
      <c r="J442" s="151">
        <f>ROUND($I$442*$H$442,2)</f>
        <v>0</v>
      </c>
      <c r="K442" s="147" t="s">
        <v>146</v>
      </c>
      <c r="L442" s="43"/>
      <c r="M442" s="152"/>
      <c r="N442" s="153" t="s">
        <v>47</v>
      </c>
      <c r="O442" s="24"/>
      <c r="P442" s="154">
        <f>$O$442*$H$442</f>
        <v>0</v>
      </c>
      <c r="Q442" s="154">
        <v>0.0001</v>
      </c>
      <c r="R442" s="154">
        <f>$Q$442*$H$442</f>
        <v>0.030327999999999997</v>
      </c>
      <c r="S442" s="154">
        <v>0</v>
      </c>
      <c r="T442" s="155">
        <f>$S$442*$H$442</f>
        <v>0</v>
      </c>
      <c r="AR442" s="89" t="s">
        <v>255</v>
      </c>
      <c r="AT442" s="89" t="s">
        <v>142</v>
      </c>
      <c r="AU442" s="89" t="s">
        <v>84</v>
      </c>
      <c r="AY442" s="6" t="s">
        <v>139</v>
      </c>
      <c r="BE442" s="156">
        <f>IF($N$442="základní",$J$442,0)</f>
        <v>0</v>
      </c>
      <c r="BF442" s="156">
        <f>IF($N$442="snížená",$J$442,0)</f>
        <v>0</v>
      </c>
      <c r="BG442" s="156">
        <f>IF($N$442="zákl. přenesená",$J$442,0)</f>
        <v>0</v>
      </c>
      <c r="BH442" s="156">
        <f>IF($N$442="sníž. přenesená",$J$442,0)</f>
        <v>0</v>
      </c>
      <c r="BI442" s="156">
        <f>IF($N$442="nulová",$J$442,0)</f>
        <v>0</v>
      </c>
      <c r="BJ442" s="89" t="s">
        <v>22</v>
      </c>
      <c r="BK442" s="156">
        <f>ROUND($I$442*$H$442,2)</f>
        <v>0</v>
      </c>
      <c r="BL442" s="89" t="s">
        <v>255</v>
      </c>
      <c r="BM442" s="89" t="s">
        <v>748</v>
      </c>
    </row>
    <row r="443" spans="2:47" s="6" customFormat="1" ht="27" customHeight="1">
      <c r="B443" s="23"/>
      <c r="C443" s="24"/>
      <c r="D443" s="157" t="s">
        <v>149</v>
      </c>
      <c r="E443" s="24"/>
      <c r="F443" s="158" t="s">
        <v>749</v>
      </c>
      <c r="G443" s="24"/>
      <c r="H443" s="24"/>
      <c r="J443" s="24"/>
      <c r="K443" s="24"/>
      <c r="L443" s="43"/>
      <c r="M443" s="56"/>
      <c r="N443" s="24"/>
      <c r="O443" s="24"/>
      <c r="P443" s="24"/>
      <c r="Q443" s="24"/>
      <c r="R443" s="24"/>
      <c r="S443" s="24"/>
      <c r="T443" s="57"/>
      <c r="AT443" s="6" t="s">
        <v>149</v>
      </c>
      <c r="AU443" s="6" t="s">
        <v>84</v>
      </c>
    </row>
    <row r="444" spans="2:65" s="6" customFormat="1" ht="15.75" customHeight="1">
      <c r="B444" s="23"/>
      <c r="C444" s="145" t="s">
        <v>464</v>
      </c>
      <c r="D444" s="145" t="s">
        <v>142</v>
      </c>
      <c r="E444" s="146" t="s">
        <v>750</v>
      </c>
      <c r="F444" s="147" t="s">
        <v>751</v>
      </c>
      <c r="G444" s="148" t="s">
        <v>189</v>
      </c>
      <c r="H444" s="149">
        <v>200</v>
      </c>
      <c r="I444" s="150"/>
      <c r="J444" s="151">
        <f>ROUND($I$444*$H$444,2)</f>
        <v>0</v>
      </c>
      <c r="K444" s="147" t="s">
        <v>146</v>
      </c>
      <c r="L444" s="43"/>
      <c r="M444" s="152"/>
      <c r="N444" s="153" t="s">
        <v>47</v>
      </c>
      <c r="O444" s="24"/>
      <c r="P444" s="154">
        <f>$O$444*$H$444</f>
        <v>0</v>
      </c>
      <c r="Q444" s="154">
        <v>4E-05</v>
      </c>
      <c r="R444" s="154">
        <f>$Q$444*$H$444</f>
        <v>0.008</v>
      </c>
      <c r="S444" s="154">
        <v>0</v>
      </c>
      <c r="T444" s="155">
        <f>$S$444*$H$444</f>
        <v>0</v>
      </c>
      <c r="AR444" s="89" t="s">
        <v>255</v>
      </c>
      <c r="AT444" s="89" t="s">
        <v>142</v>
      </c>
      <c r="AU444" s="89" t="s">
        <v>84</v>
      </c>
      <c r="AY444" s="6" t="s">
        <v>139</v>
      </c>
      <c r="BE444" s="156">
        <f>IF($N$444="základní",$J$444,0)</f>
        <v>0</v>
      </c>
      <c r="BF444" s="156">
        <f>IF($N$444="snížená",$J$444,0)</f>
        <v>0</v>
      </c>
      <c r="BG444" s="156">
        <f>IF($N$444="zákl. přenesená",$J$444,0)</f>
        <v>0</v>
      </c>
      <c r="BH444" s="156">
        <f>IF($N$444="sníž. přenesená",$J$444,0)</f>
        <v>0</v>
      </c>
      <c r="BI444" s="156">
        <f>IF($N$444="nulová",$J$444,0)</f>
        <v>0</v>
      </c>
      <c r="BJ444" s="89" t="s">
        <v>22</v>
      </c>
      <c r="BK444" s="156">
        <f>ROUND($I$444*$H$444,2)</f>
        <v>0</v>
      </c>
      <c r="BL444" s="89" t="s">
        <v>255</v>
      </c>
      <c r="BM444" s="89" t="s">
        <v>752</v>
      </c>
    </row>
    <row r="445" spans="2:47" s="6" customFormat="1" ht="27" customHeight="1">
      <c r="B445" s="23"/>
      <c r="C445" s="24"/>
      <c r="D445" s="157" t="s">
        <v>149</v>
      </c>
      <c r="E445" s="24"/>
      <c r="F445" s="158" t="s">
        <v>753</v>
      </c>
      <c r="G445" s="24"/>
      <c r="H445" s="24"/>
      <c r="J445" s="24"/>
      <c r="K445" s="24"/>
      <c r="L445" s="43"/>
      <c r="M445" s="56"/>
      <c r="N445" s="24"/>
      <c r="O445" s="24"/>
      <c r="P445" s="24"/>
      <c r="Q445" s="24"/>
      <c r="R445" s="24"/>
      <c r="S445" s="24"/>
      <c r="T445" s="57"/>
      <c r="AT445" s="6" t="s">
        <v>149</v>
      </c>
      <c r="AU445" s="6" t="s">
        <v>84</v>
      </c>
    </row>
    <row r="446" spans="2:51" s="6" customFormat="1" ht="15.75" customHeight="1">
      <c r="B446" s="159"/>
      <c r="C446" s="160"/>
      <c r="D446" s="161" t="s">
        <v>151</v>
      </c>
      <c r="E446" s="160"/>
      <c r="F446" s="162" t="s">
        <v>754</v>
      </c>
      <c r="G446" s="160"/>
      <c r="H446" s="160"/>
      <c r="J446" s="160"/>
      <c r="K446" s="160"/>
      <c r="L446" s="163"/>
      <c r="M446" s="164"/>
      <c r="N446" s="160"/>
      <c r="O446" s="160"/>
      <c r="P446" s="160"/>
      <c r="Q446" s="160"/>
      <c r="R446" s="160"/>
      <c r="S446" s="160"/>
      <c r="T446" s="165"/>
      <c r="AT446" s="166" t="s">
        <v>151</v>
      </c>
      <c r="AU446" s="166" t="s">
        <v>84</v>
      </c>
      <c r="AV446" s="166" t="s">
        <v>22</v>
      </c>
      <c r="AW446" s="166" t="s">
        <v>97</v>
      </c>
      <c r="AX446" s="166" t="s">
        <v>76</v>
      </c>
      <c r="AY446" s="166" t="s">
        <v>139</v>
      </c>
    </row>
    <row r="447" spans="2:51" s="6" customFormat="1" ht="15.75" customHeight="1">
      <c r="B447" s="167"/>
      <c r="C447" s="168"/>
      <c r="D447" s="161" t="s">
        <v>151</v>
      </c>
      <c r="E447" s="168"/>
      <c r="F447" s="169" t="s">
        <v>755</v>
      </c>
      <c r="G447" s="168"/>
      <c r="H447" s="170">
        <v>200</v>
      </c>
      <c r="J447" s="168"/>
      <c r="K447" s="168"/>
      <c r="L447" s="171"/>
      <c r="M447" s="172"/>
      <c r="N447" s="168"/>
      <c r="O447" s="168"/>
      <c r="P447" s="168"/>
      <c r="Q447" s="168"/>
      <c r="R447" s="168"/>
      <c r="S447" s="168"/>
      <c r="T447" s="173"/>
      <c r="AT447" s="174" t="s">
        <v>151</v>
      </c>
      <c r="AU447" s="174" t="s">
        <v>84</v>
      </c>
      <c r="AV447" s="174" t="s">
        <v>84</v>
      </c>
      <c r="AW447" s="174" t="s">
        <v>97</v>
      </c>
      <c r="AX447" s="174" t="s">
        <v>76</v>
      </c>
      <c r="AY447" s="174" t="s">
        <v>139</v>
      </c>
    </row>
    <row r="448" spans="2:65" s="6" customFormat="1" ht="15.75" customHeight="1">
      <c r="B448" s="23"/>
      <c r="C448" s="145" t="s">
        <v>756</v>
      </c>
      <c r="D448" s="145" t="s">
        <v>142</v>
      </c>
      <c r="E448" s="146" t="s">
        <v>757</v>
      </c>
      <c r="F448" s="147" t="s">
        <v>758</v>
      </c>
      <c r="G448" s="148" t="s">
        <v>592</v>
      </c>
      <c r="H448" s="149">
        <v>3.851</v>
      </c>
      <c r="I448" s="150"/>
      <c r="J448" s="151">
        <f>ROUND($I$448*$H$448,2)</f>
        <v>0</v>
      </c>
      <c r="K448" s="147" t="s">
        <v>146</v>
      </c>
      <c r="L448" s="43"/>
      <c r="M448" s="152"/>
      <c r="N448" s="153" t="s">
        <v>47</v>
      </c>
      <c r="O448" s="24"/>
      <c r="P448" s="154">
        <f>$O$448*$H$448</f>
        <v>0</v>
      </c>
      <c r="Q448" s="154">
        <v>0</v>
      </c>
      <c r="R448" s="154">
        <f>$Q$448*$H$448</f>
        <v>0</v>
      </c>
      <c r="S448" s="154">
        <v>0</v>
      </c>
      <c r="T448" s="155">
        <f>$S$448*$H$448</f>
        <v>0</v>
      </c>
      <c r="AR448" s="89" t="s">
        <v>255</v>
      </c>
      <c r="AT448" s="89" t="s">
        <v>142</v>
      </c>
      <c r="AU448" s="89" t="s">
        <v>84</v>
      </c>
      <c r="AY448" s="6" t="s">
        <v>139</v>
      </c>
      <c r="BE448" s="156">
        <f>IF($N$448="základní",$J$448,0)</f>
        <v>0</v>
      </c>
      <c r="BF448" s="156">
        <f>IF($N$448="snížená",$J$448,0)</f>
        <v>0</v>
      </c>
      <c r="BG448" s="156">
        <f>IF($N$448="zákl. přenesená",$J$448,0)</f>
        <v>0</v>
      </c>
      <c r="BH448" s="156">
        <f>IF($N$448="sníž. přenesená",$J$448,0)</f>
        <v>0</v>
      </c>
      <c r="BI448" s="156">
        <f>IF($N$448="nulová",$J$448,0)</f>
        <v>0</v>
      </c>
      <c r="BJ448" s="89" t="s">
        <v>22</v>
      </c>
      <c r="BK448" s="156">
        <f>ROUND($I$448*$H$448,2)</f>
        <v>0</v>
      </c>
      <c r="BL448" s="89" t="s">
        <v>255</v>
      </c>
      <c r="BM448" s="89" t="s">
        <v>759</v>
      </c>
    </row>
    <row r="449" spans="2:47" s="6" customFormat="1" ht="27" customHeight="1">
      <c r="B449" s="23"/>
      <c r="C449" s="24"/>
      <c r="D449" s="157" t="s">
        <v>149</v>
      </c>
      <c r="E449" s="24"/>
      <c r="F449" s="158" t="s">
        <v>760</v>
      </c>
      <c r="G449" s="24"/>
      <c r="H449" s="24"/>
      <c r="J449" s="24"/>
      <c r="K449" s="24"/>
      <c r="L449" s="43"/>
      <c r="M449" s="56"/>
      <c r="N449" s="24"/>
      <c r="O449" s="24"/>
      <c r="P449" s="24"/>
      <c r="Q449" s="24"/>
      <c r="R449" s="24"/>
      <c r="S449" s="24"/>
      <c r="T449" s="57"/>
      <c r="AT449" s="6" t="s">
        <v>149</v>
      </c>
      <c r="AU449" s="6" t="s">
        <v>84</v>
      </c>
    </row>
    <row r="450" spans="2:63" s="132" customFormat="1" ht="30.75" customHeight="1">
      <c r="B450" s="133"/>
      <c r="C450" s="134"/>
      <c r="D450" s="134" t="s">
        <v>75</v>
      </c>
      <c r="E450" s="143" t="s">
        <v>761</v>
      </c>
      <c r="F450" s="143" t="s">
        <v>762</v>
      </c>
      <c r="G450" s="134"/>
      <c r="H450" s="134"/>
      <c r="J450" s="144">
        <f>$BK$450</f>
        <v>0</v>
      </c>
      <c r="K450" s="134"/>
      <c r="L450" s="137"/>
      <c r="M450" s="138"/>
      <c r="N450" s="134"/>
      <c r="O450" s="134"/>
      <c r="P450" s="139">
        <f>SUM($P$451:$P$473)</f>
        <v>0</v>
      </c>
      <c r="Q450" s="134"/>
      <c r="R450" s="139">
        <f>SUM($R$451:$R$473)</f>
        <v>0.7694650000000001</v>
      </c>
      <c r="S450" s="134"/>
      <c r="T450" s="140">
        <f>SUM($T$451:$T$473)</f>
        <v>0</v>
      </c>
      <c r="AR450" s="141" t="s">
        <v>84</v>
      </c>
      <c r="AT450" s="141" t="s">
        <v>75</v>
      </c>
      <c r="AU450" s="141" t="s">
        <v>22</v>
      </c>
      <c r="AY450" s="141" t="s">
        <v>139</v>
      </c>
      <c r="BK450" s="142">
        <f>SUM($BK$451:$BK$473)</f>
        <v>0</v>
      </c>
    </row>
    <row r="451" spans="2:65" s="6" customFormat="1" ht="15.75" customHeight="1">
      <c r="B451" s="23"/>
      <c r="C451" s="145" t="s">
        <v>763</v>
      </c>
      <c r="D451" s="145" t="s">
        <v>142</v>
      </c>
      <c r="E451" s="146" t="s">
        <v>764</v>
      </c>
      <c r="F451" s="147" t="s">
        <v>765</v>
      </c>
      <c r="G451" s="148" t="s">
        <v>189</v>
      </c>
      <c r="H451" s="149">
        <v>4</v>
      </c>
      <c r="I451" s="150"/>
      <c r="J451" s="151">
        <f>ROUND($I$451*$H$451,2)</f>
        <v>0</v>
      </c>
      <c r="K451" s="147" t="s">
        <v>146</v>
      </c>
      <c r="L451" s="43"/>
      <c r="M451" s="152"/>
      <c r="N451" s="153" t="s">
        <v>47</v>
      </c>
      <c r="O451" s="24"/>
      <c r="P451" s="154">
        <f>$O$451*$H$451</f>
        <v>0</v>
      </c>
      <c r="Q451" s="154">
        <v>0.00433</v>
      </c>
      <c r="R451" s="154">
        <f>$Q$451*$H$451</f>
        <v>0.01732</v>
      </c>
      <c r="S451" s="154">
        <v>0</v>
      </c>
      <c r="T451" s="155">
        <f>$S$451*$H$451</f>
        <v>0</v>
      </c>
      <c r="AR451" s="89" t="s">
        <v>255</v>
      </c>
      <c r="AT451" s="89" t="s">
        <v>142</v>
      </c>
      <c r="AU451" s="89" t="s">
        <v>84</v>
      </c>
      <c r="AY451" s="6" t="s">
        <v>139</v>
      </c>
      <c r="BE451" s="156">
        <f>IF($N$451="základní",$J$451,0)</f>
        <v>0</v>
      </c>
      <c r="BF451" s="156">
        <f>IF($N$451="snížená",$J$451,0)</f>
        <v>0</v>
      </c>
      <c r="BG451" s="156">
        <f>IF($N$451="zákl. přenesená",$J$451,0)</f>
        <v>0</v>
      </c>
      <c r="BH451" s="156">
        <f>IF($N$451="sníž. přenesená",$J$451,0)</f>
        <v>0</v>
      </c>
      <c r="BI451" s="156">
        <f>IF($N$451="nulová",$J$451,0)</f>
        <v>0</v>
      </c>
      <c r="BJ451" s="89" t="s">
        <v>22</v>
      </c>
      <c r="BK451" s="156">
        <f>ROUND($I$451*$H$451,2)</f>
        <v>0</v>
      </c>
      <c r="BL451" s="89" t="s">
        <v>255</v>
      </c>
      <c r="BM451" s="89" t="s">
        <v>766</v>
      </c>
    </row>
    <row r="452" spans="2:47" s="6" customFormat="1" ht="27" customHeight="1">
      <c r="B452" s="23"/>
      <c r="C452" s="24"/>
      <c r="D452" s="157" t="s">
        <v>149</v>
      </c>
      <c r="E452" s="24"/>
      <c r="F452" s="158" t="s">
        <v>767</v>
      </c>
      <c r="G452" s="24"/>
      <c r="H452" s="24"/>
      <c r="J452" s="24"/>
      <c r="K452" s="24"/>
      <c r="L452" s="43"/>
      <c r="M452" s="56"/>
      <c r="N452" s="24"/>
      <c r="O452" s="24"/>
      <c r="P452" s="24"/>
      <c r="Q452" s="24"/>
      <c r="R452" s="24"/>
      <c r="S452" s="24"/>
      <c r="T452" s="57"/>
      <c r="AT452" s="6" t="s">
        <v>149</v>
      </c>
      <c r="AU452" s="6" t="s">
        <v>84</v>
      </c>
    </row>
    <row r="453" spans="2:65" s="6" customFormat="1" ht="27" customHeight="1">
      <c r="B453" s="23"/>
      <c r="C453" s="145" t="s">
        <v>768</v>
      </c>
      <c r="D453" s="145" t="s">
        <v>142</v>
      </c>
      <c r="E453" s="146" t="s">
        <v>769</v>
      </c>
      <c r="F453" s="147" t="s">
        <v>770</v>
      </c>
      <c r="G453" s="148" t="s">
        <v>189</v>
      </c>
      <c r="H453" s="149">
        <v>78</v>
      </c>
      <c r="I453" s="150"/>
      <c r="J453" s="151">
        <f>ROUND($I$453*$H$453,2)</f>
        <v>0</v>
      </c>
      <c r="K453" s="147" t="s">
        <v>146</v>
      </c>
      <c r="L453" s="43"/>
      <c r="M453" s="152"/>
      <c r="N453" s="153" t="s">
        <v>47</v>
      </c>
      <c r="O453" s="24"/>
      <c r="P453" s="154">
        <f>$O$453*$H$453</f>
        <v>0</v>
      </c>
      <c r="Q453" s="154">
        <v>0.00437</v>
      </c>
      <c r="R453" s="154">
        <f>$Q$453*$H$453</f>
        <v>0.34086</v>
      </c>
      <c r="S453" s="154">
        <v>0</v>
      </c>
      <c r="T453" s="155">
        <f>$S$453*$H$453</f>
        <v>0</v>
      </c>
      <c r="AR453" s="89" t="s">
        <v>255</v>
      </c>
      <c r="AT453" s="89" t="s">
        <v>142</v>
      </c>
      <c r="AU453" s="89" t="s">
        <v>84</v>
      </c>
      <c r="AY453" s="6" t="s">
        <v>139</v>
      </c>
      <c r="BE453" s="156">
        <f>IF($N$453="základní",$J$453,0)</f>
        <v>0</v>
      </c>
      <c r="BF453" s="156">
        <f>IF($N$453="snížená",$J$453,0)</f>
        <v>0</v>
      </c>
      <c r="BG453" s="156">
        <f>IF($N$453="zákl. přenesená",$J$453,0)</f>
        <v>0</v>
      </c>
      <c r="BH453" s="156">
        <f>IF($N$453="sníž. přenesená",$J$453,0)</f>
        <v>0</v>
      </c>
      <c r="BI453" s="156">
        <f>IF($N$453="nulová",$J$453,0)</f>
        <v>0</v>
      </c>
      <c r="BJ453" s="89" t="s">
        <v>22</v>
      </c>
      <c r="BK453" s="156">
        <f>ROUND($I$453*$H$453,2)</f>
        <v>0</v>
      </c>
      <c r="BL453" s="89" t="s">
        <v>255</v>
      </c>
      <c r="BM453" s="89" t="s">
        <v>771</v>
      </c>
    </row>
    <row r="454" spans="2:47" s="6" customFormat="1" ht="27" customHeight="1">
      <c r="B454" s="23"/>
      <c r="C454" s="24"/>
      <c r="D454" s="157" t="s">
        <v>149</v>
      </c>
      <c r="E454" s="24"/>
      <c r="F454" s="158" t="s">
        <v>772</v>
      </c>
      <c r="G454" s="24"/>
      <c r="H454" s="24"/>
      <c r="J454" s="24"/>
      <c r="K454" s="24"/>
      <c r="L454" s="43"/>
      <c r="M454" s="56"/>
      <c r="N454" s="24"/>
      <c r="O454" s="24"/>
      <c r="P454" s="24"/>
      <c r="Q454" s="24"/>
      <c r="R454" s="24"/>
      <c r="S454" s="24"/>
      <c r="T454" s="57"/>
      <c r="AT454" s="6" t="s">
        <v>149</v>
      </c>
      <c r="AU454" s="6" t="s">
        <v>84</v>
      </c>
    </row>
    <row r="455" spans="2:65" s="6" customFormat="1" ht="27" customHeight="1">
      <c r="B455" s="23"/>
      <c r="C455" s="145" t="s">
        <v>28</v>
      </c>
      <c r="D455" s="145" t="s">
        <v>142</v>
      </c>
      <c r="E455" s="146" t="s">
        <v>773</v>
      </c>
      <c r="F455" s="147" t="s">
        <v>774</v>
      </c>
      <c r="G455" s="148" t="s">
        <v>189</v>
      </c>
      <c r="H455" s="149">
        <v>11</v>
      </c>
      <c r="I455" s="150"/>
      <c r="J455" s="151">
        <f>ROUND($I$455*$H$455,2)</f>
        <v>0</v>
      </c>
      <c r="K455" s="147"/>
      <c r="L455" s="43"/>
      <c r="M455" s="152"/>
      <c r="N455" s="153" t="s">
        <v>47</v>
      </c>
      <c r="O455" s="24"/>
      <c r="P455" s="154">
        <f>$O$455*$H$455</f>
        <v>0</v>
      </c>
      <c r="Q455" s="154">
        <v>0.00584</v>
      </c>
      <c r="R455" s="154">
        <f>$Q$455*$H$455</f>
        <v>0.06423999999999999</v>
      </c>
      <c r="S455" s="154">
        <v>0</v>
      </c>
      <c r="T455" s="155">
        <f>$S$455*$H$455</f>
        <v>0</v>
      </c>
      <c r="AR455" s="89" t="s">
        <v>255</v>
      </c>
      <c r="AT455" s="89" t="s">
        <v>142</v>
      </c>
      <c r="AU455" s="89" t="s">
        <v>84</v>
      </c>
      <c r="AY455" s="6" t="s">
        <v>139</v>
      </c>
      <c r="BE455" s="156">
        <f>IF($N$455="základní",$J$455,0)</f>
        <v>0</v>
      </c>
      <c r="BF455" s="156">
        <f>IF($N$455="snížená",$J$455,0)</f>
        <v>0</v>
      </c>
      <c r="BG455" s="156">
        <f>IF($N$455="zákl. přenesená",$J$455,0)</f>
        <v>0</v>
      </c>
      <c r="BH455" s="156">
        <f>IF($N$455="sníž. přenesená",$J$455,0)</f>
        <v>0</v>
      </c>
      <c r="BI455" s="156">
        <f>IF($N$455="nulová",$J$455,0)</f>
        <v>0</v>
      </c>
      <c r="BJ455" s="89" t="s">
        <v>22</v>
      </c>
      <c r="BK455" s="156">
        <f>ROUND($I$455*$H$455,2)</f>
        <v>0</v>
      </c>
      <c r="BL455" s="89" t="s">
        <v>255</v>
      </c>
      <c r="BM455" s="89" t="s">
        <v>775</v>
      </c>
    </row>
    <row r="456" spans="2:47" s="6" customFormat="1" ht="27" customHeight="1">
      <c r="B456" s="23"/>
      <c r="C456" s="24"/>
      <c r="D456" s="157" t="s">
        <v>149</v>
      </c>
      <c r="E456" s="24"/>
      <c r="F456" s="158" t="s">
        <v>776</v>
      </c>
      <c r="G456" s="24"/>
      <c r="H456" s="24"/>
      <c r="J456" s="24"/>
      <c r="K456" s="24"/>
      <c r="L456" s="43"/>
      <c r="M456" s="56"/>
      <c r="N456" s="24"/>
      <c r="O456" s="24"/>
      <c r="P456" s="24"/>
      <c r="Q456" s="24"/>
      <c r="R456" s="24"/>
      <c r="S456" s="24"/>
      <c r="T456" s="57"/>
      <c r="AT456" s="6" t="s">
        <v>149</v>
      </c>
      <c r="AU456" s="6" t="s">
        <v>84</v>
      </c>
    </row>
    <row r="457" spans="2:65" s="6" customFormat="1" ht="27" customHeight="1">
      <c r="B457" s="23"/>
      <c r="C457" s="145" t="s">
        <v>777</v>
      </c>
      <c r="D457" s="145" t="s">
        <v>142</v>
      </c>
      <c r="E457" s="146" t="s">
        <v>778</v>
      </c>
      <c r="F457" s="147" t="s">
        <v>779</v>
      </c>
      <c r="G457" s="148" t="s">
        <v>189</v>
      </c>
      <c r="H457" s="149">
        <v>13</v>
      </c>
      <c r="I457" s="150"/>
      <c r="J457" s="151">
        <f>ROUND($I$457*$H$457,2)</f>
        <v>0</v>
      </c>
      <c r="K457" s="147" t="s">
        <v>146</v>
      </c>
      <c r="L457" s="43"/>
      <c r="M457" s="152"/>
      <c r="N457" s="153" t="s">
        <v>47</v>
      </c>
      <c r="O457" s="24"/>
      <c r="P457" s="154">
        <f>$O$457*$H$457</f>
        <v>0</v>
      </c>
      <c r="Q457" s="154">
        <v>0.00584</v>
      </c>
      <c r="R457" s="154">
        <f>$Q$457*$H$457</f>
        <v>0.07592</v>
      </c>
      <c r="S457" s="154">
        <v>0</v>
      </c>
      <c r="T457" s="155">
        <f>$S$457*$H$457</f>
        <v>0</v>
      </c>
      <c r="AR457" s="89" t="s">
        <v>255</v>
      </c>
      <c r="AT457" s="89" t="s">
        <v>142</v>
      </c>
      <c r="AU457" s="89" t="s">
        <v>84</v>
      </c>
      <c r="AY457" s="6" t="s">
        <v>139</v>
      </c>
      <c r="BE457" s="156">
        <f>IF($N$457="základní",$J$457,0)</f>
        <v>0</v>
      </c>
      <c r="BF457" s="156">
        <f>IF($N$457="snížená",$J$457,0)</f>
        <v>0</v>
      </c>
      <c r="BG457" s="156">
        <f>IF($N$457="zákl. přenesená",$J$457,0)</f>
        <v>0</v>
      </c>
      <c r="BH457" s="156">
        <f>IF($N$457="sníž. přenesená",$J$457,0)</f>
        <v>0</v>
      </c>
      <c r="BI457" s="156">
        <f>IF($N$457="nulová",$J$457,0)</f>
        <v>0</v>
      </c>
      <c r="BJ457" s="89" t="s">
        <v>22</v>
      </c>
      <c r="BK457" s="156">
        <f>ROUND($I$457*$H$457,2)</f>
        <v>0</v>
      </c>
      <c r="BL457" s="89" t="s">
        <v>255</v>
      </c>
      <c r="BM457" s="89" t="s">
        <v>780</v>
      </c>
    </row>
    <row r="458" spans="2:47" s="6" customFormat="1" ht="27" customHeight="1">
      <c r="B458" s="23"/>
      <c r="C458" s="24"/>
      <c r="D458" s="157" t="s">
        <v>149</v>
      </c>
      <c r="E458" s="24"/>
      <c r="F458" s="158" t="s">
        <v>781</v>
      </c>
      <c r="G458" s="24"/>
      <c r="H458" s="24"/>
      <c r="J458" s="24"/>
      <c r="K458" s="24"/>
      <c r="L458" s="43"/>
      <c r="M458" s="56"/>
      <c r="N458" s="24"/>
      <c r="O458" s="24"/>
      <c r="P458" s="24"/>
      <c r="Q458" s="24"/>
      <c r="R458" s="24"/>
      <c r="S458" s="24"/>
      <c r="T458" s="57"/>
      <c r="AT458" s="6" t="s">
        <v>149</v>
      </c>
      <c r="AU458" s="6" t="s">
        <v>84</v>
      </c>
    </row>
    <row r="459" spans="2:65" s="6" customFormat="1" ht="15.75" customHeight="1">
      <c r="B459" s="23"/>
      <c r="C459" s="145" t="s">
        <v>782</v>
      </c>
      <c r="D459" s="145" t="s">
        <v>142</v>
      </c>
      <c r="E459" s="146" t="s">
        <v>783</v>
      </c>
      <c r="F459" s="147" t="s">
        <v>784</v>
      </c>
      <c r="G459" s="148" t="s">
        <v>189</v>
      </c>
      <c r="H459" s="149">
        <v>13.5</v>
      </c>
      <c r="I459" s="150"/>
      <c r="J459" s="151">
        <f>ROUND($I$459*$H$459,2)</f>
        <v>0</v>
      </c>
      <c r="K459" s="147" t="s">
        <v>146</v>
      </c>
      <c r="L459" s="43"/>
      <c r="M459" s="152"/>
      <c r="N459" s="153" t="s">
        <v>47</v>
      </c>
      <c r="O459" s="24"/>
      <c r="P459" s="154">
        <f>$O$459*$H$459</f>
        <v>0</v>
      </c>
      <c r="Q459" s="154">
        <v>0.00269</v>
      </c>
      <c r="R459" s="154">
        <f>$Q$459*$H$459</f>
        <v>0.036315</v>
      </c>
      <c r="S459" s="154">
        <v>0</v>
      </c>
      <c r="T459" s="155">
        <f>$S$459*$H$459</f>
        <v>0</v>
      </c>
      <c r="AR459" s="89" t="s">
        <v>255</v>
      </c>
      <c r="AT459" s="89" t="s">
        <v>142</v>
      </c>
      <c r="AU459" s="89" t="s">
        <v>84</v>
      </c>
      <c r="AY459" s="6" t="s">
        <v>139</v>
      </c>
      <c r="BE459" s="156">
        <f>IF($N$459="základní",$J$459,0)</f>
        <v>0</v>
      </c>
      <c r="BF459" s="156">
        <f>IF($N$459="snížená",$J$459,0)</f>
        <v>0</v>
      </c>
      <c r="BG459" s="156">
        <f>IF($N$459="zákl. přenesená",$J$459,0)</f>
        <v>0</v>
      </c>
      <c r="BH459" s="156">
        <f>IF($N$459="sníž. přenesená",$J$459,0)</f>
        <v>0</v>
      </c>
      <c r="BI459" s="156">
        <f>IF($N$459="nulová",$J$459,0)</f>
        <v>0</v>
      </c>
      <c r="BJ459" s="89" t="s">
        <v>22</v>
      </c>
      <c r="BK459" s="156">
        <f>ROUND($I$459*$H$459,2)</f>
        <v>0</v>
      </c>
      <c r="BL459" s="89" t="s">
        <v>255</v>
      </c>
      <c r="BM459" s="89" t="s">
        <v>785</v>
      </c>
    </row>
    <row r="460" spans="2:47" s="6" customFormat="1" ht="16.5" customHeight="1">
      <c r="B460" s="23"/>
      <c r="C460" s="24"/>
      <c r="D460" s="157" t="s">
        <v>149</v>
      </c>
      <c r="E460" s="24"/>
      <c r="F460" s="158" t="s">
        <v>786</v>
      </c>
      <c r="G460" s="24"/>
      <c r="H460" s="24"/>
      <c r="J460" s="24"/>
      <c r="K460" s="24"/>
      <c r="L460" s="43"/>
      <c r="M460" s="56"/>
      <c r="N460" s="24"/>
      <c r="O460" s="24"/>
      <c r="P460" s="24"/>
      <c r="Q460" s="24"/>
      <c r="R460" s="24"/>
      <c r="S460" s="24"/>
      <c r="T460" s="57"/>
      <c r="AT460" s="6" t="s">
        <v>149</v>
      </c>
      <c r="AU460" s="6" t="s">
        <v>84</v>
      </c>
    </row>
    <row r="461" spans="2:65" s="6" customFormat="1" ht="15.75" customHeight="1">
      <c r="B461" s="23"/>
      <c r="C461" s="145" t="s">
        <v>787</v>
      </c>
      <c r="D461" s="145" t="s">
        <v>142</v>
      </c>
      <c r="E461" s="146" t="s">
        <v>788</v>
      </c>
      <c r="F461" s="147" t="s">
        <v>789</v>
      </c>
      <c r="G461" s="148" t="s">
        <v>189</v>
      </c>
      <c r="H461" s="149">
        <v>12</v>
      </c>
      <c r="I461" s="150"/>
      <c r="J461" s="151">
        <f>ROUND($I$461*$H$461,2)</f>
        <v>0</v>
      </c>
      <c r="K461" s="147" t="s">
        <v>146</v>
      </c>
      <c r="L461" s="43"/>
      <c r="M461" s="152"/>
      <c r="N461" s="153" t="s">
        <v>47</v>
      </c>
      <c r="O461" s="24"/>
      <c r="P461" s="154">
        <f>$O$461*$H$461</f>
        <v>0</v>
      </c>
      <c r="Q461" s="154">
        <v>0.00438</v>
      </c>
      <c r="R461" s="154">
        <f>$Q$461*$H$461</f>
        <v>0.05256</v>
      </c>
      <c r="S461" s="154">
        <v>0</v>
      </c>
      <c r="T461" s="155">
        <f>$S$461*$H$461</f>
        <v>0</v>
      </c>
      <c r="AR461" s="89" t="s">
        <v>255</v>
      </c>
      <c r="AT461" s="89" t="s">
        <v>142</v>
      </c>
      <c r="AU461" s="89" t="s">
        <v>84</v>
      </c>
      <c r="AY461" s="6" t="s">
        <v>139</v>
      </c>
      <c r="BE461" s="156">
        <f>IF($N$461="základní",$J$461,0)</f>
        <v>0</v>
      </c>
      <c r="BF461" s="156">
        <f>IF($N$461="snížená",$J$461,0)</f>
        <v>0</v>
      </c>
      <c r="BG461" s="156">
        <f>IF($N$461="zákl. přenesená",$J$461,0)</f>
        <v>0</v>
      </c>
      <c r="BH461" s="156">
        <f>IF($N$461="sníž. přenesená",$J$461,0)</f>
        <v>0</v>
      </c>
      <c r="BI461" s="156">
        <f>IF($N$461="nulová",$J$461,0)</f>
        <v>0</v>
      </c>
      <c r="BJ461" s="89" t="s">
        <v>22</v>
      </c>
      <c r="BK461" s="156">
        <f>ROUND($I$461*$H$461,2)</f>
        <v>0</v>
      </c>
      <c r="BL461" s="89" t="s">
        <v>255</v>
      </c>
      <c r="BM461" s="89" t="s">
        <v>790</v>
      </c>
    </row>
    <row r="462" spans="2:65" s="6" customFormat="1" ht="15.75" customHeight="1">
      <c r="B462" s="23"/>
      <c r="C462" s="148" t="s">
        <v>791</v>
      </c>
      <c r="D462" s="148" t="s">
        <v>142</v>
      </c>
      <c r="E462" s="146" t="s">
        <v>792</v>
      </c>
      <c r="F462" s="147" t="s">
        <v>793</v>
      </c>
      <c r="G462" s="148" t="s">
        <v>189</v>
      </c>
      <c r="H462" s="149">
        <v>44</v>
      </c>
      <c r="I462" s="150"/>
      <c r="J462" s="151">
        <f>ROUND($I$462*$H$462,2)</f>
        <v>0</v>
      </c>
      <c r="K462" s="147" t="s">
        <v>146</v>
      </c>
      <c r="L462" s="43"/>
      <c r="M462" s="152"/>
      <c r="N462" s="153" t="s">
        <v>47</v>
      </c>
      <c r="O462" s="24"/>
      <c r="P462" s="154">
        <f>$O$462*$H$462</f>
        <v>0</v>
      </c>
      <c r="Q462" s="154">
        <v>0.0022</v>
      </c>
      <c r="R462" s="154">
        <f>$Q$462*$H$462</f>
        <v>0.09680000000000001</v>
      </c>
      <c r="S462" s="154">
        <v>0</v>
      </c>
      <c r="T462" s="155">
        <f>$S$462*$H$462</f>
        <v>0</v>
      </c>
      <c r="AR462" s="89" t="s">
        <v>255</v>
      </c>
      <c r="AT462" s="89" t="s">
        <v>142</v>
      </c>
      <c r="AU462" s="89" t="s">
        <v>84</v>
      </c>
      <c r="AY462" s="89" t="s">
        <v>139</v>
      </c>
      <c r="BE462" s="156">
        <f>IF($N$462="základní",$J$462,0)</f>
        <v>0</v>
      </c>
      <c r="BF462" s="156">
        <f>IF($N$462="snížená",$J$462,0)</f>
        <v>0</v>
      </c>
      <c r="BG462" s="156">
        <f>IF($N$462="zákl. přenesená",$J$462,0)</f>
        <v>0</v>
      </c>
      <c r="BH462" s="156">
        <f>IF($N$462="sníž. přenesená",$J$462,0)</f>
        <v>0</v>
      </c>
      <c r="BI462" s="156">
        <f>IF($N$462="nulová",$J$462,0)</f>
        <v>0</v>
      </c>
      <c r="BJ462" s="89" t="s">
        <v>22</v>
      </c>
      <c r="BK462" s="156">
        <f>ROUND($I$462*$H$462,2)</f>
        <v>0</v>
      </c>
      <c r="BL462" s="89" t="s">
        <v>255</v>
      </c>
      <c r="BM462" s="89" t="s">
        <v>794</v>
      </c>
    </row>
    <row r="463" spans="2:65" s="6" customFormat="1" ht="15.75" customHeight="1">
      <c r="B463" s="23"/>
      <c r="C463" s="148" t="s">
        <v>795</v>
      </c>
      <c r="D463" s="148" t="s">
        <v>142</v>
      </c>
      <c r="E463" s="146" t="s">
        <v>796</v>
      </c>
      <c r="F463" s="147" t="s">
        <v>797</v>
      </c>
      <c r="G463" s="148" t="s">
        <v>189</v>
      </c>
      <c r="H463" s="149">
        <v>19</v>
      </c>
      <c r="I463" s="150"/>
      <c r="J463" s="151">
        <f>ROUND($I$463*$H$463,2)</f>
        <v>0</v>
      </c>
      <c r="K463" s="147" t="s">
        <v>146</v>
      </c>
      <c r="L463" s="43"/>
      <c r="M463" s="152"/>
      <c r="N463" s="153" t="s">
        <v>47</v>
      </c>
      <c r="O463" s="24"/>
      <c r="P463" s="154">
        <f>$O$463*$H$463</f>
        <v>0</v>
      </c>
      <c r="Q463" s="154">
        <v>0.00289</v>
      </c>
      <c r="R463" s="154">
        <f>$Q$463*$H$463</f>
        <v>0.05491</v>
      </c>
      <c r="S463" s="154">
        <v>0</v>
      </c>
      <c r="T463" s="155">
        <f>$S$463*$H$463</f>
        <v>0</v>
      </c>
      <c r="AR463" s="89" t="s">
        <v>255</v>
      </c>
      <c r="AT463" s="89" t="s">
        <v>142</v>
      </c>
      <c r="AU463" s="89" t="s">
        <v>84</v>
      </c>
      <c r="AY463" s="89" t="s">
        <v>139</v>
      </c>
      <c r="BE463" s="156">
        <f>IF($N$463="základní",$J$463,0)</f>
        <v>0</v>
      </c>
      <c r="BF463" s="156">
        <f>IF($N$463="snížená",$J$463,0)</f>
        <v>0</v>
      </c>
      <c r="BG463" s="156">
        <f>IF($N$463="zákl. přenesená",$J$463,0)</f>
        <v>0</v>
      </c>
      <c r="BH463" s="156">
        <f>IF($N$463="sníž. přenesená",$J$463,0)</f>
        <v>0</v>
      </c>
      <c r="BI463" s="156">
        <f>IF($N$463="nulová",$J$463,0)</f>
        <v>0</v>
      </c>
      <c r="BJ463" s="89" t="s">
        <v>22</v>
      </c>
      <c r="BK463" s="156">
        <f>ROUND($I$463*$H$463,2)</f>
        <v>0</v>
      </c>
      <c r="BL463" s="89" t="s">
        <v>255</v>
      </c>
      <c r="BM463" s="89" t="s">
        <v>798</v>
      </c>
    </row>
    <row r="464" spans="2:65" s="6" customFormat="1" ht="15.75" customHeight="1">
      <c r="B464" s="23"/>
      <c r="C464" s="148" t="s">
        <v>799</v>
      </c>
      <c r="D464" s="148" t="s">
        <v>142</v>
      </c>
      <c r="E464" s="146" t="s">
        <v>800</v>
      </c>
      <c r="F464" s="147" t="s">
        <v>801</v>
      </c>
      <c r="G464" s="148" t="s">
        <v>189</v>
      </c>
      <c r="H464" s="149">
        <v>12</v>
      </c>
      <c r="I464" s="150"/>
      <c r="J464" s="151">
        <f>ROUND($I$464*$H$464,2)</f>
        <v>0</v>
      </c>
      <c r="K464" s="147" t="s">
        <v>146</v>
      </c>
      <c r="L464" s="43"/>
      <c r="M464" s="152"/>
      <c r="N464" s="153" t="s">
        <v>47</v>
      </c>
      <c r="O464" s="24"/>
      <c r="P464" s="154">
        <f>$O$464*$H$464</f>
        <v>0</v>
      </c>
      <c r="Q464" s="154">
        <v>0.00137</v>
      </c>
      <c r="R464" s="154">
        <f>$Q$464*$H$464</f>
        <v>0.01644</v>
      </c>
      <c r="S464" s="154">
        <v>0</v>
      </c>
      <c r="T464" s="155">
        <f>$S$464*$H$464</f>
        <v>0</v>
      </c>
      <c r="AR464" s="89" t="s">
        <v>255</v>
      </c>
      <c r="AT464" s="89" t="s">
        <v>142</v>
      </c>
      <c r="AU464" s="89" t="s">
        <v>84</v>
      </c>
      <c r="AY464" s="89" t="s">
        <v>139</v>
      </c>
      <c r="BE464" s="156">
        <f>IF($N$464="základní",$J$464,0)</f>
        <v>0</v>
      </c>
      <c r="BF464" s="156">
        <f>IF($N$464="snížená",$J$464,0)</f>
        <v>0</v>
      </c>
      <c r="BG464" s="156">
        <f>IF($N$464="zákl. přenesená",$J$464,0)</f>
        <v>0</v>
      </c>
      <c r="BH464" s="156">
        <f>IF($N$464="sníž. přenesená",$J$464,0)</f>
        <v>0</v>
      </c>
      <c r="BI464" s="156">
        <f>IF($N$464="nulová",$J$464,0)</f>
        <v>0</v>
      </c>
      <c r="BJ464" s="89" t="s">
        <v>22</v>
      </c>
      <c r="BK464" s="156">
        <f>ROUND($I$464*$H$464,2)</f>
        <v>0</v>
      </c>
      <c r="BL464" s="89" t="s">
        <v>255</v>
      </c>
      <c r="BM464" s="89" t="s">
        <v>802</v>
      </c>
    </row>
    <row r="465" spans="2:47" s="6" customFormat="1" ht="16.5" customHeight="1">
      <c r="B465" s="23"/>
      <c r="C465" s="24"/>
      <c r="D465" s="157" t="s">
        <v>149</v>
      </c>
      <c r="E465" s="24"/>
      <c r="F465" s="158" t="s">
        <v>803</v>
      </c>
      <c r="G465" s="24"/>
      <c r="H465" s="24"/>
      <c r="J465" s="24"/>
      <c r="K465" s="24"/>
      <c r="L465" s="43"/>
      <c r="M465" s="56"/>
      <c r="N465" s="24"/>
      <c r="O465" s="24"/>
      <c r="P465" s="24"/>
      <c r="Q465" s="24"/>
      <c r="R465" s="24"/>
      <c r="S465" s="24"/>
      <c r="T465" s="57"/>
      <c r="AT465" s="6" t="s">
        <v>149</v>
      </c>
      <c r="AU465" s="6" t="s">
        <v>84</v>
      </c>
    </row>
    <row r="466" spans="2:65" s="6" customFormat="1" ht="15.75" customHeight="1">
      <c r="B466" s="23"/>
      <c r="C466" s="145" t="s">
        <v>804</v>
      </c>
      <c r="D466" s="145" t="s">
        <v>142</v>
      </c>
      <c r="E466" s="146" t="s">
        <v>805</v>
      </c>
      <c r="F466" s="147" t="s">
        <v>806</v>
      </c>
      <c r="G466" s="148" t="s">
        <v>183</v>
      </c>
      <c r="H466" s="149">
        <v>2</v>
      </c>
      <c r="I466" s="150"/>
      <c r="J466" s="151">
        <f>ROUND($I$466*$H$466,2)</f>
        <v>0</v>
      </c>
      <c r="K466" s="147" t="s">
        <v>146</v>
      </c>
      <c r="L466" s="43"/>
      <c r="M466" s="152"/>
      <c r="N466" s="153" t="s">
        <v>47</v>
      </c>
      <c r="O466" s="24"/>
      <c r="P466" s="154">
        <f>$O$466*$H$466</f>
        <v>0</v>
      </c>
      <c r="Q466" s="154">
        <v>0.0002</v>
      </c>
      <c r="R466" s="154">
        <f>$Q$466*$H$466</f>
        <v>0.0004</v>
      </c>
      <c r="S466" s="154">
        <v>0</v>
      </c>
      <c r="T466" s="155">
        <f>$S$466*$H$466</f>
        <v>0</v>
      </c>
      <c r="AR466" s="89" t="s">
        <v>255</v>
      </c>
      <c r="AT466" s="89" t="s">
        <v>142</v>
      </c>
      <c r="AU466" s="89" t="s">
        <v>84</v>
      </c>
      <c r="AY466" s="6" t="s">
        <v>139</v>
      </c>
      <c r="BE466" s="156">
        <f>IF($N$466="základní",$J$466,0)</f>
        <v>0</v>
      </c>
      <c r="BF466" s="156">
        <f>IF($N$466="snížená",$J$466,0)</f>
        <v>0</v>
      </c>
      <c r="BG466" s="156">
        <f>IF($N$466="zákl. přenesená",$J$466,0)</f>
        <v>0</v>
      </c>
      <c r="BH466" s="156">
        <f>IF($N$466="sníž. přenesená",$J$466,0)</f>
        <v>0</v>
      </c>
      <c r="BI466" s="156">
        <f>IF($N$466="nulová",$J$466,0)</f>
        <v>0</v>
      </c>
      <c r="BJ466" s="89" t="s">
        <v>22</v>
      </c>
      <c r="BK466" s="156">
        <f>ROUND($I$466*$H$466,2)</f>
        <v>0</v>
      </c>
      <c r="BL466" s="89" t="s">
        <v>255</v>
      </c>
      <c r="BM466" s="89" t="s">
        <v>807</v>
      </c>
    </row>
    <row r="467" spans="2:47" s="6" customFormat="1" ht="27" customHeight="1">
      <c r="B467" s="23"/>
      <c r="C467" s="24"/>
      <c r="D467" s="157" t="s">
        <v>149</v>
      </c>
      <c r="E467" s="24"/>
      <c r="F467" s="158" t="s">
        <v>808</v>
      </c>
      <c r="G467" s="24"/>
      <c r="H467" s="24"/>
      <c r="J467" s="24"/>
      <c r="K467" s="24"/>
      <c r="L467" s="43"/>
      <c r="M467" s="56"/>
      <c r="N467" s="24"/>
      <c r="O467" s="24"/>
      <c r="P467" s="24"/>
      <c r="Q467" s="24"/>
      <c r="R467" s="24"/>
      <c r="S467" s="24"/>
      <c r="T467" s="57"/>
      <c r="AT467" s="6" t="s">
        <v>149</v>
      </c>
      <c r="AU467" s="6" t="s">
        <v>84</v>
      </c>
    </row>
    <row r="468" spans="2:65" s="6" customFormat="1" ht="15.75" customHeight="1">
      <c r="B468" s="23"/>
      <c r="C468" s="145" t="s">
        <v>809</v>
      </c>
      <c r="D468" s="145" t="s">
        <v>142</v>
      </c>
      <c r="E468" s="146" t="s">
        <v>810</v>
      </c>
      <c r="F468" s="147" t="s">
        <v>811</v>
      </c>
      <c r="G468" s="148" t="s">
        <v>189</v>
      </c>
      <c r="H468" s="149">
        <v>6</v>
      </c>
      <c r="I468" s="150"/>
      <c r="J468" s="151">
        <f>ROUND($I$468*$H$468,2)</f>
        <v>0</v>
      </c>
      <c r="K468" s="147" t="s">
        <v>146</v>
      </c>
      <c r="L468" s="43"/>
      <c r="M468" s="152"/>
      <c r="N468" s="153" t="s">
        <v>47</v>
      </c>
      <c r="O468" s="24"/>
      <c r="P468" s="154">
        <f>$O$468*$H$468</f>
        <v>0</v>
      </c>
      <c r="Q468" s="154">
        <v>0.00182</v>
      </c>
      <c r="R468" s="154">
        <f>$Q$468*$H$468</f>
        <v>0.01092</v>
      </c>
      <c r="S468" s="154">
        <v>0</v>
      </c>
      <c r="T468" s="155">
        <f>$S$468*$H$468</f>
        <v>0</v>
      </c>
      <c r="AR468" s="89" t="s">
        <v>255</v>
      </c>
      <c r="AT468" s="89" t="s">
        <v>142</v>
      </c>
      <c r="AU468" s="89" t="s">
        <v>84</v>
      </c>
      <c r="AY468" s="6" t="s">
        <v>139</v>
      </c>
      <c r="BE468" s="156">
        <f>IF($N$468="základní",$J$468,0)</f>
        <v>0</v>
      </c>
      <c r="BF468" s="156">
        <f>IF($N$468="snížená",$J$468,0)</f>
        <v>0</v>
      </c>
      <c r="BG468" s="156">
        <f>IF($N$468="zákl. přenesená",$J$468,0)</f>
        <v>0</v>
      </c>
      <c r="BH468" s="156">
        <f>IF($N$468="sníž. přenesená",$J$468,0)</f>
        <v>0</v>
      </c>
      <c r="BI468" s="156">
        <f>IF($N$468="nulová",$J$468,0)</f>
        <v>0</v>
      </c>
      <c r="BJ468" s="89" t="s">
        <v>22</v>
      </c>
      <c r="BK468" s="156">
        <f>ROUND($I$468*$H$468,2)</f>
        <v>0</v>
      </c>
      <c r="BL468" s="89" t="s">
        <v>255</v>
      </c>
      <c r="BM468" s="89" t="s">
        <v>812</v>
      </c>
    </row>
    <row r="469" spans="2:47" s="6" customFormat="1" ht="16.5" customHeight="1">
      <c r="B469" s="23"/>
      <c r="C469" s="24"/>
      <c r="D469" s="157" t="s">
        <v>149</v>
      </c>
      <c r="E469" s="24"/>
      <c r="F469" s="158" t="s">
        <v>813</v>
      </c>
      <c r="G469" s="24"/>
      <c r="H469" s="24"/>
      <c r="J469" s="24"/>
      <c r="K469" s="24"/>
      <c r="L469" s="43"/>
      <c r="M469" s="56"/>
      <c r="N469" s="24"/>
      <c r="O469" s="24"/>
      <c r="P469" s="24"/>
      <c r="Q469" s="24"/>
      <c r="R469" s="24"/>
      <c r="S469" s="24"/>
      <c r="T469" s="57"/>
      <c r="AT469" s="6" t="s">
        <v>149</v>
      </c>
      <c r="AU469" s="6" t="s">
        <v>84</v>
      </c>
    </row>
    <row r="470" spans="2:51" s="6" customFormat="1" ht="15.75" customHeight="1">
      <c r="B470" s="167"/>
      <c r="C470" s="168"/>
      <c r="D470" s="161" t="s">
        <v>151</v>
      </c>
      <c r="E470" s="168"/>
      <c r="F470" s="169" t="s">
        <v>814</v>
      </c>
      <c r="G470" s="168"/>
      <c r="H470" s="170">
        <v>6</v>
      </c>
      <c r="J470" s="168"/>
      <c r="K470" s="168"/>
      <c r="L470" s="171"/>
      <c r="M470" s="172"/>
      <c r="N470" s="168"/>
      <c r="O470" s="168"/>
      <c r="P470" s="168"/>
      <c r="Q470" s="168"/>
      <c r="R470" s="168"/>
      <c r="S470" s="168"/>
      <c r="T470" s="173"/>
      <c r="AT470" s="174" t="s">
        <v>151</v>
      </c>
      <c r="AU470" s="174" t="s">
        <v>84</v>
      </c>
      <c r="AV470" s="174" t="s">
        <v>84</v>
      </c>
      <c r="AW470" s="174" t="s">
        <v>97</v>
      </c>
      <c r="AX470" s="174" t="s">
        <v>76</v>
      </c>
      <c r="AY470" s="174" t="s">
        <v>139</v>
      </c>
    </row>
    <row r="471" spans="2:65" s="6" customFormat="1" ht="15.75" customHeight="1">
      <c r="B471" s="23"/>
      <c r="C471" s="145" t="s">
        <v>815</v>
      </c>
      <c r="D471" s="145" t="s">
        <v>142</v>
      </c>
      <c r="E471" s="146" t="s">
        <v>816</v>
      </c>
      <c r="F471" s="147" t="s">
        <v>817</v>
      </c>
      <c r="G471" s="148" t="s">
        <v>183</v>
      </c>
      <c r="H471" s="149">
        <v>2</v>
      </c>
      <c r="I471" s="150"/>
      <c r="J471" s="151">
        <f>ROUND($I$471*$H$471,2)</f>
        <v>0</v>
      </c>
      <c r="K471" s="147" t="s">
        <v>146</v>
      </c>
      <c r="L471" s="43"/>
      <c r="M471" s="152"/>
      <c r="N471" s="153" t="s">
        <v>47</v>
      </c>
      <c r="O471" s="24"/>
      <c r="P471" s="154">
        <f>$O$471*$H$471</f>
        <v>0</v>
      </c>
      <c r="Q471" s="154">
        <v>0.00139</v>
      </c>
      <c r="R471" s="154">
        <f>$Q$471*$H$471</f>
        <v>0.00278</v>
      </c>
      <c r="S471" s="154">
        <v>0</v>
      </c>
      <c r="T471" s="155">
        <f>$S$471*$H$471</f>
        <v>0</v>
      </c>
      <c r="AR471" s="89" t="s">
        <v>255</v>
      </c>
      <c r="AT471" s="89" t="s">
        <v>142</v>
      </c>
      <c r="AU471" s="89" t="s">
        <v>84</v>
      </c>
      <c r="AY471" s="6" t="s">
        <v>139</v>
      </c>
      <c r="BE471" s="156">
        <f>IF($N$471="základní",$J$471,0)</f>
        <v>0</v>
      </c>
      <c r="BF471" s="156">
        <f>IF($N$471="snížená",$J$471,0)</f>
        <v>0</v>
      </c>
      <c r="BG471" s="156">
        <f>IF($N$471="zákl. přenesená",$J$471,0)</f>
        <v>0</v>
      </c>
      <c r="BH471" s="156">
        <f>IF($N$471="sníž. přenesená",$J$471,0)</f>
        <v>0</v>
      </c>
      <c r="BI471" s="156">
        <f>IF($N$471="nulová",$J$471,0)</f>
        <v>0</v>
      </c>
      <c r="BJ471" s="89" t="s">
        <v>22</v>
      </c>
      <c r="BK471" s="156">
        <f>ROUND($I$471*$H$471,2)</f>
        <v>0</v>
      </c>
      <c r="BL471" s="89" t="s">
        <v>255</v>
      </c>
      <c r="BM471" s="89" t="s">
        <v>818</v>
      </c>
    </row>
    <row r="472" spans="2:65" s="6" customFormat="1" ht="15.75" customHeight="1">
      <c r="B472" s="23"/>
      <c r="C472" s="148" t="s">
        <v>819</v>
      </c>
      <c r="D472" s="148" t="s">
        <v>142</v>
      </c>
      <c r="E472" s="146" t="s">
        <v>820</v>
      </c>
      <c r="F472" s="147" t="s">
        <v>821</v>
      </c>
      <c r="G472" s="148" t="s">
        <v>592</v>
      </c>
      <c r="H472" s="149">
        <v>0.769</v>
      </c>
      <c r="I472" s="150"/>
      <c r="J472" s="151">
        <f>ROUND($I$472*$H$472,2)</f>
        <v>0</v>
      </c>
      <c r="K472" s="147" t="s">
        <v>146</v>
      </c>
      <c r="L472" s="43"/>
      <c r="M472" s="152"/>
      <c r="N472" s="153" t="s">
        <v>47</v>
      </c>
      <c r="O472" s="24"/>
      <c r="P472" s="154">
        <f>$O$472*$H$472</f>
        <v>0</v>
      </c>
      <c r="Q472" s="154">
        <v>0</v>
      </c>
      <c r="R472" s="154">
        <f>$Q$472*$H$472</f>
        <v>0</v>
      </c>
      <c r="S472" s="154">
        <v>0</v>
      </c>
      <c r="T472" s="155">
        <f>$S$472*$H$472</f>
        <v>0</v>
      </c>
      <c r="AR472" s="89" t="s">
        <v>255</v>
      </c>
      <c r="AT472" s="89" t="s">
        <v>142</v>
      </c>
      <c r="AU472" s="89" t="s">
        <v>84</v>
      </c>
      <c r="AY472" s="89" t="s">
        <v>139</v>
      </c>
      <c r="BE472" s="156">
        <f>IF($N$472="základní",$J$472,0)</f>
        <v>0</v>
      </c>
      <c r="BF472" s="156">
        <f>IF($N$472="snížená",$J$472,0)</f>
        <v>0</v>
      </c>
      <c r="BG472" s="156">
        <f>IF($N$472="zákl. přenesená",$J$472,0)</f>
        <v>0</v>
      </c>
      <c r="BH472" s="156">
        <f>IF($N$472="sníž. přenesená",$J$472,0)</f>
        <v>0</v>
      </c>
      <c r="BI472" s="156">
        <f>IF($N$472="nulová",$J$472,0)</f>
        <v>0</v>
      </c>
      <c r="BJ472" s="89" t="s">
        <v>22</v>
      </c>
      <c r="BK472" s="156">
        <f>ROUND($I$472*$H$472,2)</f>
        <v>0</v>
      </c>
      <c r="BL472" s="89" t="s">
        <v>255</v>
      </c>
      <c r="BM472" s="89" t="s">
        <v>822</v>
      </c>
    </row>
    <row r="473" spans="2:47" s="6" customFormat="1" ht="27" customHeight="1">
      <c r="B473" s="23"/>
      <c r="C473" s="24"/>
      <c r="D473" s="157" t="s">
        <v>149</v>
      </c>
      <c r="E473" s="24"/>
      <c r="F473" s="158" t="s">
        <v>823</v>
      </c>
      <c r="G473" s="24"/>
      <c r="H473" s="24"/>
      <c r="J473" s="24"/>
      <c r="K473" s="24"/>
      <c r="L473" s="43"/>
      <c r="M473" s="56"/>
      <c r="N473" s="24"/>
      <c r="O473" s="24"/>
      <c r="P473" s="24"/>
      <c r="Q473" s="24"/>
      <c r="R473" s="24"/>
      <c r="S473" s="24"/>
      <c r="T473" s="57"/>
      <c r="AT473" s="6" t="s">
        <v>149</v>
      </c>
      <c r="AU473" s="6" t="s">
        <v>84</v>
      </c>
    </row>
    <row r="474" spans="2:63" s="132" customFormat="1" ht="30.75" customHeight="1">
      <c r="B474" s="133"/>
      <c r="C474" s="134"/>
      <c r="D474" s="134" t="s">
        <v>75</v>
      </c>
      <c r="E474" s="143" t="s">
        <v>824</v>
      </c>
      <c r="F474" s="143" t="s">
        <v>825</v>
      </c>
      <c r="G474" s="134"/>
      <c r="H474" s="134"/>
      <c r="J474" s="144">
        <f>$BK$474</f>
        <v>0</v>
      </c>
      <c r="K474" s="134"/>
      <c r="L474" s="137"/>
      <c r="M474" s="138"/>
      <c r="N474" s="134"/>
      <c r="O474" s="134"/>
      <c r="P474" s="139">
        <f>SUM($P$475:$P$486)</f>
        <v>0</v>
      </c>
      <c r="Q474" s="134"/>
      <c r="R474" s="139">
        <f>SUM($R$475:$R$486)</f>
        <v>0.45666</v>
      </c>
      <c r="S474" s="134"/>
      <c r="T474" s="140">
        <f>SUM($T$475:$T$486)</f>
        <v>0</v>
      </c>
      <c r="AR474" s="141" t="s">
        <v>84</v>
      </c>
      <c r="AT474" s="141" t="s">
        <v>75</v>
      </c>
      <c r="AU474" s="141" t="s">
        <v>22</v>
      </c>
      <c r="AY474" s="141" t="s">
        <v>139</v>
      </c>
      <c r="BK474" s="142">
        <f>SUM($BK$475:$BK$486)</f>
        <v>0</v>
      </c>
    </row>
    <row r="475" spans="2:65" s="6" customFormat="1" ht="15.75" customHeight="1">
      <c r="B475" s="23"/>
      <c r="C475" s="145" t="s">
        <v>826</v>
      </c>
      <c r="D475" s="145" t="s">
        <v>142</v>
      </c>
      <c r="E475" s="146" t="s">
        <v>827</v>
      </c>
      <c r="F475" s="147" t="s">
        <v>828</v>
      </c>
      <c r="G475" s="148" t="s">
        <v>183</v>
      </c>
      <c r="H475" s="149">
        <v>93</v>
      </c>
      <c r="I475" s="150"/>
      <c r="J475" s="151">
        <f>ROUND($I$475*$H$475,2)</f>
        <v>0</v>
      </c>
      <c r="K475" s="147" t="s">
        <v>146</v>
      </c>
      <c r="L475" s="43"/>
      <c r="M475" s="152"/>
      <c r="N475" s="153" t="s">
        <v>47</v>
      </c>
      <c r="O475" s="24"/>
      <c r="P475" s="154">
        <f>$O$475*$H$475</f>
        <v>0</v>
      </c>
      <c r="Q475" s="154">
        <v>0</v>
      </c>
      <c r="R475" s="154">
        <f>$Q$475*$H$475</f>
        <v>0</v>
      </c>
      <c r="S475" s="154">
        <v>0</v>
      </c>
      <c r="T475" s="155">
        <f>$S$475*$H$475</f>
        <v>0</v>
      </c>
      <c r="AR475" s="89" t="s">
        <v>255</v>
      </c>
      <c r="AT475" s="89" t="s">
        <v>142</v>
      </c>
      <c r="AU475" s="89" t="s">
        <v>84</v>
      </c>
      <c r="AY475" s="6" t="s">
        <v>139</v>
      </c>
      <c r="BE475" s="156">
        <f>IF($N$475="základní",$J$475,0)</f>
        <v>0</v>
      </c>
      <c r="BF475" s="156">
        <f>IF($N$475="snížená",$J$475,0)</f>
        <v>0</v>
      </c>
      <c r="BG475" s="156">
        <f>IF($N$475="zákl. přenesená",$J$475,0)</f>
        <v>0</v>
      </c>
      <c r="BH475" s="156">
        <f>IF($N$475="sníž. přenesená",$J$475,0)</f>
        <v>0</v>
      </c>
      <c r="BI475" s="156">
        <f>IF($N$475="nulová",$J$475,0)</f>
        <v>0</v>
      </c>
      <c r="BJ475" s="89" t="s">
        <v>22</v>
      </c>
      <c r="BK475" s="156">
        <f>ROUND($I$475*$H$475,2)</f>
        <v>0</v>
      </c>
      <c r="BL475" s="89" t="s">
        <v>255</v>
      </c>
      <c r="BM475" s="89" t="s">
        <v>829</v>
      </c>
    </row>
    <row r="476" spans="2:47" s="6" customFormat="1" ht="16.5" customHeight="1">
      <c r="B476" s="23"/>
      <c r="C476" s="24"/>
      <c r="D476" s="157" t="s">
        <v>149</v>
      </c>
      <c r="E476" s="24"/>
      <c r="F476" s="158" t="s">
        <v>830</v>
      </c>
      <c r="G476" s="24"/>
      <c r="H476" s="24"/>
      <c r="J476" s="24"/>
      <c r="K476" s="24"/>
      <c r="L476" s="43"/>
      <c r="M476" s="56"/>
      <c r="N476" s="24"/>
      <c r="O476" s="24"/>
      <c r="P476" s="24"/>
      <c r="Q476" s="24"/>
      <c r="R476" s="24"/>
      <c r="S476" s="24"/>
      <c r="T476" s="57"/>
      <c r="AT476" s="6" t="s">
        <v>149</v>
      </c>
      <c r="AU476" s="6" t="s">
        <v>84</v>
      </c>
    </row>
    <row r="477" spans="2:51" s="6" customFormat="1" ht="15.75" customHeight="1">
      <c r="B477" s="167"/>
      <c r="C477" s="168"/>
      <c r="D477" s="161" t="s">
        <v>151</v>
      </c>
      <c r="E477" s="168"/>
      <c r="F477" s="169" t="s">
        <v>831</v>
      </c>
      <c r="G477" s="168"/>
      <c r="H477" s="170">
        <v>93</v>
      </c>
      <c r="J477" s="168"/>
      <c r="K477" s="168"/>
      <c r="L477" s="171"/>
      <c r="M477" s="172"/>
      <c r="N477" s="168"/>
      <c r="O477" s="168"/>
      <c r="P477" s="168"/>
      <c r="Q477" s="168"/>
      <c r="R477" s="168"/>
      <c r="S477" s="168"/>
      <c r="T477" s="173"/>
      <c r="AT477" s="174" t="s">
        <v>151</v>
      </c>
      <c r="AU477" s="174" t="s">
        <v>84</v>
      </c>
      <c r="AV477" s="174" t="s">
        <v>84</v>
      </c>
      <c r="AW477" s="174" t="s">
        <v>97</v>
      </c>
      <c r="AX477" s="174" t="s">
        <v>76</v>
      </c>
      <c r="AY477" s="174" t="s">
        <v>139</v>
      </c>
    </row>
    <row r="478" spans="2:65" s="6" customFormat="1" ht="15.75" customHeight="1">
      <c r="B478" s="23"/>
      <c r="C478" s="145" t="s">
        <v>832</v>
      </c>
      <c r="D478" s="145" t="s">
        <v>142</v>
      </c>
      <c r="E478" s="146" t="s">
        <v>833</v>
      </c>
      <c r="F478" s="147" t="s">
        <v>834</v>
      </c>
      <c r="G478" s="148" t="s">
        <v>183</v>
      </c>
      <c r="H478" s="149">
        <v>10</v>
      </c>
      <c r="I478" s="150"/>
      <c r="J478" s="151">
        <f>ROUND($I$478*$H$478,2)</f>
        <v>0</v>
      </c>
      <c r="K478" s="147" t="s">
        <v>146</v>
      </c>
      <c r="L478" s="43"/>
      <c r="M478" s="152"/>
      <c r="N478" s="153" t="s">
        <v>47</v>
      </c>
      <c r="O478" s="24"/>
      <c r="P478" s="154">
        <f>$O$478*$H$478</f>
        <v>0</v>
      </c>
      <c r="Q478" s="154">
        <v>0</v>
      </c>
      <c r="R478" s="154">
        <f>$Q$478*$H$478</f>
        <v>0</v>
      </c>
      <c r="S478" s="154">
        <v>0</v>
      </c>
      <c r="T478" s="155">
        <f>$S$478*$H$478</f>
        <v>0</v>
      </c>
      <c r="AR478" s="89" t="s">
        <v>255</v>
      </c>
      <c r="AT478" s="89" t="s">
        <v>142</v>
      </c>
      <c r="AU478" s="89" t="s">
        <v>84</v>
      </c>
      <c r="AY478" s="6" t="s">
        <v>139</v>
      </c>
      <c r="BE478" s="156">
        <f>IF($N$478="základní",$J$478,0)</f>
        <v>0</v>
      </c>
      <c r="BF478" s="156">
        <f>IF($N$478="snížená",$J$478,0)</f>
        <v>0</v>
      </c>
      <c r="BG478" s="156">
        <f>IF($N$478="zákl. přenesená",$J$478,0)</f>
        <v>0</v>
      </c>
      <c r="BH478" s="156">
        <f>IF($N$478="sníž. přenesená",$J$478,0)</f>
        <v>0</v>
      </c>
      <c r="BI478" s="156">
        <f>IF($N$478="nulová",$J$478,0)</f>
        <v>0</v>
      </c>
      <c r="BJ478" s="89" t="s">
        <v>22</v>
      </c>
      <c r="BK478" s="156">
        <f>ROUND($I$478*$H$478,2)</f>
        <v>0</v>
      </c>
      <c r="BL478" s="89" t="s">
        <v>255</v>
      </c>
      <c r="BM478" s="89" t="s">
        <v>835</v>
      </c>
    </row>
    <row r="479" spans="2:47" s="6" customFormat="1" ht="16.5" customHeight="1">
      <c r="B479" s="23"/>
      <c r="C479" s="24"/>
      <c r="D479" s="157" t="s">
        <v>149</v>
      </c>
      <c r="E479" s="24"/>
      <c r="F479" s="158" t="s">
        <v>836</v>
      </c>
      <c r="G479" s="24"/>
      <c r="H479" s="24"/>
      <c r="J479" s="24"/>
      <c r="K479" s="24"/>
      <c r="L479" s="43"/>
      <c r="M479" s="56"/>
      <c r="N479" s="24"/>
      <c r="O479" s="24"/>
      <c r="P479" s="24"/>
      <c r="Q479" s="24"/>
      <c r="R479" s="24"/>
      <c r="S479" s="24"/>
      <c r="T479" s="57"/>
      <c r="AT479" s="6" t="s">
        <v>149</v>
      </c>
      <c r="AU479" s="6" t="s">
        <v>84</v>
      </c>
    </row>
    <row r="480" spans="2:51" s="6" customFormat="1" ht="15.75" customHeight="1">
      <c r="B480" s="167"/>
      <c r="C480" s="168"/>
      <c r="D480" s="161" t="s">
        <v>151</v>
      </c>
      <c r="E480" s="168"/>
      <c r="F480" s="169" t="s">
        <v>837</v>
      </c>
      <c r="G480" s="168"/>
      <c r="H480" s="170">
        <v>10</v>
      </c>
      <c r="J480" s="168"/>
      <c r="K480" s="168"/>
      <c r="L480" s="171"/>
      <c r="M480" s="172"/>
      <c r="N480" s="168"/>
      <c r="O480" s="168"/>
      <c r="P480" s="168"/>
      <c r="Q480" s="168"/>
      <c r="R480" s="168"/>
      <c r="S480" s="168"/>
      <c r="T480" s="173"/>
      <c r="AT480" s="174" t="s">
        <v>151</v>
      </c>
      <c r="AU480" s="174" t="s">
        <v>84</v>
      </c>
      <c r="AV480" s="174" t="s">
        <v>84</v>
      </c>
      <c r="AW480" s="174" t="s">
        <v>97</v>
      </c>
      <c r="AX480" s="174" t="s">
        <v>76</v>
      </c>
      <c r="AY480" s="174" t="s">
        <v>139</v>
      </c>
    </row>
    <row r="481" spans="2:65" s="6" customFormat="1" ht="15.75" customHeight="1">
      <c r="B481" s="23"/>
      <c r="C481" s="175" t="s">
        <v>838</v>
      </c>
      <c r="D481" s="175" t="s">
        <v>245</v>
      </c>
      <c r="E481" s="176" t="s">
        <v>839</v>
      </c>
      <c r="F481" s="177" t="s">
        <v>840</v>
      </c>
      <c r="G481" s="178" t="s">
        <v>189</v>
      </c>
      <c r="H481" s="179">
        <v>89.1</v>
      </c>
      <c r="I481" s="180"/>
      <c r="J481" s="181">
        <f>ROUND($I$481*$H$481,2)</f>
        <v>0</v>
      </c>
      <c r="K481" s="177" t="s">
        <v>146</v>
      </c>
      <c r="L481" s="182"/>
      <c r="M481" s="183"/>
      <c r="N481" s="184" t="s">
        <v>47</v>
      </c>
      <c r="O481" s="24"/>
      <c r="P481" s="154">
        <f>$O$481*$H$481</f>
        <v>0</v>
      </c>
      <c r="Q481" s="154">
        <v>0.005</v>
      </c>
      <c r="R481" s="154">
        <f>$Q$481*$H$481</f>
        <v>0.4455</v>
      </c>
      <c r="S481" s="154">
        <v>0</v>
      </c>
      <c r="T481" s="155">
        <f>$S$481*$H$481</f>
        <v>0</v>
      </c>
      <c r="AR481" s="89" t="s">
        <v>361</v>
      </c>
      <c r="AT481" s="89" t="s">
        <v>245</v>
      </c>
      <c r="AU481" s="89" t="s">
        <v>84</v>
      </c>
      <c r="AY481" s="6" t="s">
        <v>139</v>
      </c>
      <c r="BE481" s="156">
        <f>IF($N$481="základní",$J$481,0)</f>
        <v>0</v>
      </c>
      <c r="BF481" s="156">
        <f>IF($N$481="snížená",$J$481,0)</f>
        <v>0</v>
      </c>
      <c r="BG481" s="156">
        <f>IF($N$481="zákl. přenesená",$J$481,0)</f>
        <v>0</v>
      </c>
      <c r="BH481" s="156">
        <f>IF($N$481="sníž. přenesená",$J$481,0)</f>
        <v>0</v>
      </c>
      <c r="BI481" s="156">
        <f>IF($N$481="nulová",$J$481,0)</f>
        <v>0</v>
      </c>
      <c r="BJ481" s="89" t="s">
        <v>22</v>
      </c>
      <c r="BK481" s="156">
        <f>ROUND($I$481*$H$481,2)</f>
        <v>0</v>
      </c>
      <c r="BL481" s="89" t="s">
        <v>255</v>
      </c>
      <c r="BM481" s="89" t="s">
        <v>841</v>
      </c>
    </row>
    <row r="482" spans="2:51" s="6" customFormat="1" ht="15.75" customHeight="1">
      <c r="B482" s="167"/>
      <c r="C482" s="168"/>
      <c r="D482" s="157" t="s">
        <v>151</v>
      </c>
      <c r="E482" s="169"/>
      <c r="F482" s="169" t="s">
        <v>842</v>
      </c>
      <c r="G482" s="168"/>
      <c r="H482" s="170">
        <v>89.1</v>
      </c>
      <c r="J482" s="168"/>
      <c r="K482" s="168"/>
      <c r="L482" s="171"/>
      <c r="M482" s="172"/>
      <c r="N482" s="168"/>
      <c r="O482" s="168"/>
      <c r="P482" s="168"/>
      <c r="Q482" s="168"/>
      <c r="R482" s="168"/>
      <c r="S482" s="168"/>
      <c r="T482" s="173"/>
      <c r="AT482" s="174" t="s">
        <v>151</v>
      </c>
      <c r="AU482" s="174" t="s">
        <v>84</v>
      </c>
      <c r="AV482" s="174" t="s">
        <v>84</v>
      </c>
      <c r="AW482" s="174" t="s">
        <v>97</v>
      </c>
      <c r="AX482" s="174" t="s">
        <v>76</v>
      </c>
      <c r="AY482" s="174" t="s">
        <v>139</v>
      </c>
    </row>
    <row r="483" spans="2:65" s="6" customFormat="1" ht="15.75" customHeight="1">
      <c r="B483" s="23"/>
      <c r="C483" s="175" t="s">
        <v>843</v>
      </c>
      <c r="D483" s="175" t="s">
        <v>245</v>
      </c>
      <c r="E483" s="176" t="s">
        <v>844</v>
      </c>
      <c r="F483" s="177" t="s">
        <v>845</v>
      </c>
      <c r="G483" s="178" t="s">
        <v>183</v>
      </c>
      <c r="H483" s="179">
        <v>186</v>
      </c>
      <c r="I483" s="180"/>
      <c r="J483" s="181">
        <f>ROUND($I$483*$H$483,2)</f>
        <v>0</v>
      </c>
      <c r="K483" s="177" t="s">
        <v>146</v>
      </c>
      <c r="L483" s="182"/>
      <c r="M483" s="183"/>
      <c r="N483" s="184" t="s">
        <v>47</v>
      </c>
      <c r="O483" s="24"/>
      <c r="P483" s="154">
        <f>$O$483*$H$483</f>
        <v>0</v>
      </c>
      <c r="Q483" s="154">
        <v>6E-05</v>
      </c>
      <c r="R483" s="154">
        <f>$Q$483*$H$483</f>
        <v>0.01116</v>
      </c>
      <c r="S483" s="154">
        <v>0</v>
      </c>
      <c r="T483" s="155">
        <f>$S$483*$H$483</f>
        <v>0</v>
      </c>
      <c r="AR483" s="89" t="s">
        <v>361</v>
      </c>
      <c r="AT483" s="89" t="s">
        <v>245</v>
      </c>
      <c r="AU483" s="89" t="s">
        <v>84</v>
      </c>
      <c r="AY483" s="6" t="s">
        <v>139</v>
      </c>
      <c r="BE483" s="156">
        <f>IF($N$483="základní",$J$483,0)</f>
        <v>0</v>
      </c>
      <c r="BF483" s="156">
        <f>IF($N$483="snížená",$J$483,0)</f>
        <v>0</v>
      </c>
      <c r="BG483" s="156">
        <f>IF($N$483="zákl. přenesená",$J$483,0)</f>
        <v>0</v>
      </c>
      <c r="BH483" s="156">
        <f>IF($N$483="sníž. přenesená",$J$483,0)</f>
        <v>0</v>
      </c>
      <c r="BI483" s="156">
        <f>IF($N$483="nulová",$J$483,0)</f>
        <v>0</v>
      </c>
      <c r="BJ483" s="89" t="s">
        <v>22</v>
      </c>
      <c r="BK483" s="156">
        <f>ROUND($I$483*$H$483,2)</f>
        <v>0</v>
      </c>
      <c r="BL483" s="89" t="s">
        <v>255</v>
      </c>
      <c r="BM483" s="89" t="s">
        <v>846</v>
      </c>
    </row>
    <row r="484" spans="2:51" s="6" customFormat="1" ht="15.75" customHeight="1">
      <c r="B484" s="167"/>
      <c r="C484" s="168"/>
      <c r="D484" s="157" t="s">
        <v>151</v>
      </c>
      <c r="E484" s="169"/>
      <c r="F484" s="169" t="s">
        <v>847</v>
      </c>
      <c r="G484" s="168"/>
      <c r="H484" s="170">
        <v>186</v>
      </c>
      <c r="J484" s="168"/>
      <c r="K484" s="168"/>
      <c r="L484" s="171"/>
      <c r="M484" s="172"/>
      <c r="N484" s="168"/>
      <c r="O484" s="168"/>
      <c r="P484" s="168"/>
      <c r="Q484" s="168"/>
      <c r="R484" s="168"/>
      <c r="S484" s="168"/>
      <c r="T484" s="173"/>
      <c r="AT484" s="174" t="s">
        <v>151</v>
      </c>
      <c r="AU484" s="174" t="s">
        <v>84</v>
      </c>
      <c r="AV484" s="174" t="s">
        <v>84</v>
      </c>
      <c r="AW484" s="174" t="s">
        <v>97</v>
      </c>
      <c r="AX484" s="174" t="s">
        <v>76</v>
      </c>
      <c r="AY484" s="174" t="s">
        <v>139</v>
      </c>
    </row>
    <row r="485" spans="2:65" s="6" customFormat="1" ht="15.75" customHeight="1">
      <c r="B485" s="23"/>
      <c r="C485" s="145" t="s">
        <v>848</v>
      </c>
      <c r="D485" s="145" t="s">
        <v>142</v>
      </c>
      <c r="E485" s="146" t="s">
        <v>849</v>
      </c>
      <c r="F485" s="147" t="s">
        <v>850</v>
      </c>
      <c r="G485" s="148" t="s">
        <v>592</v>
      </c>
      <c r="H485" s="149">
        <v>0.457</v>
      </c>
      <c r="I485" s="150"/>
      <c r="J485" s="151">
        <f>ROUND($I$485*$H$485,2)</f>
        <v>0</v>
      </c>
      <c r="K485" s="147" t="s">
        <v>146</v>
      </c>
      <c r="L485" s="43"/>
      <c r="M485" s="152"/>
      <c r="N485" s="153" t="s">
        <v>47</v>
      </c>
      <c r="O485" s="24"/>
      <c r="P485" s="154">
        <f>$O$485*$H$485</f>
        <v>0</v>
      </c>
      <c r="Q485" s="154">
        <v>0</v>
      </c>
      <c r="R485" s="154">
        <f>$Q$485*$H$485</f>
        <v>0</v>
      </c>
      <c r="S485" s="154">
        <v>0</v>
      </c>
      <c r="T485" s="155">
        <f>$S$485*$H$485</f>
        <v>0</v>
      </c>
      <c r="AR485" s="89" t="s">
        <v>255</v>
      </c>
      <c r="AT485" s="89" t="s">
        <v>142</v>
      </c>
      <c r="AU485" s="89" t="s">
        <v>84</v>
      </c>
      <c r="AY485" s="6" t="s">
        <v>139</v>
      </c>
      <c r="BE485" s="156">
        <f>IF($N$485="základní",$J$485,0)</f>
        <v>0</v>
      </c>
      <c r="BF485" s="156">
        <f>IF($N$485="snížená",$J$485,0)</f>
        <v>0</v>
      </c>
      <c r="BG485" s="156">
        <f>IF($N$485="zákl. přenesená",$J$485,0)</f>
        <v>0</v>
      </c>
      <c r="BH485" s="156">
        <f>IF($N$485="sníž. přenesená",$J$485,0)</f>
        <v>0</v>
      </c>
      <c r="BI485" s="156">
        <f>IF($N$485="nulová",$J$485,0)</f>
        <v>0</v>
      </c>
      <c r="BJ485" s="89" t="s">
        <v>22</v>
      </c>
      <c r="BK485" s="156">
        <f>ROUND($I$485*$H$485,2)</f>
        <v>0</v>
      </c>
      <c r="BL485" s="89" t="s">
        <v>255</v>
      </c>
      <c r="BM485" s="89" t="s">
        <v>851</v>
      </c>
    </row>
    <row r="486" spans="2:47" s="6" customFormat="1" ht="27" customHeight="1">
      <c r="B486" s="23"/>
      <c r="C486" s="24"/>
      <c r="D486" s="157" t="s">
        <v>149</v>
      </c>
      <c r="E486" s="24"/>
      <c r="F486" s="158" t="s">
        <v>852</v>
      </c>
      <c r="G486" s="24"/>
      <c r="H486" s="24"/>
      <c r="J486" s="24"/>
      <c r="K486" s="24"/>
      <c r="L486" s="43"/>
      <c r="M486" s="56"/>
      <c r="N486" s="24"/>
      <c r="O486" s="24"/>
      <c r="P486" s="24"/>
      <c r="Q486" s="24"/>
      <c r="R486" s="24"/>
      <c r="S486" s="24"/>
      <c r="T486" s="57"/>
      <c r="AT486" s="6" t="s">
        <v>149</v>
      </c>
      <c r="AU486" s="6" t="s">
        <v>84</v>
      </c>
    </row>
    <row r="487" spans="2:63" s="132" customFormat="1" ht="30.75" customHeight="1">
      <c r="B487" s="133"/>
      <c r="C487" s="134"/>
      <c r="D487" s="134" t="s">
        <v>75</v>
      </c>
      <c r="E487" s="143" t="s">
        <v>853</v>
      </c>
      <c r="F487" s="143" t="s">
        <v>854</v>
      </c>
      <c r="G487" s="134"/>
      <c r="H487" s="134"/>
      <c r="J487" s="144">
        <f>$BK$487</f>
        <v>0</v>
      </c>
      <c r="K487" s="134"/>
      <c r="L487" s="137"/>
      <c r="M487" s="138"/>
      <c r="N487" s="134"/>
      <c r="O487" s="134"/>
      <c r="P487" s="139">
        <f>SUM($P$488:$P$509)</f>
        <v>0</v>
      </c>
      <c r="Q487" s="134"/>
      <c r="R487" s="139">
        <f>SUM($R$488:$R$509)</f>
        <v>0</v>
      </c>
      <c r="S487" s="134"/>
      <c r="T487" s="140">
        <f>SUM($T$488:$T$509)</f>
        <v>0</v>
      </c>
      <c r="AR487" s="141" t="s">
        <v>84</v>
      </c>
      <c r="AT487" s="141" t="s">
        <v>75</v>
      </c>
      <c r="AU487" s="141" t="s">
        <v>22</v>
      </c>
      <c r="AY487" s="141" t="s">
        <v>139</v>
      </c>
      <c r="BK487" s="142">
        <f>SUM($BK$488:$BK$509)</f>
        <v>0</v>
      </c>
    </row>
    <row r="488" spans="2:65" s="6" customFormat="1" ht="15.75" customHeight="1">
      <c r="B488" s="23"/>
      <c r="C488" s="145" t="s">
        <v>855</v>
      </c>
      <c r="D488" s="145" t="s">
        <v>142</v>
      </c>
      <c r="E488" s="146" t="s">
        <v>856</v>
      </c>
      <c r="F488" s="147" t="s">
        <v>857</v>
      </c>
      <c r="G488" s="148" t="s">
        <v>183</v>
      </c>
      <c r="H488" s="149">
        <v>68</v>
      </c>
      <c r="I488" s="150"/>
      <c r="J488" s="151">
        <f>ROUND($I$488*$H$488,2)</f>
        <v>0</v>
      </c>
      <c r="K488" s="147"/>
      <c r="L488" s="43"/>
      <c r="M488" s="152"/>
      <c r="N488" s="153" t="s">
        <v>47</v>
      </c>
      <c r="O488" s="24"/>
      <c r="P488" s="154">
        <f>$O$488*$H$488</f>
        <v>0</v>
      </c>
      <c r="Q488" s="154">
        <v>0</v>
      </c>
      <c r="R488" s="154">
        <f>$Q$488*$H$488</f>
        <v>0</v>
      </c>
      <c r="S488" s="154">
        <v>0</v>
      </c>
      <c r="T488" s="155">
        <f>$S$488*$H$488</f>
        <v>0</v>
      </c>
      <c r="AR488" s="89" t="s">
        <v>255</v>
      </c>
      <c r="AT488" s="89" t="s">
        <v>142</v>
      </c>
      <c r="AU488" s="89" t="s">
        <v>84</v>
      </c>
      <c r="AY488" s="6" t="s">
        <v>139</v>
      </c>
      <c r="BE488" s="156">
        <f>IF($N$488="základní",$J$488,0)</f>
        <v>0</v>
      </c>
      <c r="BF488" s="156">
        <f>IF($N$488="snížená",$J$488,0)</f>
        <v>0</v>
      </c>
      <c r="BG488" s="156">
        <f>IF($N$488="zákl. přenesená",$J$488,0)</f>
        <v>0</v>
      </c>
      <c r="BH488" s="156">
        <f>IF($N$488="sníž. přenesená",$J$488,0)</f>
        <v>0</v>
      </c>
      <c r="BI488" s="156">
        <f>IF($N$488="nulová",$J$488,0)</f>
        <v>0</v>
      </c>
      <c r="BJ488" s="89" t="s">
        <v>22</v>
      </c>
      <c r="BK488" s="156">
        <f>ROUND($I$488*$H$488,2)</f>
        <v>0</v>
      </c>
      <c r="BL488" s="89" t="s">
        <v>255</v>
      </c>
      <c r="BM488" s="89" t="s">
        <v>858</v>
      </c>
    </row>
    <row r="489" spans="2:47" s="6" customFormat="1" ht="85.5" customHeight="1">
      <c r="B489" s="23"/>
      <c r="C489" s="24"/>
      <c r="D489" s="157" t="s">
        <v>149</v>
      </c>
      <c r="E489" s="24"/>
      <c r="F489" s="158" t="s">
        <v>859</v>
      </c>
      <c r="G489" s="24"/>
      <c r="H489" s="24"/>
      <c r="J489" s="24"/>
      <c r="K489" s="24"/>
      <c r="L489" s="43"/>
      <c r="M489" s="56"/>
      <c r="N489" s="24"/>
      <c r="O489" s="24"/>
      <c r="P489" s="24"/>
      <c r="Q489" s="24"/>
      <c r="R489" s="24"/>
      <c r="S489" s="24"/>
      <c r="T489" s="57"/>
      <c r="AT489" s="6" t="s">
        <v>149</v>
      </c>
      <c r="AU489" s="6" t="s">
        <v>84</v>
      </c>
    </row>
    <row r="490" spans="2:65" s="6" customFormat="1" ht="15.75" customHeight="1">
      <c r="B490" s="23"/>
      <c r="C490" s="145" t="s">
        <v>860</v>
      </c>
      <c r="D490" s="145" t="s">
        <v>142</v>
      </c>
      <c r="E490" s="146" t="s">
        <v>861</v>
      </c>
      <c r="F490" s="147" t="s">
        <v>862</v>
      </c>
      <c r="G490" s="148"/>
      <c r="H490" s="149">
        <v>15</v>
      </c>
      <c r="I490" s="150"/>
      <c r="J490" s="151">
        <f>ROUND($I$490*$H$490,2)</f>
        <v>0</v>
      </c>
      <c r="K490" s="147"/>
      <c r="L490" s="43"/>
      <c r="M490" s="152"/>
      <c r="N490" s="153" t="s">
        <v>47</v>
      </c>
      <c r="O490" s="24"/>
      <c r="P490" s="154">
        <f>$O$490*$H$490</f>
        <v>0</v>
      </c>
      <c r="Q490" s="154">
        <v>0</v>
      </c>
      <c r="R490" s="154">
        <f>$Q$490*$H$490</f>
        <v>0</v>
      </c>
      <c r="S490" s="154">
        <v>0</v>
      </c>
      <c r="T490" s="155">
        <f>$S$490*$H$490</f>
        <v>0</v>
      </c>
      <c r="AR490" s="89" t="s">
        <v>255</v>
      </c>
      <c r="AT490" s="89" t="s">
        <v>142</v>
      </c>
      <c r="AU490" s="89" t="s">
        <v>84</v>
      </c>
      <c r="AY490" s="6" t="s">
        <v>139</v>
      </c>
      <c r="BE490" s="156">
        <f>IF($N$490="základní",$J$490,0)</f>
        <v>0</v>
      </c>
      <c r="BF490" s="156">
        <f>IF($N$490="snížená",$J$490,0)</f>
        <v>0</v>
      </c>
      <c r="BG490" s="156">
        <f>IF($N$490="zákl. přenesená",$J$490,0)</f>
        <v>0</v>
      </c>
      <c r="BH490" s="156">
        <f>IF($N$490="sníž. přenesená",$J$490,0)</f>
        <v>0</v>
      </c>
      <c r="BI490" s="156">
        <f>IF($N$490="nulová",$J$490,0)</f>
        <v>0</v>
      </c>
      <c r="BJ490" s="89" t="s">
        <v>22</v>
      </c>
      <c r="BK490" s="156">
        <f>ROUND($I$490*$H$490,2)</f>
        <v>0</v>
      </c>
      <c r="BL490" s="89" t="s">
        <v>255</v>
      </c>
      <c r="BM490" s="89" t="s">
        <v>863</v>
      </c>
    </row>
    <row r="491" spans="2:47" s="6" customFormat="1" ht="85.5" customHeight="1">
      <c r="B491" s="23"/>
      <c r="C491" s="24"/>
      <c r="D491" s="157" t="s">
        <v>149</v>
      </c>
      <c r="E491" s="24"/>
      <c r="F491" s="158" t="s">
        <v>864</v>
      </c>
      <c r="G491" s="24"/>
      <c r="H491" s="24"/>
      <c r="J491" s="24"/>
      <c r="K491" s="24"/>
      <c r="L491" s="43"/>
      <c r="M491" s="56"/>
      <c r="N491" s="24"/>
      <c r="O491" s="24"/>
      <c r="P491" s="24"/>
      <c r="Q491" s="24"/>
      <c r="R491" s="24"/>
      <c r="S491" s="24"/>
      <c r="T491" s="57"/>
      <c r="AT491" s="6" t="s">
        <v>149</v>
      </c>
      <c r="AU491" s="6" t="s">
        <v>84</v>
      </c>
    </row>
    <row r="492" spans="2:65" s="6" customFormat="1" ht="15.75" customHeight="1">
      <c r="B492" s="23"/>
      <c r="C492" s="145" t="s">
        <v>865</v>
      </c>
      <c r="D492" s="145" t="s">
        <v>142</v>
      </c>
      <c r="E492" s="146" t="s">
        <v>866</v>
      </c>
      <c r="F492" s="147" t="s">
        <v>867</v>
      </c>
      <c r="G492" s="148" t="s">
        <v>183</v>
      </c>
      <c r="H492" s="149">
        <v>5</v>
      </c>
      <c r="I492" s="150"/>
      <c r="J492" s="151">
        <f>ROUND($I$492*$H$492,2)</f>
        <v>0</v>
      </c>
      <c r="K492" s="147"/>
      <c r="L492" s="43"/>
      <c r="M492" s="152"/>
      <c r="N492" s="153" t="s">
        <v>47</v>
      </c>
      <c r="O492" s="24"/>
      <c r="P492" s="154">
        <f>$O$492*$H$492</f>
        <v>0</v>
      </c>
      <c r="Q492" s="154">
        <v>0</v>
      </c>
      <c r="R492" s="154">
        <f>$Q$492*$H$492</f>
        <v>0</v>
      </c>
      <c r="S492" s="154">
        <v>0</v>
      </c>
      <c r="T492" s="155">
        <f>$S$492*$H$492</f>
        <v>0</v>
      </c>
      <c r="AR492" s="89" t="s">
        <v>255</v>
      </c>
      <c r="AT492" s="89" t="s">
        <v>142</v>
      </c>
      <c r="AU492" s="89" t="s">
        <v>84</v>
      </c>
      <c r="AY492" s="6" t="s">
        <v>139</v>
      </c>
      <c r="BE492" s="156">
        <f>IF($N$492="základní",$J$492,0)</f>
        <v>0</v>
      </c>
      <c r="BF492" s="156">
        <f>IF($N$492="snížená",$J$492,0)</f>
        <v>0</v>
      </c>
      <c r="BG492" s="156">
        <f>IF($N$492="zákl. přenesená",$J$492,0)</f>
        <v>0</v>
      </c>
      <c r="BH492" s="156">
        <f>IF($N$492="sníž. přenesená",$J$492,0)</f>
        <v>0</v>
      </c>
      <c r="BI492" s="156">
        <f>IF($N$492="nulová",$J$492,0)</f>
        <v>0</v>
      </c>
      <c r="BJ492" s="89" t="s">
        <v>22</v>
      </c>
      <c r="BK492" s="156">
        <f>ROUND($I$492*$H$492,2)</f>
        <v>0</v>
      </c>
      <c r="BL492" s="89" t="s">
        <v>255</v>
      </c>
      <c r="BM492" s="89" t="s">
        <v>868</v>
      </c>
    </row>
    <row r="493" spans="2:47" s="6" customFormat="1" ht="85.5" customHeight="1">
      <c r="B493" s="23"/>
      <c r="C493" s="24"/>
      <c r="D493" s="157" t="s">
        <v>149</v>
      </c>
      <c r="E493" s="24"/>
      <c r="F493" s="158" t="s">
        <v>869</v>
      </c>
      <c r="G493" s="24"/>
      <c r="H493" s="24"/>
      <c r="J493" s="24"/>
      <c r="K493" s="24"/>
      <c r="L493" s="43"/>
      <c r="M493" s="56"/>
      <c r="N493" s="24"/>
      <c r="O493" s="24"/>
      <c r="P493" s="24"/>
      <c r="Q493" s="24"/>
      <c r="R493" s="24"/>
      <c r="S493" s="24"/>
      <c r="T493" s="57"/>
      <c r="AT493" s="6" t="s">
        <v>149</v>
      </c>
      <c r="AU493" s="6" t="s">
        <v>84</v>
      </c>
    </row>
    <row r="494" spans="2:65" s="6" customFormat="1" ht="15.75" customHeight="1">
      <c r="B494" s="23"/>
      <c r="C494" s="145" t="s">
        <v>870</v>
      </c>
      <c r="D494" s="145" t="s">
        <v>142</v>
      </c>
      <c r="E494" s="146" t="s">
        <v>871</v>
      </c>
      <c r="F494" s="147" t="s">
        <v>872</v>
      </c>
      <c r="G494" s="148" t="s">
        <v>183</v>
      </c>
      <c r="H494" s="149">
        <v>1</v>
      </c>
      <c r="I494" s="150"/>
      <c r="J494" s="151">
        <f>ROUND($I$494*$H$494,2)</f>
        <v>0</v>
      </c>
      <c r="K494" s="147"/>
      <c r="L494" s="43"/>
      <c r="M494" s="152"/>
      <c r="N494" s="153" t="s">
        <v>47</v>
      </c>
      <c r="O494" s="24"/>
      <c r="P494" s="154">
        <f>$O$494*$H$494</f>
        <v>0</v>
      </c>
      <c r="Q494" s="154">
        <v>0</v>
      </c>
      <c r="R494" s="154">
        <f>$Q$494*$H$494</f>
        <v>0</v>
      </c>
      <c r="S494" s="154">
        <v>0</v>
      </c>
      <c r="T494" s="155">
        <f>$S$494*$H$494</f>
        <v>0</v>
      </c>
      <c r="AR494" s="89" t="s">
        <v>255</v>
      </c>
      <c r="AT494" s="89" t="s">
        <v>142</v>
      </c>
      <c r="AU494" s="89" t="s">
        <v>84</v>
      </c>
      <c r="AY494" s="6" t="s">
        <v>139</v>
      </c>
      <c r="BE494" s="156">
        <f>IF($N$494="základní",$J$494,0)</f>
        <v>0</v>
      </c>
      <c r="BF494" s="156">
        <f>IF($N$494="snížená",$J$494,0)</f>
        <v>0</v>
      </c>
      <c r="BG494" s="156">
        <f>IF($N$494="zákl. přenesená",$J$494,0)</f>
        <v>0</v>
      </c>
      <c r="BH494" s="156">
        <f>IF($N$494="sníž. přenesená",$J$494,0)</f>
        <v>0</v>
      </c>
      <c r="BI494" s="156">
        <f>IF($N$494="nulová",$J$494,0)</f>
        <v>0</v>
      </c>
      <c r="BJ494" s="89" t="s">
        <v>22</v>
      </c>
      <c r="BK494" s="156">
        <f>ROUND($I$494*$H$494,2)</f>
        <v>0</v>
      </c>
      <c r="BL494" s="89" t="s">
        <v>255</v>
      </c>
      <c r="BM494" s="89" t="s">
        <v>873</v>
      </c>
    </row>
    <row r="495" spans="2:47" s="6" customFormat="1" ht="85.5" customHeight="1">
      <c r="B495" s="23"/>
      <c r="C495" s="24"/>
      <c r="D495" s="157" t="s">
        <v>149</v>
      </c>
      <c r="E495" s="24"/>
      <c r="F495" s="158" t="s">
        <v>874</v>
      </c>
      <c r="G495" s="24"/>
      <c r="H495" s="24"/>
      <c r="J495" s="24"/>
      <c r="K495" s="24"/>
      <c r="L495" s="43"/>
      <c r="M495" s="56"/>
      <c r="N495" s="24"/>
      <c r="O495" s="24"/>
      <c r="P495" s="24"/>
      <c r="Q495" s="24"/>
      <c r="R495" s="24"/>
      <c r="S495" s="24"/>
      <c r="T495" s="57"/>
      <c r="AT495" s="6" t="s">
        <v>149</v>
      </c>
      <c r="AU495" s="6" t="s">
        <v>84</v>
      </c>
    </row>
    <row r="496" spans="2:65" s="6" customFormat="1" ht="15.75" customHeight="1">
      <c r="B496" s="23"/>
      <c r="C496" s="145" t="s">
        <v>875</v>
      </c>
      <c r="D496" s="145" t="s">
        <v>142</v>
      </c>
      <c r="E496" s="146" t="s">
        <v>876</v>
      </c>
      <c r="F496" s="147" t="s">
        <v>877</v>
      </c>
      <c r="G496" s="148" t="s">
        <v>183</v>
      </c>
      <c r="H496" s="149">
        <v>1</v>
      </c>
      <c r="I496" s="150"/>
      <c r="J496" s="151">
        <f>ROUND($I$496*$H$496,2)</f>
        <v>0</v>
      </c>
      <c r="K496" s="147"/>
      <c r="L496" s="43"/>
      <c r="M496" s="152"/>
      <c r="N496" s="153" t="s">
        <v>47</v>
      </c>
      <c r="O496" s="24"/>
      <c r="P496" s="154">
        <f>$O$496*$H$496</f>
        <v>0</v>
      </c>
      <c r="Q496" s="154">
        <v>0</v>
      </c>
      <c r="R496" s="154">
        <f>$Q$496*$H$496</f>
        <v>0</v>
      </c>
      <c r="S496" s="154">
        <v>0</v>
      </c>
      <c r="T496" s="155">
        <f>$S$496*$H$496</f>
        <v>0</v>
      </c>
      <c r="AR496" s="89" t="s">
        <v>255</v>
      </c>
      <c r="AT496" s="89" t="s">
        <v>142</v>
      </c>
      <c r="AU496" s="89" t="s">
        <v>84</v>
      </c>
      <c r="AY496" s="6" t="s">
        <v>139</v>
      </c>
      <c r="BE496" s="156">
        <f>IF($N$496="základní",$J$496,0)</f>
        <v>0</v>
      </c>
      <c r="BF496" s="156">
        <f>IF($N$496="snížená",$J$496,0)</f>
        <v>0</v>
      </c>
      <c r="BG496" s="156">
        <f>IF($N$496="zákl. přenesená",$J$496,0)</f>
        <v>0</v>
      </c>
      <c r="BH496" s="156">
        <f>IF($N$496="sníž. přenesená",$J$496,0)</f>
        <v>0</v>
      </c>
      <c r="BI496" s="156">
        <f>IF($N$496="nulová",$J$496,0)</f>
        <v>0</v>
      </c>
      <c r="BJ496" s="89" t="s">
        <v>22</v>
      </c>
      <c r="BK496" s="156">
        <f>ROUND($I$496*$H$496,2)</f>
        <v>0</v>
      </c>
      <c r="BL496" s="89" t="s">
        <v>255</v>
      </c>
      <c r="BM496" s="89" t="s">
        <v>878</v>
      </c>
    </row>
    <row r="497" spans="2:47" s="6" customFormat="1" ht="85.5" customHeight="1">
      <c r="B497" s="23"/>
      <c r="C497" s="24"/>
      <c r="D497" s="157" t="s">
        <v>149</v>
      </c>
      <c r="E497" s="24"/>
      <c r="F497" s="158" t="s">
        <v>879</v>
      </c>
      <c r="G497" s="24"/>
      <c r="H497" s="24"/>
      <c r="J497" s="24"/>
      <c r="K497" s="24"/>
      <c r="L497" s="43"/>
      <c r="M497" s="56"/>
      <c r="N497" s="24"/>
      <c r="O497" s="24"/>
      <c r="P497" s="24"/>
      <c r="Q497" s="24"/>
      <c r="R497" s="24"/>
      <c r="S497" s="24"/>
      <c r="T497" s="57"/>
      <c r="AT497" s="6" t="s">
        <v>149</v>
      </c>
      <c r="AU497" s="6" t="s">
        <v>84</v>
      </c>
    </row>
    <row r="498" spans="2:65" s="6" customFormat="1" ht="15.75" customHeight="1">
      <c r="B498" s="23"/>
      <c r="C498" s="145" t="s">
        <v>880</v>
      </c>
      <c r="D498" s="145" t="s">
        <v>142</v>
      </c>
      <c r="E498" s="146" t="s">
        <v>881</v>
      </c>
      <c r="F498" s="147" t="s">
        <v>882</v>
      </c>
      <c r="G498" s="148" t="s">
        <v>183</v>
      </c>
      <c r="H498" s="149">
        <v>1</v>
      </c>
      <c r="I498" s="150"/>
      <c r="J498" s="151">
        <f>ROUND($I$498*$H$498,2)</f>
        <v>0</v>
      </c>
      <c r="K498" s="147"/>
      <c r="L498" s="43"/>
      <c r="M498" s="152"/>
      <c r="N498" s="153" t="s">
        <v>47</v>
      </c>
      <c r="O498" s="24"/>
      <c r="P498" s="154">
        <f>$O$498*$H$498</f>
        <v>0</v>
      </c>
      <c r="Q498" s="154">
        <v>0</v>
      </c>
      <c r="R498" s="154">
        <f>$Q$498*$H$498</f>
        <v>0</v>
      </c>
      <c r="S498" s="154">
        <v>0</v>
      </c>
      <c r="T498" s="155">
        <f>$S$498*$H$498</f>
        <v>0</v>
      </c>
      <c r="AR498" s="89" t="s">
        <v>255</v>
      </c>
      <c r="AT498" s="89" t="s">
        <v>142</v>
      </c>
      <c r="AU498" s="89" t="s">
        <v>84</v>
      </c>
      <c r="AY498" s="6" t="s">
        <v>139</v>
      </c>
      <c r="BE498" s="156">
        <f>IF($N$498="základní",$J$498,0)</f>
        <v>0</v>
      </c>
      <c r="BF498" s="156">
        <f>IF($N$498="snížená",$J$498,0)</f>
        <v>0</v>
      </c>
      <c r="BG498" s="156">
        <f>IF($N$498="zákl. přenesená",$J$498,0)</f>
        <v>0</v>
      </c>
      <c r="BH498" s="156">
        <f>IF($N$498="sníž. přenesená",$J$498,0)</f>
        <v>0</v>
      </c>
      <c r="BI498" s="156">
        <f>IF($N$498="nulová",$J$498,0)</f>
        <v>0</v>
      </c>
      <c r="BJ498" s="89" t="s">
        <v>22</v>
      </c>
      <c r="BK498" s="156">
        <f>ROUND($I$498*$H$498,2)</f>
        <v>0</v>
      </c>
      <c r="BL498" s="89" t="s">
        <v>255</v>
      </c>
      <c r="BM498" s="89" t="s">
        <v>883</v>
      </c>
    </row>
    <row r="499" spans="2:47" s="6" customFormat="1" ht="85.5" customHeight="1">
      <c r="B499" s="23"/>
      <c r="C499" s="24"/>
      <c r="D499" s="157" t="s">
        <v>149</v>
      </c>
      <c r="E499" s="24"/>
      <c r="F499" s="158" t="s">
        <v>884</v>
      </c>
      <c r="G499" s="24"/>
      <c r="H499" s="24"/>
      <c r="J499" s="24"/>
      <c r="K499" s="24"/>
      <c r="L499" s="43"/>
      <c r="M499" s="56"/>
      <c r="N499" s="24"/>
      <c r="O499" s="24"/>
      <c r="P499" s="24"/>
      <c r="Q499" s="24"/>
      <c r="R499" s="24"/>
      <c r="S499" s="24"/>
      <c r="T499" s="57"/>
      <c r="AT499" s="6" t="s">
        <v>149</v>
      </c>
      <c r="AU499" s="6" t="s">
        <v>84</v>
      </c>
    </row>
    <row r="500" spans="2:65" s="6" customFormat="1" ht="15.75" customHeight="1">
      <c r="B500" s="23"/>
      <c r="C500" s="145" t="s">
        <v>885</v>
      </c>
      <c r="D500" s="145" t="s">
        <v>142</v>
      </c>
      <c r="E500" s="146" t="s">
        <v>886</v>
      </c>
      <c r="F500" s="147" t="s">
        <v>887</v>
      </c>
      <c r="G500" s="148" t="s">
        <v>183</v>
      </c>
      <c r="H500" s="149">
        <v>1</v>
      </c>
      <c r="I500" s="150"/>
      <c r="J500" s="151">
        <f>ROUND($I$500*$H$500,2)</f>
        <v>0</v>
      </c>
      <c r="K500" s="147"/>
      <c r="L500" s="43"/>
      <c r="M500" s="152"/>
      <c r="N500" s="153" t="s">
        <v>47</v>
      </c>
      <c r="O500" s="24"/>
      <c r="P500" s="154">
        <f>$O$500*$H$500</f>
        <v>0</v>
      </c>
      <c r="Q500" s="154">
        <v>0</v>
      </c>
      <c r="R500" s="154">
        <f>$Q$500*$H$500</f>
        <v>0</v>
      </c>
      <c r="S500" s="154">
        <v>0</v>
      </c>
      <c r="T500" s="155">
        <f>$S$500*$H$500</f>
        <v>0</v>
      </c>
      <c r="AR500" s="89" t="s">
        <v>255</v>
      </c>
      <c r="AT500" s="89" t="s">
        <v>142</v>
      </c>
      <c r="AU500" s="89" t="s">
        <v>84</v>
      </c>
      <c r="AY500" s="6" t="s">
        <v>139</v>
      </c>
      <c r="BE500" s="156">
        <f>IF($N$500="základní",$J$500,0)</f>
        <v>0</v>
      </c>
      <c r="BF500" s="156">
        <f>IF($N$500="snížená",$J$500,0)</f>
        <v>0</v>
      </c>
      <c r="BG500" s="156">
        <f>IF($N$500="zákl. přenesená",$J$500,0)</f>
        <v>0</v>
      </c>
      <c r="BH500" s="156">
        <f>IF($N$500="sníž. přenesená",$J$500,0)</f>
        <v>0</v>
      </c>
      <c r="BI500" s="156">
        <f>IF($N$500="nulová",$J$500,0)</f>
        <v>0</v>
      </c>
      <c r="BJ500" s="89" t="s">
        <v>22</v>
      </c>
      <c r="BK500" s="156">
        <f>ROUND($I$500*$H$500,2)</f>
        <v>0</v>
      </c>
      <c r="BL500" s="89" t="s">
        <v>255</v>
      </c>
      <c r="BM500" s="89" t="s">
        <v>888</v>
      </c>
    </row>
    <row r="501" spans="2:47" s="6" customFormat="1" ht="62.25" customHeight="1">
      <c r="B501" s="23"/>
      <c r="C501" s="24"/>
      <c r="D501" s="157" t="s">
        <v>149</v>
      </c>
      <c r="E501" s="24"/>
      <c r="F501" s="158" t="s">
        <v>889</v>
      </c>
      <c r="G501" s="24"/>
      <c r="H501" s="24"/>
      <c r="J501" s="24"/>
      <c r="K501" s="24"/>
      <c r="L501" s="43"/>
      <c r="M501" s="56"/>
      <c r="N501" s="24"/>
      <c r="O501" s="24"/>
      <c r="P501" s="24"/>
      <c r="Q501" s="24"/>
      <c r="R501" s="24"/>
      <c r="S501" s="24"/>
      <c r="T501" s="57"/>
      <c r="AT501" s="6" t="s">
        <v>149</v>
      </c>
      <c r="AU501" s="6" t="s">
        <v>84</v>
      </c>
    </row>
    <row r="502" spans="2:65" s="6" customFormat="1" ht="15.75" customHeight="1">
      <c r="B502" s="23"/>
      <c r="C502" s="145" t="s">
        <v>890</v>
      </c>
      <c r="D502" s="145" t="s">
        <v>142</v>
      </c>
      <c r="E502" s="146" t="s">
        <v>891</v>
      </c>
      <c r="F502" s="147" t="s">
        <v>892</v>
      </c>
      <c r="G502" s="148" t="s">
        <v>183</v>
      </c>
      <c r="H502" s="149">
        <v>2</v>
      </c>
      <c r="I502" s="150"/>
      <c r="J502" s="151">
        <f>ROUND($I$502*$H$502,2)</f>
        <v>0</v>
      </c>
      <c r="K502" s="147"/>
      <c r="L502" s="43"/>
      <c r="M502" s="152"/>
      <c r="N502" s="153" t="s">
        <v>47</v>
      </c>
      <c r="O502" s="24"/>
      <c r="P502" s="154">
        <f>$O$502*$H$502</f>
        <v>0</v>
      </c>
      <c r="Q502" s="154">
        <v>0</v>
      </c>
      <c r="R502" s="154">
        <f>$Q$502*$H$502</f>
        <v>0</v>
      </c>
      <c r="S502" s="154">
        <v>0</v>
      </c>
      <c r="T502" s="155">
        <f>$S$502*$H$502</f>
        <v>0</v>
      </c>
      <c r="AR502" s="89" t="s">
        <v>255</v>
      </c>
      <c r="AT502" s="89" t="s">
        <v>142</v>
      </c>
      <c r="AU502" s="89" t="s">
        <v>84</v>
      </c>
      <c r="AY502" s="6" t="s">
        <v>139</v>
      </c>
      <c r="BE502" s="156">
        <f>IF($N$502="základní",$J$502,0)</f>
        <v>0</v>
      </c>
      <c r="BF502" s="156">
        <f>IF($N$502="snížená",$J$502,0)</f>
        <v>0</v>
      </c>
      <c r="BG502" s="156">
        <f>IF($N$502="zákl. přenesená",$J$502,0)</f>
        <v>0</v>
      </c>
      <c r="BH502" s="156">
        <f>IF($N$502="sníž. přenesená",$J$502,0)</f>
        <v>0</v>
      </c>
      <c r="BI502" s="156">
        <f>IF($N$502="nulová",$J$502,0)</f>
        <v>0</v>
      </c>
      <c r="BJ502" s="89" t="s">
        <v>22</v>
      </c>
      <c r="BK502" s="156">
        <f>ROUND($I$502*$H$502,2)</f>
        <v>0</v>
      </c>
      <c r="BL502" s="89" t="s">
        <v>255</v>
      </c>
      <c r="BM502" s="89" t="s">
        <v>893</v>
      </c>
    </row>
    <row r="503" spans="2:47" s="6" customFormat="1" ht="85.5" customHeight="1">
      <c r="B503" s="23"/>
      <c r="C503" s="24"/>
      <c r="D503" s="157" t="s">
        <v>149</v>
      </c>
      <c r="E503" s="24"/>
      <c r="F503" s="158" t="s">
        <v>894</v>
      </c>
      <c r="G503" s="24"/>
      <c r="H503" s="24"/>
      <c r="J503" s="24"/>
      <c r="K503" s="24"/>
      <c r="L503" s="43"/>
      <c r="M503" s="56"/>
      <c r="N503" s="24"/>
      <c r="O503" s="24"/>
      <c r="P503" s="24"/>
      <c r="Q503" s="24"/>
      <c r="R503" s="24"/>
      <c r="S503" s="24"/>
      <c r="T503" s="57"/>
      <c r="AT503" s="6" t="s">
        <v>149</v>
      </c>
      <c r="AU503" s="6" t="s">
        <v>84</v>
      </c>
    </row>
    <row r="504" spans="2:65" s="6" customFormat="1" ht="15.75" customHeight="1">
      <c r="B504" s="23"/>
      <c r="C504" s="145" t="s">
        <v>895</v>
      </c>
      <c r="D504" s="145" t="s">
        <v>142</v>
      </c>
      <c r="E504" s="146" t="s">
        <v>896</v>
      </c>
      <c r="F504" s="147" t="s">
        <v>897</v>
      </c>
      <c r="G504" s="148" t="s">
        <v>183</v>
      </c>
      <c r="H504" s="149">
        <v>1</v>
      </c>
      <c r="I504" s="150"/>
      <c r="J504" s="151">
        <f>ROUND($I$504*$H$504,2)</f>
        <v>0</v>
      </c>
      <c r="K504" s="147"/>
      <c r="L504" s="43"/>
      <c r="M504" s="152"/>
      <c r="N504" s="153" t="s">
        <v>47</v>
      </c>
      <c r="O504" s="24"/>
      <c r="P504" s="154">
        <f>$O$504*$H$504</f>
        <v>0</v>
      </c>
      <c r="Q504" s="154">
        <v>0</v>
      </c>
      <c r="R504" s="154">
        <f>$Q$504*$H$504</f>
        <v>0</v>
      </c>
      <c r="S504" s="154">
        <v>0</v>
      </c>
      <c r="T504" s="155">
        <f>$S$504*$H$504</f>
        <v>0</v>
      </c>
      <c r="AR504" s="89" t="s">
        <v>255</v>
      </c>
      <c r="AT504" s="89" t="s">
        <v>142</v>
      </c>
      <c r="AU504" s="89" t="s">
        <v>84</v>
      </c>
      <c r="AY504" s="6" t="s">
        <v>139</v>
      </c>
      <c r="BE504" s="156">
        <f>IF($N$504="základní",$J$504,0)</f>
        <v>0</v>
      </c>
      <c r="BF504" s="156">
        <f>IF($N$504="snížená",$J$504,0)</f>
        <v>0</v>
      </c>
      <c r="BG504" s="156">
        <f>IF($N$504="zákl. přenesená",$J$504,0)</f>
        <v>0</v>
      </c>
      <c r="BH504" s="156">
        <f>IF($N$504="sníž. přenesená",$J$504,0)</f>
        <v>0</v>
      </c>
      <c r="BI504" s="156">
        <f>IF($N$504="nulová",$J$504,0)</f>
        <v>0</v>
      </c>
      <c r="BJ504" s="89" t="s">
        <v>22</v>
      </c>
      <c r="BK504" s="156">
        <f>ROUND($I$504*$H$504,2)</f>
        <v>0</v>
      </c>
      <c r="BL504" s="89" t="s">
        <v>255</v>
      </c>
      <c r="BM504" s="89" t="s">
        <v>898</v>
      </c>
    </row>
    <row r="505" spans="2:47" s="6" customFormat="1" ht="62.25" customHeight="1">
      <c r="B505" s="23"/>
      <c r="C505" s="24"/>
      <c r="D505" s="157" t="s">
        <v>149</v>
      </c>
      <c r="E505" s="24"/>
      <c r="F505" s="158" t="s">
        <v>899</v>
      </c>
      <c r="G505" s="24"/>
      <c r="H505" s="24"/>
      <c r="J505" s="24"/>
      <c r="K505" s="24"/>
      <c r="L505" s="43"/>
      <c r="M505" s="56"/>
      <c r="N505" s="24"/>
      <c r="O505" s="24"/>
      <c r="P505" s="24"/>
      <c r="Q505" s="24"/>
      <c r="R505" s="24"/>
      <c r="S505" s="24"/>
      <c r="T505" s="57"/>
      <c r="AT505" s="6" t="s">
        <v>149</v>
      </c>
      <c r="AU505" s="6" t="s">
        <v>84</v>
      </c>
    </row>
    <row r="506" spans="2:65" s="6" customFormat="1" ht="15.75" customHeight="1">
      <c r="B506" s="23"/>
      <c r="C506" s="145" t="s">
        <v>900</v>
      </c>
      <c r="D506" s="145" t="s">
        <v>142</v>
      </c>
      <c r="E506" s="146" t="s">
        <v>901</v>
      </c>
      <c r="F506" s="147" t="s">
        <v>902</v>
      </c>
      <c r="G506" s="148" t="s">
        <v>183</v>
      </c>
      <c r="H506" s="149">
        <v>1</v>
      </c>
      <c r="I506" s="150"/>
      <c r="J506" s="151">
        <f>ROUND($I$506*$H$506,2)</f>
        <v>0</v>
      </c>
      <c r="K506" s="147"/>
      <c r="L506" s="43"/>
      <c r="M506" s="152"/>
      <c r="N506" s="153" t="s">
        <v>47</v>
      </c>
      <c r="O506" s="24"/>
      <c r="P506" s="154">
        <f>$O$506*$H$506</f>
        <v>0</v>
      </c>
      <c r="Q506" s="154">
        <v>0</v>
      </c>
      <c r="R506" s="154">
        <f>$Q$506*$H$506</f>
        <v>0</v>
      </c>
      <c r="S506" s="154">
        <v>0</v>
      </c>
      <c r="T506" s="155">
        <f>$S$506*$H$506</f>
        <v>0</v>
      </c>
      <c r="AR506" s="89" t="s">
        <v>255</v>
      </c>
      <c r="AT506" s="89" t="s">
        <v>142</v>
      </c>
      <c r="AU506" s="89" t="s">
        <v>84</v>
      </c>
      <c r="AY506" s="6" t="s">
        <v>139</v>
      </c>
      <c r="BE506" s="156">
        <f>IF($N$506="základní",$J$506,0)</f>
        <v>0</v>
      </c>
      <c r="BF506" s="156">
        <f>IF($N$506="snížená",$J$506,0)</f>
        <v>0</v>
      </c>
      <c r="BG506" s="156">
        <f>IF($N$506="zákl. přenesená",$J$506,0)</f>
        <v>0</v>
      </c>
      <c r="BH506" s="156">
        <f>IF($N$506="sníž. přenesená",$J$506,0)</f>
        <v>0</v>
      </c>
      <c r="BI506" s="156">
        <f>IF($N$506="nulová",$J$506,0)</f>
        <v>0</v>
      </c>
      <c r="BJ506" s="89" t="s">
        <v>22</v>
      </c>
      <c r="BK506" s="156">
        <f>ROUND($I$506*$H$506,2)</f>
        <v>0</v>
      </c>
      <c r="BL506" s="89" t="s">
        <v>255</v>
      </c>
      <c r="BM506" s="89" t="s">
        <v>903</v>
      </c>
    </row>
    <row r="507" spans="2:47" s="6" customFormat="1" ht="74.25" customHeight="1">
      <c r="B507" s="23"/>
      <c r="C507" s="24"/>
      <c r="D507" s="157" t="s">
        <v>149</v>
      </c>
      <c r="E507" s="24"/>
      <c r="F507" s="158" t="s">
        <v>904</v>
      </c>
      <c r="G507" s="24"/>
      <c r="H507" s="24"/>
      <c r="J507" s="24"/>
      <c r="K507" s="24"/>
      <c r="L507" s="43"/>
      <c r="M507" s="56"/>
      <c r="N507" s="24"/>
      <c r="O507" s="24"/>
      <c r="P507" s="24"/>
      <c r="Q507" s="24"/>
      <c r="R507" s="24"/>
      <c r="S507" s="24"/>
      <c r="T507" s="57"/>
      <c r="AT507" s="6" t="s">
        <v>149</v>
      </c>
      <c r="AU507" s="6" t="s">
        <v>84</v>
      </c>
    </row>
    <row r="508" spans="2:65" s="6" customFormat="1" ht="15.75" customHeight="1">
      <c r="B508" s="23"/>
      <c r="C508" s="145" t="s">
        <v>905</v>
      </c>
      <c r="D508" s="145" t="s">
        <v>142</v>
      </c>
      <c r="E508" s="146" t="s">
        <v>906</v>
      </c>
      <c r="F508" s="147" t="s">
        <v>907</v>
      </c>
      <c r="G508" s="148" t="s">
        <v>183</v>
      </c>
      <c r="H508" s="149">
        <v>2</v>
      </c>
      <c r="I508" s="150"/>
      <c r="J508" s="151">
        <f>ROUND($I$508*$H$508,2)</f>
        <v>0</v>
      </c>
      <c r="K508" s="147"/>
      <c r="L508" s="43"/>
      <c r="M508" s="152"/>
      <c r="N508" s="153" t="s">
        <v>47</v>
      </c>
      <c r="O508" s="24"/>
      <c r="P508" s="154">
        <f>$O$508*$H$508</f>
        <v>0</v>
      </c>
      <c r="Q508" s="154">
        <v>0</v>
      </c>
      <c r="R508" s="154">
        <f>$Q$508*$H$508</f>
        <v>0</v>
      </c>
      <c r="S508" s="154">
        <v>0</v>
      </c>
      <c r="T508" s="155">
        <f>$S$508*$H$508</f>
        <v>0</v>
      </c>
      <c r="AR508" s="89" t="s">
        <v>255</v>
      </c>
      <c r="AT508" s="89" t="s">
        <v>142</v>
      </c>
      <c r="AU508" s="89" t="s">
        <v>84</v>
      </c>
      <c r="AY508" s="6" t="s">
        <v>139</v>
      </c>
      <c r="BE508" s="156">
        <f>IF($N$508="základní",$J$508,0)</f>
        <v>0</v>
      </c>
      <c r="BF508" s="156">
        <f>IF($N$508="snížená",$J$508,0)</f>
        <v>0</v>
      </c>
      <c r="BG508" s="156">
        <f>IF($N$508="zákl. přenesená",$J$508,0)</f>
        <v>0</v>
      </c>
      <c r="BH508" s="156">
        <f>IF($N$508="sníž. přenesená",$J$508,0)</f>
        <v>0</v>
      </c>
      <c r="BI508" s="156">
        <f>IF($N$508="nulová",$J$508,0)</f>
        <v>0</v>
      </c>
      <c r="BJ508" s="89" t="s">
        <v>22</v>
      </c>
      <c r="BK508" s="156">
        <f>ROUND($I$508*$H$508,2)</f>
        <v>0</v>
      </c>
      <c r="BL508" s="89" t="s">
        <v>255</v>
      </c>
      <c r="BM508" s="89" t="s">
        <v>908</v>
      </c>
    </row>
    <row r="509" spans="2:47" s="6" customFormat="1" ht="16.5" customHeight="1">
      <c r="B509" s="23"/>
      <c r="C509" s="24"/>
      <c r="D509" s="157" t="s">
        <v>149</v>
      </c>
      <c r="E509" s="24"/>
      <c r="F509" s="158" t="s">
        <v>909</v>
      </c>
      <c r="G509" s="24"/>
      <c r="H509" s="24"/>
      <c r="J509" s="24"/>
      <c r="K509" s="24"/>
      <c r="L509" s="43"/>
      <c r="M509" s="56"/>
      <c r="N509" s="24"/>
      <c r="O509" s="24"/>
      <c r="P509" s="24"/>
      <c r="Q509" s="24"/>
      <c r="R509" s="24"/>
      <c r="S509" s="24"/>
      <c r="T509" s="57"/>
      <c r="AT509" s="6" t="s">
        <v>149</v>
      </c>
      <c r="AU509" s="6" t="s">
        <v>84</v>
      </c>
    </row>
    <row r="510" spans="2:63" s="132" customFormat="1" ht="30.75" customHeight="1">
      <c r="B510" s="133"/>
      <c r="C510" s="134"/>
      <c r="D510" s="134" t="s">
        <v>75</v>
      </c>
      <c r="E510" s="143" t="s">
        <v>910</v>
      </c>
      <c r="F510" s="143" t="s">
        <v>911</v>
      </c>
      <c r="G510" s="134"/>
      <c r="H510" s="134"/>
      <c r="J510" s="144">
        <f>$BK$510</f>
        <v>0</v>
      </c>
      <c r="K510" s="134"/>
      <c r="L510" s="137"/>
      <c r="M510" s="138"/>
      <c r="N510" s="134"/>
      <c r="O510" s="134"/>
      <c r="P510" s="139">
        <f>SUM($P$511:$P$520)</f>
        <v>0</v>
      </c>
      <c r="Q510" s="134"/>
      <c r="R510" s="139">
        <f>SUM($R$511:$R$520)</f>
        <v>0</v>
      </c>
      <c r="S510" s="134"/>
      <c r="T510" s="140">
        <f>SUM($T$511:$T$520)</f>
        <v>0</v>
      </c>
      <c r="AR510" s="141" t="s">
        <v>84</v>
      </c>
      <c r="AT510" s="141" t="s">
        <v>75</v>
      </c>
      <c r="AU510" s="141" t="s">
        <v>22</v>
      </c>
      <c r="AY510" s="141" t="s">
        <v>139</v>
      </c>
      <c r="BK510" s="142">
        <f>SUM($BK$511:$BK$520)</f>
        <v>0</v>
      </c>
    </row>
    <row r="511" spans="2:65" s="6" customFormat="1" ht="15.75" customHeight="1">
      <c r="B511" s="23"/>
      <c r="C511" s="145" t="s">
        <v>912</v>
      </c>
      <c r="D511" s="145" t="s">
        <v>142</v>
      </c>
      <c r="E511" s="146" t="s">
        <v>913</v>
      </c>
      <c r="F511" s="147" t="s">
        <v>914</v>
      </c>
      <c r="G511" s="148"/>
      <c r="H511" s="149">
        <v>7</v>
      </c>
      <c r="I511" s="150"/>
      <c r="J511" s="151">
        <f>ROUND($I$511*$H$511,2)</f>
        <v>0</v>
      </c>
      <c r="K511" s="147"/>
      <c r="L511" s="43"/>
      <c r="M511" s="152"/>
      <c r="N511" s="153" t="s">
        <v>47</v>
      </c>
      <c r="O511" s="24"/>
      <c r="P511" s="154">
        <f>$O$511*$H$511</f>
        <v>0</v>
      </c>
      <c r="Q511" s="154">
        <v>0</v>
      </c>
      <c r="R511" s="154">
        <f>$Q$511*$H$511</f>
        <v>0</v>
      </c>
      <c r="S511" s="154">
        <v>0</v>
      </c>
      <c r="T511" s="155">
        <f>$S$511*$H$511</f>
        <v>0</v>
      </c>
      <c r="AR511" s="89" t="s">
        <v>255</v>
      </c>
      <c r="AT511" s="89" t="s">
        <v>142</v>
      </c>
      <c r="AU511" s="89" t="s">
        <v>84</v>
      </c>
      <c r="AY511" s="6" t="s">
        <v>139</v>
      </c>
      <c r="BE511" s="156">
        <f>IF($N$511="základní",$J$511,0)</f>
        <v>0</v>
      </c>
      <c r="BF511" s="156">
        <f>IF($N$511="snížená",$J$511,0)</f>
        <v>0</v>
      </c>
      <c r="BG511" s="156">
        <f>IF($N$511="zákl. přenesená",$J$511,0)</f>
        <v>0</v>
      </c>
      <c r="BH511" s="156">
        <f>IF($N$511="sníž. přenesená",$J$511,0)</f>
        <v>0</v>
      </c>
      <c r="BI511" s="156">
        <f>IF($N$511="nulová",$J$511,0)</f>
        <v>0</v>
      </c>
      <c r="BJ511" s="89" t="s">
        <v>22</v>
      </c>
      <c r="BK511" s="156">
        <f>ROUND($I$511*$H$511,2)</f>
        <v>0</v>
      </c>
      <c r="BL511" s="89" t="s">
        <v>255</v>
      </c>
      <c r="BM511" s="89" t="s">
        <v>915</v>
      </c>
    </row>
    <row r="512" spans="2:47" s="6" customFormat="1" ht="85.5" customHeight="1">
      <c r="B512" s="23"/>
      <c r="C512" s="24"/>
      <c r="D512" s="157" t="s">
        <v>149</v>
      </c>
      <c r="E512" s="24"/>
      <c r="F512" s="158" t="s">
        <v>916</v>
      </c>
      <c r="G512" s="24"/>
      <c r="H512" s="24"/>
      <c r="J512" s="24"/>
      <c r="K512" s="24"/>
      <c r="L512" s="43"/>
      <c r="M512" s="56"/>
      <c r="N512" s="24"/>
      <c r="O512" s="24"/>
      <c r="P512" s="24"/>
      <c r="Q512" s="24"/>
      <c r="R512" s="24"/>
      <c r="S512" s="24"/>
      <c r="T512" s="57"/>
      <c r="AT512" s="6" t="s">
        <v>149</v>
      </c>
      <c r="AU512" s="6" t="s">
        <v>84</v>
      </c>
    </row>
    <row r="513" spans="2:65" s="6" customFormat="1" ht="15.75" customHeight="1">
      <c r="B513" s="23"/>
      <c r="C513" s="145" t="s">
        <v>917</v>
      </c>
      <c r="D513" s="145" t="s">
        <v>142</v>
      </c>
      <c r="E513" s="146" t="s">
        <v>918</v>
      </c>
      <c r="F513" s="147" t="s">
        <v>919</v>
      </c>
      <c r="G513" s="148" t="s">
        <v>183</v>
      </c>
      <c r="H513" s="149">
        <v>3</v>
      </c>
      <c r="I513" s="150"/>
      <c r="J513" s="151">
        <f>ROUND($I$513*$H$513,2)</f>
        <v>0</v>
      </c>
      <c r="K513" s="147"/>
      <c r="L513" s="43"/>
      <c r="M513" s="152"/>
      <c r="N513" s="153" t="s">
        <v>47</v>
      </c>
      <c r="O513" s="24"/>
      <c r="P513" s="154">
        <f>$O$513*$H$513</f>
        <v>0</v>
      </c>
      <c r="Q513" s="154">
        <v>0</v>
      </c>
      <c r="R513" s="154">
        <f>$Q$513*$H$513</f>
        <v>0</v>
      </c>
      <c r="S513" s="154">
        <v>0</v>
      </c>
      <c r="T513" s="155">
        <f>$S$513*$H$513</f>
        <v>0</v>
      </c>
      <c r="AR513" s="89" t="s">
        <v>255</v>
      </c>
      <c r="AT513" s="89" t="s">
        <v>142</v>
      </c>
      <c r="AU513" s="89" t="s">
        <v>84</v>
      </c>
      <c r="AY513" s="6" t="s">
        <v>139</v>
      </c>
      <c r="BE513" s="156">
        <f>IF($N$513="základní",$J$513,0)</f>
        <v>0</v>
      </c>
      <c r="BF513" s="156">
        <f>IF($N$513="snížená",$J$513,0)</f>
        <v>0</v>
      </c>
      <c r="BG513" s="156">
        <f>IF($N$513="zákl. přenesená",$J$513,0)</f>
        <v>0</v>
      </c>
      <c r="BH513" s="156">
        <f>IF($N$513="sníž. přenesená",$J$513,0)</f>
        <v>0</v>
      </c>
      <c r="BI513" s="156">
        <f>IF($N$513="nulová",$J$513,0)</f>
        <v>0</v>
      </c>
      <c r="BJ513" s="89" t="s">
        <v>22</v>
      </c>
      <c r="BK513" s="156">
        <f>ROUND($I$513*$H$513,2)</f>
        <v>0</v>
      </c>
      <c r="BL513" s="89" t="s">
        <v>255</v>
      </c>
      <c r="BM513" s="89" t="s">
        <v>920</v>
      </c>
    </row>
    <row r="514" spans="2:47" s="6" customFormat="1" ht="85.5" customHeight="1">
      <c r="B514" s="23"/>
      <c r="C514" s="24"/>
      <c r="D514" s="157" t="s">
        <v>149</v>
      </c>
      <c r="E514" s="24"/>
      <c r="F514" s="158" t="s">
        <v>921</v>
      </c>
      <c r="G514" s="24"/>
      <c r="H514" s="24"/>
      <c r="J514" s="24"/>
      <c r="K514" s="24"/>
      <c r="L514" s="43"/>
      <c r="M514" s="56"/>
      <c r="N514" s="24"/>
      <c r="O514" s="24"/>
      <c r="P514" s="24"/>
      <c r="Q514" s="24"/>
      <c r="R514" s="24"/>
      <c r="S514" s="24"/>
      <c r="T514" s="57"/>
      <c r="AT514" s="6" t="s">
        <v>149</v>
      </c>
      <c r="AU514" s="6" t="s">
        <v>84</v>
      </c>
    </row>
    <row r="515" spans="2:65" s="6" customFormat="1" ht="15.75" customHeight="1">
      <c r="B515" s="23"/>
      <c r="C515" s="145" t="s">
        <v>922</v>
      </c>
      <c r="D515" s="145" t="s">
        <v>142</v>
      </c>
      <c r="E515" s="146" t="s">
        <v>923</v>
      </c>
      <c r="F515" s="147" t="s">
        <v>924</v>
      </c>
      <c r="G515" s="148" t="s">
        <v>183</v>
      </c>
      <c r="H515" s="149">
        <v>2</v>
      </c>
      <c r="I515" s="150"/>
      <c r="J515" s="151">
        <f>ROUND($I$515*$H$515,2)</f>
        <v>0</v>
      </c>
      <c r="K515" s="147"/>
      <c r="L515" s="43"/>
      <c r="M515" s="152"/>
      <c r="N515" s="153" t="s">
        <v>47</v>
      </c>
      <c r="O515" s="24"/>
      <c r="P515" s="154">
        <f>$O$515*$H$515</f>
        <v>0</v>
      </c>
      <c r="Q515" s="154">
        <v>0</v>
      </c>
      <c r="R515" s="154">
        <f>$Q$515*$H$515</f>
        <v>0</v>
      </c>
      <c r="S515" s="154">
        <v>0</v>
      </c>
      <c r="T515" s="155">
        <f>$S$515*$H$515</f>
        <v>0</v>
      </c>
      <c r="AR515" s="89" t="s">
        <v>255</v>
      </c>
      <c r="AT515" s="89" t="s">
        <v>142</v>
      </c>
      <c r="AU515" s="89" t="s">
        <v>84</v>
      </c>
      <c r="AY515" s="6" t="s">
        <v>139</v>
      </c>
      <c r="BE515" s="156">
        <f>IF($N$515="základní",$J$515,0)</f>
        <v>0</v>
      </c>
      <c r="BF515" s="156">
        <f>IF($N$515="snížená",$J$515,0)</f>
        <v>0</v>
      </c>
      <c r="BG515" s="156">
        <f>IF($N$515="zákl. přenesená",$J$515,0)</f>
        <v>0</v>
      </c>
      <c r="BH515" s="156">
        <f>IF($N$515="sníž. přenesená",$J$515,0)</f>
        <v>0</v>
      </c>
      <c r="BI515" s="156">
        <f>IF($N$515="nulová",$J$515,0)</f>
        <v>0</v>
      </c>
      <c r="BJ515" s="89" t="s">
        <v>22</v>
      </c>
      <c r="BK515" s="156">
        <f>ROUND($I$515*$H$515,2)</f>
        <v>0</v>
      </c>
      <c r="BL515" s="89" t="s">
        <v>255</v>
      </c>
      <c r="BM515" s="89" t="s">
        <v>925</v>
      </c>
    </row>
    <row r="516" spans="2:47" s="6" customFormat="1" ht="85.5" customHeight="1">
      <c r="B516" s="23"/>
      <c r="C516" s="24"/>
      <c r="D516" s="157" t="s">
        <v>149</v>
      </c>
      <c r="E516" s="24"/>
      <c r="F516" s="158" t="s">
        <v>926</v>
      </c>
      <c r="G516" s="24"/>
      <c r="H516" s="24"/>
      <c r="J516" s="24"/>
      <c r="K516" s="24"/>
      <c r="L516" s="43"/>
      <c r="M516" s="56"/>
      <c r="N516" s="24"/>
      <c r="O516" s="24"/>
      <c r="P516" s="24"/>
      <c r="Q516" s="24"/>
      <c r="R516" s="24"/>
      <c r="S516" s="24"/>
      <c r="T516" s="57"/>
      <c r="AT516" s="6" t="s">
        <v>149</v>
      </c>
      <c r="AU516" s="6" t="s">
        <v>84</v>
      </c>
    </row>
    <row r="517" spans="2:65" s="6" customFormat="1" ht="15.75" customHeight="1">
      <c r="B517" s="23"/>
      <c r="C517" s="145" t="s">
        <v>927</v>
      </c>
      <c r="D517" s="145" t="s">
        <v>142</v>
      </c>
      <c r="E517" s="146" t="s">
        <v>928</v>
      </c>
      <c r="F517" s="147" t="s">
        <v>929</v>
      </c>
      <c r="G517" s="148" t="s">
        <v>183</v>
      </c>
      <c r="H517" s="149">
        <v>1</v>
      </c>
      <c r="I517" s="150"/>
      <c r="J517" s="151">
        <f>ROUND($I$517*$H$517,2)</f>
        <v>0</v>
      </c>
      <c r="K517" s="147"/>
      <c r="L517" s="43"/>
      <c r="M517" s="152"/>
      <c r="N517" s="153" t="s">
        <v>47</v>
      </c>
      <c r="O517" s="24"/>
      <c r="P517" s="154">
        <f>$O$517*$H$517</f>
        <v>0</v>
      </c>
      <c r="Q517" s="154">
        <v>0</v>
      </c>
      <c r="R517" s="154">
        <f>$Q$517*$H$517</f>
        <v>0</v>
      </c>
      <c r="S517" s="154">
        <v>0</v>
      </c>
      <c r="T517" s="155">
        <f>$S$517*$H$517</f>
        <v>0</v>
      </c>
      <c r="AR517" s="89" t="s">
        <v>255</v>
      </c>
      <c r="AT517" s="89" t="s">
        <v>142</v>
      </c>
      <c r="AU517" s="89" t="s">
        <v>84</v>
      </c>
      <c r="AY517" s="6" t="s">
        <v>139</v>
      </c>
      <c r="BE517" s="156">
        <f>IF($N$517="základní",$J$517,0)</f>
        <v>0</v>
      </c>
      <c r="BF517" s="156">
        <f>IF($N$517="snížená",$J$517,0)</f>
        <v>0</v>
      </c>
      <c r="BG517" s="156">
        <f>IF($N$517="zákl. přenesená",$J$517,0)</f>
        <v>0</v>
      </c>
      <c r="BH517" s="156">
        <f>IF($N$517="sníž. přenesená",$J$517,0)</f>
        <v>0</v>
      </c>
      <c r="BI517" s="156">
        <f>IF($N$517="nulová",$J$517,0)</f>
        <v>0</v>
      </c>
      <c r="BJ517" s="89" t="s">
        <v>22</v>
      </c>
      <c r="BK517" s="156">
        <f>ROUND($I$517*$H$517,2)</f>
        <v>0</v>
      </c>
      <c r="BL517" s="89" t="s">
        <v>255</v>
      </c>
      <c r="BM517" s="89" t="s">
        <v>930</v>
      </c>
    </row>
    <row r="518" spans="2:47" s="6" customFormat="1" ht="62.25" customHeight="1">
      <c r="B518" s="23"/>
      <c r="C518" s="24"/>
      <c r="D518" s="157" t="s">
        <v>149</v>
      </c>
      <c r="E518" s="24"/>
      <c r="F518" s="158" t="s">
        <v>931</v>
      </c>
      <c r="G518" s="24"/>
      <c r="H518" s="24"/>
      <c r="J518" s="24"/>
      <c r="K518" s="24"/>
      <c r="L518" s="43"/>
      <c r="M518" s="56"/>
      <c r="N518" s="24"/>
      <c r="O518" s="24"/>
      <c r="P518" s="24"/>
      <c r="Q518" s="24"/>
      <c r="R518" s="24"/>
      <c r="S518" s="24"/>
      <c r="T518" s="57"/>
      <c r="AT518" s="6" t="s">
        <v>149</v>
      </c>
      <c r="AU518" s="6" t="s">
        <v>84</v>
      </c>
    </row>
    <row r="519" spans="2:65" s="6" customFormat="1" ht="15.75" customHeight="1">
      <c r="B519" s="23"/>
      <c r="C519" s="145" t="s">
        <v>932</v>
      </c>
      <c r="D519" s="145" t="s">
        <v>142</v>
      </c>
      <c r="E519" s="146" t="s">
        <v>933</v>
      </c>
      <c r="F519" s="147" t="s">
        <v>934</v>
      </c>
      <c r="G519" s="148" t="s">
        <v>183</v>
      </c>
      <c r="H519" s="149">
        <v>2</v>
      </c>
      <c r="I519" s="150"/>
      <c r="J519" s="151">
        <f>ROUND($I$519*$H$519,2)</f>
        <v>0</v>
      </c>
      <c r="K519" s="147"/>
      <c r="L519" s="43"/>
      <c r="M519" s="152"/>
      <c r="N519" s="153" t="s">
        <v>47</v>
      </c>
      <c r="O519" s="24"/>
      <c r="P519" s="154">
        <f>$O$519*$H$519</f>
        <v>0</v>
      </c>
      <c r="Q519" s="154">
        <v>0</v>
      </c>
      <c r="R519" s="154">
        <f>$Q$519*$H$519</f>
        <v>0</v>
      </c>
      <c r="S519" s="154">
        <v>0</v>
      </c>
      <c r="T519" s="155">
        <f>$S$519*$H$519</f>
        <v>0</v>
      </c>
      <c r="AR519" s="89" t="s">
        <v>255</v>
      </c>
      <c r="AT519" s="89" t="s">
        <v>142</v>
      </c>
      <c r="AU519" s="89" t="s">
        <v>84</v>
      </c>
      <c r="AY519" s="6" t="s">
        <v>139</v>
      </c>
      <c r="BE519" s="156">
        <f>IF($N$519="základní",$J$519,0)</f>
        <v>0</v>
      </c>
      <c r="BF519" s="156">
        <f>IF($N$519="snížená",$J$519,0)</f>
        <v>0</v>
      </c>
      <c r="BG519" s="156">
        <f>IF($N$519="zákl. přenesená",$J$519,0)</f>
        <v>0</v>
      </c>
      <c r="BH519" s="156">
        <f>IF($N$519="sníž. přenesená",$J$519,0)</f>
        <v>0</v>
      </c>
      <c r="BI519" s="156">
        <f>IF($N$519="nulová",$J$519,0)</f>
        <v>0</v>
      </c>
      <c r="BJ519" s="89" t="s">
        <v>22</v>
      </c>
      <c r="BK519" s="156">
        <f>ROUND($I$519*$H$519,2)</f>
        <v>0</v>
      </c>
      <c r="BL519" s="89" t="s">
        <v>255</v>
      </c>
      <c r="BM519" s="89" t="s">
        <v>935</v>
      </c>
    </row>
    <row r="520" spans="2:47" s="6" customFormat="1" ht="62.25" customHeight="1">
      <c r="B520" s="23"/>
      <c r="C520" s="24"/>
      <c r="D520" s="157" t="s">
        <v>149</v>
      </c>
      <c r="E520" s="24"/>
      <c r="F520" s="158" t="s">
        <v>936</v>
      </c>
      <c r="G520" s="24"/>
      <c r="H520" s="24"/>
      <c r="J520" s="24"/>
      <c r="K520" s="24"/>
      <c r="L520" s="43"/>
      <c r="M520" s="56"/>
      <c r="N520" s="24"/>
      <c r="O520" s="24"/>
      <c r="P520" s="24"/>
      <c r="Q520" s="24"/>
      <c r="R520" s="24"/>
      <c r="S520" s="24"/>
      <c r="T520" s="57"/>
      <c r="AT520" s="6" t="s">
        <v>149</v>
      </c>
      <c r="AU520" s="6" t="s">
        <v>84</v>
      </c>
    </row>
    <row r="521" spans="2:63" s="132" customFormat="1" ht="30.75" customHeight="1">
      <c r="B521" s="133"/>
      <c r="C521" s="134"/>
      <c r="D521" s="134" t="s">
        <v>75</v>
      </c>
      <c r="E521" s="143" t="s">
        <v>937</v>
      </c>
      <c r="F521" s="143" t="s">
        <v>938</v>
      </c>
      <c r="G521" s="134"/>
      <c r="H521" s="134"/>
      <c r="J521" s="144">
        <f>$BK$521</f>
        <v>0</v>
      </c>
      <c r="K521" s="134"/>
      <c r="L521" s="137"/>
      <c r="M521" s="138"/>
      <c r="N521" s="134"/>
      <c r="O521" s="134"/>
      <c r="P521" s="139">
        <f>SUM($P$522:$P$523)</f>
        <v>0</v>
      </c>
      <c r="Q521" s="134"/>
      <c r="R521" s="139">
        <f>SUM($R$522:$R$523)</f>
        <v>0</v>
      </c>
      <c r="S521" s="134"/>
      <c r="T521" s="140">
        <f>SUM($T$522:$T$523)</f>
        <v>0</v>
      </c>
      <c r="AR521" s="141" t="s">
        <v>84</v>
      </c>
      <c r="AT521" s="141" t="s">
        <v>75</v>
      </c>
      <c r="AU521" s="141" t="s">
        <v>22</v>
      </c>
      <c r="AY521" s="141" t="s">
        <v>139</v>
      </c>
      <c r="BK521" s="142">
        <f>SUM($BK$522:$BK$523)</f>
        <v>0</v>
      </c>
    </row>
    <row r="522" spans="2:65" s="6" customFormat="1" ht="15.75" customHeight="1">
      <c r="B522" s="23"/>
      <c r="C522" s="145" t="s">
        <v>939</v>
      </c>
      <c r="D522" s="145" t="s">
        <v>142</v>
      </c>
      <c r="E522" s="146" t="s">
        <v>940</v>
      </c>
      <c r="F522" s="147" t="s">
        <v>941</v>
      </c>
      <c r="G522" s="148" t="s">
        <v>189</v>
      </c>
      <c r="H522" s="149">
        <v>768</v>
      </c>
      <c r="I522" s="150"/>
      <c r="J522" s="151">
        <f>ROUND($I$522*$H$522,2)</f>
        <v>0</v>
      </c>
      <c r="K522" s="147"/>
      <c r="L522" s="43"/>
      <c r="M522" s="152"/>
      <c r="N522" s="153" t="s">
        <v>47</v>
      </c>
      <c r="O522" s="24"/>
      <c r="P522" s="154">
        <f>$O$522*$H$522</f>
        <v>0</v>
      </c>
      <c r="Q522" s="154">
        <v>0</v>
      </c>
      <c r="R522" s="154">
        <f>$Q$522*$H$522</f>
        <v>0</v>
      </c>
      <c r="S522" s="154">
        <v>0</v>
      </c>
      <c r="T522" s="155">
        <f>$S$522*$H$522</f>
        <v>0</v>
      </c>
      <c r="AR522" s="89" t="s">
        <v>255</v>
      </c>
      <c r="AT522" s="89" t="s">
        <v>142</v>
      </c>
      <c r="AU522" s="89" t="s">
        <v>84</v>
      </c>
      <c r="AY522" s="6" t="s">
        <v>139</v>
      </c>
      <c r="BE522" s="156">
        <f>IF($N$522="základní",$J$522,0)</f>
        <v>0</v>
      </c>
      <c r="BF522" s="156">
        <f>IF($N$522="snížená",$J$522,0)</f>
        <v>0</v>
      </c>
      <c r="BG522" s="156">
        <f>IF($N$522="zákl. přenesená",$J$522,0)</f>
        <v>0</v>
      </c>
      <c r="BH522" s="156">
        <f>IF($N$522="sníž. přenesená",$J$522,0)</f>
        <v>0</v>
      </c>
      <c r="BI522" s="156">
        <f>IF($N$522="nulová",$J$522,0)</f>
        <v>0</v>
      </c>
      <c r="BJ522" s="89" t="s">
        <v>22</v>
      </c>
      <c r="BK522" s="156">
        <f>ROUND($I$522*$H$522,2)</f>
        <v>0</v>
      </c>
      <c r="BL522" s="89" t="s">
        <v>255</v>
      </c>
      <c r="BM522" s="89" t="s">
        <v>942</v>
      </c>
    </row>
    <row r="523" spans="2:51" s="6" customFormat="1" ht="15.75" customHeight="1">
      <c r="B523" s="167"/>
      <c r="C523" s="168"/>
      <c r="D523" s="157" t="s">
        <v>151</v>
      </c>
      <c r="E523" s="169"/>
      <c r="F523" s="169" t="s">
        <v>943</v>
      </c>
      <c r="G523" s="168"/>
      <c r="H523" s="170">
        <v>768</v>
      </c>
      <c r="J523" s="168"/>
      <c r="K523" s="168"/>
      <c r="L523" s="171"/>
      <c r="M523" s="172"/>
      <c r="N523" s="168"/>
      <c r="O523" s="168"/>
      <c r="P523" s="168"/>
      <c r="Q523" s="168"/>
      <c r="R523" s="168"/>
      <c r="S523" s="168"/>
      <c r="T523" s="173"/>
      <c r="AT523" s="174" t="s">
        <v>151</v>
      </c>
      <c r="AU523" s="174" t="s">
        <v>84</v>
      </c>
      <c r="AV523" s="174" t="s">
        <v>84</v>
      </c>
      <c r="AW523" s="174" t="s">
        <v>97</v>
      </c>
      <c r="AX523" s="174" t="s">
        <v>76</v>
      </c>
      <c r="AY523" s="174" t="s">
        <v>139</v>
      </c>
    </row>
    <row r="524" spans="2:63" s="132" customFormat="1" ht="30.75" customHeight="1">
      <c r="B524" s="133"/>
      <c r="C524" s="134"/>
      <c r="D524" s="134" t="s">
        <v>75</v>
      </c>
      <c r="E524" s="143" t="s">
        <v>944</v>
      </c>
      <c r="F524" s="143" t="s">
        <v>945</v>
      </c>
      <c r="G524" s="134"/>
      <c r="H524" s="134"/>
      <c r="J524" s="144">
        <f>$BK$524</f>
        <v>0</v>
      </c>
      <c r="K524" s="134"/>
      <c r="L524" s="137"/>
      <c r="M524" s="138"/>
      <c r="N524" s="134"/>
      <c r="O524" s="134"/>
      <c r="P524" s="139">
        <f>SUM($P$525:$P$529)</f>
        <v>0</v>
      </c>
      <c r="Q524" s="134"/>
      <c r="R524" s="139">
        <f>SUM($R$525:$R$529)</f>
        <v>0.41600000000000004</v>
      </c>
      <c r="S524" s="134"/>
      <c r="T524" s="140">
        <f>SUM($T$525:$T$529)</f>
        <v>0</v>
      </c>
      <c r="AR524" s="141" t="s">
        <v>84</v>
      </c>
      <c r="AT524" s="141" t="s">
        <v>75</v>
      </c>
      <c r="AU524" s="141" t="s">
        <v>22</v>
      </c>
      <c r="AY524" s="141" t="s">
        <v>139</v>
      </c>
      <c r="BK524" s="142">
        <f>SUM($BK$525:$BK$529)</f>
        <v>0</v>
      </c>
    </row>
    <row r="525" spans="2:65" s="6" customFormat="1" ht="15.75" customHeight="1">
      <c r="B525" s="23"/>
      <c r="C525" s="145" t="s">
        <v>946</v>
      </c>
      <c r="D525" s="145" t="s">
        <v>142</v>
      </c>
      <c r="E525" s="146" t="s">
        <v>947</v>
      </c>
      <c r="F525" s="147" t="s">
        <v>948</v>
      </c>
      <c r="G525" s="148" t="s">
        <v>163</v>
      </c>
      <c r="H525" s="149">
        <v>800</v>
      </c>
      <c r="I525" s="150"/>
      <c r="J525" s="151">
        <f>ROUND($I$525*$H$525,2)</f>
        <v>0</v>
      </c>
      <c r="K525" s="147" t="s">
        <v>146</v>
      </c>
      <c r="L525" s="43"/>
      <c r="M525" s="152"/>
      <c r="N525" s="153" t="s">
        <v>47</v>
      </c>
      <c r="O525" s="24"/>
      <c r="P525" s="154">
        <f>$O$525*$H$525</f>
        <v>0</v>
      </c>
      <c r="Q525" s="154">
        <v>0.0002</v>
      </c>
      <c r="R525" s="154">
        <f>$Q$525*$H$525</f>
        <v>0.16</v>
      </c>
      <c r="S525" s="154">
        <v>0</v>
      </c>
      <c r="T525" s="155">
        <f>$S$525*$H$525</f>
        <v>0</v>
      </c>
      <c r="AR525" s="89" t="s">
        <v>255</v>
      </c>
      <c r="AT525" s="89" t="s">
        <v>142</v>
      </c>
      <c r="AU525" s="89" t="s">
        <v>84</v>
      </c>
      <c r="AY525" s="6" t="s">
        <v>139</v>
      </c>
      <c r="BE525" s="156">
        <f>IF($N$525="základní",$J$525,0)</f>
        <v>0</v>
      </c>
      <c r="BF525" s="156">
        <f>IF($N$525="snížená",$J$525,0)</f>
        <v>0</v>
      </c>
      <c r="BG525" s="156">
        <f>IF($N$525="zákl. přenesená",$J$525,0)</f>
        <v>0</v>
      </c>
      <c r="BH525" s="156">
        <f>IF($N$525="sníž. přenesená",$J$525,0)</f>
        <v>0</v>
      </c>
      <c r="BI525" s="156">
        <f>IF($N$525="nulová",$J$525,0)</f>
        <v>0</v>
      </c>
      <c r="BJ525" s="89" t="s">
        <v>22</v>
      </c>
      <c r="BK525" s="156">
        <f>ROUND($I$525*$H$525,2)</f>
        <v>0</v>
      </c>
      <c r="BL525" s="89" t="s">
        <v>255</v>
      </c>
      <c r="BM525" s="89" t="s">
        <v>949</v>
      </c>
    </row>
    <row r="526" spans="2:47" s="6" customFormat="1" ht="16.5" customHeight="1">
      <c r="B526" s="23"/>
      <c r="C526" s="24"/>
      <c r="D526" s="157" t="s">
        <v>149</v>
      </c>
      <c r="E526" s="24"/>
      <c r="F526" s="158" t="s">
        <v>950</v>
      </c>
      <c r="G526" s="24"/>
      <c r="H526" s="24"/>
      <c r="J526" s="24"/>
      <c r="K526" s="24"/>
      <c r="L526" s="43"/>
      <c r="M526" s="56"/>
      <c r="N526" s="24"/>
      <c r="O526" s="24"/>
      <c r="P526" s="24"/>
      <c r="Q526" s="24"/>
      <c r="R526" s="24"/>
      <c r="S526" s="24"/>
      <c r="T526" s="57"/>
      <c r="AT526" s="6" t="s">
        <v>149</v>
      </c>
      <c r="AU526" s="6" t="s">
        <v>84</v>
      </c>
    </row>
    <row r="527" spans="2:51" s="6" customFormat="1" ht="15.75" customHeight="1">
      <c r="B527" s="167"/>
      <c r="C527" s="168"/>
      <c r="D527" s="161" t="s">
        <v>151</v>
      </c>
      <c r="E527" s="168"/>
      <c r="F527" s="169" t="s">
        <v>951</v>
      </c>
      <c r="G527" s="168"/>
      <c r="H527" s="170">
        <v>800</v>
      </c>
      <c r="J527" s="168"/>
      <c r="K527" s="168"/>
      <c r="L527" s="171"/>
      <c r="M527" s="172"/>
      <c r="N527" s="168"/>
      <c r="O527" s="168"/>
      <c r="P527" s="168"/>
      <c r="Q527" s="168"/>
      <c r="R527" s="168"/>
      <c r="S527" s="168"/>
      <c r="T527" s="173"/>
      <c r="AT527" s="174" t="s">
        <v>151</v>
      </c>
      <c r="AU527" s="174" t="s">
        <v>84</v>
      </c>
      <c r="AV527" s="174" t="s">
        <v>84</v>
      </c>
      <c r="AW527" s="174" t="s">
        <v>97</v>
      </c>
      <c r="AX527" s="174" t="s">
        <v>76</v>
      </c>
      <c r="AY527" s="174" t="s">
        <v>139</v>
      </c>
    </row>
    <row r="528" spans="2:65" s="6" customFormat="1" ht="15.75" customHeight="1">
      <c r="B528" s="23"/>
      <c r="C528" s="145" t="s">
        <v>952</v>
      </c>
      <c r="D528" s="145" t="s">
        <v>142</v>
      </c>
      <c r="E528" s="146" t="s">
        <v>953</v>
      </c>
      <c r="F528" s="147" t="s">
        <v>954</v>
      </c>
      <c r="G528" s="148" t="s">
        <v>163</v>
      </c>
      <c r="H528" s="149">
        <v>800</v>
      </c>
      <c r="I528" s="150"/>
      <c r="J528" s="151">
        <f>ROUND($I$528*$H$528,2)</f>
        <v>0</v>
      </c>
      <c r="K528" s="147" t="s">
        <v>146</v>
      </c>
      <c r="L528" s="43"/>
      <c r="M528" s="152"/>
      <c r="N528" s="153" t="s">
        <v>47</v>
      </c>
      <c r="O528" s="24"/>
      <c r="P528" s="154">
        <f>$O$528*$H$528</f>
        <v>0</v>
      </c>
      <c r="Q528" s="154">
        <v>0.00032</v>
      </c>
      <c r="R528" s="154">
        <f>$Q$528*$H$528</f>
        <v>0.256</v>
      </c>
      <c r="S528" s="154">
        <v>0</v>
      </c>
      <c r="T528" s="155">
        <f>$S$528*$H$528</f>
        <v>0</v>
      </c>
      <c r="AR528" s="89" t="s">
        <v>255</v>
      </c>
      <c r="AT528" s="89" t="s">
        <v>142</v>
      </c>
      <c r="AU528" s="89" t="s">
        <v>84</v>
      </c>
      <c r="AY528" s="6" t="s">
        <v>139</v>
      </c>
      <c r="BE528" s="156">
        <f>IF($N$528="základní",$J$528,0)</f>
        <v>0</v>
      </c>
      <c r="BF528" s="156">
        <f>IF($N$528="snížená",$J$528,0)</f>
        <v>0</v>
      </c>
      <c r="BG528" s="156">
        <f>IF($N$528="zákl. přenesená",$J$528,0)</f>
        <v>0</v>
      </c>
      <c r="BH528" s="156">
        <f>IF($N$528="sníž. přenesená",$J$528,0)</f>
        <v>0</v>
      </c>
      <c r="BI528" s="156">
        <f>IF($N$528="nulová",$J$528,0)</f>
        <v>0</v>
      </c>
      <c r="BJ528" s="89" t="s">
        <v>22</v>
      </c>
      <c r="BK528" s="156">
        <f>ROUND($I$528*$H$528,2)</f>
        <v>0</v>
      </c>
      <c r="BL528" s="89" t="s">
        <v>255</v>
      </c>
      <c r="BM528" s="89" t="s">
        <v>955</v>
      </c>
    </row>
    <row r="529" spans="2:47" s="6" customFormat="1" ht="27" customHeight="1">
      <c r="B529" s="23"/>
      <c r="C529" s="24"/>
      <c r="D529" s="157" t="s">
        <v>149</v>
      </c>
      <c r="E529" s="24"/>
      <c r="F529" s="158" t="s">
        <v>956</v>
      </c>
      <c r="G529" s="24"/>
      <c r="H529" s="24"/>
      <c r="J529" s="24"/>
      <c r="K529" s="24"/>
      <c r="L529" s="43"/>
      <c r="M529" s="56"/>
      <c r="N529" s="24"/>
      <c r="O529" s="24"/>
      <c r="P529" s="24"/>
      <c r="Q529" s="24"/>
      <c r="R529" s="24"/>
      <c r="S529" s="24"/>
      <c r="T529" s="57"/>
      <c r="AT529" s="6" t="s">
        <v>149</v>
      </c>
      <c r="AU529" s="6" t="s">
        <v>84</v>
      </c>
    </row>
    <row r="530" spans="2:63" s="132" customFormat="1" ht="30.75" customHeight="1">
      <c r="B530" s="133"/>
      <c r="C530" s="134"/>
      <c r="D530" s="134" t="s">
        <v>75</v>
      </c>
      <c r="E530" s="143" t="s">
        <v>957</v>
      </c>
      <c r="F530" s="143" t="s">
        <v>958</v>
      </c>
      <c r="G530" s="134"/>
      <c r="H530" s="134"/>
      <c r="J530" s="144">
        <f>$BK$530</f>
        <v>0</v>
      </c>
      <c r="K530" s="134"/>
      <c r="L530" s="137"/>
      <c r="M530" s="138"/>
      <c r="N530" s="134"/>
      <c r="O530" s="134"/>
      <c r="P530" s="139">
        <f>$P$531</f>
        <v>0</v>
      </c>
      <c r="Q530" s="134"/>
      <c r="R530" s="139">
        <f>$R$531</f>
        <v>0</v>
      </c>
      <c r="S530" s="134"/>
      <c r="T530" s="140">
        <f>$T$531</f>
        <v>0</v>
      </c>
      <c r="AR530" s="141" t="s">
        <v>140</v>
      </c>
      <c r="AT530" s="141" t="s">
        <v>75</v>
      </c>
      <c r="AU530" s="141" t="s">
        <v>22</v>
      </c>
      <c r="AY530" s="141" t="s">
        <v>139</v>
      </c>
      <c r="BK530" s="142">
        <f>$BK$531</f>
        <v>0</v>
      </c>
    </row>
    <row r="531" spans="2:65" s="6" customFormat="1" ht="15.75" customHeight="1">
      <c r="B531" s="23"/>
      <c r="C531" s="145" t="s">
        <v>959</v>
      </c>
      <c r="D531" s="145" t="s">
        <v>142</v>
      </c>
      <c r="E531" s="146" t="s">
        <v>960</v>
      </c>
      <c r="F531" s="147" t="s">
        <v>961</v>
      </c>
      <c r="G531" s="148" t="s">
        <v>432</v>
      </c>
      <c r="H531" s="149">
        <v>1</v>
      </c>
      <c r="I531" s="150"/>
      <c r="J531" s="151">
        <f>ROUND($I$531*$H$531,2)</f>
        <v>0</v>
      </c>
      <c r="K531" s="147"/>
      <c r="L531" s="43"/>
      <c r="M531" s="152"/>
      <c r="N531" s="153" t="s">
        <v>47</v>
      </c>
      <c r="O531" s="24"/>
      <c r="P531" s="154">
        <f>$O$531*$H$531</f>
        <v>0</v>
      </c>
      <c r="Q531" s="154">
        <v>0</v>
      </c>
      <c r="R531" s="154">
        <f>$Q$531*$H$531</f>
        <v>0</v>
      </c>
      <c r="S531" s="154">
        <v>0</v>
      </c>
      <c r="T531" s="155">
        <f>$S$531*$H$531</f>
        <v>0</v>
      </c>
      <c r="AR531" s="89" t="s">
        <v>344</v>
      </c>
      <c r="AT531" s="89" t="s">
        <v>142</v>
      </c>
      <c r="AU531" s="89" t="s">
        <v>84</v>
      </c>
      <c r="AY531" s="6" t="s">
        <v>139</v>
      </c>
      <c r="BE531" s="156">
        <f>IF($N$531="základní",$J$531,0)</f>
        <v>0</v>
      </c>
      <c r="BF531" s="156">
        <f>IF($N$531="snížená",$J$531,0)</f>
        <v>0</v>
      </c>
      <c r="BG531" s="156">
        <f>IF($N$531="zákl. přenesená",$J$531,0)</f>
        <v>0</v>
      </c>
      <c r="BH531" s="156">
        <f>IF($N$531="sníž. přenesená",$J$531,0)</f>
        <v>0</v>
      </c>
      <c r="BI531" s="156">
        <f>IF($N$531="nulová",$J$531,0)</f>
        <v>0</v>
      </c>
      <c r="BJ531" s="89" t="s">
        <v>22</v>
      </c>
      <c r="BK531" s="156">
        <f>ROUND($I$531*$H$531,2)</f>
        <v>0</v>
      </c>
      <c r="BL531" s="89" t="s">
        <v>344</v>
      </c>
      <c r="BM531" s="89" t="s">
        <v>962</v>
      </c>
    </row>
    <row r="532" spans="2:63" s="132" customFormat="1" ht="30.75" customHeight="1">
      <c r="B532" s="133"/>
      <c r="C532" s="134"/>
      <c r="D532" s="134" t="s">
        <v>75</v>
      </c>
      <c r="E532" s="143" t="s">
        <v>963</v>
      </c>
      <c r="F532" s="143" t="s">
        <v>964</v>
      </c>
      <c r="G532" s="134"/>
      <c r="H532" s="134"/>
      <c r="J532" s="144">
        <f>$BK$532</f>
        <v>0</v>
      </c>
      <c r="K532" s="134"/>
      <c r="L532" s="137"/>
      <c r="M532" s="138"/>
      <c r="N532" s="134"/>
      <c r="O532" s="134"/>
      <c r="P532" s="139">
        <f>SUM($P$533:$P$537)</f>
        <v>0</v>
      </c>
      <c r="Q532" s="134"/>
      <c r="R532" s="139">
        <f>SUM($R$533:$R$537)</f>
        <v>0</v>
      </c>
      <c r="S532" s="134"/>
      <c r="T532" s="140">
        <f>SUM($T$533:$T$537)</f>
        <v>0</v>
      </c>
      <c r="AR532" s="141" t="s">
        <v>140</v>
      </c>
      <c r="AT532" s="141" t="s">
        <v>75</v>
      </c>
      <c r="AU532" s="141" t="s">
        <v>22</v>
      </c>
      <c r="AY532" s="141" t="s">
        <v>139</v>
      </c>
      <c r="BK532" s="142">
        <f>SUM($BK$533:$BK$537)</f>
        <v>0</v>
      </c>
    </row>
    <row r="533" spans="2:65" s="6" customFormat="1" ht="27" customHeight="1">
      <c r="B533" s="23"/>
      <c r="C533" s="148" t="s">
        <v>965</v>
      </c>
      <c r="D533" s="148" t="s">
        <v>142</v>
      </c>
      <c r="E533" s="146" t="s">
        <v>966</v>
      </c>
      <c r="F533" s="147" t="s">
        <v>967</v>
      </c>
      <c r="G533" s="148" t="s">
        <v>183</v>
      </c>
      <c r="H533" s="149">
        <v>2</v>
      </c>
      <c r="I533" s="150"/>
      <c r="J533" s="151">
        <f>ROUND($I$533*$H$533,2)</f>
        <v>0</v>
      </c>
      <c r="K533" s="147"/>
      <c r="L533" s="43"/>
      <c r="M533" s="152"/>
      <c r="N533" s="153" t="s">
        <v>47</v>
      </c>
      <c r="O533" s="24"/>
      <c r="P533" s="154">
        <f>$O$533*$H$533</f>
        <v>0</v>
      </c>
      <c r="Q533" s="154">
        <v>0</v>
      </c>
      <c r="R533" s="154">
        <f>$Q$533*$H$533</f>
        <v>0</v>
      </c>
      <c r="S533" s="154">
        <v>0</v>
      </c>
      <c r="T533" s="155">
        <f>$S$533*$H$533</f>
        <v>0</v>
      </c>
      <c r="AR533" s="89" t="s">
        <v>344</v>
      </c>
      <c r="AT533" s="89" t="s">
        <v>142</v>
      </c>
      <c r="AU533" s="89" t="s">
        <v>84</v>
      </c>
      <c r="AY533" s="89" t="s">
        <v>139</v>
      </c>
      <c r="BE533" s="156">
        <f>IF($N$533="základní",$J$533,0)</f>
        <v>0</v>
      </c>
      <c r="BF533" s="156">
        <f>IF($N$533="snížená",$J$533,0)</f>
        <v>0</v>
      </c>
      <c r="BG533" s="156">
        <f>IF($N$533="zákl. přenesená",$J$533,0)</f>
        <v>0</v>
      </c>
      <c r="BH533" s="156">
        <f>IF($N$533="sníž. přenesená",$J$533,0)</f>
        <v>0</v>
      </c>
      <c r="BI533" s="156">
        <f>IF($N$533="nulová",$J$533,0)</f>
        <v>0</v>
      </c>
      <c r="BJ533" s="89" t="s">
        <v>22</v>
      </c>
      <c r="BK533" s="156">
        <f>ROUND($I$533*$H$533,2)</f>
        <v>0</v>
      </c>
      <c r="BL533" s="89" t="s">
        <v>344</v>
      </c>
      <c r="BM533" s="89" t="s">
        <v>968</v>
      </c>
    </row>
    <row r="534" spans="2:65" s="6" customFormat="1" ht="27" customHeight="1">
      <c r="B534" s="23"/>
      <c r="C534" s="148" t="s">
        <v>969</v>
      </c>
      <c r="D534" s="148" t="s">
        <v>142</v>
      </c>
      <c r="E534" s="146" t="s">
        <v>970</v>
      </c>
      <c r="F534" s="147" t="s">
        <v>971</v>
      </c>
      <c r="G534" s="148" t="s">
        <v>183</v>
      </c>
      <c r="H534" s="149">
        <v>2</v>
      </c>
      <c r="I534" s="150"/>
      <c r="J534" s="151">
        <f>ROUND($I$534*$H$534,2)</f>
        <v>0</v>
      </c>
      <c r="K534" s="147"/>
      <c r="L534" s="43"/>
      <c r="M534" s="152"/>
      <c r="N534" s="153" t="s">
        <v>47</v>
      </c>
      <c r="O534" s="24"/>
      <c r="P534" s="154">
        <f>$O$534*$H$534</f>
        <v>0</v>
      </c>
      <c r="Q534" s="154">
        <v>0</v>
      </c>
      <c r="R534" s="154">
        <f>$Q$534*$H$534</f>
        <v>0</v>
      </c>
      <c r="S534" s="154">
        <v>0</v>
      </c>
      <c r="T534" s="155">
        <f>$S$534*$H$534</f>
        <v>0</v>
      </c>
      <c r="AR534" s="89" t="s">
        <v>344</v>
      </c>
      <c r="AT534" s="89" t="s">
        <v>142</v>
      </c>
      <c r="AU534" s="89" t="s">
        <v>84</v>
      </c>
      <c r="AY534" s="89" t="s">
        <v>139</v>
      </c>
      <c r="BE534" s="156">
        <f>IF($N$534="základní",$J$534,0)</f>
        <v>0</v>
      </c>
      <c r="BF534" s="156">
        <f>IF($N$534="snížená",$J$534,0)</f>
        <v>0</v>
      </c>
      <c r="BG534" s="156">
        <f>IF($N$534="zákl. přenesená",$J$534,0)</f>
        <v>0</v>
      </c>
      <c r="BH534" s="156">
        <f>IF($N$534="sníž. přenesená",$J$534,0)</f>
        <v>0</v>
      </c>
      <c r="BI534" s="156">
        <f>IF($N$534="nulová",$J$534,0)</f>
        <v>0</v>
      </c>
      <c r="BJ534" s="89" t="s">
        <v>22</v>
      </c>
      <c r="BK534" s="156">
        <f>ROUND($I$534*$H$534,2)</f>
        <v>0</v>
      </c>
      <c r="BL534" s="89" t="s">
        <v>344</v>
      </c>
      <c r="BM534" s="89" t="s">
        <v>972</v>
      </c>
    </row>
    <row r="535" spans="2:65" s="6" customFormat="1" ht="15.75" customHeight="1">
      <c r="B535" s="23"/>
      <c r="C535" s="148" t="s">
        <v>973</v>
      </c>
      <c r="D535" s="148" t="s">
        <v>142</v>
      </c>
      <c r="E535" s="146" t="s">
        <v>974</v>
      </c>
      <c r="F535" s="147" t="s">
        <v>975</v>
      </c>
      <c r="G535" s="148" t="s">
        <v>183</v>
      </c>
      <c r="H535" s="149">
        <v>2</v>
      </c>
      <c r="I535" s="150"/>
      <c r="J535" s="151">
        <f>ROUND($I$535*$H$535,2)</f>
        <v>0</v>
      </c>
      <c r="K535" s="147"/>
      <c r="L535" s="43"/>
      <c r="M535" s="152"/>
      <c r="N535" s="153" t="s">
        <v>47</v>
      </c>
      <c r="O535" s="24"/>
      <c r="P535" s="154">
        <f>$O$535*$H$535</f>
        <v>0</v>
      </c>
      <c r="Q535" s="154">
        <v>0</v>
      </c>
      <c r="R535" s="154">
        <f>$Q$535*$H$535</f>
        <v>0</v>
      </c>
      <c r="S535" s="154">
        <v>0</v>
      </c>
      <c r="T535" s="155">
        <f>$S$535*$H$535</f>
        <v>0</v>
      </c>
      <c r="AR535" s="89" t="s">
        <v>344</v>
      </c>
      <c r="AT535" s="89" t="s">
        <v>142</v>
      </c>
      <c r="AU535" s="89" t="s">
        <v>84</v>
      </c>
      <c r="AY535" s="89" t="s">
        <v>139</v>
      </c>
      <c r="BE535" s="156">
        <f>IF($N$535="základní",$J$535,0)</f>
        <v>0</v>
      </c>
      <c r="BF535" s="156">
        <f>IF($N$535="snížená",$J$535,0)</f>
        <v>0</v>
      </c>
      <c r="BG535" s="156">
        <f>IF($N$535="zákl. přenesená",$J$535,0)</f>
        <v>0</v>
      </c>
      <c r="BH535" s="156">
        <f>IF($N$535="sníž. přenesená",$J$535,0)</f>
        <v>0</v>
      </c>
      <c r="BI535" s="156">
        <f>IF($N$535="nulová",$J$535,0)</f>
        <v>0</v>
      </c>
      <c r="BJ535" s="89" t="s">
        <v>22</v>
      </c>
      <c r="BK535" s="156">
        <f>ROUND($I$535*$H$535,2)</f>
        <v>0</v>
      </c>
      <c r="BL535" s="89" t="s">
        <v>344</v>
      </c>
      <c r="BM535" s="89" t="s">
        <v>976</v>
      </c>
    </row>
    <row r="536" spans="2:65" s="6" customFormat="1" ht="27" customHeight="1">
      <c r="B536" s="23"/>
      <c r="C536" s="148" t="s">
        <v>977</v>
      </c>
      <c r="D536" s="148" t="s">
        <v>142</v>
      </c>
      <c r="E536" s="146" t="s">
        <v>978</v>
      </c>
      <c r="F536" s="147" t="s">
        <v>979</v>
      </c>
      <c r="G536" s="148" t="s">
        <v>183</v>
      </c>
      <c r="H536" s="149">
        <v>1</v>
      </c>
      <c r="I536" s="150"/>
      <c r="J536" s="151">
        <f>ROUND($I$536*$H$536,2)</f>
        <v>0</v>
      </c>
      <c r="K536" s="147"/>
      <c r="L536" s="43"/>
      <c r="M536" s="152"/>
      <c r="N536" s="153" t="s">
        <v>47</v>
      </c>
      <c r="O536" s="24"/>
      <c r="P536" s="154">
        <f>$O$536*$H$536</f>
        <v>0</v>
      </c>
      <c r="Q536" s="154">
        <v>0</v>
      </c>
      <c r="R536" s="154">
        <f>$Q$536*$H$536</f>
        <v>0</v>
      </c>
      <c r="S536" s="154">
        <v>0</v>
      </c>
      <c r="T536" s="155">
        <f>$S$536*$H$536</f>
        <v>0</v>
      </c>
      <c r="AR536" s="89" t="s">
        <v>344</v>
      </c>
      <c r="AT536" s="89" t="s">
        <v>142</v>
      </c>
      <c r="AU536" s="89" t="s">
        <v>84</v>
      </c>
      <c r="AY536" s="89" t="s">
        <v>139</v>
      </c>
      <c r="BE536" s="156">
        <f>IF($N$536="základní",$J$536,0)</f>
        <v>0</v>
      </c>
      <c r="BF536" s="156">
        <f>IF($N$536="snížená",$J$536,0)</f>
        <v>0</v>
      </c>
      <c r="BG536" s="156">
        <f>IF($N$536="zákl. přenesená",$J$536,0)</f>
        <v>0</v>
      </c>
      <c r="BH536" s="156">
        <f>IF($N$536="sníž. přenesená",$J$536,0)</f>
        <v>0</v>
      </c>
      <c r="BI536" s="156">
        <f>IF($N$536="nulová",$J$536,0)</f>
        <v>0</v>
      </c>
      <c r="BJ536" s="89" t="s">
        <v>22</v>
      </c>
      <c r="BK536" s="156">
        <f>ROUND($I$536*$H$536,2)</f>
        <v>0</v>
      </c>
      <c r="BL536" s="89" t="s">
        <v>344</v>
      </c>
      <c r="BM536" s="89" t="s">
        <v>980</v>
      </c>
    </row>
    <row r="537" spans="2:47" s="6" customFormat="1" ht="16.5" customHeight="1">
      <c r="B537" s="23"/>
      <c r="C537" s="24"/>
      <c r="D537" s="157" t="s">
        <v>149</v>
      </c>
      <c r="E537" s="24"/>
      <c r="F537" s="158" t="s">
        <v>981</v>
      </c>
      <c r="G537" s="24"/>
      <c r="H537" s="24"/>
      <c r="J537" s="24"/>
      <c r="K537" s="24"/>
      <c r="L537" s="43"/>
      <c r="M537" s="187"/>
      <c r="N537" s="188"/>
      <c r="O537" s="188"/>
      <c r="P537" s="188"/>
      <c r="Q537" s="188"/>
      <c r="R537" s="188"/>
      <c r="S537" s="188"/>
      <c r="T537" s="189"/>
      <c r="AT537" s="6" t="s">
        <v>149</v>
      </c>
      <c r="AU537" s="6" t="s">
        <v>84</v>
      </c>
    </row>
    <row r="538" spans="2:46" s="6" customFormat="1" ht="7.5" customHeight="1">
      <c r="B538" s="38"/>
      <c r="C538" s="39"/>
      <c r="D538" s="39"/>
      <c r="E538" s="39"/>
      <c r="F538" s="39"/>
      <c r="G538" s="39"/>
      <c r="H538" s="39"/>
      <c r="I538" s="101"/>
      <c r="J538" s="39"/>
      <c r="K538" s="39"/>
      <c r="L538" s="43"/>
      <c r="AT538" s="2"/>
    </row>
  </sheetData>
  <sheetProtection password="CC35" sheet="1" objects="1" scenarios="1" formatColumns="0" formatRows="0" sort="0" autoFilter="0"/>
  <autoFilter ref="C99:K99"/>
  <mergeCells count="9">
    <mergeCell ref="E92:H92"/>
    <mergeCell ref="G1:H1"/>
    <mergeCell ref="L2:V2"/>
    <mergeCell ref="E7:H7"/>
    <mergeCell ref="E9:H9"/>
    <mergeCell ref="E24:H24"/>
    <mergeCell ref="E45:H45"/>
    <mergeCell ref="E47:H47"/>
    <mergeCell ref="E90:H90"/>
  </mergeCells>
  <hyperlinks>
    <hyperlink ref="F1:G1" location="C2" tooltip="Krycí list soupisu" display="1) Krycí list soupisu"/>
    <hyperlink ref="G1:H1" location="C54" tooltip="Rekapitulace" display="2) Rekapitulace"/>
    <hyperlink ref="J1" location="C9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8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2"/>
      <c r="C1" s="232"/>
      <c r="D1" s="231" t="s">
        <v>1</v>
      </c>
      <c r="E1" s="232"/>
      <c r="F1" s="233" t="s">
        <v>1010</v>
      </c>
      <c r="G1" s="238" t="s">
        <v>1011</v>
      </c>
      <c r="H1" s="238"/>
      <c r="I1" s="232"/>
      <c r="J1" s="233" t="s">
        <v>1012</v>
      </c>
      <c r="K1" s="231" t="s">
        <v>89</v>
      </c>
      <c r="L1" s="233" t="s">
        <v>1013</v>
      </c>
      <c r="M1" s="233"/>
      <c r="N1" s="233"/>
      <c r="O1" s="233"/>
      <c r="P1" s="233"/>
      <c r="Q1" s="233"/>
      <c r="R1" s="233"/>
      <c r="S1" s="233"/>
      <c r="T1" s="233"/>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6"/>
      <c r="M2" s="191"/>
      <c r="N2" s="191"/>
      <c r="O2" s="191"/>
      <c r="P2" s="191"/>
      <c r="Q2" s="191"/>
      <c r="R2" s="191"/>
      <c r="S2" s="191"/>
      <c r="T2" s="191"/>
      <c r="U2" s="191"/>
      <c r="V2" s="191"/>
      <c r="AT2" s="2" t="s">
        <v>88</v>
      </c>
    </row>
    <row r="3" spans="2:46" s="2" customFormat="1" ht="7.5" customHeight="1">
      <c r="B3" s="7"/>
      <c r="C3" s="8"/>
      <c r="D3" s="8"/>
      <c r="E3" s="8"/>
      <c r="F3" s="8"/>
      <c r="G3" s="8"/>
      <c r="H3" s="8"/>
      <c r="I3" s="87"/>
      <c r="J3" s="8"/>
      <c r="K3" s="9"/>
      <c r="AT3" s="2" t="s">
        <v>84</v>
      </c>
    </row>
    <row r="4" spans="2:46" s="2" customFormat="1" ht="37.5" customHeight="1">
      <c r="B4" s="10"/>
      <c r="C4" s="11"/>
      <c r="D4" s="12" t="s">
        <v>90</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27" t="str">
        <f>'Rekapitulace stavby'!$K$6</f>
        <v>Realizace úspor energie VS ZZSPK Klatovy</v>
      </c>
      <c r="F7" s="195"/>
      <c r="G7" s="195"/>
      <c r="H7" s="195"/>
      <c r="J7" s="11"/>
      <c r="K7" s="13"/>
    </row>
    <row r="8" spans="2:11" s="6" customFormat="1" ht="15.75" customHeight="1">
      <c r="B8" s="23"/>
      <c r="C8" s="24"/>
      <c r="D8" s="19" t="s">
        <v>91</v>
      </c>
      <c r="E8" s="24"/>
      <c r="F8" s="24"/>
      <c r="G8" s="24"/>
      <c r="H8" s="24"/>
      <c r="J8" s="24"/>
      <c r="K8" s="27"/>
    </row>
    <row r="9" spans="2:11" s="6" customFormat="1" ht="37.5" customHeight="1">
      <c r="B9" s="23"/>
      <c r="C9" s="24"/>
      <c r="D9" s="24"/>
      <c r="E9" s="210" t="s">
        <v>982</v>
      </c>
      <c r="F9" s="202"/>
      <c r="G9" s="202"/>
      <c r="H9" s="202"/>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t="s">
        <v>20</v>
      </c>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03.12.2014</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t="s">
        <v>36</v>
      </c>
      <c r="K20" s="27"/>
    </row>
    <row r="21" spans="2:11" s="6" customFormat="1" ht="18.75" customHeight="1">
      <c r="B21" s="23"/>
      <c r="C21" s="24"/>
      <c r="D21" s="24"/>
      <c r="E21" s="17" t="s">
        <v>37</v>
      </c>
      <c r="F21" s="24"/>
      <c r="G21" s="24"/>
      <c r="H21" s="24"/>
      <c r="I21" s="88" t="s">
        <v>32</v>
      </c>
      <c r="J21" s="17" t="s">
        <v>38</v>
      </c>
      <c r="K21" s="27"/>
    </row>
    <row r="22" spans="2:11" s="6" customFormat="1" ht="7.5" customHeight="1">
      <c r="B22" s="23"/>
      <c r="C22" s="24"/>
      <c r="D22" s="24"/>
      <c r="E22" s="24"/>
      <c r="F22" s="24"/>
      <c r="G22" s="24"/>
      <c r="H22" s="24"/>
      <c r="J22" s="24"/>
      <c r="K22" s="27"/>
    </row>
    <row r="23" spans="2:11" s="6" customFormat="1" ht="15" customHeight="1">
      <c r="B23" s="23"/>
      <c r="C23" s="24"/>
      <c r="D23" s="19" t="s">
        <v>40</v>
      </c>
      <c r="E23" s="24"/>
      <c r="F23" s="24"/>
      <c r="G23" s="24"/>
      <c r="H23" s="24"/>
      <c r="J23" s="24"/>
      <c r="K23" s="27"/>
    </row>
    <row r="24" spans="2:11" s="89" customFormat="1" ht="15.75" customHeight="1">
      <c r="B24" s="90"/>
      <c r="C24" s="91"/>
      <c r="D24" s="91"/>
      <c r="E24" s="198"/>
      <c r="F24" s="228"/>
      <c r="G24" s="228"/>
      <c r="H24" s="228"/>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42</v>
      </c>
      <c r="E27" s="24"/>
      <c r="F27" s="24"/>
      <c r="G27" s="24"/>
      <c r="H27" s="24"/>
      <c r="J27" s="67">
        <f>ROUND($J$77,2)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44</v>
      </c>
      <c r="G29" s="24"/>
      <c r="H29" s="24"/>
      <c r="I29" s="95" t="s">
        <v>43</v>
      </c>
      <c r="J29" s="28" t="s">
        <v>45</v>
      </c>
      <c r="K29" s="27"/>
    </row>
    <row r="30" spans="2:11" s="6" customFormat="1" ht="15" customHeight="1">
      <c r="B30" s="23"/>
      <c r="C30" s="24"/>
      <c r="D30" s="30" t="s">
        <v>46</v>
      </c>
      <c r="E30" s="30" t="s">
        <v>47</v>
      </c>
      <c r="F30" s="96">
        <f>ROUND(SUM($BE$77:$BE$88),2)</f>
        <v>0</v>
      </c>
      <c r="G30" s="24"/>
      <c r="H30" s="24"/>
      <c r="I30" s="97">
        <v>0.21</v>
      </c>
      <c r="J30" s="96">
        <f>ROUND(ROUND((SUM($BE$77:$BE$88)),2)*$I$30,2)</f>
        <v>0</v>
      </c>
      <c r="K30" s="27"/>
    </row>
    <row r="31" spans="2:11" s="6" customFormat="1" ht="15" customHeight="1">
      <c r="B31" s="23"/>
      <c r="C31" s="24"/>
      <c r="D31" s="24"/>
      <c r="E31" s="30" t="s">
        <v>48</v>
      </c>
      <c r="F31" s="96">
        <f>ROUND(SUM($BF$77:$BF$88),2)</f>
        <v>0</v>
      </c>
      <c r="G31" s="24"/>
      <c r="H31" s="24"/>
      <c r="I31" s="97">
        <v>0.15</v>
      </c>
      <c r="J31" s="96">
        <f>ROUND(ROUND((SUM($BF$77:$BF$88)),2)*$I$31,2)</f>
        <v>0</v>
      </c>
      <c r="K31" s="27"/>
    </row>
    <row r="32" spans="2:11" s="6" customFormat="1" ht="15" customHeight="1" hidden="1">
      <c r="B32" s="23"/>
      <c r="C32" s="24"/>
      <c r="D32" s="24"/>
      <c r="E32" s="30" t="s">
        <v>49</v>
      </c>
      <c r="F32" s="96">
        <f>ROUND(SUM($BG$77:$BG$88),2)</f>
        <v>0</v>
      </c>
      <c r="G32" s="24"/>
      <c r="H32" s="24"/>
      <c r="I32" s="97">
        <v>0.21</v>
      </c>
      <c r="J32" s="96">
        <v>0</v>
      </c>
      <c r="K32" s="27"/>
    </row>
    <row r="33" spans="2:11" s="6" customFormat="1" ht="15" customHeight="1" hidden="1">
      <c r="B33" s="23"/>
      <c r="C33" s="24"/>
      <c r="D33" s="24"/>
      <c r="E33" s="30" t="s">
        <v>50</v>
      </c>
      <c r="F33" s="96">
        <f>ROUND(SUM($BH$77:$BH$88),2)</f>
        <v>0</v>
      </c>
      <c r="G33" s="24"/>
      <c r="H33" s="24"/>
      <c r="I33" s="97">
        <v>0.15</v>
      </c>
      <c r="J33" s="96">
        <v>0</v>
      </c>
      <c r="K33" s="27"/>
    </row>
    <row r="34" spans="2:11" s="6" customFormat="1" ht="15" customHeight="1" hidden="1">
      <c r="B34" s="23"/>
      <c r="C34" s="24"/>
      <c r="D34" s="24"/>
      <c r="E34" s="30" t="s">
        <v>51</v>
      </c>
      <c r="F34" s="96">
        <f>ROUND(SUM($BI$77:$BI$88),2)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52</v>
      </c>
      <c r="E36" s="34"/>
      <c r="F36" s="34"/>
      <c r="G36" s="98" t="s">
        <v>53</v>
      </c>
      <c r="H36" s="35" t="s">
        <v>54</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93</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27" t="str">
        <f>$E$7</f>
        <v>Realizace úspor energie VS ZZSPK Klatovy</v>
      </c>
      <c r="F45" s="202"/>
      <c r="G45" s="202"/>
      <c r="H45" s="202"/>
      <c r="J45" s="24"/>
      <c r="K45" s="27"/>
    </row>
    <row r="46" spans="2:11" s="6" customFormat="1" ht="15" customHeight="1">
      <c r="B46" s="23"/>
      <c r="C46" s="19" t="s">
        <v>91</v>
      </c>
      <c r="D46" s="24"/>
      <c r="E46" s="24"/>
      <c r="F46" s="24"/>
      <c r="G46" s="24"/>
      <c r="H46" s="24"/>
      <c r="J46" s="24"/>
      <c r="K46" s="27"/>
    </row>
    <row r="47" spans="2:11" s="6" customFormat="1" ht="19.5" customHeight="1">
      <c r="B47" s="23"/>
      <c r="C47" s="24"/>
      <c r="D47" s="24"/>
      <c r="E47" s="210" t="str">
        <f>$E$9</f>
        <v>02 - Vedlejší a ostatní náklady</v>
      </c>
      <c r="F47" s="202"/>
      <c r="G47" s="202"/>
      <c r="H47" s="202"/>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Pod Nemocnicí 790, 339 01 Klatovy</v>
      </c>
      <c r="G49" s="24"/>
      <c r="H49" s="24"/>
      <c r="I49" s="88" t="s">
        <v>25</v>
      </c>
      <c r="J49" s="52" t="str">
        <f>IF($J$12="","",$J$12)</f>
        <v>03.12.2014</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ZZSPK,příspěvková org.,Edvarda Beneše 525/19,Doudl</v>
      </c>
      <c r="G51" s="24"/>
      <c r="H51" s="24"/>
      <c r="I51" s="88" t="s">
        <v>35</v>
      </c>
      <c r="J51" s="17" t="str">
        <f>$E$21</f>
        <v>Luboš Beneda,Čižice 279, 332 09 Štěnovice</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94</v>
      </c>
      <c r="D54" s="32"/>
      <c r="E54" s="32"/>
      <c r="F54" s="32"/>
      <c r="G54" s="32"/>
      <c r="H54" s="32"/>
      <c r="I54" s="106"/>
      <c r="J54" s="107" t="s">
        <v>95</v>
      </c>
      <c r="K54" s="37"/>
    </row>
    <row r="55" spans="2:11" s="6" customFormat="1" ht="11.25" customHeight="1">
      <c r="B55" s="23"/>
      <c r="C55" s="24"/>
      <c r="D55" s="24"/>
      <c r="E55" s="24"/>
      <c r="F55" s="24"/>
      <c r="G55" s="24"/>
      <c r="H55" s="24"/>
      <c r="J55" s="24"/>
      <c r="K55" s="27"/>
    </row>
    <row r="56" spans="2:47" s="6" customFormat="1" ht="30" customHeight="1">
      <c r="B56" s="23"/>
      <c r="C56" s="66" t="s">
        <v>96</v>
      </c>
      <c r="D56" s="24"/>
      <c r="E56" s="24"/>
      <c r="F56" s="24"/>
      <c r="G56" s="24"/>
      <c r="H56" s="24"/>
      <c r="J56" s="67">
        <f>$J$77</f>
        <v>0</v>
      </c>
      <c r="K56" s="27"/>
      <c r="AU56" s="6" t="s">
        <v>97</v>
      </c>
    </row>
    <row r="57" spans="2:11" s="73" customFormat="1" ht="25.5" customHeight="1">
      <c r="B57" s="108"/>
      <c r="C57" s="109"/>
      <c r="D57" s="110" t="s">
        <v>983</v>
      </c>
      <c r="E57" s="110"/>
      <c r="F57" s="110"/>
      <c r="G57" s="110"/>
      <c r="H57" s="110"/>
      <c r="I57" s="111"/>
      <c r="J57" s="112">
        <f>$J$78</f>
        <v>0</v>
      </c>
      <c r="K57" s="113"/>
    </row>
    <row r="58" spans="2:11" s="6" customFormat="1" ht="22.5" customHeight="1">
      <c r="B58" s="23"/>
      <c r="C58" s="24"/>
      <c r="D58" s="24"/>
      <c r="E58" s="24"/>
      <c r="F58" s="24"/>
      <c r="G58" s="24"/>
      <c r="H58" s="24"/>
      <c r="J58" s="24"/>
      <c r="K58" s="27"/>
    </row>
    <row r="59" spans="2:11" s="6" customFormat="1" ht="7.5" customHeight="1">
      <c r="B59" s="38"/>
      <c r="C59" s="39"/>
      <c r="D59" s="39"/>
      <c r="E59" s="39"/>
      <c r="F59" s="39"/>
      <c r="G59" s="39"/>
      <c r="H59" s="39"/>
      <c r="I59" s="101"/>
      <c r="J59" s="39"/>
      <c r="K59" s="40"/>
    </row>
    <row r="63" spans="2:12" s="6" customFormat="1" ht="7.5" customHeight="1">
      <c r="B63" s="41"/>
      <c r="C63" s="42"/>
      <c r="D63" s="42"/>
      <c r="E63" s="42"/>
      <c r="F63" s="42"/>
      <c r="G63" s="42"/>
      <c r="H63" s="42"/>
      <c r="I63" s="103"/>
      <c r="J63" s="42"/>
      <c r="K63" s="42"/>
      <c r="L63" s="43"/>
    </row>
    <row r="64" spans="2:12" s="6" customFormat="1" ht="37.5" customHeight="1">
      <c r="B64" s="23"/>
      <c r="C64" s="12" t="s">
        <v>122</v>
      </c>
      <c r="D64" s="24"/>
      <c r="E64" s="24"/>
      <c r="F64" s="24"/>
      <c r="G64" s="24"/>
      <c r="H64" s="24"/>
      <c r="J64" s="24"/>
      <c r="K64" s="24"/>
      <c r="L64" s="43"/>
    </row>
    <row r="65" spans="2:12" s="6" customFormat="1" ht="7.5" customHeight="1">
      <c r="B65" s="23"/>
      <c r="C65" s="24"/>
      <c r="D65" s="24"/>
      <c r="E65" s="24"/>
      <c r="F65" s="24"/>
      <c r="G65" s="24"/>
      <c r="H65" s="24"/>
      <c r="J65" s="24"/>
      <c r="K65" s="24"/>
      <c r="L65" s="43"/>
    </row>
    <row r="66" spans="2:12" s="6" customFormat="1" ht="15" customHeight="1">
      <c r="B66" s="23"/>
      <c r="C66" s="19" t="s">
        <v>16</v>
      </c>
      <c r="D66" s="24"/>
      <c r="E66" s="24"/>
      <c r="F66" s="24"/>
      <c r="G66" s="24"/>
      <c r="H66" s="24"/>
      <c r="J66" s="24"/>
      <c r="K66" s="24"/>
      <c r="L66" s="43"/>
    </row>
    <row r="67" spans="2:12" s="6" customFormat="1" ht="16.5" customHeight="1">
      <c r="B67" s="23"/>
      <c r="C67" s="24"/>
      <c r="D67" s="24"/>
      <c r="E67" s="227" t="str">
        <f>$E$7</f>
        <v>Realizace úspor energie VS ZZSPK Klatovy</v>
      </c>
      <c r="F67" s="202"/>
      <c r="G67" s="202"/>
      <c r="H67" s="202"/>
      <c r="J67" s="24"/>
      <c r="K67" s="24"/>
      <c r="L67" s="43"/>
    </row>
    <row r="68" spans="2:12" s="6" customFormat="1" ht="15" customHeight="1">
      <c r="B68" s="23"/>
      <c r="C68" s="19" t="s">
        <v>91</v>
      </c>
      <c r="D68" s="24"/>
      <c r="E68" s="24"/>
      <c r="F68" s="24"/>
      <c r="G68" s="24"/>
      <c r="H68" s="24"/>
      <c r="J68" s="24"/>
      <c r="K68" s="24"/>
      <c r="L68" s="43"/>
    </row>
    <row r="69" spans="2:12" s="6" customFormat="1" ht="19.5" customHeight="1">
      <c r="B69" s="23"/>
      <c r="C69" s="24"/>
      <c r="D69" s="24"/>
      <c r="E69" s="210" t="str">
        <f>$E$9</f>
        <v>02 - Vedlejší a ostatní náklady</v>
      </c>
      <c r="F69" s="202"/>
      <c r="G69" s="202"/>
      <c r="H69" s="202"/>
      <c r="J69" s="24"/>
      <c r="K69" s="24"/>
      <c r="L69" s="43"/>
    </row>
    <row r="70" spans="2:12" s="6" customFormat="1" ht="7.5" customHeight="1">
      <c r="B70" s="23"/>
      <c r="C70" s="24"/>
      <c r="D70" s="24"/>
      <c r="E70" s="24"/>
      <c r="F70" s="24"/>
      <c r="G70" s="24"/>
      <c r="H70" s="24"/>
      <c r="J70" s="24"/>
      <c r="K70" s="24"/>
      <c r="L70" s="43"/>
    </row>
    <row r="71" spans="2:12" s="6" customFormat="1" ht="18.75" customHeight="1">
      <c r="B71" s="23"/>
      <c r="C71" s="19" t="s">
        <v>23</v>
      </c>
      <c r="D71" s="24"/>
      <c r="E71" s="24"/>
      <c r="F71" s="17" t="str">
        <f>$F$12</f>
        <v>Pod Nemocnicí 790, 339 01 Klatovy</v>
      </c>
      <c r="G71" s="24"/>
      <c r="H71" s="24"/>
      <c r="I71" s="88" t="s">
        <v>25</v>
      </c>
      <c r="J71" s="52" t="str">
        <f>IF($J$12="","",$J$12)</f>
        <v>03.12.2014</v>
      </c>
      <c r="K71" s="24"/>
      <c r="L71" s="43"/>
    </row>
    <row r="72" spans="2:12" s="6" customFormat="1" ht="7.5" customHeight="1">
      <c r="B72" s="23"/>
      <c r="C72" s="24"/>
      <c r="D72" s="24"/>
      <c r="E72" s="24"/>
      <c r="F72" s="24"/>
      <c r="G72" s="24"/>
      <c r="H72" s="24"/>
      <c r="J72" s="24"/>
      <c r="K72" s="24"/>
      <c r="L72" s="43"/>
    </row>
    <row r="73" spans="2:12" s="6" customFormat="1" ht="15.75" customHeight="1">
      <c r="B73" s="23"/>
      <c r="C73" s="19" t="s">
        <v>29</v>
      </c>
      <c r="D73" s="24"/>
      <c r="E73" s="24"/>
      <c r="F73" s="17" t="str">
        <f>$E$15</f>
        <v>ZZSPK,příspěvková org.,Edvarda Beneše 525/19,Doudl</v>
      </c>
      <c r="G73" s="24"/>
      <c r="H73" s="24"/>
      <c r="I73" s="88" t="s">
        <v>35</v>
      </c>
      <c r="J73" s="17" t="str">
        <f>$E$21</f>
        <v>Luboš Beneda,Čižice 279, 332 09 Štěnovice</v>
      </c>
      <c r="K73" s="24"/>
      <c r="L73" s="43"/>
    </row>
    <row r="74" spans="2:12" s="6" customFormat="1" ht="15" customHeight="1">
      <c r="B74" s="23"/>
      <c r="C74" s="19" t="s">
        <v>33</v>
      </c>
      <c r="D74" s="24"/>
      <c r="E74" s="24"/>
      <c r="F74" s="17">
        <f>IF($E$18="","",$E$18)</f>
      </c>
      <c r="G74" s="24"/>
      <c r="H74" s="24"/>
      <c r="J74" s="24"/>
      <c r="K74" s="24"/>
      <c r="L74" s="43"/>
    </row>
    <row r="75" spans="2:12" s="6" customFormat="1" ht="11.25" customHeight="1">
      <c r="B75" s="23"/>
      <c r="C75" s="24"/>
      <c r="D75" s="24"/>
      <c r="E75" s="24"/>
      <c r="F75" s="24"/>
      <c r="G75" s="24"/>
      <c r="H75" s="24"/>
      <c r="J75" s="24"/>
      <c r="K75" s="24"/>
      <c r="L75" s="43"/>
    </row>
    <row r="76" spans="2:20" s="121" customFormat="1" ht="30" customHeight="1">
      <c r="B76" s="122"/>
      <c r="C76" s="123" t="s">
        <v>123</v>
      </c>
      <c r="D76" s="124" t="s">
        <v>61</v>
      </c>
      <c r="E76" s="124" t="s">
        <v>57</v>
      </c>
      <c r="F76" s="124" t="s">
        <v>124</v>
      </c>
      <c r="G76" s="124" t="s">
        <v>125</v>
      </c>
      <c r="H76" s="124" t="s">
        <v>126</v>
      </c>
      <c r="I76" s="125" t="s">
        <v>127</v>
      </c>
      <c r="J76" s="124" t="s">
        <v>128</v>
      </c>
      <c r="K76" s="126" t="s">
        <v>129</v>
      </c>
      <c r="L76" s="127"/>
      <c r="M76" s="59" t="s">
        <v>130</v>
      </c>
      <c r="N76" s="60" t="s">
        <v>46</v>
      </c>
      <c r="O76" s="60" t="s">
        <v>131</v>
      </c>
      <c r="P76" s="60" t="s">
        <v>132</v>
      </c>
      <c r="Q76" s="60" t="s">
        <v>133</v>
      </c>
      <c r="R76" s="60" t="s">
        <v>134</v>
      </c>
      <c r="S76" s="60" t="s">
        <v>135</v>
      </c>
      <c r="T76" s="61" t="s">
        <v>136</v>
      </c>
    </row>
    <row r="77" spans="2:63" s="6" customFormat="1" ht="30" customHeight="1">
      <c r="B77" s="23"/>
      <c r="C77" s="66" t="s">
        <v>96</v>
      </c>
      <c r="D77" s="24"/>
      <c r="E77" s="24"/>
      <c r="F77" s="24"/>
      <c r="G77" s="24"/>
      <c r="H77" s="24"/>
      <c r="J77" s="128">
        <f>$BK$77</f>
        <v>0</v>
      </c>
      <c r="K77" s="24"/>
      <c r="L77" s="43"/>
      <c r="M77" s="63"/>
      <c r="N77" s="64"/>
      <c r="O77" s="64"/>
      <c r="P77" s="129">
        <f>$P$78</f>
        <v>0</v>
      </c>
      <c r="Q77" s="64"/>
      <c r="R77" s="129">
        <f>$R$78</f>
        <v>0</v>
      </c>
      <c r="S77" s="64"/>
      <c r="T77" s="130">
        <f>$T$78</f>
        <v>0</v>
      </c>
      <c r="AT77" s="6" t="s">
        <v>75</v>
      </c>
      <c r="AU77" s="6" t="s">
        <v>97</v>
      </c>
      <c r="BK77" s="131">
        <f>$BK$78</f>
        <v>0</v>
      </c>
    </row>
    <row r="78" spans="2:63" s="132" customFormat="1" ht="37.5" customHeight="1">
      <c r="B78" s="133"/>
      <c r="C78" s="134"/>
      <c r="D78" s="134" t="s">
        <v>75</v>
      </c>
      <c r="E78" s="135" t="s">
        <v>984</v>
      </c>
      <c r="F78" s="135" t="s">
        <v>985</v>
      </c>
      <c r="G78" s="134"/>
      <c r="H78" s="134"/>
      <c r="J78" s="136">
        <f>$BK$78</f>
        <v>0</v>
      </c>
      <c r="K78" s="134"/>
      <c r="L78" s="137"/>
      <c r="M78" s="138"/>
      <c r="N78" s="134"/>
      <c r="O78" s="134"/>
      <c r="P78" s="139">
        <f>SUM($P$79:$P$88)</f>
        <v>0</v>
      </c>
      <c r="Q78" s="134"/>
      <c r="R78" s="139">
        <f>SUM($R$79:$R$88)</f>
        <v>0</v>
      </c>
      <c r="S78" s="134"/>
      <c r="T78" s="140">
        <f>SUM($T$79:$T$88)</f>
        <v>0</v>
      </c>
      <c r="AR78" s="141" t="s">
        <v>180</v>
      </c>
      <c r="AT78" s="141" t="s">
        <v>75</v>
      </c>
      <c r="AU78" s="141" t="s">
        <v>76</v>
      </c>
      <c r="AY78" s="141" t="s">
        <v>139</v>
      </c>
      <c r="BK78" s="142">
        <f>SUM($BK$79:$BK$88)</f>
        <v>0</v>
      </c>
    </row>
    <row r="79" spans="2:65" s="6" customFormat="1" ht="27" customHeight="1">
      <c r="B79" s="23"/>
      <c r="C79" s="145" t="s">
        <v>22</v>
      </c>
      <c r="D79" s="145" t="s">
        <v>142</v>
      </c>
      <c r="E79" s="146" t="s">
        <v>986</v>
      </c>
      <c r="F79" s="147" t="s">
        <v>987</v>
      </c>
      <c r="G79" s="148" t="s">
        <v>988</v>
      </c>
      <c r="H79" s="149">
        <v>1</v>
      </c>
      <c r="I79" s="150"/>
      <c r="J79" s="151">
        <f>ROUND($I$79*$H$79,2)</f>
        <v>0</v>
      </c>
      <c r="K79" s="147"/>
      <c r="L79" s="43"/>
      <c r="M79" s="152"/>
      <c r="N79" s="153" t="s">
        <v>47</v>
      </c>
      <c r="O79" s="24"/>
      <c r="P79" s="154">
        <f>$O$79*$H$79</f>
        <v>0</v>
      </c>
      <c r="Q79" s="154">
        <v>0</v>
      </c>
      <c r="R79" s="154">
        <f>$Q$79*$H$79</f>
        <v>0</v>
      </c>
      <c r="S79" s="154">
        <v>0</v>
      </c>
      <c r="T79" s="155">
        <f>$S$79*$H$79</f>
        <v>0</v>
      </c>
      <c r="AR79" s="89" t="s">
        <v>989</v>
      </c>
      <c r="AT79" s="89" t="s">
        <v>142</v>
      </c>
      <c r="AU79" s="89" t="s">
        <v>22</v>
      </c>
      <c r="AY79" s="6" t="s">
        <v>139</v>
      </c>
      <c r="BE79" s="156">
        <f>IF($N$79="základní",$J$79,0)</f>
        <v>0</v>
      </c>
      <c r="BF79" s="156">
        <f>IF($N$79="snížená",$J$79,0)</f>
        <v>0</v>
      </c>
      <c r="BG79" s="156">
        <f>IF($N$79="zákl. přenesená",$J$79,0)</f>
        <v>0</v>
      </c>
      <c r="BH79" s="156">
        <f>IF($N$79="sníž. přenesená",$J$79,0)</f>
        <v>0</v>
      </c>
      <c r="BI79" s="156">
        <f>IF($N$79="nulová",$J$79,0)</f>
        <v>0</v>
      </c>
      <c r="BJ79" s="89" t="s">
        <v>22</v>
      </c>
      <c r="BK79" s="156">
        <f>ROUND($I$79*$H$79,2)</f>
        <v>0</v>
      </c>
      <c r="BL79" s="89" t="s">
        <v>989</v>
      </c>
      <c r="BM79" s="89" t="s">
        <v>990</v>
      </c>
    </row>
    <row r="80" spans="2:47" s="6" customFormat="1" ht="27" customHeight="1">
      <c r="B80" s="23"/>
      <c r="C80" s="24"/>
      <c r="D80" s="157" t="s">
        <v>149</v>
      </c>
      <c r="E80" s="24"/>
      <c r="F80" s="158" t="s">
        <v>991</v>
      </c>
      <c r="G80" s="24"/>
      <c r="H80" s="24"/>
      <c r="J80" s="24"/>
      <c r="K80" s="24"/>
      <c r="L80" s="43"/>
      <c r="M80" s="56"/>
      <c r="N80" s="24"/>
      <c r="O80" s="24"/>
      <c r="P80" s="24"/>
      <c r="Q80" s="24"/>
      <c r="R80" s="24"/>
      <c r="S80" s="24"/>
      <c r="T80" s="57"/>
      <c r="AT80" s="6" t="s">
        <v>149</v>
      </c>
      <c r="AU80" s="6" t="s">
        <v>22</v>
      </c>
    </row>
    <row r="81" spans="2:65" s="6" customFormat="1" ht="15.75" customHeight="1">
      <c r="B81" s="23"/>
      <c r="C81" s="145" t="s">
        <v>84</v>
      </c>
      <c r="D81" s="145" t="s">
        <v>142</v>
      </c>
      <c r="E81" s="146" t="s">
        <v>992</v>
      </c>
      <c r="F81" s="147" t="s">
        <v>993</v>
      </c>
      <c r="G81" s="148" t="s">
        <v>988</v>
      </c>
      <c r="H81" s="149">
        <v>1</v>
      </c>
      <c r="I81" s="150"/>
      <c r="J81" s="151">
        <f>ROUND($I$81*$H$81,2)</f>
        <v>0</v>
      </c>
      <c r="K81" s="147" t="s">
        <v>642</v>
      </c>
      <c r="L81" s="43"/>
      <c r="M81" s="152"/>
      <c r="N81" s="153" t="s">
        <v>47</v>
      </c>
      <c r="O81" s="24"/>
      <c r="P81" s="154">
        <f>$O$81*$H$81</f>
        <v>0</v>
      </c>
      <c r="Q81" s="154">
        <v>0</v>
      </c>
      <c r="R81" s="154">
        <f>$Q$81*$H$81</f>
        <v>0</v>
      </c>
      <c r="S81" s="154">
        <v>0</v>
      </c>
      <c r="T81" s="155">
        <f>$S$81*$H$81</f>
        <v>0</v>
      </c>
      <c r="AR81" s="89" t="s">
        <v>989</v>
      </c>
      <c r="AT81" s="89" t="s">
        <v>142</v>
      </c>
      <c r="AU81" s="89" t="s">
        <v>22</v>
      </c>
      <c r="AY81" s="6" t="s">
        <v>139</v>
      </c>
      <c r="BE81" s="156">
        <f>IF($N$81="základní",$J$81,0)</f>
        <v>0</v>
      </c>
      <c r="BF81" s="156">
        <f>IF($N$81="snížená",$J$81,0)</f>
        <v>0</v>
      </c>
      <c r="BG81" s="156">
        <f>IF($N$81="zákl. přenesená",$J$81,0)</f>
        <v>0</v>
      </c>
      <c r="BH81" s="156">
        <f>IF($N$81="sníž. přenesená",$J$81,0)</f>
        <v>0</v>
      </c>
      <c r="BI81" s="156">
        <f>IF($N$81="nulová",$J$81,0)</f>
        <v>0</v>
      </c>
      <c r="BJ81" s="89" t="s">
        <v>22</v>
      </c>
      <c r="BK81" s="156">
        <f>ROUND($I$81*$H$81,2)</f>
        <v>0</v>
      </c>
      <c r="BL81" s="89" t="s">
        <v>989</v>
      </c>
      <c r="BM81" s="89" t="s">
        <v>994</v>
      </c>
    </row>
    <row r="82" spans="2:47" s="6" customFormat="1" ht="16.5" customHeight="1">
      <c r="B82" s="23"/>
      <c r="C82" s="24"/>
      <c r="D82" s="157" t="s">
        <v>149</v>
      </c>
      <c r="E82" s="24"/>
      <c r="F82" s="158" t="s">
        <v>993</v>
      </c>
      <c r="G82" s="24"/>
      <c r="H82" s="24"/>
      <c r="J82" s="24"/>
      <c r="K82" s="24"/>
      <c r="L82" s="43"/>
      <c r="M82" s="56"/>
      <c r="N82" s="24"/>
      <c r="O82" s="24"/>
      <c r="P82" s="24"/>
      <c r="Q82" s="24"/>
      <c r="R82" s="24"/>
      <c r="S82" s="24"/>
      <c r="T82" s="57"/>
      <c r="AT82" s="6" t="s">
        <v>149</v>
      </c>
      <c r="AU82" s="6" t="s">
        <v>22</v>
      </c>
    </row>
    <row r="83" spans="2:65" s="6" customFormat="1" ht="15.75" customHeight="1">
      <c r="B83" s="23"/>
      <c r="C83" s="145" t="s">
        <v>140</v>
      </c>
      <c r="D83" s="145" t="s">
        <v>142</v>
      </c>
      <c r="E83" s="146" t="s">
        <v>995</v>
      </c>
      <c r="F83" s="147" t="s">
        <v>996</v>
      </c>
      <c r="G83" s="148" t="s">
        <v>988</v>
      </c>
      <c r="H83" s="149">
        <v>1</v>
      </c>
      <c r="I83" s="150"/>
      <c r="J83" s="151">
        <f>ROUND($I$83*$H$83,2)</f>
        <v>0</v>
      </c>
      <c r="K83" s="147" t="s">
        <v>642</v>
      </c>
      <c r="L83" s="43"/>
      <c r="M83" s="152"/>
      <c r="N83" s="153" t="s">
        <v>47</v>
      </c>
      <c r="O83" s="24"/>
      <c r="P83" s="154">
        <f>$O$83*$H$83</f>
        <v>0</v>
      </c>
      <c r="Q83" s="154">
        <v>0</v>
      </c>
      <c r="R83" s="154">
        <f>$Q$83*$H$83</f>
        <v>0</v>
      </c>
      <c r="S83" s="154">
        <v>0</v>
      </c>
      <c r="T83" s="155">
        <f>$S$83*$H$83</f>
        <v>0</v>
      </c>
      <c r="AR83" s="89" t="s">
        <v>989</v>
      </c>
      <c r="AT83" s="89" t="s">
        <v>142</v>
      </c>
      <c r="AU83" s="89" t="s">
        <v>22</v>
      </c>
      <c r="AY83" s="6" t="s">
        <v>139</v>
      </c>
      <c r="BE83" s="156">
        <f>IF($N$83="základní",$J$83,0)</f>
        <v>0</v>
      </c>
      <c r="BF83" s="156">
        <f>IF($N$83="snížená",$J$83,0)</f>
        <v>0</v>
      </c>
      <c r="BG83" s="156">
        <f>IF($N$83="zákl. přenesená",$J$83,0)</f>
        <v>0</v>
      </c>
      <c r="BH83" s="156">
        <f>IF($N$83="sníž. přenesená",$J$83,0)</f>
        <v>0</v>
      </c>
      <c r="BI83" s="156">
        <f>IF($N$83="nulová",$J$83,0)</f>
        <v>0</v>
      </c>
      <c r="BJ83" s="89" t="s">
        <v>22</v>
      </c>
      <c r="BK83" s="156">
        <f>ROUND($I$83*$H$83,2)</f>
        <v>0</v>
      </c>
      <c r="BL83" s="89" t="s">
        <v>989</v>
      </c>
      <c r="BM83" s="89" t="s">
        <v>997</v>
      </c>
    </row>
    <row r="84" spans="2:47" s="6" customFormat="1" ht="74.25" customHeight="1">
      <c r="B84" s="23"/>
      <c r="C84" s="24"/>
      <c r="D84" s="157" t="s">
        <v>149</v>
      </c>
      <c r="E84" s="24"/>
      <c r="F84" s="158" t="s">
        <v>998</v>
      </c>
      <c r="G84" s="24"/>
      <c r="H84" s="24"/>
      <c r="J84" s="24"/>
      <c r="K84" s="24"/>
      <c r="L84" s="43"/>
      <c r="M84" s="56"/>
      <c r="N84" s="24"/>
      <c r="O84" s="24"/>
      <c r="P84" s="24"/>
      <c r="Q84" s="24"/>
      <c r="R84" s="24"/>
      <c r="S84" s="24"/>
      <c r="T84" s="57"/>
      <c r="AT84" s="6" t="s">
        <v>149</v>
      </c>
      <c r="AU84" s="6" t="s">
        <v>22</v>
      </c>
    </row>
    <row r="85" spans="2:65" s="6" customFormat="1" ht="15.75" customHeight="1">
      <c r="B85" s="23"/>
      <c r="C85" s="145" t="s">
        <v>147</v>
      </c>
      <c r="D85" s="145" t="s">
        <v>142</v>
      </c>
      <c r="E85" s="146" t="s">
        <v>999</v>
      </c>
      <c r="F85" s="147" t="s">
        <v>1000</v>
      </c>
      <c r="G85" s="148" t="s">
        <v>988</v>
      </c>
      <c r="H85" s="149">
        <v>1</v>
      </c>
      <c r="I85" s="150"/>
      <c r="J85" s="151">
        <f>ROUND($I$85*$H$85,2)</f>
        <v>0</v>
      </c>
      <c r="K85" s="147" t="s">
        <v>642</v>
      </c>
      <c r="L85" s="43"/>
      <c r="M85" s="152"/>
      <c r="N85" s="153" t="s">
        <v>47</v>
      </c>
      <c r="O85" s="24"/>
      <c r="P85" s="154">
        <f>$O$85*$H$85</f>
        <v>0</v>
      </c>
      <c r="Q85" s="154">
        <v>0</v>
      </c>
      <c r="R85" s="154">
        <f>$Q$85*$H$85</f>
        <v>0</v>
      </c>
      <c r="S85" s="154">
        <v>0</v>
      </c>
      <c r="T85" s="155">
        <f>$S$85*$H$85</f>
        <v>0</v>
      </c>
      <c r="AR85" s="89" t="s">
        <v>989</v>
      </c>
      <c r="AT85" s="89" t="s">
        <v>142</v>
      </c>
      <c r="AU85" s="89" t="s">
        <v>22</v>
      </c>
      <c r="AY85" s="6" t="s">
        <v>139</v>
      </c>
      <c r="BE85" s="156">
        <f>IF($N$85="základní",$J$85,0)</f>
        <v>0</v>
      </c>
      <c r="BF85" s="156">
        <f>IF($N$85="snížená",$J$85,0)</f>
        <v>0</v>
      </c>
      <c r="BG85" s="156">
        <f>IF($N$85="zákl. přenesená",$J$85,0)</f>
        <v>0</v>
      </c>
      <c r="BH85" s="156">
        <f>IF($N$85="sníž. přenesená",$J$85,0)</f>
        <v>0</v>
      </c>
      <c r="BI85" s="156">
        <f>IF($N$85="nulová",$J$85,0)</f>
        <v>0</v>
      </c>
      <c r="BJ85" s="89" t="s">
        <v>22</v>
      </c>
      <c r="BK85" s="156">
        <f>ROUND($I$85*$H$85,2)</f>
        <v>0</v>
      </c>
      <c r="BL85" s="89" t="s">
        <v>989</v>
      </c>
      <c r="BM85" s="89" t="s">
        <v>1001</v>
      </c>
    </row>
    <row r="86" spans="2:47" s="6" customFormat="1" ht="27" customHeight="1">
      <c r="B86" s="23"/>
      <c r="C86" s="24"/>
      <c r="D86" s="157" t="s">
        <v>149</v>
      </c>
      <c r="E86" s="24"/>
      <c r="F86" s="158" t="s">
        <v>1002</v>
      </c>
      <c r="G86" s="24"/>
      <c r="H86" s="24"/>
      <c r="J86" s="24"/>
      <c r="K86" s="24"/>
      <c r="L86" s="43"/>
      <c r="M86" s="56"/>
      <c r="N86" s="24"/>
      <c r="O86" s="24"/>
      <c r="P86" s="24"/>
      <c r="Q86" s="24"/>
      <c r="R86" s="24"/>
      <c r="S86" s="24"/>
      <c r="T86" s="57"/>
      <c r="AT86" s="6" t="s">
        <v>149</v>
      </c>
      <c r="AU86" s="6" t="s">
        <v>22</v>
      </c>
    </row>
    <row r="87" spans="2:65" s="6" customFormat="1" ht="15.75" customHeight="1">
      <c r="B87" s="23"/>
      <c r="C87" s="145" t="s">
        <v>180</v>
      </c>
      <c r="D87" s="145" t="s">
        <v>142</v>
      </c>
      <c r="E87" s="146" t="s">
        <v>1003</v>
      </c>
      <c r="F87" s="147" t="s">
        <v>1004</v>
      </c>
      <c r="G87" s="148" t="s">
        <v>988</v>
      </c>
      <c r="H87" s="149">
        <v>1</v>
      </c>
      <c r="I87" s="150"/>
      <c r="J87" s="151">
        <f>ROUND($I$87*$H$87,2)</f>
        <v>0</v>
      </c>
      <c r="K87" s="147" t="s">
        <v>642</v>
      </c>
      <c r="L87" s="43"/>
      <c r="M87" s="152"/>
      <c r="N87" s="153" t="s">
        <v>47</v>
      </c>
      <c r="O87" s="24"/>
      <c r="P87" s="154">
        <f>$O$87*$H$87</f>
        <v>0</v>
      </c>
      <c r="Q87" s="154">
        <v>0</v>
      </c>
      <c r="R87" s="154">
        <f>$Q$87*$H$87</f>
        <v>0</v>
      </c>
      <c r="S87" s="154">
        <v>0</v>
      </c>
      <c r="T87" s="155">
        <f>$S$87*$H$87</f>
        <v>0</v>
      </c>
      <c r="AR87" s="89" t="s">
        <v>989</v>
      </c>
      <c r="AT87" s="89" t="s">
        <v>142</v>
      </c>
      <c r="AU87" s="89" t="s">
        <v>22</v>
      </c>
      <c r="AY87" s="6" t="s">
        <v>139</v>
      </c>
      <c r="BE87" s="156">
        <f>IF($N$87="základní",$J$87,0)</f>
        <v>0</v>
      </c>
      <c r="BF87" s="156">
        <f>IF($N$87="snížená",$J$87,0)</f>
        <v>0</v>
      </c>
      <c r="BG87" s="156">
        <f>IF($N$87="zákl. přenesená",$J$87,0)</f>
        <v>0</v>
      </c>
      <c r="BH87" s="156">
        <f>IF($N$87="sníž. přenesená",$J$87,0)</f>
        <v>0</v>
      </c>
      <c r="BI87" s="156">
        <f>IF($N$87="nulová",$J$87,0)</f>
        <v>0</v>
      </c>
      <c r="BJ87" s="89" t="s">
        <v>22</v>
      </c>
      <c r="BK87" s="156">
        <f>ROUND($I$87*$H$87,2)</f>
        <v>0</v>
      </c>
      <c r="BL87" s="89" t="s">
        <v>989</v>
      </c>
      <c r="BM87" s="89" t="s">
        <v>1005</v>
      </c>
    </row>
    <row r="88" spans="2:47" s="6" customFormat="1" ht="16.5" customHeight="1">
      <c r="B88" s="23"/>
      <c r="C88" s="24"/>
      <c r="D88" s="157" t="s">
        <v>149</v>
      </c>
      <c r="E88" s="24"/>
      <c r="F88" s="158" t="s">
        <v>1006</v>
      </c>
      <c r="G88" s="24"/>
      <c r="H88" s="24"/>
      <c r="J88" s="24"/>
      <c r="K88" s="24"/>
      <c r="L88" s="43"/>
      <c r="M88" s="187"/>
      <c r="N88" s="188"/>
      <c r="O88" s="188"/>
      <c r="P88" s="188"/>
      <c r="Q88" s="188"/>
      <c r="R88" s="188"/>
      <c r="S88" s="188"/>
      <c r="T88" s="189"/>
      <c r="AT88" s="6" t="s">
        <v>149</v>
      </c>
      <c r="AU88" s="6" t="s">
        <v>22</v>
      </c>
    </row>
    <row r="89" spans="2:12" s="6" customFormat="1" ht="7.5" customHeight="1">
      <c r="B89" s="38"/>
      <c r="C89" s="39"/>
      <c r="D89" s="39"/>
      <c r="E89" s="39"/>
      <c r="F89" s="39"/>
      <c r="G89" s="39"/>
      <c r="H89" s="39"/>
      <c r="I89" s="101"/>
      <c r="J89" s="39"/>
      <c r="K89" s="39"/>
      <c r="L89" s="43"/>
    </row>
    <row r="538" s="2" customFormat="1" ht="14.25" customHeight="1"/>
  </sheetData>
  <sheetProtection password="CC35" sheet="1" objects="1" scenarios="1" formatColumns="0" formatRows="0" sort="0" autoFilter="0"/>
  <autoFilter ref="C76:K76"/>
  <mergeCells count="9">
    <mergeCell ref="E69:H69"/>
    <mergeCell ref="G1:H1"/>
    <mergeCell ref="L2:V2"/>
    <mergeCell ref="E7:H7"/>
    <mergeCell ref="E9:H9"/>
    <mergeCell ref="E24:H24"/>
    <mergeCell ref="E45:H45"/>
    <mergeCell ref="E47:H47"/>
    <mergeCell ref="E67:H6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39"/>
      <c r="C2" s="240"/>
      <c r="D2" s="240"/>
      <c r="E2" s="240"/>
      <c r="F2" s="240"/>
      <c r="G2" s="240"/>
      <c r="H2" s="240"/>
      <c r="I2" s="240"/>
      <c r="J2" s="240"/>
      <c r="K2" s="241"/>
    </row>
    <row r="3" spans="2:11" s="245" customFormat="1" ht="45" customHeight="1">
      <c r="B3" s="242"/>
      <c r="C3" s="243" t="s">
        <v>1014</v>
      </c>
      <c r="D3" s="243"/>
      <c r="E3" s="243"/>
      <c r="F3" s="243"/>
      <c r="G3" s="243"/>
      <c r="H3" s="243"/>
      <c r="I3" s="243"/>
      <c r="J3" s="243"/>
      <c r="K3" s="244"/>
    </row>
    <row r="4" spans="2:11" ht="25.5" customHeight="1">
      <c r="B4" s="246"/>
      <c r="C4" s="247" t="s">
        <v>1015</v>
      </c>
      <c r="D4" s="247"/>
      <c r="E4" s="247"/>
      <c r="F4" s="247"/>
      <c r="G4" s="247"/>
      <c r="H4" s="247"/>
      <c r="I4" s="247"/>
      <c r="J4" s="247"/>
      <c r="K4" s="248"/>
    </row>
    <row r="5" spans="2:11" ht="5.25" customHeight="1">
      <c r="B5" s="246"/>
      <c r="C5" s="249"/>
      <c r="D5" s="249"/>
      <c r="E5" s="249"/>
      <c r="F5" s="249"/>
      <c r="G5" s="249"/>
      <c r="H5" s="249"/>
      <c r="I5" s="249"/>
      <c r="J5" s="249"/>
      <c r="K5" s="248"/>
    </row>
    <row r="6" spans="2:11" ht="15" customHeight="1">
      <c r="B6" s="246"/>
      <c r="C6" s="250" t="s">
        <v>1016</v>
      </c>
      <c r="D6" s="250"/>
      <c r="E6" s="250"/>
      <c r="F6" s="250"/>
      <c r="G6" s="250"/>
      <c r="H6" s="250"/>
      <c r="I6" s="250"/>
      <c r="J6" s="250"/>
      <c r="K6" s="248"/>
    </row>
    <row r="7" spans="2:11" ht="15" customHeight="1">
      <c r="B7" s="251"/>
      <c r="C7" s="250" t="s">
        <v>1017</v>
      </c>
      <c r="D7" s="250"/>
      <c r="E7" s="250"/>
      <c r="F7" s="250"/>
      <c r="G7" s="250"/>
      <c r="H7" s="250"/>
      <c r="I7" s="250"/>
      <c r="J7" s="250"/>
      <c r="K7" s="248"/>
    </row>
    <row r="8" spans="2:11" ht="12.75" customHeight="1">
      <c r="B8" s="251"/>
      <c r="C8" s="252"/>
      <c r="D8" s="252"/>
      <c r="E8" s="252"/>
      <c r="F8" s="252"/>
      <c r="G8" s="252"/>
      <c r="H8" s="252"/>
      <c r="I8" s="252"/>
      <c r="J8" s="252"/>
      <c r="K8" s="248"/>
    </row>
    <row r="9" spans="2:11" ht="15" customHeight="1">
      <c r="B9" s="251"/>
      <c r="C9" s="250" t="s">
        <v>1018</v>
      </c>
      <c r="D9" s="250"/>
      <c r="E9" s="250"/>
      <c r="F9" s="250"/>
      <c r="G9" s="250"/>
      <c r="H9" s="250"/>
      <c r="I9" s="250"/>
      <c r="J9" s="250"/>
      <c r="K9" s="248"/>
    </row>
    <row r="10" spans="2:11" ht="15" customHeight="1">
      <c r="B10" s="251"/>
      <c r="C10" s="252"/>
      <c r="D10" s="250" t="s">
        <v>1019</v>
      </c>
      <c r="E10" s="250"/>
      <c r="F10" s="250"/>
      <c r="G10" s="250"/>
      <c r="H10" s="250"/>
      <c r="I10" s="250"/>
      <c r="J10" s="250"/>
      <c r="K10" s="248"/>
    </row>
    <row r="11" spans="2:11" ht="15" customHeight="1">
      <c r="B11" s="251"/>
      <c r="C11" s="253"/>
      <c r="D11" s="250" t="s">
        <v>1020</v>
      </c>
      <c r="E11" s="250"/>
      <c r="F11" s="250"/>
      <c r="G11" s="250"/>
      <c r="H11" s="250"/>
      <c r="I11" s="250"/>
      <c r="J11" s="250"/>
      <c r="K11" s="248"/>
    </row>
    <row r="12" spans="2:11" ht="12.75" customHeight="1">
      <c r="B12" s="251"/>
      <c r="C12" s="253"/>
      <c r="D12" s="253"/>
      <c r="E12" s="253"/>
      <c r="F12" s="253"/>
      <c r="G12" s="253"/>
      <c r="H12" s="253"/>
      <c r="I12" s="253"/>
      <c r="J12" s="253"/>
      <c r="K12" s="248"/>
    </row>
    <row r="13" spans="2:11" ht="15" customHeight="1">
      <c r="B13" s="251"/>
      <c r="C13" s="253"/>
      <c r="D13" s="250" t="s">
        <v>1021</v>
      </c>
      <c r="E13" s="250"/>
      <c r="F13" s="250"/>
      <c r="G13" s="250"/>
      <c r="H13" s="250"/>
      <c r="I13" s="250"/>
      <c r="J13" s="250"/>
      <c r="K13" s="248"/>
    </row>
    <row r="14" spans="2:11" ht="15" customHeight="1">
      <c r="B14" s="251"/>
      <c r="C14" s="253"/>
      <c r="D14" s="250" t="s">
        <v>1022</v>
      </c>
      <c r="E14" s="250"/>
      <c r="F14" s="250"/>
      <c r="G14" s="250"/>
      <c r="H14" s="250"/>
      <c r="I14" s="250"/>
      <c r="J14" s="250"/>
      <c r="K14" s="248"/>
    </row>
    <row r="15" spans="2:11" ht="15" customHeight="1">
      <c r="B15" s="251"/>
      <c r="C15" s="253"/>
      <c r="D15" s="250" t="s">
        <v>1023</v>
      </c>
      <c r="E15" s="250"/>
      <c r="F15" s="250"/>
      <c r="G15" s="250"/>
      <c r="H15" s="250"/>
      <c r="I15" s="250"/>
      <c r="J15" s="250"/>
      <c r="K15" s="248"/>
    </row>
    <row r="16" spans="2:11" ht="15" customHeight="1">
      <c r="B16" s="251"/>
      <c r="C16" s="253"/>
      <c r="D16" s="253"/>
      <c r="E16" s="254" t="s">
        <v>82</v>
      </c>
      <c r="F16" s="250" t="s">
        <v>1024</v>
      </c>
      <c r="G16" s="250"/>
      <c r="H16" s="250"/>
      <c r="I16" s="250"/>
      <c r="J16" s="250"/>
      <c r="K16" s="248"/>
    </row>
    <row r="17" spans="2:11" ht="15" customHeight="1">
      <c r="B17" s="251"/>
      <c r="C17" s="253"/>
      <c r="D17" s="253"/>
      <c r="E17" s="254" t="s">
        <v>1025</v>
      </c>
      <c r="F17" s="250" t="s">
        <v>1026</v>
      </c>
      <c r="G17" s="250"/>
      <c r="H17" s="250"/>
      <c r="I17" s="250"/>
      <c r="J17" s="250"/>
      <c r="K17" s="248"/>
    </row>
    <row r="18" spans="2:11" ht="15" customHeight="1">
      <c r="B18" s="251"/>
      <c r="C18" s="253"/>
      <c r="D18" s="253"/>
      <c r="E18" s="254" t="s">
        <v>1027</v>
      </c>
      <c r="F18" s="250" t="s">
        <v>1028</v>
      </c>
      <c r="G18" s="250"/>
      <c r="H18" s="250"/>
      <c r="I18" s="250"/>
      <c r="J18" s="250"/>
      <c r="K18" s="248"/>
    </row>
    <row r="19" spans="2:11" ht="15" customHeight="1">
      <c r="B19" s="251"/>
      <c r="C19" s="253"/>
      <c r="D19" s="253"/>
      <c r="E19" s="254" t="s">
        <v>87</v>
      </c>
      <c r="F19" s="250" t="s">
        <v>86</v>
      </c>
      <c r="G19" s="250"/>
      <c r="H19" s="250"/>
      <c r="I19" s="250"/>
      <c r="J19" s="250"/>
      <c r="K19" s="248"/>
    </row>
    <row r="20" spans="2:11" ht="15" customHeight="1">
      <c r="B20" s="251"/>
      <c r="C20" s="253"/>
      <c r="D20" s="253"/>
      <c r="E20" s="254" t="s">
        <v>1029</v>
      </c>
      <c r="F20" s="250" t="s">
        <v>1030</v>
      </c>
      <c r="G20" s="250"/>
      <c r="H20" s="250"/>
      <c r="I20" s="250"/>
      <c r="J20" s="250"/>
      <c r="K20" s="248"/>
    </row>
    <row r="21" spans="2:11" ht="15" customHeight="1">
      <c r="B21" s="251"/>
      <c r="C21" s="253"/>
      <c r="D21" s="253"/>
      <c r="E21" s="254" t="s">
        <v>1031</v>
      </c>
      <c r="F21" s="250" t="s">
        <v>1032</v>
      </c>
      <c r="G21" s="250"/>
      <c r="H21" s="250"/>
      <c r="I21" s="250"/>
      <c r="J21" s="250"/>
      <c r="K21" s="248"/>
    </row>
    <row r="22" spans="2:11" ht="12.75" customHeight="1">
      <c r="B22" s="251"/>
      <c r="C22" s="253"/>
      <c r="D22" s="253"/>
      <c r="E22" s="253"/>
      <c r="F22" s="253"/>
      <c r="G22" s="253"/>
      <c r="H22" s="253"/>
      <c r="I22" s="253"/>
      <c r="J22" s="253"/>
      <c r="K22" s="248"/>
    </row>
    <row r="23" spans="2:11" ht="15" customHeight="1">
      <c r="B23" s="251"/>
      <c r="C23" s="250" t="s">
        <v>1033</v>
      </c>
      <c r="D23" s="250"/>
      <c r="E23" s="250"/>
      <c r="F23" s="250"/>
      <c r="G23" s="250"/>
      <c r="H23" s="250"/>
      <c r="I23" s="250"/>
      <c r="J23" s="250"/>
      <c r="K23" s="248"/>
    </row>
    <row r="24" spans="2:11" ht="15" customHeight="1">
      <c r="B24" s="251"/>
      <c r="C24" s="250" t="s">
        <v>1034</v>
      </c>
      <c r="D24" s="250"/>
      <c r="E24" s="250"/>
      <c r="F24" s="250"/>
      <c r="G24" s="250"/>
      <c r="H24" s="250"/>
      <c r="I24" s="250"/>
      <c r="J24" s="250"/>
      <c r="K24" s="248"/>
    </row>
    <row r="25" spans="2:11" ht="15" customHeight="1">
      <c r="B25" s="251"/>
      <c r="C25" s="252"/>
      <c r="D25" s="250" t="s">
        <v>1035</v>
      </c>
      <c r="E25" s="250"/>
      <c r="F25" s="250"/>
      <c r="G25" s="250"/>
      <c r="H25" s="250"/>
      <c r="I25" s="250"/>
      <c r="J25" s="250"/>
      <c r="K25" s="248"/>
    </row>
    <row r="26" spans="2:11" ht="15" customHeight="1">
      <c r="B26" s="251"/>
      <c r="C26" s="253"/>
      <c r="D26" s="250" t="s">
        <v>1036</v>
      </c>
      <c r="E26" s="250"/>
      <c r="F26" s="250"/>
      <c r="G26" s="250"/>
      <c r="H26" s="250"/>
      <c r="I26" s="250"/>
      <c r="J26" s="250"/>
      <c r="K26" s="248"/>
    </row>
    <row r="27" spans="2:11" ht="12.75" customHeight="1">
      <c r="B27" s="251"/>
      <c r="C27" s="253"/>
      <c r="D27" s="253"/>
      <c r="E27" s="253"/>
      <c r="F27" s="253"/>
      <c r="G27" s="253"/>
      <c r="H27" s="253"/>
      <c r="I27" s="253"/>
      <c r="J27" s="253"/>
      <c r="K27" s="248"/>
    </row>
    <row r="28" spans="2:11" ht="15" customHeight="1">
      <c r="B28" s="251"/>
      <c r="C28" s="253"/>
      <c r="D28" s="250" t="s">
        <v>1037</v>
      </c>
      <c r="E28" s="250"/>
      <c r="F28" s="250"/>
      <c r="G28" s="250"/>
      <c r="H28" s="250"/>
      <c r="I28" s="250"/>
      <c r="J28" s="250"/>
      <c r="K28" s="248"/>
    </row>
    <row r="29" spans="2:11" ht="15" customHeight="1">
      <c r="B29" s="251"/>
      <c r="C29" s="253"/>
      <c r="D29" s="250" t="s">
        <v>1038</v>
      </c>
      <c r="E29" s="250"/>
      <c r="F29" s="250"/>
      <c r="G29" s="250"/>
      <c r="H29" s="250"/>
      <c r="I29" s="250"/>
      <c r="J29" s="250"/>
      <c r="K29" s="248"/>
    </row>
    <row r="30" spans="2:11" ht="12.75" customHeight="1">
      <c r="B30" s="251"/>
      <c r="C30" s="253"/>
      <c r="D30" s="253"/>
      <c r="E30" s="253"/>
      <c r="F30" s="253"/>
      <c r="G30" s="253"/>
      <c r="H30" s="253"/>
      <c r="I30" s="253"/>
      <c r="J30" s="253"/>
      <c r="K30" s="248"/>
    </row>
    <row r="31" spans="2:11" ht="15" customHeight="1">
      <c r="B31" s="251"/>
      <c r="C31" s="253"/>
      <c r="D31" s="250" t="s">
        <v>1039</v>
      </c>
      <c r="E31" s="250"/>
      <c r="F31" s="250"/>
      <c r="G31" s="250"/>
      <c r="H31" s="250"/>
      <c r="I31" s="250"/>
      <c r="J31" s="250"/>
      <c r="K31" s="248"/>
    </row>
    <row r="32" spans="2:11" ht="15" customHeight="1">
      <c r="B32" s="251"/>
      <c r="C32" s="253"/>
      <c r="D32" s="250" t="s">
        <v>1040</v>
      </c>
      <c r="E32" s="250"/>
      <c r="F32" s="250"/>
      <c r="G32" s="250"/>
      <c r="H32" s="250"/>
      <c r="I32" s="250"/>
      <c r="J32" s="250"/>
      <c r="K32" s="248"/>
    </row>
    <row r="33" spans="2:11" ht="15" customHeight="1">
      <c r="B33" s="251"/>
      <c r="C33" s="253"/>
      <c r="D33" s="250" t="s">
        <v>1041</v>
      </c>
      <c r="E33" s="250"/>
      <c r="F33" s="250"/>
      <c r="G33" s="250"/>
      <c r="H33" s="250"/>
      <c r="I33" s="250"/>
      <c r="J33" s="250"/>
      <c r="K33" s="248"/>
    </row>
    <row r="34" spans="2:11" ht="15" customHeight="1">
      <c r="B34" s="251"/>
      <c r="C34" s="253"/>
      <c r="D34" s="252"/>
      <c r="E34" s="255" t="s">
        <v>123</v>
      </c>
      <c r="F34" s="252"/>
      <c r="G34" s="250" t="s">
        <v>1042</v>
      </c>
      <c r="H34" s="250"/>
      <c r="I34" s="250"/>
      <c r="J34" s="250"/>
      <c r="K34" s="248"/>
    </row>
    <row r="35" spans="2:11" ht="30.75" customHeight="1">
      <c r="B35" s="251"/>
      <c r="C35" s="253"/>
      <c r="D35" s="252"/>
      <c r="E35" s="255" t="s">
        <v>1043</v>
      </c>
      <c r="F35" s="252"/>
      <c r="G35" s="250" t="s">
        <v>1044</v>
      </c>
      <c r="H35" s="250"/>
      <c r="I35" s="250"/>
      <c r="J35" s="250"/>
      <c r="K35" s="248"/>
    </row>
    <row r="36" spans="2:11" ht="15" customHeight="1">
      <c r="B36" s="251"/>
      <c r="C36" s="253"/>
      <c r="D36" s="252"/>
      <c r="E36" s="255" t="s">
        <v>57</v>
      </c>
      <c r="F36" s="252"/>
      <c r="G36" s="250" t="s">
        <v>1045</v>
      </c>
      <c r="H36" s="250"/>
      <c r="I36" s="250"/>
      <c r="J36" s="250"/>
      <c r="K36" s="248"/>
    </row>
    <row r="37" spans="2:11" ht="15" customHeight="1">
      <c r="B37" s="251"/>
      <c r="C37" s="253"/>
      <c r="D37" s="252"/>
      <c r="E37" s="255" t="s">
        <v>124</v>
      </c>
      <c r="F37" s="252"/>
      <c r="G37" s="250" t="s">
        <v>1046</v>
      </c>
      <c r="H37" s="250"/>
      <c r="I37" s="250"/>
      <c r="J37" s="250"/>
      <c r="K37" s="248"/>
    </row>
    <row r="38" spans="2:11" ht="15" customHeight="1">
      <c r="B38" s="251"/>
      <c r="C38" s="253"/>
      <c r="D38" s="252"/>
      <c r="E38" s="255" t="s">
        <v>125</v>
      </c>
      <c r="F38" s="252"/>
      <c r="G38" s="250" t="s">
        <v>1047</v>
      </c>
      <c r="H38" s="250"/>
      <c r="I38" s="250"/>
      <c r="J38" s="250"/>
      <c r="K38" s="248"/>
    </row>
    <row r="39" spans="2:11" ht="15" customHeight="1">
      <c r="B39" s="251"/>
      <c r="C39" s="253"/>
      <c r="D39" s="252"/>
      <c r="E39" s="255" t="s">
        <v>126</v>
      </c>
      <c r="F39" s="252"/>
      <c r="G39" s="250" t="s">
        <v>1048</v>
      </c>
      <c r="H39" s="250"/>
      <c r="I39" s="250"/>
      <c r="J39" s="250"/>
      <c r="K39" s="248"/>
    </row>
    <row r="40" spans="2:11" ht="15" customHeight="1">
      <c r="B40" s="251"/>
      <c r="C40" s="253"/>
      <c r="D40" s="252"/>
      <c r="E40" s="255" t="s">
        <v>1049</v>
      </c>
      <c r="F40" s="252"/>
      <c r="G40" s="250" t="s">
        <v>1050</v>
      </c>
      <c r="H40" s="250"/>
      <c r="I40" s="250"/>
      <c r="J40" s="250"/>
      <c r="K40" s="248"/>
    </row>
    <row r="41" spans="2:11" ht="15" customHeight="1">
      <c r="B41" s="251"/>
      <c r="C41" s="253"/>
      <c r="D41" s="252"/>
      <c r="E41" s="255"/>
      <c r="F41" s="252"/>
      <c r="G41" s="250" t="s">
        <v>1051</v>
      </c>
      <c r="H41" s="250"/>
      <c r="I41" s="250"/>
      <c r="J41" s="250"/>
      <c r="K41" s="248"/>
    </row>
    <row r="42" spans="2:11" ht="15" customHeight="1">
      <c r="B42" s="251"/>
      <c r="C42" s="253"/>
      <c r="D42" s="252"/>
      <c r="E42" s="255" t="s">
        <v>1052</v>
      </c>
      <c r="F42" s="252"/>
      <c r="G42" s="250" t="s">
        <v>1053</v>
      </c>
      <c r="H42" s="250"/>
      <c r="I42" s="250"/>
      <c r="J42" s="250"/>
      <c r="K42" s="248"/>
    </row>
    <row r="43" spans="2:11" ht="15" customHeight="1">
      <c r="B43" s="251"/>
      <c r="C43" s="253"/>
      <c r="D43" s="252"/>
      <c r="E43" s="255" t="s">
        <v>129</v>
      </c>
      <c r="F43" s="252"/>
      <c r="G43" s="250" t="s">
        <v>1054</v>
      </c>
      <c r="H43" s="250"/>
      <c r="I43" s="250"/>
      <c r="J43" s="250"/>
      <c r="K43" s="248"/>
    </row>
    <row r="44" spans="2:11" ht="12.75" customHeight="1">
      <c r="B44" s="251"/>
      <c r="C44" s="253"/>
      <c r="D44" s="252"/>
      <c r="E44" s="252"/>
      <c r="F44" s="252"/>
      <c r="G44" s="252"/>
      <c r="H44" s="252"/>
      <c r="I44" s="252"/>
      <c r="J44" s="252"/>
      <c r="K44" s="248"/>
    </row>
    <row r="45" spans="2:11" ht="15" customHeight="1">
      <c r="B45" s="251"/>
      <c r="C45" s="253"/>
      <c r="D45" s="250" t="s">
        <v>1055</v>
      </c>
      <c r="E45" s="250"/>
      <c r="F45" s="250"/>
      <c r="G45" s="250"/>
      <c r="H45" s="250"/>
      <c r="I45" s="250"/>
      <c r="J45" s="250"/>
      <c r="K45" s="248"/>
    </row>
    <row r="46" spans="2:11" ht="15" customHeight="1">
      <c r="B46" s="251"/>
      <c r="C46" s="253"/>
      <c r="D46" s="253"/>
      <c r="E46" s="250" t="s">
        <v>1056</v>
      </c>
      <c r="F46" s="250"/>
      <c r="G46" s="250"/>
      <c r="H46" s="250"/>
      <c r="I46" s="250"/>
      <c r="J46" s="250"/>
      <c r="K46" s="248"/>
    </row>
    <row r="47" spans="2:11" ht="15" customHeight="1">
      <c r="B47" s="251"/>
      <c r="C47" s="253"/>
      <c r="D47" s="253"/>
      <c r="E47" s="250" t="s">
        <v>1057</v>
      </c>
      <c r="F47" s="250"/>
      <c r="G47" s="250"/>
      <c r="H47" s="250"/>
      <c r="I47" s="250"/>
      <c r="J47" s="250"/>
      <c r="K47" s="248"/>
    </row>
    <row r="48" spans="2:11" ht="15" customHeight="1">
      <c r="B48" s="251"/>
      <c r="C48" s="253"/>
      <c r="D48" s="253"/>
      <c r="E48" s="250" t="s">
        <v>1058</v>
      </c>
      <c r="F48" s="250"/>
      <c r="G48" s="250"/>
      <c r="H48" s="250"/>
      <c r="I48" s="250"/>
      <c r="J48" s="250"/>
      <c r="K48" s="248"/>
    </row>
    <row r="49" spans="2:11" ht="15" customHeight="1">
      <c r="B49" s="251"/>
      <c r="C49" s="253"/>
      <c r="D49" s="250" t="s">
        <v>1059</v>
      </c>
      <c r="E49" s="250"/>
      <c r="F49" s="250"/>
      <c r="G49" s="250"/>
      <c r="H49" s="250"/>
      <c r="I49" s="250"/>
      <c r="J49" s="250"/>
      <c r="K49" s="248"/>
    </row>
    <row r="50" spans="2:11" ht="25.5" customHeight="1">
      <c r="B50" s="246"/>
      <c r="C50" s="247" t="s">
        <v>1060</v>
      </c>
      <c r="D50" s="247"/>
      <c r="E50" s="247"/>
      <c r="F50" s="247"/>
      <c r="G50" s="247"/>
      <c r="H50" s="247"/>
      <c r="I50" s="247"/>
      <c r="J50" s="247"/>
      <c r="K50" s="248"/>
    </row>
    <row r="51" spans="2:11" ht="5.25" customHeight="1">
      <c r="B51" s="246"/>
      <c r="C51" s="249"/>
      <c r="D51" s="249"/>
      <c r="E51" s="249"/>
      <c r="F51" s="249"/>
      <c r="G51" s="249"/>
      <c r="H51" s="249"/>
      <c r="I51" s="249"/>
      <c r="J51" s="249"/>
      <c r="K51" s="248"/>
    </row>
    <row r="52" spans="2:11" ht="15" customHeight="1">
      <c r="B52" s="246"/>
      <c r="C52" s="250" t="s">
        <v>1061</v>
      </c>
      <c r="D52" s="250"/>
      <c r="E52" s="250"/>
      <c r="F52" s="250"/>
      <c r="G52" s="250"/>
      <c r="H52" s="250"/>
      <c r="I52" s="250"/>
      <c r="J52" s="250"/>
      <c r="K52" s="248"/>
    </row>
    <row r="53" spans="2:11" ht="15" customHeight="1">
      <c r="B53" s="246"/>
      <c r="C53" s="250" t="s">
        <v>1062</v>
      </c>
      <c r="D53" s="250"/>
      <c r="E53" s="250"/>
      <c r="F53" s="250"/>
      <c r="G53" s="250"/>
      <c r="H53" s="250"/>
      <c r="I53" s="250"/>
      <c r="J53" s="250"/>
      <c r="K53" s="248"/>
    </row>
    <row r="54" spans="2:11" ht="12.75" customHeight="1">
      <c r="B54" s="246"/>
      <c r="C54" s="252"/>
      <c r="D54" s="252"/>
      <c r="E54" s="252"/>
      <c r="F54" s="252"/>
      <c r="G54" s="252"/>
      <c r="H54" s="252"/>
      <c r="I54" s="252"/>
      <c r="J54" s="252"/>
      <c r="K54" s="248"/>
    </row>
    <row r="55" spans="2:11" ht="15" customHeight="1">
      <c r="B55" s="246"/>
      <c r="C55" s="250" t="s">
        <v>1063</v>
      </c>
      <c r="D55" s="250"/>
      <c r="E55" s="250"/>
      <c r="F55" s="250"/>
      <c r="G55" s="250"/>
      <c r="H55" s="250"/>
      <c r="I55" s="250"/>
      <c r="J55" s="250"/>
      <c r="K55" s="248"/>
    </row>
    <row r="56" spans="2:11" ht="15" customHeight="1">
      <c r="B56" s="246"/>
      <c r="C56" s="253"/>
      <c r="D56" s="250" t="s">
        <v>1064</v>
      </c>
      <c r="E56" s="250"/>
      <c r="F56" s="250"/>
      <c r="G56" s="250"/>
      <c r="H56" s="250"/>
      <c r="I56" s="250"/>
      <c r="J56" s="250"/>
      <c r="K56" s="248"/>
    </row>
    <row r="57" spans="2:11" ht="15" customHeight="1">
      <c r="B57" s="246"/>
      <c r="C57" s="253"/>
      <c r="D57" s="250" t="s">
        <v>1065</v>
      </c>
      <c r="E57" s="250"/>
      <c r="F57" s="250"/>
      <c r="G57" s="250"/>
      <c r="H57" s="250"/>
      <c r="I57" s="250"/>
      <c r="J57" s="250"/>
      <c r="K57" s="248"/>
    </row>
    <row r="58" spans="2:11" ht="15" customHeight="1">
      <c r="B58" s="246"/>
      <c r="C58" s="253"/>
      <c r="D58" s="250" t="s">
        <v>1066</v>
      </c>
      <c r="E58" s="250"/>
      <c r="F58" s="250"/>
      <c r="G58" s="250"/>
      <c r="H58" s="250"/>
      <c r="I58" s="250"/>
      <c r="J58" s="250"/>
      <c r="K58" s="248"/>
    </row>
    <row r="59" spans="2:11" ht="15" customHeight="1">
      <c r="B59" s="246"/>
      <c r="C59" s="253"/>
      <c r="D59" s="250" t="s">
        <v>1067</v>
      </c>
      <c r="E59" s="250"/>
      <c r="F59" s="250"/>
      <c r="G59" s="250"/>
      <c r="H59" s="250"/>
      <c r="I59" s="250"/>
      <c r="J59" s="250"/>
      <c r="K59" s="248"/>
    </row>
    <row r="60" spans="2:11" ht="15" customHeight="1">
      <c r="B60" s="246"/>
      <c r="C60" s="253"/>
      <c r="D60" s="256" t="s">
        <v>1068</v>
      </c>
      <c r="E60" s="256"/>
      <c r="F60" s="256"/>
      <c r="G60" s="256"/>
      <c r="H60" s="256"/>
      <c r="I60" s="256"/>
      <c r="J60" s="256"/>
      <c r="K60" s="248"/>
    </row>
    <row r="61" spans="2:11" ht="15" customHeight="1">
      <c r="B61" s="246"/>
      <c r="C61" s="253"/>
      <c r="D61" s="250" t="s">
        <v>1069</v>
      </c>
      <c r="E61" s="250"/>
      <c r="F61" s="250"/>
      <c r="G61" s="250"/>
      <c r="H61" s="250"/>
      <c r="I61" s="250"/>
      <c r="J61" s="250"/>
      <c r="K61" s="248"/>
    </row>
    <row r="62" spans="2:11" ht="12.75" customHeight="1">
      <c r="B62" s="246"/>
      <c r="C62" s="253"/>
      <c r="D62" s="253"/>
      <c r="E62" s="257"/>
      <c r="F62" s="253"/>
      <c r="G62" s="253"/>
      <c r="H62" s="253"/>
      <c r="I62" s="253"/>
      <c r="J62" s="253"/>
      <c r="K62" s="248"/>
    </row>
    <row r="63" spans="2:11" ht="15" customHeight="1">
      <c r="B63" s="246"/>
      <c r="C63" s="253"/>
      <c r="D63" s="250" t="s">
        <v>1070</v>
      </c>
      <c r="E63" s="250"/>
      <c r="F63" s="250"/>
      <c r="G63" s="250"/>
      <c r="H63" s="250"/>
      <c r="I63" s="250"/>
      <c r="J63" s="250"/>
      <c r="K63" s="248"/>
    </row>
    <row r="64" spans="2:11" ht="15" customHeight="1">
      <c r="B64" s="246"/>
      <c r="C64" s="253"/>
      <c r="D64" s="256" t="s">
        <v>1071</v>
      </c>
      <c r="E64" s="256"/>
      <c r="F64" s="256"/>
      <c r="G64" s="256"/>
      <c r="H64" s="256"/>
      <c r="I64" s="256"/>
      <c r="J64" s="256"/>
      <c r="K64" s="248"/>
    </row>
    <row r="65" spans="2:11" ht="15" customHeight="1">
      <c r="B65" s="246"/>
      <c r="C65" s="253"/>
      <c r="D65" s="250" t="s">
        <v>1072</v>
      </c>
      <c r="E65" s="250"/>
      <c r="F65" s="250"/>
      <c r="G65" s="250"/>
      <c r="H65" s="250"/>
      <c r="I65" s="250"/>
      <c r="J65" s="250"/>
      <c r="K65" s="248"/>
    </row>
    <row r="66" spans="2:11" ht="15" customHeight="1">
      <c r="B66" s="246"/>
      <c r="C66" s="253"/>
      <c r="D66" s="250" t="s">
        <v>1073</v>
      </c>
      <c r="E66" s="250"/>
      <c r="F66" s="250"/>
      <c r="G66" s="250"/>
      <c r="H66" s="250"/>
      <c r="I66" s="250"/>
      <c r="J66" s="250"/>
      <c r="K66" s="248"/>
    </row>
    <row r="67" spans="2:11" ht="15" customHeight="1">
      <c r="B67" s="246"/>
      <c r="C67" s="253"/>
      <c r="D67" s="250" t="s">
        <v>1074</v>
      </c>
      <c r="E67" s="250"/>
      <c r="F67" s="250"/>
      <c r="G67" s="250"/>
      <c r="H67" s="250"/>
      <c r="I67" s="250"/>
      <c r="J67" s="250"/>
      <c r="K67" s="248"/>
    </row>
    <row r="68" spans="2:11" ht="15" customHeight="1">
      <c r="B68" s="246"/>
      <c r="C68" s="253"/>
      <c r="D68" s="250" t="s">
        <v>1075</v>
      </c>
      <c r="E68" s="250"/>
      <c r="F68" s="250"/>
      <c r="G68" s="250"/>
      <c r="H68" s="250"/>
      <c r="I68" s="250"/>
      <c r="J68" s="250"/>
      <c r="K68" s="248"/>
    </row>
    <row r="69" spans="2:11" ht="12.75" customHeight="1">
      <c r="B69" s="258"/>
      <c r="C69" s="259"/>
      <c r="D69" s="259"/>
      <c r="E69" s="259"/>
      <c r="F69" s="259"/>
      <c r="G69" s="259"/>
      <c r="H69" s="259"/>
      <c r="I69" s="259"/>
      <c r="J69" s="259"/>
      <c r="K69" s="260"/>
    </row>
    <row r="70" spans="2:11" ht="18.75" customHeight="1">
      <c r="B70" s="261"/>
      <c r="C70" s="261"/>
      <c r="D70" s="261"/>
      <c r="E70" s="261"/>
      <c r="F70" s="261"/>
      <c r="G70" s="261"/>
      <c r="H70" s="261"/>
      <c r="I70" s="261"/>
      <c r="J70" s="261"/>
      <c r="K70" s="262"/>
    </row>
    <row r="71" spans="2:11" ht="18.75" customHeight="1">
      <c r="B71" s="262"/>
      <c r="C71" s="262"/>
      <c r="D71" s="262"/>
      <c r="E71" s="262"/>
      <c r="F71" s="262"/>
      <c r="G71" s="262"/>
      <c r="H71" s="262"/>
      <c r="I71" s="262"/>
      <c r="J71" s="262"/>
      <c r="K71" s="262"/>
    </row>
    <row r="72" spans="2:11" ht="7.5" customHeight="1">
      <c r="B72" s="263"/>
      <c r="C72" s="264"/>
      <c r="D72" s="264"/>
      <c r="E72" s="264"/>
      <c r="F72" s="264"/>
      <c r="G72" s="264"/>
      <c r="H72" s="264"/>
      <c r="I72" s="264"/>
      <c r="J72" s="264"/>
      <c r="K72" s="265"/>
    </row>
    <row r="73" spans="2:11" ht="45" customHeight="1">
      <c r="B73" s="266"/>
      <c r="C73" s="267" t="s">
        <v>1013</v>
      </c>
      <c r="D73" s="267"/>
      <c r="E73" s="267"/>
      <c r="F73" s="267"/>
      <c r="G73" s="267"/>
      <c r="H73" s="267"/>
      <c r="I73" s="267"/>
      <c r="J73" s="267"/>
      <c r="K73" s="268"/>
    </row>
    <row r="74" spans="2:11" ht="17.25" customHeight="1">
      <c r="B74" s="266"/>
      <c r="C74" s="269" t="s">
        <v>1076</v>
      </c>
      <c r="D74" s="269"/>
      <c r="E74" s="269"/>
      <c r="F74" s="269" t="s">
        <v>1077</v>
      </c>
      <c r="G74" s="270"/>
      <c r="H74" s="269" t="s">
        <v>124</v>
      </c>
      <c r="I74" s="269" t="s">
        <v>61</v>
      </c>
      <c r="J74" s="269" t="s">
        <v>1078</v>
      </c>
      <c r="K74" s="268"/>
    </row>
    <row r="75" spans="2:11" ht="17.25" customHeight="1">
      <c r="B75" s="266"/>
      <c r="C75" s="271" t="s">
        <v>1079</v>
      </c>
      <c r="D75" s="271"/>
      <c r="E75" s="271"/>
      <c r="F75" s="272" t="s">
        <v>1080</v>
      </c>
      <c r="G75" s="273"/>
      <c r="H75" s="271"/>
      <c r="I75" s="271"/>
      <c r="J75" s="271" t="s">
        <v>1081</v>
      </c>
      <c r="K75" s="268"/>
    </row>
    <row r="76" spans="2:11" ht="5.25" customHeight="1">
      <c r="B76" s="266"/>
      <c r="C76" s="274"/>
      <c r="D76" s="274"/>
      <c r="E76" s="274"/>
      <c r="F76" s="274"/>
      <c r="G76" s="275"/>
      <c r="H76" s="274"/>
      <c r="I76" s="274"/>
      <c r="J76" s="274"/>
      <c r="K76" s="268"/>
    </row>
    <row r="77" spans="2:11" ht="15" customHeight="1">
      <c r="B77" s="266"/>
      <c r="C77" s="255" t="s">
        <v>57</v>
      </c>
      <c r="D77" s="274"/>
      <c r="E77" s="274"/>
      <c r="F77" s="276" t="s">
        <v>1082</v>
      </c>
      <c r="G77" s="275"/>
      <c r="H77" s="255" t="s">
        <v>1083</v>
      </c>
      <c r="I77" s="255" t="s">
        <v>1084</v>
      </c>
      <c r="J77" s="255">
        <v>20</v>
      </c>
      <c r="K77" s="268"/>
    </row>
    <row r="78" spans="2:11" ht="15" customHeight="1">
      <c r="B78" s="266"/>
      <c r="C78" s="255" t="s">
        <v>1085</v>
      </c>
      <c r="D78" s="255"/>
      <c r="E78" s="255"/>
      <c r="F78" s="276" t="s">
        <v>1082</v>
      </c>
      <c r="G78" s="275"/>
      <c r="H78" s="255" t="s">
        <v>1086</v>
      </c>
      <c r="I78" s="255" t="s">
        <v>1084</v>
      </c>
      <c r="J78" s="255">
        <v>120</v>
      </c>
      <c r="K78" s="268"/>
    </row>
    <row r="79" spans="2:11" ht="15" customHeight="1">
      <c r="B79" s="277"/>
      <c r="C79" s="255" t="s">
        <v>1087</v>
      </c>
      <c r="D79" s="255"/>
      <c r="E79" s="255"/>
      <c r="F79" s="276" t="s">
        <v>1088</v>
      </c>
      <c r="G79" s="275"/>
      <c r="H79" s="255" t="s">
        <v>1089</v>
      </c>
      <c r="I79" s="255" t="s">
        <v>1084</v>
      </c>
      <c r="J79" s="255">
        <v>50</v>
      </c>
      <c r="K79" s="268"/>
    </row>
    <row r="80" spans="2:11" ht="15" customHeight="1">
      <c r="B80" s="277"/>
      <c r="C80" s="255" t="s">
        <v>1090</v>
      </c>
      <c r="D80" s="255"/>
      <c r="E80" s="255"/>
      <c r="F80" s="276" t="s">
        <v>1082</v>
      </c>
      <c r="G80" s="275"/>
      <c r="H80" s="255" t="s">
        <v>1091</v>
      </c>
      <c r="I80" s="255" t="s">
        <v>1092</v>
      </c>
      <c r="J80" s="255"/>
      <c r="K80" s="268"/>
    </row>
    <row r="81" spans="2:11" ht="15" customHeight="1">
      <c r="B81" s="277"/>
      <c r="C81" s="278" t="s">
        <v>1093</v>
      </c>
      <c r="D81" s="278"/>
      <c r="E81" s="278"/>
      <c r="F81" s="279" t="s">
        <v>1088</v>
      </c>
      <c r="G81" s="278"/>
      <c r="H81" s="278" t="s">
        <v>1094</v>
      </c>
      <c r="I81" s="278" t="s">
        <v>1084</v>
      </c>
      <c r="J81" s="278">
        <v>15</v>
      </c>
      <c r="K81" s="268"/>
    </row>
    <row r="82" spans="2:11" ht="15" customHeight="1">
      <c r="B82" s="277"/>
      <c r="C82" s="278" t="s">
        <v>1095</v>
      </c>
      <c r="D82" s="278"/>
      <c r="E82" s="278"/>
      <c r="F82" s="279" t="s">
        <v>1088</v>
      </c>
      <c r="G82" s="278"/>
      <c r="H82" s="278" t="s">
        <v>1096</v>
      </c>
      <c r="I82" s="278" t="s">
        <v>1084</v>
      </c>
      <c r="J82" s="278">
        <v>15</v>
      </c>
      <c r="K82" s="268"/>
    </row>
    <row r="83" spans="2:11" ht="15" customHeight="1">
      <c r="B83" s="277"/>
      <c r="C83" s="278" t="s">
        <v>1097</v>
      </c>
      <c r="D83" s="278"/>
      <c r="E83" s="278"/>
      <c r="F83" s="279" t="s">
        <v>1088</v>
      </c>
      <c r="G83" s="278"/>
      <c r="H83" s="278" t="s">
        <v>1098</v>
      </c>
      <c r="I83" s="278" t="s">
        <v>1084</v>
      </c>
      <c r="J83" s="278">
        <v>20</v>
      </c>
      <c r="K83" s="268"/>
    </row>
    <row r="84" spans="2:11" ht="15" customHeight="1">
      <c r="B84" s="277"/>
      <c r="C84" s="278" t="s">
        <v>1099</v>
      </c>
      <c r="D84" s="278"/>
      <c r="E84" s="278"/>
      <c r="F84" s="279" t="s">
        <v>1088</v>
      </c>
      <c r="G84" s="278"/>
      <c r="H84" s="278" t="s">
        <v>1100</v>
      </c>
      <c r="I84" s="278" t="s">
        <v>1084</v>
      </c>
      <c r="J84" s="278">
        <v>20</v>
      </c>
      <c r="K84" s="268"/>
    </row>
    <row r="85" spans="2:11" ht="15" customHeight="1">
      <c r="B85" s="277"/>
      <c r="C85" s="255" t="s">
        <v>1101</v>
      </c>
      <c r="D85" s="255"/>
      <c r="E85" s="255"/>
      <c r="F85" s="276" t="s">
        <v>1088</v>
      </c>
      <c r="G85" s="275"/>
      <c r="H85" s="255" t="s">
        <v>1102</v>
      </c>
      <c r="I85" s="255" t="s">
        <v>1084</v>
      </c>
      <c r="J85" s="255">
        <v>50</v>
      </c>
      <c r="K85" s="268"/>
    </row>
    <row r="86" spans="2:11" ht="15" customHeight="1">
      <c r="B86" s="277"/>
      <c r="C86" s="255" t="s">
        <v>1103</v>
      </c>
      <c r="D86" s="255"/>
      <c r="E86" s="255"/>
      <c r="F86" s="276" t="s">
        <v>1088</v>
      </c>
      <c r="G86" s="275"/>
      <c r="H86" s="255" t="s">
        <v>1104</v>
      </c>
      <c r="I86" s="255" t="s">
        <v>1084</v>
      </c>
      <c r="J86" s="255">
        <v>20</v>
      </c>
      <c r="K86" s="268"/>
    </row>
    <row r="87" spans="2:11" ht="15" customHeight="1">
      <c r="B87" s="277"/>
      <c r="C87" s="255" t="s">
        <v>1105</v>
      </c>
      <c r="D87" s="255"/>
      <c r="E87" s="255"/>
      <c r="F87" s="276" t="s">
        <v>1088</v>
      </c>
      <c r="G87" s="275"/>
      <c r="H87" s="255" t="s">
        <v>1106</v>
      </c>
      <c r="I87" s="255" t="s">
        <v>1084</v>
      </c>
      <c r="J87" s="255">
        <v>20</v>
      </c>
      <c r="K87" s="268"/>
    </row>
    <row r="88" spans="2:11" ht="15" customHeight="1">
      <c r="B88" s="277"/>
      <c r="C88" s="255" t="s">
        <v>1107</v>
      </c>
      <c r="D88" s="255"/>
      <c r="E88" s="255"/>
      <c r="F88" s="276" t="s">
        <v>1088</v>
      </c>
      <c r="G88" s="275"/>
      <c r="H88" s="255" t="s">
        <v>1108</v>
      </c>
      <c r="I88" s="255" t="s">
        <v>1084</v>
      </c>
      <c r="J88" s="255">
        <v>50</v>
      </c>
      <c r="K88" s="268"/>
    </row>
    <row r="89" spans="2:11" ht="15" customHeight="1">
      <c r="B89" s="277"/>
      <c r="C89" s="255" t="s">
        <v>1109</v>
      </c>
      <c r="D89" s="255"/>
      <c r="E89" s="255"/>
      <c r="F89" s="276" t="s">
        <v>1088</v>
      </c>
      <c r="G89" s="275"/>
      <c r="H89" s="255" t="s">
        <v>1109</v>
      </c>
      <c r="I89" s="255" t="s">
        <v>1084</v>
      </c>
      <c r="J89" s="255">
        <v>50</v>
      </c>
      <c r="K89" s="268"/>
    </row>
    <row r="90" spans="2:11" ht="15" customHeight="1">
      <c r="B90" s="277"/>
      <c r="C90" s="255" t="s">
        <v>130</v>
      </c>
      <c r="D90" s="255"/>
      <c r="E90" s="255"/>
      <c r="F90" s="276" t="s">
        <v>1088</v>
      </c>
      <c r="G90" s="275"/>
      <c r="H90" s="255" t="s">
        <v>1110</v>
      </c>
      <c r="I90" s="255" t="s">
        <v>1084</v>
      </c>
      <c r="J90" s="255">
        <v>255</v>
      </c>
      <c r="K90" s="268"/>
    </row>
    <row r="91" spans="2:11" ht="15" customHeight="1">
      <c r="B91" s="277"/>
      <c r="C91" s="255" t="s">
        <v>1111</v>
      </c>
      <c r="D91" s="255"/>
      <c r="E91" s="255"/>
      <c r="F91" s="276" t="s">
        <v>1082</v>
      </c>
      <c r="G91" s="275"/>
      <c r="H91" s="255" t="s">
        <v>1112</v>
      </c>
      <c r="I91" s="255" t="s">
        <v>1113</v>
      </c>
      <c r="J91" s="255"/>
      <c r="K91" s="268"/>
    </row>
    <row r="92" spans="2:11" ht="15" customHeight="1">
      <c r="B92" s="277"/>
      <c r="C92" s="255" t="s">
        <v>1114</v>
      </c>
      <c r="D92" s="255"/>
      <c r="E92" s="255"/>
      <c r="F92" s="276" t="s">
        <v>1082</v>
      </c>
      <c r="G92" s="275"/>
      <c r="H92" s="255" t="s">
        <v>1115</v>
      </c>
      <c r="I92" s="255" t="s">
        <v>1116</v>
      </c>
      <c r="J92" s="255"/>
      <c r="K92" s="268"/>
    </row>
    <row r="93" spans="2:11" ht="15" customHeight="1">
      <c r="B93" s="277"/>
      <c r="C93" s="255" t="s">
        <v>1117</v>
      </c>
      <c r="D93" s="255"/>
      <c r="E93" s="255"/>
      <c r="F93" s="276" t="s">
        <v>1082</v>
      </c>
      <c r="G93" s="275"/>
      <c r="H93" s="255" t="s">
        <v>1117</v>
      </c>
      <c r="I93" s="255" t="s">
        <v>1116</v>
      </c>
      <c r="J93" s="255"/>
      <c r="K93" s="268"/>
    </row>
    <row r="94" spans="2:11" ht="15" customHeight="1">
      <c r="B94" s="277"/>
      <c r="C94" s="255" t="s">
        <v>42</v>
      </c>
      <c r="D94" s="255"/>
      <c r="E94" s="255"/>
      <c r="F94" s="276" t="s">
        <v>1082</v>
      </c>
      <c r="G94" s="275"/>
      <c r="H94" s="255" t="s">
        <v>1118</v>
      </c>
      <c r="I94" s="255" t="s">
        <v>1116</v>
      </c>
      <c r="J94" s="255"/>
      <c r="K94" s="268"/>
    </row>
    <row r="95" spans="2:11" ht="15" customHeight="1">
      <c r="B95" s="277"/>
      <c r="C95" s="255" t="s">
        <v>52</v>
      </c>
      <c r="D95" s="255"/>
      <c r="E95" s="255"/>
      <c r="F95" s="276" t="s">
        <v>1082</v>
      </c>
      <c r="G95" s="275"/>
      <c r="H95" s="255" t="s">
        <v>1119</v>
      </c>
      <c r="I95" s="255" t="s">
        <v>1116</v>
      </c>
      <c r="J95" s="255"/>
      <c r="K95" s="268"/>
    </row>
    <row r="96" spans="2:11" ht="15" customHeight="1">
      <c r="B96" s="280"/>
      <c r="C96" s="281"/>
      <c r="D96" s="281"/>
      <c r="E96" s="281"/>
      <c r="F96" s="281"/>
      <c r="G96" s="281"/>
      <c r="H96" s="281"/>
      <c r="I96" s="281"/>
      <c r="J96" s="281"/>
      <c r="K96" s="282"/>
    </row>
    <row r="97" spans="2:11" ht="18.75" customHeight="1">
      <c r="B97" s="283"/>
      <c r="C97" s="284"/>
      <c r="D97" s="284"/>
      <c r="E97" s="284"/>
      <c r="F97" s="284"/>
      <c r="G97" s="284"/>
      <c r="H97" s="284"/>
      <c r="I97" s="284"/>
      <c r="J97" s="284"/>
      <c r="K97" s="283"/>
    </row>
    <row r="98" spans="2:11" ht="18.75" customHeight="1">
      <c r="B98" s="262"/>
      <c r="C98" s="262"/>
      <c r="D98" s="262"/>
      <c r="E98" s="262"/>
      <c r="F98" s="262"/>
      <c r="G98" s="262"/>
      <c r="H98" s="262"/>
      <c r="I98" s="262"/>
      <c r="J98" s="262"/>
      <c r="K98" s="262"/>
    </row>
    <row r="99" spans="2:11" ht="7.5" customHeight="1">
      <c r="B99" s="263"/>
      <c r="C99" s="264"/>
      <c r="D99" s="264"/>
      <c r="E99" s="264"/>
      <c r="F99" s="264"/>
      <c r="G99" s="264"/>
      <c r="H99" s="264"/>
      <c r="I99" s="264"/>
      <c r="J99" s="264"/>
      <c r="K99" s="265"/>
    </row>
    <row r="100" spans="2:11" ht="45" customHeight="1">
      <c r="B100" s="266"/>
      <c r="C100" s="267" t="s">
        <v>1120</v>
      </c>
      <c r="D100" s="267"/>
      <c r="E100" s="267"/>
      <c r="F100" s="267"/>
      <c r="G100" s="267"/>
      <c r="H100" s="267"/>
      <c r="I100" s="267"/>
      <c r="J100" s="267"/>
      <c r="K100" s="268"/>
    </row>
    <row r="101" spans="2:11" ht="17.25" customHeight="1">
      <c r="B101" s="266"/>
      <c r="C101" s="269" t="s">
        <v>1076</v>
      </c>
      <c r="D101" s="269"/>
      <c r="E101" s="269"/>
      <c r="F101" s="269" t="s">
        <v>1077</v>
      </c>
      <c r="G101" s="270"/>
      <c r="H101" s="269" t="s">
        <v>124</v>
      </c>
      <c r="I101" s="269" t="s">
        <v>61</v>
      </c>
      <c r="J101" s="269" t="s">
        <v>1078</v>
      </c>
      <c r="K101" s="268"/>
    </row>
    <row r="102" spans="2:11" ht="17.25" customHeight="1">
      <c r="B102" s="266"/>
      <c r="C102" s="271" t="s">
        <v>1079</v>
      </c>
      <c r="D102" s="271"/>
      <c r="E102" s="271"/>
      <c r="F102" s="272" t="s">
        <v>1080</v>
      </c>
      <c r="G102" s="273"/>
      <c r="H102" s="271"/>
      <c r="I102" s="271"/>
      <c r="J102" s="271" t="s">
        <v>1081</v>
      </c>
      <c r="K102" s="268"/>
    </row>
    <row r="103" spans="2:11" ht="5.25" customHeight="1">
      <c r="B103" s="266"/>
      <c r="C103" s="269"/>
      <c r="D103" s="269"/>
      <c r="E103" s="269"/>
      <c r="F103" s="269"/>
      <c r="G103" s="285"/>
      <c r="H103" s="269"/>
      <c r="I103" s="269"/>
      <c r="J103" s="269"/>
      <c r="K103" s="268"/>
    </row>
    <row r="104" spans="2:11" ht="15" customHeight="1">
      <c r="B104" s="266"/>
      <c r="C104" s="255" t="s">
        <v>57</v>
      </c>
      <c r="D104" s="274"/>
      <c r="E104" s="274"/>
      <c r="F104" s="276" t="s">
        <v>1082</v>
      </c>
      <c r="G104" s="285"/>
      <c r="H104" s="255" t="s">
        <v>1121</v>
      </c>
      <c r="I104" s="255" t="s">
        <v>1084</v>
      </c>
      <c r="J104" s="255">
        <v>20</v>
      </c>
      <c r="K104" s="268"/>
    </row>
    <row r="105" spans="2:11" ht="15" customHeight="1">
      <c r="B105" s="266"/>
      <c r="C105" s="255" t="s">
        <v>1085</v>
      </c>
      <c r="D105" s="255"/>
      <c r="E105" s="255"/>
      <c r="F105" s="276" t="s">
        <v>1082</v>
      </c>
      <c r="G105" s="255"/>
      <c r="H105" s="255" t="s">
        <v>1121</v>
      </c>
      <c r="I105" s="255" t="s">
        <v>1084</v>
      </c>
      <c r="J105" s="255">
        <v>120</v>
      </c>
      <c r="K105" s="268"/>
    </row>
    <row r="106" spans="2:11" ht="15" customHeight="1">
      <c r="B106" s="277"/>
      <c r="C106" s="255" t="s">
        <v>1087</v>
      </c>
      <c r="D106" s="255"/>
      <c r="E106" s="255"/>
      <c r="F106" s="276" t="s">
        <v>1088</v>
      </c>
      <c r="G106" s="255"/>
      <c r="H106" s="255" t="s">
        <v>1121</v>
      </c>
      <c r="I106" s="255" t="s">
        <v>1084</v>
      </c>
      <c r="J106" s="255">
        <v>50</v>
      </c>
      <c r="K106" s="268"/>
    </row>
    <row r="107" spans="2:11" ht="15" customHeight="1">
      <c r="B107" s="277"/>
      <c r="C107" s="255" t="s">
        <v>1090</v>
      </c>
      <c r="D107" s="255"/>
      <c r="E107" s="255"/>
      <c r="F107" s="276" t="s">
        <v>1082</v>
      </c>
      <c r="G107" s="255"/>
      <c r="H107" s="255" t="s">
        <v>1121</v>
      </c>
      <c r="I107" s="255" t="s">
        <v>1092</v>
      </c>
      <c r="J107" s="255"/>
      <c r="K107" s="268"/>
    </row>
    <row r="108" spans="2:11" ht="15" customHeight="1">
      <c r="B108" s="277"/>
      <c r="C108" s="255" t="s">
        <v>1101</v>
      </c>
      <c r="D108" s="255"/>
      <c r="E108" s="255"/>
      <c r="F108" s="276" t="s">
        <v>1088</v>
      </c>
      <c r="G108" s="255"/>
      <c r="H108" s="255" t="s">
        <v>1121</v>
      </c>
      <c r="I108" s="255" t="s">
        <v>1084</v>
      </c>
      <c r="J108" s="255">
        <v>50</v>
      </c>
      <c r="K108" s="268"/>
    </row>
    <row r="109" spans="2:11" ht="15" customHeight="1">
      <c r="B109" s="277"/>
      <c r="C109" s="255" t="s">
        <v>1109</v>
      </c>
      <c r="D109" s="255"/>
      <c r="E109" s="255"/>
      <c r="F109" s="276" t="s">
        <v>1088</v>
      </c>
      <c r="G109" s="255"/>
      <c r="H109" s="255" t="s">
        <v>1121</v>
      </c>
      <c r="I109" s="255" t="s">
        <v>1084</v>
      </c>
      <c r="J109" s="255">
        <v>50</v>
      </c>
      <c r="K109" s="268"/>
    </row>
    <row r="110" spans="2:11" ht="15" customHeight="1">
      <c r="B110" s="277"/>
      <c r="C110" s="255" t="s">
        <v>1107</v>
      </c>
      <c r="D110" s="255"/>
      <c r="E110" s="255"/>
      <c r="F110" s="276" t="s">
        <v>1088</v>
      </c>
      <c r="G110" s="255"/>
      <c r="H110" s="255" t="s">
        <v>1121</v>
      </c>
      <c r="I110" s="255" t="s">
        <v>1084</v>
      </c>
      <c r="J110" s="255">
        <v>50</v>
      </c>
      <c r="K110" s="268"/>
    </row>
    <row r="111" spans="2:11" ht="15" customHeight="1">
      <c r="B111" s="277"/>
      <c r="C111" s="255" t="s">
        <v>57</v>
      </c>
      <c r="D111" s="255"/>
      <c r="E111" s="255"/>
      <c r="F111" s="276" t="s">
        <v>1082</v>
      </c>
      <c r="G111" s="255"/>
      <c r="H111" s="255" t="s">
        <v>1122</v>
      </c>
      <c r="I111" s="255" t="s">
        <v>1084</v>
      </c>
      <c r="J111" s="255">
        <v>20</v>
      </c>
      <c r="K111" s="268"/>
    </row>
    <row r="112" spans="2:11" ht="15" customHeight="1">
      <c r="B112" s="277"/>
      <c r="C112" s="255" t="s">
        <v>1123</v>
      </c>
      <c r="D112" s="255"/>
      <c r="E112" s="255"/>
      <c r="F112" s="276" t="s">
        <v>1082</v>
      </c>
      <c r="G112" s="255"/>
      <c r="H112" s="255" t="s">
        <v>1124</v>
      </c>
      <c r="I112" s="255" t="s">
        <v>1084</v>
      </c>
      <c r="J112" s="255">
        <v>120</v>
      </c>
      <c r="K112" s="268"/>
    </row>
    <row r="113" spans="2:11" ht="15" customHeight="1">
      <c r="B113" s="277"/>
      <c r="C113" s="255" t="s">
        <v>42</v>
      </c>
      <c r="D113" s="255"/>
      <c r="E113" s="255"/>
      <c r="F113" s="276" t="s">
        <v>1082</v>
      </c>
      <c r="G113" s="255"/>
      <c r="H113" s="255" t="s">
        <v>1125</v>
      </c>
      <c r="I113" s="255" t="s">
        <v>1116</v>
      </c>
      <c r="J113" s="255"/>
      <c r="K113" s="268"/>
    </row>
    <row r="114" spans="2:11" ht="15" customHeight="1">
      <c r="B114" s="277"/>
      <c r="C114" s="255" t="s">
        <v>52</v>
      </c>
      <c r="D114" s="255"/>
      <c r="E114" s="255"/>
      <c r="F114" s="276" t="s">
        <v>1082</v>
      </c>
      <c r="G114" s="255"/>
      <c r="H114" s="255" t="s">
        <v>1126</v>
      </c>
      <c r="I114" s="255" t="s">
        <v>1116</v>
      </c>
      <c r="J114" s="255"/>
      <c r="K114" s="268"/>
    </row>
    <row r="115" spans="2:11" ht="15" customHeight="1">
      <c r="B115" s="277"/>
      <c r="C115" s="255" t="s">
        <v>61</v>
      </c>
      <c r="D115" s="255"/>
      <c r="E115" s="255"/>
      <c r="F115" s="276" t="s">
        <v>1082</v>
      </c>
      <c r="G115" s="255"/>
      <c r="H115" s="255" t="s">
        <v>1127</v>
      </c>
      <c r="I115" s="255" t="s">
        <v>1128</v>
      </c>
      <c r="J115" s="255"/>
      <c r="K115" s="268"/>
    </row>
    <row r="116" spans="2:11" ht="15" customHeight="1">
      <c r="B116" s="280"/>
      <c r="C116" s="286"/>
      <c r="D116" s="286"/>
      <c r="E116" s="286"/>
      <c r="F116" s="286"/>
      <c r="G116" s="286"/>
      <c r="H116" s="286"/>
      <c r="I116" s="286"/>
      <c r="J116" s="286"/>
      <c r="K116" s="282"/>
    </row>
    <row r="117" spans="2:11" ht="18.75" customHeight="1">
      <c r="B117" s="287"/>
      <c r="C117" s="252"/>
      <c r="D117" s="252"/>
      <c r="E117" s="252"/>
      <c r="F117" s="288"/>
      <c r="G117" s="252"/>
      <c r="H117" s="252"/>
      <c r="I117" s="252"/>
      <c r="J117" s="252"/>
      <c r="K117" s="287"/>
    </row>
    <row r="118" spans="2:11" ht="18.75" customHeight="1">
      <c r="B118" s="262"/>
      <c r="C118" s="262"/>
      <c r="D118" s="262"/>
      <c r="E118" s="262"/>
      <c r="F118" s="262"/>
      <c r="G118" s="262"/>
      <c r="H118" s="262"/>
      <c r="I118" s="262"/>
      <c r="J118" s="262"/>
      <c r="K118" s="262"/>
    </row>
    <row r="119" spans="2:11" ht="7.5" customHeight="1">
      <c r="B119" s="289"/>
      <c r="C119" s="290"/>
      <c r="D119" s="290"/>
      <c r="E119" s="290"/>
      <c r="F119" s="290"/>
      <c r="G119" s="290"/>
      <c r="H119" s="290"/>
      <c r="I119" s="290"/>
      <c r="J119" s="290"/>
      <c r="K119" s="291"/>
    </row>
    <row r="120" spans="2:11" ht="45" customHeight="1">
      <c r="B120" s="292"/>
      <c r="C120" s="243" t="s">
        <v>1129</v>
      </c>
      <c r="D120" s="243"/>
      <c r="E120" s="243"/>
      <c r="F120" s="243"/>
      <c r="G120" s="243"/>
      <c r="H120" s="243"/>
      <c r="I120" s="243"/>
      <c r="J120" s="243"/>
      <c r="K120" s="293"/>
    </row>
    <row r="121" spans="2:11" ht="17.25" customHeight="1">
      <c r="B121" s="294"/>
      <c r="C121" s="269" t="s">
        <v>1076</v>
      </c>
      <c r="D121" s="269"/>
      <c r="E121" s="269"/>
      <c r="F121" s="269" t="s">
        <v>1077</v>
      </c>
      <c r="G121" s="270"/>
      <c r="H121" s="269" t="s">
        <v>124</v>
      </c>
      <c r="I121" s="269" t="s">
        <v>61</v>
      </c>
      <c r="J121" s="269" t="s">
        <v>1078</v>
      </c>
      <c r="K121" s="295"/>
    </row>
    <row r="122" spans="2:11" ht="17.25" customHeight="1">
      <c r="B122" s="294"/>
      <c r="C122" s="271" t="s">
        <v>1079</v>
      </c>
      <c r="D122" s="271"/>
      <c r="E122" s="271"/>
      <c r="F122" s="272" t="s">
        <v>1080</v>
      </c>
      <c r="G122" s="273"/>
      <c r="H122" s="271"/>
      <c r="I122" s="271"/>
      <c r="J122" s="271" t="s">
        <v>1081</v>
      </c>
      <c r="K122" s="295"/>
    </row>
    <row r="123" spans="2:11" ht="5.25" customHeight="1">
      <c r="B123" s="296"/>
      <c r="C123" s="274"/>
      <c r="D123" s="274"/>
      <c r="E123" s="274"/>
      <c r="F123" s="274"/>
      <c r="G123" s="255"/>
      <c r="H123" s="274"/>
      <c r="I123" s="274"/>
      <c r="J123" s="274"/>
      <c r="K123" s="297"/>
    </row>
    <row r="124" spans="2:11" ht="15" customHeight="1">
      <c r="B124" s="296"/>
      <c r="C124" s="255" t="s">
        <v>1085</v>
      </c>
      <c r="D124" s="274"/>
      <c r="E124" s="274"/>
      <c r="F124" s="276" t="s">
        <v>1082</v>
      </c>
      <c r="G124" s="255"/>
      <c r="H124" s="255" t="s">
        <v>1121</v>
      </c>
      <c r="I124" s="255" t="s">
        <v>1084</v>
      </c>
      <c r="J124" s="255">
        <v>120</v>
      </c>
      <c r="K124" s="298"/>
    </row>
    <row r="125" spans="2:11" ht="15" customHeight="1">
      <c r="B125" s="296"/>
      <c r="C125" s="255" t="s">
        <v>1130</v>
      </c>
      <c r="D125" s="255"/>
      <c r="E125" s="255"/>
      <c r="F125" s="276" t="s">
        <v>1082</v>
      </c>
      <c r="G125" s="255"/>
      <c r="H125" s="255" t="s">
        <v>1131</v>
      </c>
      <c r="I125" s="255" t="s">
        <v>1084</v>
      </c>
      <c r="J125" s="255" t="s">
        <v>1132</v>
      </c>
      <c r="K125" s="298"/>
    </row>
    <row r="126" spans="2:11" ht="15" customHeight="1">
      <c r="B126" s="296"/>
      <c r="C126" s="255" t="s">
        <v>1031</v>
      </c>
      <c r="D126" s="255"/>
      <c r="E126" s="255"/>
      <c r="F126" s="276" t="s">
        <v>1082</v>
      </c>
      <c r="G126" s="255"/>
      <c r="H126" s="255" t="s">
        <v>1133</v>
      </c>
      <c r="I126" s="255" t="s">
        <v>1084</v>
      </c>
      <c r="J126" s="255" t="s">
        <v>1132</v>
      </c>
      <c r="K126" s="298"/>
    </row>
    <row r="127" spans="2:11" ht="15" customHeight="1">
      <c r="B127" s="296"/>
      <c r="C127" s="255" t="s">
        <v>1093</v>
      </c>
      <c r="D127" s="255"/>
      <c r="E127" s="255"/>
      <c r="F127" s="276" t="s">
        <v>1088</v>
      </c>
      <c r="G127" s="255"/>
      <c r="H127" s="255" t="s">
        <v>1094</v>
      </c>
      <c r="I127" s="255" t="s">
        <v>1084</v>
      </c>
      <c r="J127" s="255">
        <v>15</v>
      </c>
      <c r="K127" s="298"/>
    </row>
    <row r="128" spans="2:11" ht="15" customHeight="1">
      <c r="B128" s="296"/>
      <c r="C128" s="278" t="s">
        <v>1095</v>
      </c>
      <c r="D128" s="278"/>
      <c r="E128" s="278"/>
      <c r="F128" s="279" t="s">
        <v>1088</v>
      </c>
      <c r="G128" s="278"/>
      <c r="H128" s="278" t="s">
        <v>1096</v>
      </c>
      <c r="I128" s="278" t="s">
        <v>1084</v>
      </c>
      <c r="J128" s="278">
        <v>15</v>
      </c>
      <c r="K128" s="298"/>
    </row>
    <row r="129" spans="2:11" ht="15" customHeight="1">
      <c r="B129" s="296"/>
      <c r="C129" s="278" t="s">
        <v>1097</v>
      </c>
      <c r="D129" s="278"/>
      <c r="E129" s="278"/>
      <c r="F129" s="279" t="s">
        <v>1088</v>
      </c>
      <c r="G129" s="278"/>
      <c r="H129" s="278" t="s">
        <v>1098</v>
      </c>
      <c r="I129" s="278" t="s">
        <v>1084</v>
      </c>
      <c r="J129" s="278">
        <v>20</v>
      </c>
      <c r="K129" s="298"/>
    </row>
    <row r="130" spans="2:11" ht="15" customHeight="1">
      <c r="B130" s="296"/>
      <c r="C130" s="278" t="s">
        <v>1099</v>
      </c>
      <c r="D130" s="278"/>
      <c r="E130" s="278"/>
      <c r="F130" s="279" t="s">
        <v>1088</v>
      </c>
      <c r="G130" s="278"/>
      <c r="H130" s="278" t="s">
        <v>1100</v>
      </c>
      <c r="I130" s="278" t="s">
        <v>1084</v>
      </c>
      <c r="J130" s="278">
        <v>20</v>
      </c>
      <c r="K130" s="298"/>
    </row>
    <row r="131" spans="2:11" ht="15" customHeight="1">
      <c r="B131" s="296"/>
      <c r="C131" s="255" t="s">
        <v>1087</v>
      </c>
      <c r="D131" s="255"/>
      <c r="E131" s="255"/>
      <c r="F131" s="276" t="s">
        <v>1088</v>
      </c>
      <c r="G131" s="255"/>
      <c r="H131" s="255" t="s">
        <v>1121</v>
      </c>
      <c r="I131" s="255" t="s">
        <v>1084</v>
      </c>
      <c r="J131" s="255">
        <v>50</v>
      </c>
      <c r="K131" s="298"/>
    </row>
    <row r="132" spans="2:11" ht="15" customHeight="1">
      <c r="B132" s="296"/>
      <c r="C132" s="255" t="s">
        <v>1101</v>
      </c>
      <c r="D132" s="255"/>
      <c r="E132" s="255"/>
      <c r="F132" s="276" t="s">
        <v>1088</v>
      </c>
      <c r="G132" s="255"/>
      <c r="H132" s="255" t="s">
        <v>1121</v>
      </c>
      <c r="I132" s="255" t="s">
        <v>1084</v>
      </c>
      <c r="J132" s="255">
        <v>50</v>
      </c>
      <c r="K132" s="298"/>
    </row>
    <row r="133" spans="2:11" ht="15" customHeight="1">
      <c r="B133" s="296"/>
      <c r="C133" s="255" t="s">
        <v>1107</v>
      </c>
      <c r="D133" s="255"/>
      <c r="E133" s="255"/>
      <c r="F133" s="276" t="s">
        <v>1088</v>
      </c>
      <c r="G133" s="255"/>
      <c r="H133" s="255" t="s">
        <v>1121</v>
      </c>
      <c r="I133" s="255" t="s">
        <v>1084</v>
      </c>
      <c r="J133" s="255">
        <v>50</v>
      </c>
      <c r="K133" s="298"/>
    </row>
    <row r="134" spans="2:11" ht="15" customHeight="1">
      <c r="B134" s="296"/>
      <c r="C134" s="255" t="s">
        <v>1109</v>
      </c>
      <c r="D134" s="255"/>
      <c r="E134" s="255"/>
      <c r="F134" s="276" t="s">
        <v>1088</v>
      </c>
      <c r="G134" s="255"/>
      <c r="H134" s="255" t="s">
        <v>1121</v>
      </c>
      <c r="I134" s="255" t="s">
        <v>1084</v>
      </c>
      <c r="J134" s="255">
        <v>50</v>
      </c>
      <c r="K134" s="298"/>
    </row>
    <row r="135" spans="2:11" ht="15" customHeight="1">
      <c r="B135" s="296"/>
      <c r="C135" s="255" t="s">
        <v>130</v>
      </c>
      <c r="D135" s="255"/>
      <c r="E135" s="255"/>
      <c r="F135" s="276" t="s">
        <v>1088</v>
      </c>
      <c r="G135" s="255"/>
      <c r="H135" s="255" t="s">
        <v>1134</v>
      </c>
      <c r="I135" s="255" t="s">
        <v>1084</v>
      </c>
      <c r="J135" s="255">
        <v>255</v>
      </c>
      <c r="K135" s="298"/>
    </row>
    <row r="136" spans="2:11" ht="15" customHeight="1">
      <c r="B136" s="296"/>
      <c r="C136" s="255" t="s">
        <v>1111</v>
      </c>
      <c r="D136" s="255"/>
      <c r="E136" s="255"/>
      <c r="F136" s="276" t="s">
        <v>1082</v>
      </c>
      <c r="G136" s="255"/>
      <c r="H136" s="255" t="s">
        <v>1135</v>
      </c>
      <c r="I136" s="255" t="s">
        <v>1113</v>
      </c>
      <c r="J136" s="255"/>
      <c r="K136" s="298"/>
    </row>
    <row r="137" spans="2:11" ht="15" customHeight="1">
      <c r="B137" s="296"/>
      <c r="C137" s="255" t="s">
        <v>1114</v>
      </c>
      <c r="D137" s="255"/>
      <c r="E137" s="255"/>
      <c r="F137" s="276" t="s">
        <v>1082</v>
      </c>
      <c r="G137" s="255"/>
      <c r="H137" s="255" t="s">
        <v>1136</v>
      </c>
      <c r="I137" s="255" t="s">
        <v>1116</v>
      </c>
      <c r="J137" s="255"/>
      <c r="K137" s="298"/>
    </row>
    <row r="138" spans="2:11" ht="15" customHeight="1">
      <c r="B138" s="296"/>
      <c r="C138" s="255" t="s">
        <v>1117</v>
      </c>
      <c r="D138" s="255"/>
      <c r="E138" s="255"/>
      <c r="F138" s="276" t="s">
        <v>1082</v>
      </c>
      <c r="G138" s="255"/>
      <c r="H138" s="255" t="s">
        <v>1117</v>
      </c>
      <c r="I138" s="255" t="s">
        <v>1116</v>
      </c>
      <c r="J138" s="255"/>
      <c r="K138" s="298"/>
    </row>
    <row r="139" spans="2:11" ht="15" customHeight="1">
      <c r="B139" s="296"/>
      <c r="C139" s="255" t="s">
        <v>42</v>
      </c>
      <c r="D139" s="255"/>
      <c r="E139" s="255"/>
      <c r="F139" s="276" t="s">
        <v>1082</v>
      </c>
      <c r="G139" s="255"/>
      <c r="H139" s="255" t="s">
        <v>1137</v>
      </c>
      <c r="I139" s="255" t="s">
        <v>1116</v>
      </c>
      <c r="J139" s="255"/>
      <c r="K139" s="298"/>
    </row>
    <row r="140" spans="2:11" ht="15" customHeight="1">
      <c r="B140" s="296"/>
      <c r="C140" s="255" t="s">
        <v>1138</v>
      </c>
      <c r="D140" s="255"/>
      <c r="E140" s="255"/>
      <c r="F140" s="276" t="s">
        <v>1082</v>
      </c>
      <c r="G140" s="255"/>
      <c r="H140" s="255" t="s">
        <v>1139</v>
      </c>
      <c r="I140" s="255" t="s">
        <v>1116</v>
      </c>
      <c r="J140" s="255"/>
      <c r="K140" s="298"/>
    </row>
    <row r="141" spans="2:11" ht="15" customHeight="1">
      <c r="B141" s="299"/>
      <c r="C141" s="300"/>
      <c r="D141" s="300"/>
      <c r="E141" s="300"/>
      <c r="F141" s="300"/>
      <c r="G141" s="300"/>
      <c r="H141" s="300"/>
      <c r="I141" s="300"/>
      <c r="J141" s="300"/>
      <c r="K141" s="301"/>
    </row>
    <row r="142" spans="2:11" ht="18.75" customHeight="1">
      <c r="B142" s="252"/>
      <c r="C142" s="252"/>
      <c r="D142" s="252"/>
      <c r="E142" s="252"/>
      <c r="F142" s="288"/>
      <c r="G142" s="252"/>
      <c r="H142" s="252"/>
      <c r="I142" s="252"/>
      <c r="J142" s="252"/>
      <c r="K142" s="252"/>
    </row>
    <row r="143" spans="2:11" ht="18.75" customHeight="1">
      <c r="B143" s="262"/>
      <c r="C143" s="262"/>
      <c r="D143" s="262"/>
      <c r="E143" s="262"/>
      <c r="F143" s="262"/>
      <c r="G143" s="262"/>
      <c r="H143" s="262"/>
      <c r="I143" s="262"/>
      <c r="J143" s="262"/>
      <c r="K143" s="262"/>
    </row>
    <row r="144" spans="2:11" ht="7.5" customHeight="1">
      <c r="B144" s="263"/>
      <c r="C144" s="264"/>
      <c r="D144" s="264"/>
      <c r="E144" s="264"/>
      <c r="F144" s="264"/>
      <c r="G144" s="264"/>
      <c r="H144" s="264"/>
      <c r="I144" s="264"/>
      <c r="J144" s="264"/>
      <c r="K144" s="265"/>
    </row>
    <row r="145" spans="2:11" ht="45" customHeight="1">
      <c r="B145" s="266"/>
      <c r="C145" s="267" t="s">
        <v>1140</v>
      </c>
      <c r="D145" s="267"/>
      <c r="E145" s="267"/>
      <c r="F145" s="267"/>
      <c r="G145" s="267"/>
      <c r="H145" s="267"/>
      <c r="I145" s="267"/>
      <c r="J145" s="267"/>
      <c r="K145" s="268"/>
    </row>
    <row r="146" spans="2:11" ht="17.25" customHeight="1">
      <c r="B146" s="266"/>
      <c r="C146" s="269" t="s">
        <v>1076</v>
      </c>
      <c r="D146" s="269"/>
      <c r="E146" s="269"/>
      <c r="F146" s="269" t="s">
        <v>1077</v>
      </c>
      <c r="G146" s="270"/>
      <c r="H146" s="269" t="s">
        <v>124</v>
      </c>
      <c r="I146" s="269" t="s">
        <v>61</v>
      </c>
      <c r="J146" s="269" t="s">
        <v>1078</v>
      </c>
      <c r="K146" s="268"/>
    </row>
    <row r="147" spans="2:11" ht="17.25" customHeight="1">
      <c r="B147" s="266"/>
      <c r="C147" s="271" t="s">
        <v>1079</v>
      </c>
      <c r="D147" s="271"/>
      <c r="E147" s="271"/>
      <c r="F147" s="272" t="s">
        <v>1080</v>
      </c>
      <c r="G147" s="273"/>
      <c r="H147" s="271"/>
      <c r="I147" s="271"/>
      <c r="J147" s="271" t="s">
        <v>1081</v>
      </c>
      <c r="K147" s="268"/>
    </row>
    <row r="148" spans="2:11" ht="5.25" customHeight="1">
      <c r="B148" s="277"/>
      <c r="C148" s="274"/>
      <c r="D148" s="274"/>
      <c r="E148" s="274"/>
      <c r="F148" s="274"/>
      <c r="G148" s="275"/>
      <c r="H148" s="274"/>
      <c r="I148" s="274"/>
      <c r="J148" s="274"/>
      <c r="K148" s="298"/>
    </row>
    <row r="149" spans="2:11" ht="15" customHeight="1">
      <c r="B149" s="277"/>
      <c r="C149" s="302" t="s">
        <v>1085</v>
      </c>
      <c r="D149" s="255"/>
      <c r="E149" s="255"/>
      <c r="F149" s="303" t="s">
        <v>1082</v>
      </c>
      <c r="G149" s="255"/>
      <c r="H149" s="302" t="s">
        <v>1121</v>
      </c>
      <c r="I149" s="302" t="s">
        <v>1084</v>
      </c>
      <c r="J149" s="302">
        <v>120</v>
      </c>
      <c r="K149" s="298"/>
    </row>
    <row r="150" spans="2:11" ht="15" customHeight="1">
      <c r="B150" s="277"/>
      <c r="C150" s="302" t="s">
        <v>1130</v>
      </c>
      <c r="D150" s="255"/>
      <c r="E150" s="255"/>
      <c r="F150" s="303" t="s">
        <v>1082</v>
      </c>
      <c r="G150" s="255"/>
      <c r="H150" s="302" t="s">
        <v>1141</v>
      </c>
      <c r="I150" s="302" t="s">
        <v>1084</v>
      </c>
      <c r="J150" s="302" t="s">
        <v>1132</v>
      </c>
      <c r="K150" s="298"/>
    </row>
    <row r="151" spans="2:11" ht="15" customHeight="1">
      <c r="B151" s="277"/>
      <c r="C151" s="302" t="s">
        <v>1031</v>
      </c>
      <c r="D151" s="255"/>
      <c r="E151" s="255"/>
      <c r="F151" s="303" t="s">
        <v>1082</v>
      </c>
      <c r="G151" s="255"/>
      <c r="H151" s="302" t="s">
        <v>1142</v>
      </c>
      <c r="I151" s="302" t="s">
        <v>1084</v>
      </c>
      <c r="J151" s="302" t="s">
        <v>1132</v>
      </c>
      <c r="K151" s="298"/>
    </row>
    <row r="152" spans="2:11" ht="15" customHeight="1">
      <c r="B152" s="277"/>
      <c r="C152" s="302" t="s">
        <v>1087</v>
      </c>
      <c r="D152" s="255"/>
      <c r="E152" s="255"/>
      <c r="F152" s="303" t="s">
        <v>1088</v>
      </c>
      <c r="G152" s="255"/>
      <c r="H152" s="302" t="s">
        <v>1121</v>
      </c>
      <c r="I152" s="302" t="s">
        <v>1084</v>
      </c>
      <c r="J152" s="302">
        <v>50</v>
      </c>
      <c r="K152" s="298"/>
    </row>
    <row r="153" spans="2:11" ht="15" customHeight="1">
      <c r="B153" s="277"/>
      <c r="C153" s="302" t="s">
        <v>1090</v>
      </c>
      <c r="D153" s="255"/>
      <c r="E153" s="255"/>
      <c r="F153" s="303" t="s">
        <v>1082</v>
      </c>
      <c r="G153" s="255"/>
      <c r="H153" s="302" t="s">
        <v>1121</v>
      </c>
      <c r="I153" s="302" t="s">
        <v>1092</v>
      </c>
      <c r="J153" s="302"/>
      <c r="K153" s="298"/>
    </row>
    <row r="154" spans="2:11" ht="15" customHeight="1">
      <c r="B154" s="277"/>
      <c r="C154" s="302" t="s">
        <v>1101</v>
      </c>
      <c r="D154" s="255"/>
      <c r="E154" s="255"/>
      <c r="F154" s="303" t="s">
        <v>1088</v>
      </c>
      <c r="G154" s="255"/>
      <c r="H154" s="302" t="s">
        <v>1121</v>
      </c>
      <c r="I154" s="302" t="s">
        <v>1084</v>
      </c>
      <c r="J154" s="302">
        <v>50</v>
      </c>
      <c r="K154" s="298"/>
    </row>
    <row r="155" spans="2:11" ht="15" customHeight="1">
      <c r="B155" s="277"/>
      <c r="C155" s="302" t="s">
        <v>1109</v>
      </c>
      <c r="D155" s="255"/>
      <c r="E155" s="255"/>
      <c r="F155" s="303" t="s">
        <v>1088</v>
      </c>
      <c r="G155" s="255"/>
      <c r="H155" s="302" t="s">
        <v>1121</v>
      </c>
      <c r="I155" s="302" t="s">
        <v>1084</v>
      </c>
      <c r="J155" s="302">
        <v>50</v>
      </c>
      <c r="K155" s="298"/>
    </row>
    <row r="156" spans="2:11" ht="15" customHeight="1">
      <c r="B156" s="277"/>
      <c r="C156" s="302" t="s">
        <v>1107</v>
      </c>
      <c r="D156" s="255"/>
      <c r="E156" s="255"/>
      <c r="F156" s="303" t="s">
        <v>1088</v>
      </c>
      <c r="G156" s="255"/>
      <c r="H156" s="302" t="s">
        <v>1121</v>
      </c>
      <c r="I156" s="302" t="s">
        <v>1084</v>
      </c>
      <c r="J156" s="302">
        <v>50</v>
      </c>
      <c r="K156" s="298"/>
    </row>
    <row r="157" spans="2:11" ht="15" customHeight="1">
      <c r="B157" s="277"/>
      <c r="C157" s="302" t="s">
        <v>94</v>
      </c>
      <c r="D157" s="255"/>
      <c r="E157" s="255"/>
      <c r="F157" s="303" t="s">
        <v>1082</v>
      </c>
      <c r="G157" s="255"/>
      <c r="H157" s="302" t="s">
        <v>1143</v>
      </c>
      <c r="I157" s="302" t="s">
        <v>1084</v>
      </c>
      <c r="J157" s="302" t="s">
        <v>1144</v>
      </c>
      <c r="K157" s="298"/>
    </row>
    <row r="158" spans="2:11" ht="15" customHeight="1">
      <c r="B158" s="277"/>
      <c r="C158" s="302" t="s">
        <v>1145</v>
      </c>
      <c r="D158" s="255"/>
      <c r="E158" s="255"/>
      <c r="F158" s="303" t="s">
        <v>1082</v>
      </c>
      <c r="G158" s="255"/>
      <c r="H158" s="302" t="s">
        <v>1146</v>
      </c>
      <c r="I158" s="302" t="s">
        <v>1116</v>
      </c>
      <c r="J158" s="302"/>
      <c r="K158" s="298"/>
    </row>
    <row r="159" spans="2:11" ht="15" customHeight="1">
      <c r="B159" s="304"/>
      <c r="C159" s="286"/>
      <c r="D159" s="286"/>
      <c r="E159" s="286"/>
      <c r="F159" s="286"/>
      <c r="G159" s="286"/>
      <c r="H159" s="286"/>
      <c r="I159" s="286"/>
      <c r="J159" s="286"/>
      <c r="K159" s="305"/>
    </row>
    <row r="160" spans="2:11" ht="18.75" customHeight="1">
      <c r="B160" s="252"/>
      <c r="C160" s="255"/>
      <c r="D160" s="255"/>
      <c r="E160" s="255"/>
      <c r="F160" s="276"/>
      <c r="G160" s="255"/>
      <c r="H160" s="255"/>
      <c r="I160" s="255"/>
      <c r="J160" s="255"/>
      <c r="K160" s="252"/>
    </row>
    <row r="161" spans="2:11" ht="18.75" customHeight="1">
      <c r="B161" s="262"/>
      <c r="C161" s="262"/>
      <c r="D161" s="262"/>
      <c r="E161" s="262"/>
      <c r="F161" s="262"/>
      <c r="G161" s="262"/>
      <c r="H161" s="262"/>
      <c r="I161" s="262"/>
      <c r="J161" s="262"/>
      <c r="K161" s="262"/>
    </row>
    <row r="162" spans="2:11" ht="7.5" customHeight="1">
      <c r="B162" s="239"/>
      <c r="C162" s="240"/>
      <c r="D162" s="240"/>
      <c r="E162" s="240"/>
      <c r="F162" s="240"/>
      <c r="G162" s="240"/>
      <c r="H162" s="240"/>
      <c r="I162" s="240"/>
      <c r="J162" s="240"/>
      <c r="K162" s="241"/>
    </row>
    <row r="163" spans="2:11" ht="45" customHeight="1">
      <c r="B163" s="242"/>
      <c r="C163" s="243" t="s">
        <v>1147</v>
      </c>
      <c r="D163" s="243"/>
      <c r="E163" s="243"/>
      <c r="F163" s="243"/>
      <c r="G163" s="243"/>
      <c r="H163" s="243"/>
      <c r="I163" s="243"/>
      <c r="J163" s="243"/>
      <c r="K163" s="244"/>
    </row>
    <row r="164" spans="2:11" ht="17.25" customHeight="1">
      <c r="B164" s="242"/>
      <c r="C164" s="269" t="s">
        <v>1076</v>
      </c>
      <c r="D164" s="269"/>
      <c r="E164" s="269"/>
      <c r="F164" s="269" t="s">
        <v>1077</v>
      </c>
      <c r="G164" s="306"/>
      <c r="H164" s="307" t="s">
        <v>124</v>
      </c>
      <c r="I164" s="307" t="s">
        <v>61</v>
      </c>
      <c r="J164" s="269" t="s">
        <v>1078</v>
      </c>
      <c r="K164" s="244"/>
    </row>
    <row r="165" spans="2:11" ht="17.25" customHeight="1">
      <c r="B165" s="246"/>
      <c r="C165" s="271" t="s">
        <v>1079</v>
      </c>
      <c r="D165" s="271"/>
      <c r="E165" s="271"/>
      <c r="F165" s="272" t="s">
        <v>1080</v>
      </c>
      <c r="G165" s="308"/>
      <c r="H165" s="309"/>
      <c r="I165" s="309"/>
      <c r="J165" s="271" t="s">
        <v>1081</v>
      </c>
      <c r="K165" s="248"/>
    </row>
    <row r="166" spans="2:11" ht="5.25" customHeight="1">
      <c r="B166" s="277"/>
      <c r="C166" s="274"/>
      <c r="D166" s="274"/>
      <c r="E166" s="274"/>
      <c r="F166" s="274"/>
      <c r="G166" s="275"/>
      <c r="H166" s="274"/>
      <c r="I166" s="274"/>
      <c r="J166" s="274"/>
      <c r="K166" s="298"/>
    </row>
    <row r="167" spans="2:11" ht="15" customHeight="1">
      <c r="B167" s="277"/>
      <c r="C167" s="255" t="s">
        <v>1085</v>
      </c>
      <c r="D167" s="255"/>
      <c r="E167" s="255"/>
      <c r="F167" s="276" t="s">
        <v>1082</v>
      </c>
      <c r="G167" s="255"/>
      <c r="H167" s="255" t="s">
        <v>1121</v>
      </c>
      <c r="I167" s="255" t="s">
        <v>1084</v>
      </c>
      <c r="J167" s="255">
        <v>120</v>
      </c>
      <c r="K167" s="298"/>
    </row>
    <row r="168" spans="2:11" ht="15" customHeight="1">
      <c r="B168" s="277"/>
      <c r="C168" s="255" t="s">
        <v>1130</v>
      </c>
      <c r="D168" s="255"/>
      <c r="E168" s="255"/>
      <c r="F168" s="276" t="s">
        <v>1082</v>
      </c>
      <c r="G168" s="255"/>
      <c r="H168" s="255" t="s">
        <v>1131</v>
      </c>
      <c r="I168" s="255" t="s">
        <v>1084</v>
      </c>
      <c r="J168" s="255" t="s">
        <v>1132</v>
      </c>
      <c r="K168" s="298"/>
    </row>
    <row r="169" spans="2:11" ht="15" customHeight="1">
      <c r="B169" s="277"/>
      <c r="C169" s="255" t="s">
        <v>1031</v>
      </c>
      <c r="D169" s="255"/>
      <c r="E169" s="255"/>
      <c r="F169" s="276" t="s">
        <v>1082</v>
      </c>
      <c r="G169" s="255"/>
      <c r="H169" s="255" t="s">
        <v>1148</v>
      </c>
      <c r="I169" s="255" t="s">
        <v>1084</v>
      </c>
      <c r="J169" s="255" t="s">
        <v>1132</v>
      </c>
      <c r="K169" s="298"/>
    </row>
    <row r="170" spans="2:11" ht="15" customHeight="1">
      <c r="B170" s="277"/>
      <c r="C170" s="255" t="s">
        <v>1087</v>
      </c>
      <c r="D170" s="255"/>
      <c r="E170" s="255"/>
      <c r="F170" s="276" t="s">
        <v>1088</v>
      </c>
      <c r="G170" s="255"/>
      <c r="H170" s="255" t="s">
        <v>1148</v>
      </c>
      <c r="I170" s="255" t="s">
        <v>1084</v>
      </c>
      <c r="J170" s="255">
        <v>50</v>
      </c>
      <c r="K170" s="298"/>
    </row>
    <row r="171" spans="2:11" ht="15" customHeight="1">
      <c r="B171" s="277"/>
      <c r="C171" s="255" t="s">
        <v>1090</v>
      </c>
      <c r="D171" s="255"/>
      <c r="E171" s="255"/>
      <c r="F171" s="276" t="s">
        <v>1082</v>
      </c>
      <c r="G171" s="255"/>
      <c r="H171" s="255" t="s">
        <v>1148</v>
      </c>
      <c r="I171" s="255" t="s">
        <v>1092</v>
      </c>
      <c r="J171" s="255"/>
      <c r="K171" s="298"/>
    </row>
    <row r="172" spans="2:11" ht="15" customHeight="1">
      <c r="B172" s="277"/>
      <c r="C172" s="255" t="s">
        <v>1101</v>
      </c>
      <c r="D172" s="255"/>
      <c r="E172" s="255"/>
      <c r="F172" s="276" t="s">
        <v>1088</v>
      </c>
      <c r="G172" s="255"/>
      <c r="H172" s="255" t="s">
        <v>1148</v>
      </c>
      <c r="I172" s="255" t="s">
        <v>1084</v>
      </c>
      <c r="J172" s="255">
        <v>50</v>
      </c>
      <c r="K172" s="298"/>
    </row>
    <row r="173" spans="2:11" ht="15" customHeight="1">
      <c r="B173" s="277"/>
      <c r="C173" s="255" t="s">
        <v>1109</v>
      </c>
      <c r="D173" s="255"/>
      <c r="E173" s="255"/>
      <c r="F173" s="276" t="s">
        <v>1088</v>
      </c>
      <c r="G173" s="255"/>
      <c r="H173" s="255" t="s">
        <v>1148</v>
      </c>
      <c r="I173" s="255" t="s">
        <v>1084</v>
      </c>
      <c r="J173" s="255">
        <v>50</v>
      </c>
      <c r="K173" s="298"/>
    </row>
    <row r="174" spans="2:11" ht="15" customHeight="1">
      <c r="B174" s="277"/>
      <c r="C174" s="255" t="s">
        <v>1107</v>
      </c>
      <c r="D174" s="255"/>
      <c r="E174" s="255"/>
      <c r="F174" s="276" t="s">
        <v>1088</v>
      </c>
      <c r="G174" s="255"/>
      <c r="H174" s="255" t="s">
        <v>1148</v>
      </c>
      <c r="I174" s="255" t="s">
        <v>1084</v>
      </c>
      <c r="J174" s="255">
        <v>50</v>
      </c>
      <c r="K174" s="298"/>
    </row>
    <row r="175" spans="2:11" ht="15" customHeight="1">
      <c r="B175" s="277"/>
      <c r="C175" s="255" t="s">
        <v>123</v>
      </c>
      <c r="D175" s="255"/>
      <c r="E175" s="255"/>
      <c r="F175" s="276" t="s">
        <v>1082</v>
      </c>
      <c r="G175" s="255"/>
      <c r="H175" s="255" t="s">
        <v>1149</v>
      </c>
      <c r="I175" s="255" t="s">
        <v>1150</v>
      </c>
      <c r="J175" s="255"/>
      <c r="K175" s="298"/>
    </row>
    <row r="176" spans="2:11" ht="15" customHeight="1">
      <c r="B176" s="277"/>
      <c r="C176" s="255" t="s">
        <v>61</v>
      </c>
      <c r="D176" s="255"/>
      <c r="E176" s="255"/>
      <c r="F176" s="276" t="s">
        <v>1082</v>
      </c>
      <c r="G176" s="255"/>
      <c r="H176" s="255" t="s">
        <v>1151</v>
      </c>
      <c r="I176" s="255" t="s">
        <v>1152</v>
      </c>
      <c r="J176" s="255">
        <v>1</v>
      </c>
      <c r="K176" s="298"/>
    </row>
    <row r="177" spans="2:11" ht="15" customHeight="1">
      <c r="B177" s="277"/>
      <c r="C177" s="255" t="s">
        <v>57</v>
      </c>
      <c r="D177" s="255"/>
      <c r="E177" s="255"/>
      <c r="F177" s="276" t="s">
        <v>1082</v>
      </c>
      <c r="G177" s="255"/>
      <c r="H177" s="255" t="s">
        <v>1153</v>
      </c>
      <c r="I177" s="255" t="s">
        <v>1084</v>
      </c>
      <c r="J177" s="255">
        <v>20</v>
      </c>
      <c r="K177" s="298"/>
    </row>
    <row r="178" spans="2:11" ht="15" customHeight="1">
      <c r="B178" s="277"/>
      <c r="C178" s="255" t="s">
        <v>124</v>
      </c>
      <c r="D178" s="255"/>
      <c r="E178" s="255"/>
      <c r="F178" s="276" t="s">
        <v>1082</v>
      </c>
      <c r="G178" s="255"/>
      <c r="H178" s="255" t="s">
        <v>1154</v>
      </c>
      <c r="I178" s="255" t="s">
        <v>1084</v>
      </c>
      <c r="J178" s="255">
        <v>255</v>
      </c>
      <c r="K178" s="298"/>
    </row>
    <row r="179" spans="2:11" ht="15" customHeight="1">
      <c r="B179" s="277"/>
      <c r="C179" s="255" t="s">
        <v>125</v>
      </c>
      <c r="D179" s="255"/>
      <c r="E179" s="255"/>
      <c r="F179" s="276" t="s">
        <v>1082</v>
      </c>
      <c r="G179" s="255"/>
      <c r="H179" s="255" t="s">
        <v>1047</v>
      </c>
      <c r="I179" s="255" t="s">
        <v>1084</v>
      </c>
      <c r="J179" s="255">
        <v>10</v>
      </c>
      <c r="K179" s="298"/>
    </row>
    <row r="180" spans="2:11" ht="15" customHeight="1">
      <c r="B180" s="277"/>
      <c r="C180" s="255" t="s">
        <v>126</v>
      </c>
      <c r="D180" s="255"/>
      <c r="E180" s="255"/>
      <c r="F180" s="276" t="s">
        <v>1082</v>
      </c>
      <c r="G180" s="255"/>
      <c r="H180" s="255" t="s">
        <v>1155</v>
      </c>
      <c r="I180" s="255" t="s">
        <v>1116</v>
      </c>
      <c r="J180" s="255"/>
      <c r="K180" s="298"/>
    </row>
    <row r="181" spans="2:11" ht="15" customHeight="1">
      <c r="B181" s="277"/>
      <c r="C181" s="255" t="s">
        <v>1156</v>
      </c>
      <c r="D181" s="255"/>
      <c r="E181" s="255"/>
      <c r="F181" s="276" t="s">
        <v>1082</v>
      </c>
      <c r="G181" s="255"/>
      <c r="H181" s="255" t="s">
        <v>1157</v>
      </c>
      <c r="I181" s="255" t="s">
        <v>1116</v>
      </c>
      <c r="J181" s="255"/>
      <c r="K181" s="298"/>
    </row>
    <row r="182" spans="2:11" ht="15" customHeight="1">
      <c r="B182" s="277"/>
      <c r="C182" s="255" t="s">
        <v>1145</v>
      </c>
      <c r="D182" s="255"/>
      <c r="E182" s="255"/>
      <c r="F182" s="276" t="s">
        <v>1082</v>
      </c>
      <c r="G182" s="255"/>
      <c r="H182" s="255" t="s">
        <v>1158</v>
      </c>
      <c r="I182" s="255" t="s">
        <v>1116</v>
      </c>
      <c r="J182" s="255"/>
      <c r="K182" s="298"/>
    </row>
    <row r="183" spans="2:11" ht="15" customHeight="1">
      <c r="B183" s="277"/>
      <c r="C183" s="255" t="s">
        <v>129</v>
      </c>
      <c r="D183" s="255"/>
      <c r="E183" s="255"/>
      <c r="F183" s="276" t="s">
        <v>1088</v>
      </c>
      <c r="G183" s="255"/>
      <c r="H183" s="255" t="s">
        <v>1159</v>
      </c>
      <c r="I183" s="255" t="s">
        <v>1084</v>
      </c>
      <c r="J183" s="255">
        <v>50</v>
      </c>
      <c r="K183" s="298"/>
    </row>
    <row r="184" spans="2:11" ht="15" customHeight="1">
      <c r="B184" s="304"/>
      <c r="C184" s="286"/>
      <c r="D184" s="286"/>
      <c r="E184" s="286"/>
      <c r="F184" s="286"/>
      <c r="G184" s="286"/>
      <c r="H184" s="286"/>
      <c r="I184" s="286"/>
      <c r="J184" s="286"/>
      <c r="K184" s="305"/>
    </row>
    <row r="185" spans="2:11" ht="18.75" customHeight="1">
      <c r="B185" s="252"/>
      <c r="C185" s="255"/>
      <c r="D185" s="255"/>
      <c r="E185" s="255"/>
      <c r="F185" s="276"/>
      <c r="G185" s="255"/>
      <c r="H185" s="255"/>
      <c r="I185" s="255"/>
      <c r="J185" s="255"/>
      <c r="K185" s="252"/>
    </row>
    <row r="186" spans="2:11" ht="18.75" customHeight="1">
      <c r="B186" s="262"/>
      <c r="C186" s="262"/>
      <c r="D186" s="262"/>
      <c r="E186" s="262"/>
      <c r="F186" s="262"/>
      <c r="G186" s="262"/>
      <c r="H186" s="262"/>
      <c r="I186" s="262"/>
      <c r="J186" s="262"/>
      <c r="K186" s="262"/>
    </row>
    <row r="187" spans="2:11" ht="13.5">
      <c r="B187" s="239"/>
      <c r="C187" s="240"/>
      <c r="D187" s="240"/>
      <c r="E187" s="240"/>
      <c r="F187" s="240"/>
      <c r="G187" s="240"/>
      <c r="H187" s="240"/>
      <c r="I187" s="240"/>
      <c r="J187" s="240"/>
      <c r="K187" s="241"/>
    </row>
    <row r="188" spans="2:11" ht="21">
      <c r="B188" s="242"/>
      <c r="C188" s="243" t="s">
        <v>1160</v>
      </c>
      <c r="D188" s="243"/>
      <c r="E188" s="243"/>
      <c r="F188" s="243"/>
      <c r="G188" s="243"/>
      <c r="H188" s="243"/>
      <c r="I188" s="243"/>
      <c r="J188" s="243"/>
      <c r="K188" s="244"/>
    </row>
    <row r="189" spans="2:11" ht="25.5" customHeight="1">
      <c r="B189" s="242"/>
      <c r="C189" s="310" t="s">
        <v>1161</v>
      </c>
      <c r="D189" s="310"/>
      <c r="E189" s="310"/>
      <c r="F189" s="310" t="s">
        <v>1162</v>
      </c>
      <c r="G189" s="311"/>
      <c r="H189" s="312" t="s">
        <v>1163</v>
      </c>
      <c r="I189" s="312"/>
      <c r="J189" s="312"/>
      <c r="K189" s="244"/>
    </row>
    <row r="190" spans="2:11" ht="5.25" customHeight="1">
      <c r="B190" s="277"/>
      <c r="C190" s="274"/>
      <c r="D190" s="274"/>
      <c r="E190" s="274"/>
      <c r="F190" s="274"/>
      <c r="G190" s="255"/>
      <c r="H190" s="274"/>
      <c r="I190" s="274"/>
      <c r="J190" s="274"/>
      <c r="K190" s="298"/>
    </row>
    <row r="191" spans="2:11" ht="15" customHeight="1">
      <c r="B191" s="277"/>
      <c r="C191" s="255" t="s">
        <v>1164</v>
      </c>
      <c r="D191" s="255"/>
      <c r="E191" s="255"/>
      <c r="F191" s="276" t="s">
        <v>47</v>
      </c>
      <c r="G191" s="255"/>
      <c r="H191" s="313" t="s">
        <v>1165</v>
      </c>
      <c r="I191" s="313"/>
      <c r="J191" s="313"/>
      <c r="K191" s="298"/>
    </row>
    <row r="192" spans="2:11" ht="15" customHeight="1">
      <c r="B192" s="277"/>
      <c r="C192" s="283"/>
      <c r="D192" s="255"/>
      <c r="E192" s="255"/>
      <c r="F192" s="276" t="s">
        <v>48</v>
      </c>
      <c r="G192" s="255"/>
      <c r="H192" s="313" t="s">
        <v>1166</v>
      </c>
      <c r="I192" s="313"/>
      <c r="J192" s="313"/>
      <c r="K192" s="298"/>
    </row>
    <row r="193" spans="2:11" ht="15" customHeight="1">
      <c r="B193" s="277"/>
      <c r="C193" s="283"/>
      <c r="D193" s="255"/>
      <c r="E193" s="255"/>
      <c r="F193" s="276" t="s">
        <v>51</v>
      </c>
      <c r="G193" s="255"/>
      <c r="H193" s="313" t="s">
        <v>1167</v>
      </c>
      <c r="I193" s="313"/>
      <c r="J193" s="313"/>
      <c r="K193" s="298"/>
    </row>
    <row r="194" spans="2:11" ht="15" customHeight="1">
      <c r="B194" s="277"/>
      <c r="C194" s="255"/>
      <c r="D194" s="255"/>
      <c r="E194" s="255"/>
      <c r="F194" s="276" t="s">
        <v>49</v>
      </c>
      <c r="G194" s="255"/>
      <c r="H194" s="313" t="s">
        <v>1168</v>
      </c>
      <c r="I194" s="313"/>
      <c r="J194" s="313"/>
      <c r="K194" s="298"/>
    </row>
    <row r="195" spans="2:11" ht="15" customHeight="1">
      <c r="B195" s="277"/>
      <c r="C195" s="255"/>
      <c r="D195" s="255"/>
      <c r="E195" s="255"/>
      <c r="F195" s="276" t="s">
        <v>50</v>
      </c>
      <c r="G195" s="255"/>
      <c r="H195" s="313" t="s">
        <v>1169</v>
      </c>
      <c r="I195" s="313"/>
      <c r="J195" s="313"/>
      <c r="K195" s="298"/>
    </row>
    <row r="196" spans="2:11" ht="15" customHeight="1">
      <c r="B196" s="277"/>
      <c r="C196" s="255"/>
      <c r="D196" s="255"/>
      <c r="E196" s="255"/>
      <c r="F196" s="276"/>
      <c r="G196" s="255"/>
      <c r="H196" s="255"/>
      <c r="I196" s="255"/>
      <c r="J196" s="255"/>
      <c r="K196" s="298"/>
    </row>
    <row r="197" spans="2:11" ht="15" customHeight="1">
      <c r="B197" s="277"/>
      <c r="C197" s="255" t="s">
        <v>1128</v>
      </c>
      <c r="D197" s="255"/>
      <c r="E197" s="255"/>
      <c r="F197" s="276" t="s">
        <v>82</v>
      </c>
      <c r="G197" s="255"/>
      <c r="H197" s="313" t="s">
        <v>1170</v>
      </c>
      <c r="I197" s="313"/>
      <c r="J197" s="313"/>
      <c r="K197" s="298"/>
    </row>
    <row r="198" spans="2:11" ht="15" customHeight="1">
      <c r="B198" s="277"/>
      <c r="C198" s="283"/>
      <c r="D198" s="255"/>
      <c r="E198" s="255"/>
      <c r="F198" s="276" t="s">
        <v>1027</v>
      </c>
      <c r="G198" s="255"/>
      <c r="H198" s="313" t="s">
        <v>1028</v>
      </c>
      <c r="I198" s="313"/>
      <c r="J198" s="313"/>
      <c r="K198" s="298"/>
    </row>
    <row r="199" spans="2:11" ht="15" customHeight="1">
      <c r="B199" s="277"/>
      <c r="C199" s="255"/>
      <c r="D199" s="255"/>
      <c r="E199" s="255"/>
      <c r="F199" s="276" t="s">
        <v>1025</v>
      </c>
      <c r="G199" s="255"/>
      <c r="H199" s="313" t="s">
        <v>1171</v>
      </c>
      <c r="I199" s="313"/>
      <c r="J199" s="313"/>
      <c r="K199" s="298"/>
    </row>
    <row r="200" spans="2:11" ht="15" customHeight="1">
      <c r="B200" s="314"/>
      <c r="C200" s="283"/>
      <c r="D200" s="283"/>
      <c r="E200" s="283"/>
      <c r="F200" s="276" t="s">
        <v>87</v>
      </c>
      <c r="G200" s="261"/>
      <c r="H200" s="315" t="s">
        <v>86</v>
      </c>
      <c r="I200" s="315"/>
      <c r="J200" s="315"/>
      <c r="K200" s="316"/>
    </row>
    <row r="201" spans="2:11" ht="15" customHeight="1">
      <c r="B201" s="314"/>
      <c r="C201" s="283"/>
      <c r="D201" s="283"/>
      <c r="E201" s="283"/>
      <c r="F201" s="276" t="s">
        <v>1029</v>
      </c>
      <c r="G201" s="261"/>
      <c r="H201" s="315" t="s">
        <v>1172</v>
      </c>
      <c r="I201" s="315"/>
      <c r="J201" s="315"/>
      <c r="K201" s="316"/>
    </row>
    <row r="202" spans="2:11" ht="15" customHeight="1">
      <c r="B202" s="314"/>
      <c r="C202" s="283"/>
      <c r="D202" s="283"/>
      <c r="E202" s="283"/>
      <c r="F202" s="317"/>
      <c r="G202" s="261"/>
      <c r="H202" s="318"/>
      <c r="I202" s="318"/>
      <c r="J202" s="318"/>
      <c r="K202" s="316"/>
    </row>
    <row r="203" spans="2:11" ht="15" customHeight="1">
      <c r="B203" s="314"/>
      <c r="C203" s="255" t="s">
        <v>1152</v>
      </c>
      <c r="D203" s="283"/>
      <c r="E203" s="283"/>
      <c r="F203" s="276">
        <v>1</v>
      </c>
      <c r="G203" s="261"/>
      <c r="H203" s="315" t="s">
        <v>1173</v>
      </c>
      <c r="I203" s="315"/>
      <c r="J203" s="315"/>
      <c r="K203" s="316"/>
    </row>
    <row r="204" spans="2:11" ht="15" customHeight="1">
      <c r="B204" s="314"/>
      <c r="C204" s="283"/>
      <c r="D204" s="283"/>
      <c r="E204" s="283"/>
      <c r="F204" s="276">
        <v>2</v>
      </c>
      <c r="G204" s="261"/>
      <c r="H204" s="315" t="s">
        <v>1174</v>
      </c>
      <c r="I204" s="315"/>
      <c r="J204" s="315"/>
      <c r="K204" s="316"/>
    </row>
    <row r="205" spans="2:11" ht="15" customHeight="1">
      <c r="B205" s="314"/>
      <c r="C205" s="283"/>
      <c r="D205" s="283"/>
      <c r="E205" s="283"/>
      <c r="F205" s="276">
        <v>3</v>
      </c>
      <c r="G205" s="261"/>
      <c r="H205" s="315" t="s">
        <v>1175</v>
      </c>
      <c r="I205" s="315"/>
      <c r="J205" s="315"/>
      <c r="K205" s="316"/>
    </row>
    <row r="206" spans="2:11" ht="15" customHeight="1">
      <c r="B206" s="314"/>
      <c r="C206" s="283"/>
      <c r="D206" s="283"/>
      <c r="E206" s="283"/>
      <c r="F206" s="276">
        <v>4</v>
      </c>
      <c r="G206" s="261"/>
      <c r="H206" s="315" t="s">
        <v>1176</v>
      </c>
      <c r="I206" s="315"/>
      <c r="J206" s="315"/>
      <c r="K206" s="316"/>
    </row>
    <row r="207" spans="2:11" ht="12.75" customHeight="1">
      <c r="B207" s="319"/>
      <c r="C207" s="320"/>
      <c r="D207" s="320"/>
      <c r="E207" s="320"/>
      <c r="F207" s="320"/>
      <c r="G207" s="320"/>
      <c r="H207" s="320"/>
      <c r="I207" s="320"/>
      <c r="J207" s="320"/>
      <c r="K207" s="321"/>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Martina</cp:lastModifiedBy>
  <dcterms:modified xsi:type="dcterms:W3CDTF">2015-06-03T09:32:44Z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