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Stavební objekt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Stavební objekt'!$C$92:$K$92</definedName>
    <definedName name="_xlnm._FilterDatabase" localSheetId="2" hidden="1">'02 - Vedlejší a ostatní n...'!$C$77:$K$77</definedName>
    <definedName name="_xlnm.Print_Titles" localSheetId="1">'01 - Stavební objekt'!$92:$92</definedName>
    <definedName name="_xlnm.Print_Titles" localSheetId="2">'02 - Vedlejší a ostatní n...'!$77:$77</definedName>
    <definedName name="_xlnm.Print_Titles" localSheetId="0">'Rekapitulace stavby'!$49:$49</definedName>
    <definedName name="_xlnm.Print_Area" localSheetId="1">'01 - Stavební objekt'!$C$4:$J$36,'01 - Stavební objekt'!$C$42:$J$74,'01 - Stavební objekt'!$C$80:$K$372</definedName>
    <definedName name="_xlnm.Print_Area" localSheetId="2">'02 - Vedlejší a ostatní n...'!$C$4:$J$36,'02 - Vedlejší a ostatní n...'!$C$42:$J$59,'02 - Vedlejší a ostatní n...'!$C$65:$K$88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<sst xmlns="http://schemas.openxmlformats.org/spreadsheetml/2006/main" count="3245" uniqueCount="845">
  <si>
    <t>Export VZ</t>
  </si>
  <si>
    <t>List obsahuje:</t>
  </si>
  <si>
    <t>3.0</t>
  </si>
  <si>
    <t>ZAMOK</t>
  </si>
  <si>
    <t>False</t>
  </si>
  <si>
    <t>{69BB3F73-B0DB-4027-BF50-8DB5C4136086}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</si>
  <si>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</si>
  <si>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</si>
  <si>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</si>
  <si>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</si>
  <si>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</si>
  <si>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</si>
  <si>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</si>
  <si>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</si>
  <si>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Be0180032015-K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</si>
  <si>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</si>
  <si>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</si>
  <si>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PD na opravy objektu kanceláře +1BJ-SOUE Plzeň</t>
  </si>
  <si>
    <t>0,1</t>
  </si>
  <si>
    <t>KSO:</t>
  </si>
  <si>
    <t>CC-CZ:</t>
  </si>
  <si>
    <t>12631</t>
  </si>
  <si>
    <t>1</t>
  </si>
  <si>
    <t>Místo:</t>
  </si>
  <si>
    <t xml:space="preserve"> </t>
  </si>
  <si>
    <t>Datum:</t>
  </si>
  <si>
    <t>05.03.2015</t>
  </si>
  <si>
    <t>10</t>
  </si>
  <si>
    <t>100</t>
  </si>
  <si>
    <t>Zadavatel:</t>
  </si>
  <si>
    <t>IČ:</t>
  </si>
  <si>
    <t>SOUE, Vejprnická 56, 318 00 Plzeň</t>
  </si>
  <si>
    <t>DIČ:</t>
  </si>
  <si>
    <t>Uchazeč:</t>
  </si>
  <si>
    <t>Vyplň údaj</t>
  </si>
  <si>
    <t>Projektant:</t>
  </si>
  <si>
    <t>13882589</t>
  </si>
  <si>
    <t>Luboš Beneda,Čižická 279, 332 09 Štěnovice</t>
  </si>
  <si>
    <t>CZ5807271008</t>
  </si>
  <si>
    <t>True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</si>
  <si>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</si>
  <si>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</si>
  <si>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</si>
  <si>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</si>
  <si>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</si>
  <si>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</si>
  <si>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</si>
  <si>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</si>
  <si>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</si>
  <si>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</si>
  <si>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</si>
  <si>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</si>
  <si>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</si>
  <si>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</si>
  <si>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</si>
  <si>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</si>
  <si>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</si>
  <si>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</si>
  <si>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</si>
  <si>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</si>
  <si>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</si>
  <si>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</si>
  <si>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</si>
  <si>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</si>
  <si>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</si>
  <si>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</si>
  <si>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</si>
  <si>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</si>
  <si>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</si>
  <si>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</si>
  <si>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</si>
  <si>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</si>
  <si>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</si>
  <si>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</si>
  <si>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</si>
  <si>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</si>
  <si>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</si>
  <si>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</si>
  <si>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</si>
  <si>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</si>
  <si>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</si>
  <si>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objekt</t>
  </si>
  <si>
    <t>STA</t>
  </si>
  <si>
    <t>{74E44ACF-09CB-4098-998C-52E1DC98D459}</t>
  </si>
  <si>
    <t>2</t>
  </si>
  <si>
    <t>02</t>
  </si>
  <si>
    <t>Vedlejší a ostatní náklady</t>
  </si>
  <si>
    <t>VON</t>
  </si>
  <si>
    <t>{3879C327-2208-437F-9E39-BBDBAA7CAFFF}</t>
  </si>
  <si>
    <t>Zpět na list:</t>
  </si>
  <si>
    <t>KRYCÍ LIST SOUPISU</t>
  </si>
  <si>
    <t>Objekt:</t>
  </si>
  <si>
    <t>01 - Stavební objekt</t>
  </si>
  <si>
    <t>Plzeň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</si>
  <si>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</si>
  <si>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</si>
  <si>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</si>
  <si>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</si>
  <si>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</si>
  <si>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</si>
  <si>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</si>
  <si>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61 - Úprava povrchů vnitřní</t>
  </si>
  <si>
    <t xml:space="preserve">    64 - Osazování výplní otvorů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</si>
  <si>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</si>
  <si>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</si>
  <si>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</si>
  <si>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</si>
  <si>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</si>
  <si>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</si>
  <si>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</si>
  <si>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</si>
  <si>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</si>
  <si>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</si>
  <si>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</si>
  <si>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</t>
  </si>
  <si>
    <t xml:space="preserve">    M21 - Elektroinstalace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</si>
  <si>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</si>
  <si>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</si>
  <si>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</si>
  <si>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</si>
  <si>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</si>
  <si>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</si>
  <si>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</si>
  <si>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</si>
  <si>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</si>
  <si>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</si>
  <si>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</si>
  <si>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</si>
  <si>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</si>
  <si>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</si>
  <si>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</si>
  <si>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</si>
  <si>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</si>
  <si>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</si>
  <si>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</si>
  <si>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</si>
  <si>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</si>
  <si>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</si>
  <si>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mezi/nad nosníky z cihel pálených na MC</t>
  </si>
  <si>
    <t>m3</t>
  </si>
  <si>
    <t>CS ÚRS 2013 01</t>
  </si>
  <si>
    <t>4</t>
  </si>
  <si>
    <t>-213557524</t>
  </si>
  <si>
    <t>PP</t>
  </si>
  <si>
    <t>Vyzdívka mezi nosníky cihlami pálenými na maltu cementovou</t>
  </si>
  <si>
    <t>VV</t>
  </si>
  <si>
    <t>1,7*0,1*0,1</t>
  </si>
  <si>
    <t>317941121</t>
  </si>
  <si>
    <t>Osazování ocelových válcovaných nosníků na zdivu I, IE, U, UE nebo L do č 12</t>
  </si>
  <si>
    <t>t</t>
  </si>
  <si>
    <t>1509499432</t>
  </si>
  <si>
    <t>Osazování ocelových válcovaných nosníků na zdivu I nebo IE nebo U nebo UE nebo L do č. 12 nebo výšky do 120 mm</t>
  </si>
  <si>
    <t>U80:</t>
  </si>
  <si>
    <t>1*1,7*8,64/1000</t>
  </si>
  <si>
    <t>M</t>
  </si>
  <si>
    <t>130108140</t>
  </si>
  <si>
    <t>ocel profilová UPN, v jakosti 11 375, h=80 mm</t>
  </si>
  <si>
    <t>CS ÚRS 2015 01</t>
  </si>
  <si>
    <t>8</t>
  </si>
  <si>
    <t>-1747107551</t>
  </si>
  <si>
    <t>ocel profilová v jakosti 11 375 ocel profilová U UPN h=80 mm</t>
  </si>
  <si>
    <t>P</t>
  </si>
  <si>
    <t>Poznámka k položce:
Hmotnost: 8,64 kg/m</t>
  </si>
  <si>
    <t>0,015*1,08 'Přepočtené koeficientem množství</t>
  </si>
  <si>
    <t>342272323</t>
  </si>
  <si>
    <t>Příčky tl 100 mm z pórobetonových přesných hladkých příčkovek P2-400</t>
  </si>
  <si>
    <t>m2</t>
  </si>
  <si>
    <t>1580339531</t>
  </si>
  <si>
    <t>Příčky z pórobetonových přesných příčkovek hladkých, P2-400 na tenké maltové lože, tloušťky příčky 100 mm
výpočtová pevnost zdiva 0,6 MPa</t>
  </si>
  <si>
    <t>2,65*1,19-0,8*2,0</t>
  </si>
  <si>
    <t>5</t>
  </si>
  <si>
    <t>342291111</t>
  </si>
  <si>
    <t>Ukotvení příček montážní polyuretanovou pěnou tl příčky do 100 mm</t>
  </si>
  <si>
    <t>m</t>
  </si>
  <si>
    <t>-2113384385</t>
  </si>
  <si>
    <t>Ukotvení příček polyuretanovou pěnou, tl. příčky do 100 mm</t>
  </si>
  <si>
    <t>2,65*2+1,19</t>
  </si>
  <si>
    <t>6</t>
  </si>
  <si>
    <t>342291121</t>
  </si>
  <si>
    <t>Ukotvení příček k cihelným konstrukcím plochými kotvami</t>
  </si>
  <si>
    <t>450642534</t>
  </si>
  <si>
    <t>Ukotvení příček plochými kotvami, do konstrukce cihelné</t>
  </si>
  <si>
    <t>2,65*2</t>
  </si>
  <si>
    <t>7</t>
  </si>
  <si>
    <t>342291131</t>
  </si>
  <si>
    <t>Ukotvení příček k betonovým konstrukcím plochými kotvami</t>
  </si>
  <si>
    <t>-336173694</t>
  </si>
  <si>
    <t>Ukotvení příček plochými kotvami, do konstrukce betonové</t>
  </si>
  <si>
    <t>1,19</t>
  </si>
  <si>
    <t>615142002</t>
  </si>
  <si>
    <t>Potažení vnitřních nosníků sklovláknitým pletivem</t>
  </si>
  <si>
    <t>1514626702</t>
  </si>
  <si>
    <t>Potažení vnitřních ploch pletivem v ploše nebo pruzích, na plném podkladu sklovláknitým provizorním přichycením nosníků</t>
  </si>
  <si>
    <t>0,5*1,7</t>
  </si>
  <si>
    <t>61</t>
  </si>
  <si>
    <t>Úprava povrchů vnitřní</t>
  </si>
  <si>
    <t>9</t>
  </si>
  <si>
    <t>611325421</t>
  </si>
  <si>
    <t>Oprava vnitřní vápenocementové štukové omítky stropů v rozsahu plochy do 10%</t>
  </si>
  <si>
    <t>1283397991</t>
  </si>
  <si>
    <t>Oprava vápenocementové nebo vápenné omítky vnitřních ploch štukové dvouvrstvé, tloušťky do 20 mm stropů, v rozsahu opravované plochy do 10%
včetně začištění rýh po vybouraných příčkách</t>
  </si>
  <si>
    <t>1.08:</t>
  </si>
  <si>
    <t>18,08</t>
  </si>
  <si>
    <t>612131121</t>
  </si>
  <si>
    <t>Penetrace akrylát-silikonová vnitřních stěn nanášená ručně</t>
  </si>
  <si>
    <t>-1298133726</t>
  </si>
  <si>
    <t>Podkladní a spojovací vrstva vnitřních omítaných ploch penetrace akrylát-silikonová nanášená ručně stěn</t>
  </si>
  <si>
    <t>2,65*1,19*2-0,8*2,0*2</t>
  </si>
  <si>
    <t>11</t>
  </si>
  <si>
    <t>612142001</t>
  </si>
  <si>
    <t>Potažení vnitřních stěn sklovláknitým pletivem vtlačeným do tenkovrstvé hmoty</t>
  </si>
  <si>
    <t>-1948656977</t>
  </si>
  <si>
    <t>pod novou omítku:</t>
  </si>
  <si>
    <t>3,107</t>
  </si>
  <si>
    <t xml:space="preserve"> + cca přesahy pro napojení na stáv.om.</t>
  </si>
  <si>
    <t>12</t>
  </si>
  <si>
    <t>612311131</t>
  </si>
  <si>
    <t>Vápenná omítka štuková jednovrstvá vnitřních stěn nanášená ručně</t>
  </si>
  <si>
    <t>CS ÚRS 2014 01</t>
  </si>
  <si>
    <t>-547372741</t>
  </si>
  <si>
    <t>Omítka vápenná vnitřních ploch nanášená ručně jednovrstvá štuková, tloušťky do 3 mm svislých konstrukcí stěn</t>
  </si>
  <si>
    <t>13</t>
  </si>
  <si>
    <t>612325422</t>
  </si>
  <si>
    <t>Oprava vnitřní vápenocementové štukové omítky stěn v rozsahu plochy do 30%</t>
  </si>
  <si>
    <t>-1244290046</t>
  </si>
  <si>
    <t>Oprava vápenocementové nebo vápenné omítky vnitřních ploch štukové dvouvrstvé, tloušťky do 20 mm stěn, v rozsahu opravované plochy přes 10 do 30%</t>
  </si>
  <si>
    <t>1.01:</t>
  </si>
  <si>
    <t>2,65*(4,2+4,615)*2-(0,6*2,0*3+0,8*2,0)</t>
  </si>
  <si>
    <t>1.04:</t>
  </si>
  <si>
    <t>2,65*(0,85+1,35)*2-0,6*2,0</t>
  </si>
  <si>
    <t>2,65*(4,2+4,26)*2-(0,8*2,0+1,5*1,6*2)</t>
  </si>
  <si>
    <t>0,2*(1,5*2+1,6*4)</t>
  </si>
  <si>
    <t>14</t>
  </si>
  <si>
    <t>619991011</t>
  </si>
  <si>
    <t>Obalení konstrukcí a prvků fólií přilepenou lepící páskou</t>
  </si>
  <si>
    <t>1364786451</t>
  </si>
  <si>
    <t>1,5*1,6*2</t>
  </si>
  <si>
    <t>619991021</t>
  </si>
  <si>
    <t>Oblepení rámů a keramických soklů lepící páskou</t>
  </si>
  <si>
    <t>-1240826793</t>
  </si>
  <si>
    <t>Zakrytí vnitřních ploch před znečištěním včetně pozdějšího odkrytí rámů oken a dveří, keramických soklů oblepením malířskou páskou</t>
  </si>
  <si>
    <t>ochrana soklů</t>
  </si>
  <si>
    <t>(4,2+4,26)*2-0,8</t>
  </si>
  <si>
    <t>(4,2+4,615)*2-(0,6*3+0,8)</t>
  </si>
  <si>
    <t>(3,14+4,2)*2-0,8</t>
  </si>
  <si>
    <t>(3,535+4,2)*2-0,8*2</t>
  </si>
  <si>
    <t>(2,125+4,2)*2-0,8</t>
  </si>
  <si>
    <t>64</t>
  </si>
  <si>
    <t>Osazování výplní otvorů</t>
  </si>
  <si>
    <t>16</t>
  </si>
  <si>
    <t>642942611</t>
  </si>
  <si>
    <t>Osazování zárubní nebo rámů dveřních kovových do 2,5 m2 na montážní pěnu</t>
  </si>
  <si>
    <t>kus</t>
  </si>
  <si>
    <t>1136855925</t>
  </si>
  <si>
    <t>Osazování zárubní nebo rámů kovových dveřních lisovaných nebo z úhelníků bez dveřních křídel, na montážní pěnu, o ploše otvoru do 2,5 m2</t>
  </si>
  <si>
    <t>1/P</t>
  </si>
  <si>
    <t>17</t>
  </si>
  <si>
    <t>553311170</t>
  </si>
  <si>
    <t>zárubeň ocelová pro běžné zdění H 110 800 L/P</t>
  </si>
  <si>
    <t>-237864230</t>
  </si>
  <si>
    <t>zárubně kovové zárubně ocelové pro zdění H 110 800 L/P</t>
  </si>
  <si>
    <t>18</t>
  </si>
  <si>
    <t>642945112</t>
  </si>
  <si>
    <t>Osazování protipožárních nebo protiplynových zárubní dveří dvoukřídlových do 6,5 m2</t>
  </si>
  <si>
    <t>1115465646</t>
  </si>
  <si>
    <t>Osazování ocelových zárubní protipožárních nebo protiplynových dveří do vynechaného otvoru, s obetonováním, dveří dvoukřídlových přes 2,5 do 6,5 m2</t>
  </si>
  <si>
    <t>ozn. 2:</t>
  </si>
  <si>
    <t>19</t>
  </si>
  <si>
    <t>553311230</t>
  </si>
  <si>
    <t>zárubeň ocelová pro běžné zdění H 110 1250 dvoukřídlá</t>
  </si>
  <si>
    <t>-563568600</t>
  </si>
  <si>
    <t>zárubně kovové zárubně ocelové pro zdění H 110 1250 dvoukřídlá</t>
  </si>
  <si>
    <t>95</t>
  </si>
  <si>
    <t>Různé dokončovací konstrukce a práce pozemních staveb</t>
  </si>
  <si>
    <t>20</t>
  </si>
  <si>
    <t>95-001</t>
  </si>
  <si>
    <t>Nezměřitelné práce - zednická výpomoc pro ZTI,ÚT,elektro, VZT</t>
  </si>
  <si>
    <t>kpl</t>
  </si>
  <si>
    <t>-418220072</t>
  </si>
  <si>
    <t>Nezměřitelné práce - zednická výpomoc pro ZTI,ÚT,elektro</t>
  </si>
  <si>
    <t>952901111</t>
  </si>
  <si>
    <t>Vyčištění budov bytové a občanské výstavby při výšce podlaží do 4 m</t>
  </si>
  <si>
    <t>-1772979202</t>
  </si>
  <si>
    <t>9,75*9,65</t>
  </si>
  <si>
    <t>96</t>
  </si>
  <si>
    <t>Bourání konstrukcí</t>
  </si>
  <si>
    <t>22</t>
  </si>
  <si>
    <t>725820801</t>
  </si>
  <si>
    <t>Demontáž baterie nástěnné do G 3 / 4</t>
  </si>
  <si>
    <t>soubor</t>
  </si>
  <si>
    <t>-1061527116</t>
  </si>
  <si>
    <t>kuch.linka</t>
  </si>
  <si>
    <t>23</t>
  </si>
  <si>
    <t>763221811</t>
  </si>
  <si>
    <t>Demontáž sádrovláknité předsazené/šachtové stěny s jednoduchou nosnou kcí opláštění jednoduché</t>
  </si>
  <si>
    <t>-794969820</t>
  </si>
  <si>
    <t>Demontáž předsazených nebo šachtových stěn ze sádrovláknitých desek s nosnou konstrukcí z ocelových profilů jednoduchých, opláštění jednoduché</t>
  </si>
  <si>
    <t>2,0*(1,35+0,85)*2-0,6*2,0</t>
  </si>
  <si>
    <t>24</t>
  </si>
  <si>
    <t>766691914</t>
  </si>
  <si>
    <t>Vyvěšení nebo zavěšení dřevěných křídel dveří pl do 2 m2</t>
  </si>
  <si>
    <t>777891043</t>
  </si>
  <si>
    <t>Ostatní práce vyvěšení nebo zavěšení křídel s případným uložením a opětovným zavěšením po provedení stavebních změn dřevěných dveřních, plochy do 2 m2</t>
  </si>
  <si>
    <t>25</t>
  </si>
  <si>
    <t>766812840</t>
  </si>
  <si>
    <t>Demontáž kuchyňských linek dřevěných nebo kovových délky 2,9+1,2</t>
  </si>
  <si>
    <t>-2031647330</t>
  </si>
  <si>
    <t>Demontáž kuchyňských linek dřevěných nebo kovových včetně skříněk uchycených na stěně, délky 2,9+1,2m</t>
  </si>
  <si>
    <t>26</t>
  </si>
  <si>
    <t>766825821</t>
  </si>
  <si>
    <t>Demontáž truhlářských vestavěných skříní dvoukřídlových</t>
  </si>
  <si>
    <t>1340074831</t>
  </si>
  <si>
    <t>Demontáž nábytku vestavěného skříní dvoukřídlových</t>
  </si>
  <si>
    <t>27</t>
  </si>
  <si>
    <t>725110811</t>
  </si>
  <si>
    <t>Demontáž klozetů splachovací s nádrží</t>
  </si>
  <si>
    <t>-409406867</t>
  </si>
  <si>
    <t>Demontáž klozetů splachovacích s nádrží nebo tlakovým splachovačem</t>
  </si>
  <si>
    <t>28</t>
  </si>
  <si>
    <t>962031132</t>
  </si>
  <si>
    <t>Bourání příček z cihel pálených na MVC tl do 100 mm</t>
  </si>
  <si>
    <t>369384123</t>
  </si>
  <si>
    <t>2,65*(2,15+4,2+2,035)-0,8*2,0*3</t>
  </si>
  <si>
    <t>29</t>
  </si>
  <si>
    <t>965081213</t>
  </si>
  <si>
    <t>Bourání podlah z dlaždic keramických nebo xylolitových tl do 10 mm plochy přes 1 m2,vč.soklíků</t>
  </si>
  <si>
    <t>-1773720908</t>
  </si>
  <si>
    <t>Bourání podlah z dlaždic keramických nebo xylolitových tl do 10 mm plochy přes 1 m2</t>
  </si>
  <si>
    <t>4,2*4,26</t>
  </si>
  <si>
    <t>30</t>
  </si>
  <si>
    <t>968062455</t>
  </si>
  <si>
    <t>Vybourání dřevěných,ocelových dveřních zárubní pl do 2 m2</t>
  </si>
  <si>
    <t>-1427153473</t>
  </si>
  <si>
    <t>Vybourání dřevěných dveřních zárubní pl do 2 m2</t>
  </si>
  <si>
    <t>0,9*2,0*4</t>
  </si>
  <si>
    <t>31</t>
  </si>
  <si>
    <t>968062456</t>
  </si>
  <si>
    <t>Vybourání dřevěných,ocelových dveřních zárubní,stěn pl přes 2 m2</t>
  </si>
  <si>
    <t>-1095569913</t>
  </si>
  <si>
    <t>Vybourání dřevěných dveřních zárubní pl přes 2 m2</t>
  </si>
  <si>
    <t>1,35*2,0</t>
  </si>
  <si>
    <t>32</t>
  </si>
  <si>
    <t>974031664</t>
  </si>
  <si>
    <t>Vysekání rýh ve zdivu cihelném pro vtahování nosníků hl do 150 mm v do 150 mm</t>
  </si>
  <si>
    <t>-2042620889</t>
  </si>
  <si>
    <t>1,7</t>
  </si>
  <si>
    <t>33</t>
  </si>
  <si>
    <t>978011121</t>
  </si>
  <si>
    <t>Otlučení vnitřní vápenné nebo vápenocementové omítky stropů v rozsahu do 10 %</t>
  </si>
  <si>
    <t>-111719244</t>
  </si>
  <si>
    <t>Otlučení vápenných nebo vápenocementových omítek vnitřních ploch stropů, v rozsahu přes 5 do 10 %</t>
  </si>
  <si>
    <t>34</t>
  </si>
  <si>
    <t>978013141</t>
  </si>
  <si>
    <t>Otlučení vnitřní vápenné nebo vápenocementové omítky stěn stěn v rozsahu do 30 %</t>
  </si>
  <si>
    <t>884103172</t>
  </si>
  <si>
    <t>Otlučení vápenných nebo vápenocementových omítek vnitřních ploch stěn s vyškrabáním spar, s očištěním zdiva, v rozsahu přes 10 do 30 %</t>
  </si>
  <si>
    <t>35</t>
  </si>
  <si>
    <t>978059541</t>
  </si>
  <si>
    <t>Odsekání a odebrání obkladů stěn z vnitřních obkládaček plochy přes 1 m2</t>
  </si>
  <si>
    <t>-1256436983</t>
  </si>
  <si>
    <t>obklad za kuch.linkou cca</t>
  </si>
  <si>
    <t>1,5*(2,9+1,2)</t>
  </si>
  <si>
    <t>36</t>
  </si>
  <si>
    <t>R96-001</t>
  </si>
  <si>
    <t>Odstranění stáv.rozvodů ZTI,zaslepení a stav.začistit (kuch.linka), vč odvozu a.ekolog.likvidace</t>
  </si>
  <si>
    <t>1676529497</t>
  </si>
  <si>
    <t>997</t>
  </si>
  <si>
    <t>Přesun sutě</t>
  </si>
  <si>
    <t>37</t>
  </si>
  <si>
    <t>997013111</t>
  </si>
  <si>
    <t>Vnitrostaveništní doprava suti a vybouraných hmot pro budovy v do 6 m s použitím mechanizace</t>
  </si>
  <si>
    <t>-1311370590</t>
  </si>
  <si>
    <t>Vnitrostaveništní doprava suti a vybouraných hmot vodorovně do 50 m svisle s použitím mechanizace pro budovy a haly výšky do 6 m</t>
  </si>
  <si>
    <t>38</t>
  </si>
  <si>
    <t>997013501</t>
  </si>
  <si>
    <t>Odvoz suti a vybouraných hmot na skládku nebo meziskládku do 1 km se složením</t>
  </si>
  <si>
    <t>1896465377</t>
  </si>
  <si>
    <t>Odvoz suti a vybouraných hmot na skládku nebo meziskládku se složením, na vzdálenost do 1 km</t>
  </si>
  <si>
    <t>39</t>
  </si>
  <si>
    <t>997013509</t>
  </si>
  <si>
    <t>Příplatek k odvozu suti a vybouraných hmot na skládku ZKD 1 km přes 1 km</t>
  </si>
  <si>
    <t>-1189980543</t>
  </si>
  <si>
    <t>Odvoz suti a vybouraných hmot na skládku nebo meziskládku se složením, na vzdálenost Příplatek k ceně za každý další i započatý 1 km přes 1 km</t>
  </si>
  <si>
    <t>6,182*14 'Přepočtené koeficientem množství</t>
  </si>
  <si>
    <t>40</t>
  </si>
  <si>
    <t>997013831</t>
  </si>
  <si>
    <t>Poplatek za uložení stavebního směsného odpadu na skládce (skládkovné)</t>
  </si>
  <si>
    <t>-1365990064</t>
  </si>
  <si>
    <t>Poplatek za uložení stavebního odpadu na skládce (skládkovné) směsného</t>
  </si>
  <si>
    <t>998</t>
  </si>
  <si>
    <t>Přesun hmot</t>
  </si>
  <si>
    <t>41</t>
  </si>
  <si>
    <t>998011001</t>
  </si>
  <si>
    <t>Přesun hmot pro budovy zděné v do 6 m</t>
  </si>
  <si>
    <t>1129103732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</si>
  <si>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</si>
  <si>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</si>
  <si>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</si>
  <si>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725</t>
  </si>
  <si>
    <t>Zdravotechnika - zařizovací předměty</t>
  </si>
  <si>
    <t>42</t>
  </si>
  <si>
    <t>R725-001</t>
  </si>
  <si>
    <t xml:space="preserve">D+M WC kombi mísy včetně splachování, prkénka, doplňků a úpravy napojení na stávající rozvody ZTI   </t>
  </si>
  <si>
    <t>-1031367563</t>
  </si>
  <si>
    <t>766</t>
  </si>
  <si>
    <t>Konstrukce truhlářské</t>
  </si>
  <si>
    <t>43</t>
  </si>
  <si>
    <t>766660001</t>
  </si>
  <si>
    <t>Montáž dveřních křídel otvíravých 1křídlových š do 0,8 m do ocelové zárubně</t>
  </si>
  <si>
    <t>1677373014</t>
  </si>
  <si>
    <t>Montáž dveřních křídel dřevěných nebo plastových otevíravých do ocelové zárubně povrchově upravených jednokřídlových, šířky do 800 mm</t>
  </si>
  <si>
    <t>1/P 800/1970 mm:</t>
  </si>
  <si>
    <t>3 - opravané dveře:</t>
  </si>
  <si>
    <t>.</t>
  </si>
  <si>
    <t>44</t>
  </si>
  <si>
    <t>611617210</t>
  </si>
  <si>
    <t>dv vni hladké laminát HPL se zvýšenou odolností plné 1kř 80x197 cm barva bílá, vč.prahové lišty</t>
  </si>
  <si>
    <t>723526836</t>
  </si>
  <si>
    <t>Vnitřní jednokřídlové dvřní křídlo otočné s povrchovou úpravou se zvýšenou odolností laminát HPL barevná úprava bílá
vnitřní rozměr dveří: 800x1970 mm
stavební otvor: 900x2020 mm</t>
  </si>
  <si>
    <t>45</t>
  </si>
  <si>
    <t>766660031</t>
  </si>
  <si>
    <t>Montáž dveřních křídel otvíravých 2křídlových požárních do ocelové zárubně</t>
  </si>
  <si>
    <t>-854663915</t>
  </si>
  <si>
    <t>Montáž dveřních křídel dřevěných nebo plastových otevíravých do ocelové zárubně protipožárních dvoukřídlových jakékoliv šířky</t>
  </si>
  <si>
    <t>46</t>
  </si>
  <si>
    <t>611656130</t>
  </si>
  <si>
    <t>dveře vnitřní požárně odolné, HPL fólie,odolnost EI (EW) 30 D3, 2křídlové 125 x 197 cm, bílé, ozn.2</t>
  </si>
  <si>
    <t>-214197951</t>
  </si>
  <si>
    <t>dveře dřevěné vnitřní profilované dveře plné dřevěné požárně odolné, El (EW)30 D3 bílé, HPL se zvýšenou povrchovou úpravou dvoukřídlové 125 x 197 cm</t>
  </si>
  <si>
    <t>47</t>
  </si>
  <si>
    <t>766660716</t>
  </si>
  <si>
    <t>Montáž dveřních křídel samozavírače na dřevěnou zárubeň</t>
  </si>
  <si>
    <t>-1145770441</t>
  </si>
  <si>
    <t>Montáž dveřních křídel dřevěných nebo plastových ostatní práce samozavírače na zárubeň dřevěnou</t>
  </si>
  <si>
    <t>48</t>
  </si>
  <si>
    <t>549172650</t>
  </si>
  <si>
    <t xml:space="preserve">samozavírač dveří hydraulický </t>
  </si>
  <si>
    <t>2100009033</t>
  </si>
  <si>
    <t>samozavírač dveří hydraulický</t>
  </si>
  <si>
    <t>49</t>
  </si>
  <si>
    <t>766660718</t>
  </si>
  <si>
    <t>Montáž dveřních křídel dokování stavěče křídla</t>
  </si>
  <si>
    <t>1882216331</t>
  </si>
  <si>
    <t>50</t>
  </si>
  <si>
    <t>549163620</t>
  </si>
  <si>
    <t>stavěč dveří K501 lak</t>
  </si>
  <si>
    <t>-166331969</t>
  </si>
  <si>
    <t>51</t>
  </si>
  <si>
    <t>766660722</t>
  </si>
  <si>
    <t>Montáž dveřního kování</t>
  </si>
  <si>
    <t>-264656250</t>
  </si>
  <si>
    <t>52</t>
  </si>
  <si>
    <t>549250150</t>
  </si>
  <si>
    <t>interiérové kování rozeta klika/klika - matný chrom</t>
  </si>
  <si>
    <t>-138444375</t>
  </si>
  <si>
    <t>53</t>
  </si>
  <si>
    <t>R766-001-ozn.3</t>
  </si>
  <si>
    <t>Repase stáv.vni dveří, vč.nové prahové lišty</t>
  </si>
  <si>
    <t>362000818</t>
  </si>
  <si>
    <t>54</t>
  </si>
  <si>
    <t>998766101</t>
  </si>
  <si>
    <t>Přesun hmot tonážní pro konstrukce truhlářské v objektech v do 6 m</t>
  </si>
  <si>
    <t>-1010670654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</si>
  <si>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</si>
  <si>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</si>
  <si>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</si>
  <si>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55</t>
  </si>
  <si>
    <t>767662120</t>
  </si>
  <si>
    <t>Montáž mříží kotvených na 6místech do fasády</t>
  </si>
  <si>
    <t>852488036</t>
  </si>
  <si>
    <t>Montáž mříží - mříž kotvena do fasády na 6 místech pomocí kotevních prvků. Mříž osazena od fasády min. 120mm
Osazení včetně kotev a začištění fasády.</t>
  </si>
  <si>
    <t>ozn.4:</t>
  </si>
  <si>
    <t>4*1,8*1,9</t>
  </si>
  <si>
    <t>ozn.5:</t>
  </si>
  <si>
    <t>1*2,5*1,9</t>
  </si>
  <si>
    <t>ozn.6:</t>
  </si>
  <si>
    <t>1*1,9*1,45</t>
  </si>
  <si>
    <t>56</t>
  </si>
  <si>
    <t>R04767-004</t>
  </si>
  <si>
    <t>Žárové zinkovaná mříž 1800x1900 mm ozn. 4</t>
  </si>
  <si>
    <t>2077288476</t>
  </si>
  <si>
    <t>Žárově zinkovaná mříž
provedení:
rám z jäklového profilu 40/40/3 mm
svisle navařena pásovina 40/6mm, po a´=cca 120 mm
uprostřed skrz pásoviny protažena tyčovina pr.10 mm
Všechny prvky mříže svařeny a následně žárově zinkovány
Mříž ukotvena do fasády na 6 místech pomocí kotevních prvků.
Mříž osazena od fasády min. 120 mm
rozměr mříže: 1800x1900 mm</t>
  </si>
  <si>
    <t>57</t>
  </si>
  <si>
    <t>R05767-005</t>
  </si>
  <si>
    <t>Žárově zinkovaná mříž 2500x1900 mm ozn. 5</t>
  </si>
  <si>
    <t>-1109754877</t>
  </si>
  <si>
    <t>Žárově zinkovaná mříž
provedení:
rám z jäklového profilu 40/40/3 mm
svisle navařena pásovina 40/6mm, po a´=cca 120 mm
uprostřed skrz pásoviny protažena tyčovina pr.10 mm
Všechny prvky mříže svařeny a následně žárově zinkovány
Mříž ukotvena do fasády na 6 místech pomocí kotevních prvků.
Mříž osazena od fasády min. 120 mm
rozměr mříže: 2500x1900 mm</t>
  </si>
  <si>
    <t>58</t>
  </si>
  <si>
    <t>R06767-006</t>
  </si>
  <si>
    <t>Žárově zinkovaná mříž 1900x1450 mm</t>
  </si>
  <si>
    <t>1656741714</t>
  </si>
  <si>
    <t>Žárově zinkovaná mříž
provedení:
rám z jäklového profilu 40/40/3 mm
svisle navařena pásovina 40/6mm, po a´=cca 120 mm
uprostřed skrz pásoviny protažena tyčovina pr.10 mm
Všechny prvky mříže svařeny a následně žárově zinkovány
Mříž ukotvena do fasády na 6 místech pomocí kotevních prvků.
Mříž osazena od fasády min. 120 mm
rozměr mříže:1900x1450 mm</t>
  </si>
  <si>
    <t>59</t>
  </si>
  <si>
    <t>998767201</t>
  </si>
  <si>
    <t>Přesun hmot procentní pro zámečnické konstrukce v objektech v do 6 m</t>
  </si>
  <si>
    <t>%</t>
  </si>
  <si>
    <t>1594704546</t>
  </si>
  <si>
    <t>Přesun hmot pro zámečnické konstrukce stanovený procentní sazbou z ceny vodorovná dopravní vzdálenost do 50 m v objektech výšky do 6 m</t>
  </si>
  <si>
    <t>776</t>
  </si>
  <si>
    <t>Podlahy povlakové</t>
  </si>
  <si>
    <t>60</t>
  </si>
  <si>
    <t>776421100</t>
  </si>
  <si>
    <t>Lepení obvodových soklíků nebo lišt z měkčených plastů</t>
  </si>
  <si>
    <t>1705999740</t>
  </si>
  <si>
    <t>284110020</t>
  </si>
  <si>
    <t>lišta speciální soklová PVC  samolepící, 18,5 x 18,5 mm role 25 m</t>
  </si>
  <si>
    <t>-179713992</t>
  </si>
  <si>
    <t>lišta speciální soklová PVC samolepící, 18,5 x 18,5 mm role 25 m</t>
  </si>
  <si>
    <t>16,12*1,1 'Přepočtené koeficientem množství</t>
  </si>
  <si>
    <t>62</t>
  </si>
  <si>
    <t>776521100</t>
  </si>
  <si>
    <t>Lepení pásů povlakových podlah plastových,vč.svařování a soklů</t>
  </si>
  <si>
    <t>487783275</t>
  </si>
  <si>
    <t>Montáž povlakových podlah plastových lepením bez podkladu pásů</t>
  </si>
  <si>
    <t>63</t>
  </si>
  <si>
    <t>284122450</t>
  </si>
  <si>
    <t>podlahovina heterogenní PVC šíře 1500 tl. 1,5 mm</t>
  </si>
  <si>
    <t>-1023622894</t>
  </si>
  <si>
    <t>18,08*1,05 'Přepočtené koeficientem množství</t>
  </si>
  <si>
    <t>776590100</t>
  </si>
  <si>
    <t>Úprava podkladu nášlapných ploch vysátím</t>
  </si>
  <si>
    <t>-1865505981</t>
  </si>
  <si>
    <t>65</t>
  </si>
  <si>
    <t>776590150</t>
  </si>
  <si>
    <t>Úprava podkladu nášlapných ploch penetrací</t>
  </si>
  <si>
    <t>432642483</t>
  </si>
  <si>
    <t>66</t>
  </si>
  <si>
    <t>611552200</t>
  </si>
  <si>
    <t xml:space="preserve">penetrace </t>
  </si>
  <si>
    <t>kg</t>
  </si>
  <si>
    <t>1158442499</t>
  </si>
  <si>
    <t>penetrace THOMSIT R 760 (á 10 kg)</t>
  </si>
  <si>
    <t>18,08*0,04</t>
  </si>
  <si>
    <t>67</t>
  </si>
  <si>
    <t>776990111</t>
  </si>
  <si>
    <t>Vyrovnání podkladu samonivelační stěrkou tl 3 mm pevnosti 15 Mpa</t>
  </si>
  <si>
    <t>-1445710287</t>
  </si>
  <si>
    <t>Vyrovnání podkladní vrstvy samonivelační stěrkou tl. 3 mm, min. pevnosti 15 MPa</t>
  </si>
  <si>
    <t>68</t>
  </si>
  <si>
    <t>776990191</t>
  </si>
  <si>
    <t>Příplatek k vyrovnání podkladu podlahy samonivelační stěrkou pevnosti 15 Mpa ZKD 1 mm tloušťky</t>
  </si>
  <si>
    <t>-243528852</t>
  </si>
  <si>
    <t>Vyrovnání podkladní vrstvy Příplatek k cenám za každý další 1 mm tloušťky, min. pevnosti 15 MPa</t>
  </si>
  <si>
    <t>18,08*2 'Přepočtené koeficientem množství</t>
  </si>
  <si>
    <t>69</t>
  </si>
  <si>
    <t>R776-001</t>
  </si>
  <si>
    <t>Vyspravení a očištění podkladu po vybourání keramické dlažby</t>
  </si>
  <si>
    <t>614654072</t>
  </si>
  <si>
    <t>70</t>
  </si>
  <si>
    <t>998776101</t>
  </si>
  <si>
    <t>Přesun hmot tonážní pro podlahy povlakové v objektech v do 6 m</t>
  </si>
  <si>
    <t>864580684</t>
  </si>
  <si>
    <t>Přesun hmot pro podlahy povlakové stanovený z hmotnosti přesunovaného materiálu vodorovná dopravní vzdálenost do 50 m v objektech výšky do 6 m</t>
  </si>
  <si>
    <t>781</t>
  </si>
  <si>
    <t>Dokončovací práce - obklady</t>
  </si>
  <si>
    <t>71</t>
  </si>
  <si>
    <t>781414111</t>
  </si>
  <si>
    <t>Montáž obkladaček vnitřních pravoúhlých pórovinových  lepených flexibilním lepidlem</t>
  </si>
  <si>
    <t>2135678563</t>
  </si>
  <si>
    <t>wc</t>
  </si>
  <si>
    <t>2,0*(0,85+1,35)*2-0,6*2,0</t>
  </si>
  <si>
    <t>72</t>
  </si>
  <si>
    <t>597610100</t>
  </si>
  <si>
    <t>obkládačky keramické  -  (bílé i barevné)  I. j.</t>
  </si>
  <si>
    <t>366449536</t>
  </si>
  <si>
    <t>obkládačky a dlaždice keramické koupelny - obkládačky  (bílé i barevné)         I.j.   (cen.sk. 64)</t>
  </si>
  <si>
    <t>7,6*1,05 'Přepočtené koeficientem množství</t>
  </si>
  <si>
    <t>73</t>
  </si>
  <si>
    <t>781419195</t>
  </si>
  <si>
    <t>Příplatek k montáži obkladů vnitřních pórovinových za spárování vodotěsnou hmotou</t>
  </si>
  <si>
    <t>1060780003</t>
  </si>
  <si>
    <t>74</t>
  </si>
  <si>
    <t>781494511</t>
  </si>
  <si>
    <t>Plastové profily ukončovací lepené flexibilním lepidlem d+m ale.začištění nad obkladem nebo kamenický roh</t>
  </si>
  <si>
    <t>595663761</t>
  </si>
  <si>
    <t>Plastové profily ukončovací lepené flexibilním lepidlem</t>
  </si>
  <si>
    <t>(0,85+1,35)*2-0,6</t>
  </si>
  <si>
    <t>75</t>
  </si>
  <si>
    <t>781495111</t>
  </si>
  <si>
    <t>Penetrace podkladu vnitřních obkladů</t>
  </si>
  <si>
    <t>-898059431</t>
  </si>
  <si>
    <t>76</t>
  </si>
  <si>
    <t>781495115</t>
  </si>
  <si>
    <t>Spára podlaha - stěna, silikonem</t>
  </si>
  <si>
    <t>CS ÚRS 2012 02</t>
  </si>
  <si>
    <t>-378561155</t>
  </si>
  <si>
    <t>77</t>
  </si>
  <si>
    <t>998781101</t>
  </si>
  <si>
    <t>Přesun hmot tonážní pro obklady keramické v objektech v do 6 m</t>
  </si>
  <si>
    <t>369170016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</si>
  <si>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</si>
  <si>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</si>
  <si>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</si>
  <si>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78</t>
  </si>
  <si>
    <t>783125530</t>
  </si>
  <si>
    <t>Nátěry syntetické OK lehkých "C" barva standardní dvojnásobné a 1x email</t>
  </si>
  <si>
    <t>2137376631</t>
  </si>
  <si>
    <t>Nátěry ocelových konstrukcí syntetické na vzduchu schnoucí standardními barvami konstrukcí lehkých "C" nebo velmi lehkých "CC" dvojnásobné a 1x email</t>
  </si>
  <si>
    <t>oc.zárubně:</t>
  </si>
  <si>
    <t>79</t>
  </si>
  <si>
    <t>783201821</t>
  </si>
  <si>
    <t>Odstranění nátěrů ze zámečnických konstrukcí opálením</t>
  </si>
  <si>
    <t>-1797798355</t>
  </si>
  <si>
    <t>Odstranění starých nátěrů ze zámečnických konstrukcí opálením nebo oklepáním</t>
  </si>
  <si>
    <t>zárubně ozn. 3:</t>
  </si>
  <si>
    <t>80</t>
  </si>
  <si>
    <t>789124240</t>
  </si>
  <si>
    <t>Odmaštění ocelových konstrukcí oc.zárubní</t>
  </si>
  <si>
    <t>835261120</t>
  </si>
  <si>
    <t>81</t>
  </si>
  <si>
    <t>783950030</t>
  </si>
  <si>
    <t>Oprava nátěru dveří syntetickým lakem-opálení,2xkrycí+1xemail+1xtmelení</t>
  </si>
  <si>
    <t>-1563613365</t>
  </si>
  <si>
    <t>5*0,8*2,0*2</t>
  </si>
  <si>
    <t>784</t>
  </si>
  <si>
    <t xml:space="preserve">Dokončovací práce - malby </t>
  </si>
  <si>
    <t>82</t>
  </si>
  <si>
    <t>784121001</t>
  </si>
  <si>
    <t>Oškrabání malby v mísnostech výšky do 3,80 m</t>
  </si>
  <si>
    <t>-117517261</t>
  </si>
  <si>
    <t>Oškrabání malby v místnostech výšky do 3,80 m</t>
  </si>
  <si>
    <t>290,457-3,107</t>
  </si>
  <si>
    <t>83</t>
  </si>
  <si>
    <t>784121011</t>
  </si>
  <si>
    <t>Rozmývání podkladu po oškrabání malby v místnostech výšky do 3,80 m</t>
  </si>
  <si>
    <t>-1239181901</t>
  </si>
  <si>
    <t>84</t>
  </si>
  <si>
    <t>784181121</t>
  </si>
  <si>
    <t>Hloubková jednonásobná penetrace podkladu v místnostech výšky do 3,80 m</t>
  </si>
  <si>
    <t>-1787858339</t>
  </si>
  <si>
    <t>Penetrace podkladu jednonásobná hloubková v místnostech výšky do 3,80 m</t>
  </si>
  <si>
    <t>85</t>
  </si>
  <si>
    <t>784211131</t>
  </si>
  <si>
    <t>Dvojnásobné bílé malby ze směsí za mokra minimálně otěruvzdorných v místnostech do 3,80 m</t>
  </si>
  <si>
    <t>-11488261</t>
  </si>
  <si>
    <t>Malby z malířských směsí otěruvzdorných za mokra dvojnásobné, bílé za mokra otěruvzdorné minimálně v místnostech výšky do 3,80 m</t>
  </si>
  <si>
    <t>stropy</t>
  </si>
  <si>
    <t>10,62+2,95+3,26+1,51+14,64+16,47+10,0+18,08</t>
  </si>
  <si>
    <t>1.02:</t>
  </si>
  <si>
    <t>2,0*(2,5+1,1)*2-0,6*2,0</t>
  </si>
  <si>
    <t>1.03:</t>
  </si>
  <si>
    <t>0,65*(1,96+1,7)*2</t>
  </si>
  <si>
    <t>0,65*(0,85+1,35)*2</t>
  </si>
  <si>
    <t>1.05:</t>
  </si>
  <si>
    <t>2,65*(3,14+4,7)*2-(0,8*2,0+1,5*1,6)+0,2*(1,5+1,6*2)</t>
  </si>
  <si>
    <t>1.06:</t>
  </si>
  <si>
    <t>2,65*(3,535+4,7)*2-(0,8*2,0*2+2,2*1,3)+0,2*(2,2+1,6*2)</t>
  </si>
  <si>
    <t>1.07:</t>
  </si>
  <si>
    <t>2,65*(2,125+4,7)*2-(0,8*2,0+1,5*1,6)+0,2*(1,5+1,6*2)</t>
  </si>
  <si>
    <t>2,65*(4,2+4,26)*2-(1,5*1,6*2+0,8*2,0)</t>
  </si>
  <si>
    <t>M21</t>
  </si>
  <si>
    <t>Elektroinstalace</t>
  </si>
  <si>
    <t>86</t>
  </si>
  <si>
    <t>M21-001</t>
  </si>
  <si>
    <t>Elektroinstalace - soupis prací viz.příloha</t>
  </si>
  <si>
    <t>-1485301914</t>
  </si>
  <si>
    <t>02 - Vedlejší a ostatní náklady</t>
  </si>
  <si>
    <t>VRN - Vedlejší rozpočtové náklady</t>
  </si>
  <si>
    <t xml:space="preserve">    0 - Vedlejší rozpočtové náklady</t>
  </si>
  <si>
    <t>VRN</t>
  </si>
  <si>
    <t>Vedlejší rozpočtové náklady</t>
  </si>
  <si>
    <t>011002000</t>
  </si>
  <si>
    <t>Průzkumné práce - vytýčení sítí,veškeré revize a zkoušky potřebné pro vydání kolaudace a provozu stavby</t>
  </si>
  <si>
    <t>Kč</t>
  </si>
  <si>
    <t>1024</t>
  </si>
  <si>
    <t>-1293911161</t>
  </si>
  <si>
    <t>013254000</t>
  </si>
  <si>
    <t>Dokumentace skutečného provedení stavby</t>
  </si>
  <si>
    <t>538543389</t>
  </si>
  <si>
    <t>030001000</t>
  </si>
  <si>
    <t>Zařízení staveniště</t>
  </si>
  <si>
    <t>1470246504</t>
  </si>
  <si>
    <t>045002000</t>
  </si>
  <si>
    <t>Kompletační a koordinační činnost</t>
  </si>
  <si>
    <t>2087434741</t>
  </si>
  <si>
    <t>Hlavní tituly průvodních činností a nákladů inženýrská činnost kompletační a koordinační činnost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</si>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</sst>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top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D2C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2CD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5A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2D2C1.tmp" descr="C:\KROSplusData\System\Temp\rad2D2C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2CD2.tmp" descr="C:\KROSplusData\System\Temp\rad02CD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35A2.tmp" descr="C:\KROSplusData\System\Temp\radE35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5" t="s">
        <v>0</v>
      </c>
      <c r="B1" s="196"/>
      <c r="C1" s="196"/>
      <c r="D1" s="197" t="s">
        <v>1</v>
      </c>
      <c r="E1" s="196"/>
      <c r="F1" s="196"/>
      <c r="G1" s="196"/>
      <c r="H1" s="196"/>
      <c r="I1" s="196"/>
      <c r="J1" s="196"/>
      <c r="K1" s="198" t="s">
        <v>676</v>
      </c>
      <c r="L1" s="198"/>
      <c r="M1" s="198"/>
      <c r="N1" s="198"/>
      <c r="O1" s="198"/>
      <c r="P1" s="198"/>
      <c r="Q1" s="198"/>
      <c r="R1" s="198"/>
      <c r="S1" s="198"/>
      <c r="T1" s="196"/>
      <c r="U1" s="196"/>
      <c r="V1" s="196"/>
      <c r="W1" s="198" t="s">
        <v>677</v>
      </c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4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11"/>
      <c r="AQ5" s="13"/>
      <c r="BE5" s="302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11"/>
      <c r="AQ6" s="13"/>
      <c r="BE6" s="275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 t="s">
        <v>21</v>
      </c>
      <c r="AO7" s="11"/>
      <c r="AP7" s="11"/>
      <c r="AQ7" s="13"/>
      <c r="BE7" s="275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275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5"/>
      <c r="BS9" s="6" t="s">
        <v>28</v>
      </c>
    </row>
    <row r="10" spans="2:71" s="2" customFormat="1" ht="15" customHeight="1">
      <c r="B10" s="10"/>
      <c r="C10" s="11"/>
      <c r="D10" s="19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30</v>
      </c>
      <c r="AL10" s="11"/>
      <c r="AM10" s="11"/>
      <c r="AN10" s="17"/>
      <c r="AO10" s="11"/>
      <c r="AP10" s="11"/>
      <c r="AQ10" s="13"/>
      <c r="BE10" s="275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/>
      <c r="AO11" s="11"/>
      <c r="AP11" s="11"/>
      <c r="AQ11" s="13"/>
      <c r="BE11" s="275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5"/>
      <c r="BS12" s="6" t="s">
        <v>18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30</v>
      </c>
      <c r="AL13" s="11"/>
      <c r="AM13" s="11"/>
      <c r="AN13" s="21" t="s">
        <v>34</v>
      </c>
      <c r="AO13" s="11"/>
      <c r="AP13" s="11"/>
      <c r="AQ13" s="13"/>
      <c r="BE13" s="275"/>
      <c r="BS13" s="6" t="s">
        <v>18</v>
      </c>
    </row>
    <row r="14" spans="2:71" s="2" customFormat="1" ht="15.75" customHeight="1">
      <c r="B14" s="10"/>
      <c r="C14" s="11"/>
      <c r="D14" s="11"/>
      <c r="E14" s="306" t="s">
        <v>34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19" t="s">
        <v>32</v>
      </c>
      <c r="AL14" s="11"/>
      <c r="AM14" s="11"/>
      <c r="AN14" s="21" t="s">
        <v>34</v>
      </c>
      <c r="AO14" s="11"/>
      <c r="AP14" s="11"/>
      <c r="AQ14" s="13"/>
      <c r="BE14" s="275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5"/>
      <c r="BS15" s="6" t="s">
        <v>4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30</v>
      </c>
      <c r="AL16" s="11"/>
      <c r="AM16" s="11"/>
      <c r="AN16" s="17" t="s">
        <v>36</v>
      </c>
      <c r="AO16" s="11"/>
      <c r="AP16" s="11"/>
      <c r="AQ16" s="13"/>
      <c r="BE16" s="275"/>
      <c r="BS16" s="6" t="s">
        <v>4</v>
      </c>
    </row>
    <row r="17" spans="2:71" s="2" customFormat="1" ht="19.5" customHeight="1">
      <c r="B17" s="10"/>
      <c r="C17" s="11"/>
      <c r="D17" s="11"/>
      <c r="E17" s="17" t="s">
        <v>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 t="s">
        <v>38</v>
      </c>
      <c r="AO17" s="11"/>
      <c r="AP17" s="11"/>
      <c r="AQ17" s="13"/>
      <c r="BE17" s="275"/>
      <c r="BS17" s="6" t="s">
        <v>39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5"/>
      <c r="BS18" s="6" t="s">
        <v>6</v>
      </c>
    </row>
    <row r="19" spans="2:71" s="2" customFormat="1" ht="15" customHeight="1">
      <c r="B19" s="10"/>
      <c r="C19" s="11"/>
      <c r="D19" s="19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5"/>
      <c r="BS19" s="6" t="s">
        <v>6</v>
      </c>
    </row>
    <row r="20" spans="2:71" s="2" customFormat="1" ht="43.5" customHeight="1">
      <c r="B20" s="10"/>
      <c r="C20" s="11"/>
      <c r="D20" s="11"/>
      <c r="E20" s="307" t="s">
        <v>41</v>
      </c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11"/>
      <c r="AP20" s="11"/>
      <c r="AQ20" s="13"/>
      <c r="BE20" s="275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5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75"/>
    </row>
    <row r="23" spans="2:57" s="6" customFormat="1" ht="27" customHeight="1">
      <c r="B23" s="23"/>
      <c r="C23" s="24"/>
      <c r="D23" s="25" t="s">
        <v>42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8">
        <f>ROUND($AG$51,2)</f>
        <v>0</v>
      </c>
      <c r="AL23" s="309"/>
      <c r="AM23" s="309"/>
      <c r="AN23" s="309"/>
      <c r="AO23" s="309"/>
      <c r="AP23" s="24"/>
      <c r="AQ23" s="27"/>
      <c r="BE23" s="29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9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10" t="s">
        <v>43</v>
      </c>
      <c r="M25" s="292"/>
      <c r="N25" s="292"/>
      <c r="O25" s="292"/>
      <c r="P25" s="24"/>
      <c r="Q25" s="24"/>
      <c r="R25" s="24"/>
      <c r="S25" s="24"/>
      <c r="T25" s="24"/>
      <c r="U25" s="24"/>
      <c r="V25" s="24"/>
      <c r="W25" s="310" t="s">
        <v>44</v>
      </c>
      <c r="X25" s="292"/>
      <c r="Y25" s="292"/>
      <c r="Z25" s="292"/>
      <c r="AA25" s="292"/>
      <c r="AB25" s="292"/>
      <c r="AC25" s="292"/>
      <c r="AD25" s="292"/>
      <c r="AE25" s="292"/>
      <c r="AF25" s="24"/>
      <c r="AG25" s="24"/>
      <c r="AH25" s="24"/>
      <c r="AI25" s="24"/>
      <c r="AJ25" s="24"/>
      <c r="AK25" s="310" t="s">
        <v>45</v>
      </c>
      <c r="AL25" s="292"/>
      <c r="AM25" s="292"/>
      <c r="AN25" s="292"/>
      <c r="AO25" s="292"/>
      <c r="AP25" s="24"/>
      <c r="AQ25" s="27"/>
      <c r="BE25" s="297"/>
    </row>
    <row r="26" spans="2:57" s="6" customFormat="1" ht="15" customHeight="1">
      <c r="B26" s="29"/>
      <c r="C26" s="30"/>
      <c r="D26" s="30" t="s">
        <v>46</v>
      </c>
      <c r="E26" s="30"/>
      <c r="F26" s="30" t="s">
        <v>47</v>
      </c>
      <c r="G26" s="30"/>
      <c r="H26" s="30"/>
      <c r="I26" s="30"/>
      <c r="J26" s="30"/>
      <c r="K26" s="30"/>
      <c r="L26" s="299">
        <v>0.21</v>
      </c>
      <c r="M26" s="300"/>
      <c r="N26" s="300"/>
      <c r="O26" s="300"/>
      <c r="P26" s="30"/>
      <c r="Q26" s="30"/>
      <c r="R26" s="30"/>
      <c r="S26" s="30"/>
      <c r="T26" s="30"/>
      <c r="U26" s="30"/>
      <c r="V26" s="30"/>
      <c r="W26" s="301">
        <f>ROUND($AZ$51,2)</f>
        <v>0</v>
      </c>
      <c r="X26" s="300"/>
      <c r="Y26" s="300"/>
      <c r="Z26" s="300"/>
      <c r="AA26" s="300"/>
      <c r="AB26" s="300"/>
      <c r="AC26" s="300"/>
      <c r="AD26" s="300"/>
      <c r="AE26" s="300"/>
      <c r="AF26" s="30"/>
      <c r="AG26" s="30"/>
      <c r="AH26" s="30"/>
      <c r="AI26" s="30"/>
      <c r="AJ26" s="30"/>
      <c r="AK26" s="301">
        <f>ROUND($AV$51,2)</f>
        <v>0</v>
      </c>
      <c r="AL26" s="300"/>
      <c r="AM26" s="300"/>
      <c r="AN26" s="300"/>
      <c r="AO26" s="300"/>
      <c r="AP26" s="30"/>
      <c r="AQ26" s="31"/>
      <c r="BE26" s="303"/>
    </row>
    <row r="27" spans="2:57" s="6" customFormat="1" ht="15" customHeight="1">
      <c r="B27" s="29"/>
      <c r="C27" s="30"/>
      <c r="D27" s="30"/>
      <c r="E27" s="30"/>
      <c r="F27" s="30" t="s">
        <v>48</v>
      </c>
      <c r="G27" s="30"/>
      <c r="H27" s="30"/>
      <c r="I27" s="30"/>
      <c r="J27" s="30"/>
      <c r="K27" s="30"/>
      <c r="L27" s="299">
        <v>0.15</v>
      </c>
      <c r="M27" s="300"/>
      <c r="N27" s="300"/>
      <c r="O27" s="300"/>
      <c r="P27" s="30"/>
      <c r="Q27" s="30"/>
      <c r="R27" s="30"/>
      <c r="S27" s="30"/>
      <c r="T27" s="30"/>
      <c r="U27" s="30"/>
      <c r="V27" s="30"/>
      <c r="W27" s="301">
        <f>ROUND($BA$51,2)</f>
        <v>0</v>
      </c>
      <c r="X27" s="300"/>
      <c r="Y27" s="300"/>
      <c r="Z27" s="300"/>
      <c r="AA27" s="300"/>
      <c r="AB27" s="300"/>
      <c r="AC27" s="300"/>
      <c r="AD27" s="300"/>
      <c r="AE27" s="300"/>
      <c r="AF27" s="30"/>
      <c r="AG27" s="30"/>
      <c r="AH27" s="30"/>
      <c r="AI27" s="30"/>
      <c r="AJ27" s="30"/>
      <c r="AK27" s="301">
        <f>ROUND($AW$51,2)</f>
        <v>0</v>
      </c>
      <c r="AL27" s="300"/>
      <c r="AM27" s="300"/>
      <c r="AN27" s="300"/>
      <c r="AO27" s="300"/>
      <c r="AP27" s="30"/>
      <c r="AQ27" s="31"/>
      <c r="BE27" s="303"/>
    </row>
    <row r="28" spans="2:57" s="6" customFormat="1" ht="15" customHeight="1" hidden="1">
      <c r="B28" s="29"/>
      <c r="C28" s="30"/>
      <c r="D28" s="30"/>
      <c r="E28" s="30"/>
      <c r="F28" s="30" t="s">
        <v>49</v>
      </c>
      <c r="G28" s="30"/>
      <c r="H28" s="30"/>
      <c r="I28" s="30"/>
      <c r="J28" s="30"/>
      <c r="K28" s="30"/>
      <c r="L28" s="299">
        <v>0.21</v>
      </c>
      <c r="M28" s="300"/>
      <c r="N28" s="300"/>
      <c r="O28" s="300"/>
      <c r="P28" s="30"/>
      <c r="Q28" s="30"/>
      <c r="R28" s="30"/>
      <c r="S28" s="30"/>
      <c r="T28" s="30"/>
      <c r="U28" s="30"/>
      <c r="V28" s="30"/>
      <c r="W28" s="301">
        <f>ROUND($BB$51,2)</f>
        <v>0</v>
      </c>
      <c r="X28" s="300"/>
      <c r="Y28" s="300"/>
      <c r="Z28" s="300"/>
      <c r="AA28" s="300"/>
      <c r="AB28" s="300"/>
      <c r="AC28" s="300"/>
      <c r="AD28" s="300"/>
      <c r="AE28" s="300"/>
      <c r="AF28" s="30"/>
      <c r="AG28" s="30"/>
      <c r="AH28" s="30"/>
      <c r="AI28" s="30"/>
      <c r="AJ28" s="30"/>
      <c r="AK28" s="301">
        <v>0</v>
      </c>
      <c r="AL28" s="300"/>
      <c r="AM28" s="300"/>
      <c r="AN28" s="300"/>
      <c r="AO28" s="300"/>
      <c r="AP28" s="30"/>
      <c r="AQ28" s="31"/>
      <c r="BE28" s="303"/>
    </row>
    <row r="29" spans="2:57" s="6" customFormat="1" ht="15" customHeight="1" hidden="1">
      <c r="B29" s="29"/>
      <c r="C29" s="30"/>
      <c r="D29" s="30"/>
      <c r="E29" s="30"/>
      <c r="F29" s="30" t="s">
        <v>50</v>
      </c>
      <c r="G29" s="30"/>
      <c r="H29" s="30"/>
      <c r="I29" s="30"/>
      <c r="J29" s="30"/>
      <c r="K29" s="30"/>
      <c r="L29" s="299">
        <v>0.15</v>
      </c>
      <c r="M29" s="300"/>
      <c r="N29" s="300"/>
      <c r="O29" s="300"/>
      <c r="P29" s="30"/>
      <c r="Q29" s="30"/>
      <c r="R29" s="30"/>
      <c r="S29" s="30"/>
      <c r="T29" s="30"/>
      <c r="U29" s="30"/>
      <c r="V29" s="30"/>
      <c r="W29" s="301">
        <f>ROUND($BC$51,2)</f>
        <v>0</v>
      </c>
      <c r="X29" s="300"/>
      <c r="Y29" s="300"/>
      <c r="Z29" s="300"/>
      <c r="AA29" s="300"/>
      <c r="AB29" s="300"/>
      <c r="AC29" s="300"/>
      <c r="AD29" s="300"/>
      <c r="AE29" s="300"/>
      <c r="AF29" s="30"/>
      <c r="AG29" s="30"/>
      <c r="AH29" s="30"/>
      <c r="AI29" s="30"/>
      <c r="AJ29" s="30"/>
      <c r="AK29" s="301">
        <v>0</v>
      </c>
      <c r="AL29" s="300"/>
      <c r="AM29" s="300"/>
      <c r="AN29" s="300"/>
      <c r="AO29" s="300"/>
      <c r="AP29" s="30"/>
      <c r="AQ29" s="31"/>
      <c r="BE29" s="303"/>
    </row>
    <row r="30" spans="2:57" s="6" customFormat="1" ht="15" customHeight="1" hidden="1">
      <c r="B30" s="29"/>
      <c r="C30" s="30"/>
      <c r="D30" s="30"/>
      <c r="E30" s="30"/>
      <c r="F30" s="30" t="s">
        <v>51</v>
      </c>
      <c r="G30" s="30"/>
      <c r="H30" s="30"/>
      <c r="I30" s="30"/>
      <c r="J30" s="30"/>
      <c r="K30" s="30"/>
      <c r="L30" s="299">
        <v>0</v>
      </c>
      <c r="M30" s="300"/>
      <c r="N30" s="300"/>
      <c r="O30" s="300"/>
      <c r="P30" s="30"/>
      <c r="Q30" s="30"/>
      <c r="R30" s="30"/>
      <c r="S30" s="30"/>
      <c r="T30" s="30"/>
      <c r="U30" s="30"/>
      <c r="V30" s="30"/>
      <c r="W30" s="301">
        <f>ROUND($BD$51,2)</f>
        <v>0</v>
      </c>
      <c r="X30" s="300"/>
      <c r="Y30" s="300"/>
      <c r="Z30" s="300"/>
      <c r="AA30" s="300"/>
      <c r="AB30" s="300"/>
      <c r="AC30" s="300"/>
      <c r="AD30" s="300"/>
      <c r="AE30" s="300"/>
      <c r="AF30" s="30"/>
      <c r="AG30" s="30"/>
      <c r="AH30" s="30"/>
      <c r="AI30" s="30"/>
      <c r="AJ30" s="30"/>
      <c r="AK30" s="301">
        <v>0</v>
      </c>
      <c r="AL30" s="300"/>
      <c r="AM30" s="300"/>
      <c r="AN30" s="300"/>
      <c r="AO30" s="300"/>
      <c r="AP30" s="30"/>
      <c r="AQ30" s="31"/>
      <c r="BE30" s="30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97"/>
    </row>
    <row r="32" spans="2:57" s="6" customFormat="1" ht="27" customHeight="1">
      <c r="B32" s="23"/>
      <c r="C32" s="32"/>
      <c r="D32" s="33" t="s">
        <v>52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53</v>
      </c>
      <c r="U32" s="34"/>
      <c r="V32" s="34"/>
      <c r="W32" s="34"/>
      <c r="X32" s="286" t="s">
        <v>54</v>
      </c>
      <c r="Y32" s="283"/>
      <c r="Z32" s="283"/>
      <c r="AA32" s="283"/>
      <c r="AB32" s="283"/>
      <c r="AC32" s="34"/>
      <c r="AD32" s="34"/>
      <c r="AE32" s="34"/>
      <c r="AF32" s="34"/>
      <c r="AG32" s="34"/>
      <c r="AH32" s="34"/>
      <c r="AI32" s="34"/>
      <c r="AJ32" s="34"/>
      <c r="AK32" s="287">
        <f>SUM($AK$23:$AK$30)</f>
        <v>0</v>
      </c>
      <c r="AL32" s="283"/>
      <c r="AM32" s="283"/>
      <c r="AN32" s="283"/>
      <c r="AO32" s="288"/>
      <c r="AP32" s="32"/>
      <c r="AQ32" s="37"/>
      <c r="BE32" s="29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Be0180032015-K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89" t="str">
        <f>$K$6</f>
        <v>PD na opravy objektu kanceláře +1BJ-SOUE Plzeň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23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25</v>
      </c>
      <c r="AJ44" s="24"/>
      <c r="AK44" s="24"/>
      <c r="AL44" s="24"/>
      <c r="AM44" s="291" t="str">
        <f>IF($AN$8="","",$AN$8)</f>
        <v>05.03.2015</v>
      </c>
      <c r="AN44" s="29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29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SOUE, Vejprnická 56, 318 00 Plzeň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293" t="str">
        <f>IF($E$17="","",$E$17)</f>
        <v>Luboš Beneda,Čižická 279, 332 09 Štěnovice</v>
      </c>
      <c r="AN46" s="292"/>
      <c r="AO46" s="292"/>
      <c r="AP46" s="292"/>
      <c r="AQ46" s="24"/>
      <c r="AR46" s="43"/>
      <c r="AS46" s="294" t="s">
        <v>56</v>
      </c>
      <c r="AT46" s="29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96"/>
      <c r="AT47" s="29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98"/>
      <c r="AT48" s="29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82" t="s">
        <v>57</v>
      </c>
      <c r="D49" s="283"/>
      <c r="E49" s="283"/>
      <c r="F49" s="283"/>
      <c r="G49" s="283"/>
      <c r="H49" s="34"/>
      <c r="I49" s="284" t="s">
        <v>58</v>
      </c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5" t="s">
        <v>59</v>
      </c>
      <c r="AH49" s="283"/>
      <c r="AI49" s="283"/>
      <c r="AJ49" s="283"/>
      <c r="AK49" s="283"/>
      <c r="AL49" s="283"/>
      <c r="AM49" s="283"/>
      <c r="AN49" s="284" t="s">
        <v>60</v>
      </c>
      <c r="AO49" s="283"/>
      <c r="AP49" s="283"/>
      <c r="AQ49" s="58" t="s">
        <v>61</v>
      </c>
      <c r="AR49" s="43"/>
      <c r="AS49" s="59" t="s">
        <v>62</v>
      </c>
      <c r="AT49" s="60" t="s">
        <v>63</v>
      </c>
      <c r="AU49" s="60" t="s">
        <v>64</v>
      </c>
      <c r="AV49" s="60" t="s">
        <v>65</v>
      </c>
      <c r="AW49" s="60" t="s">
        <v>66</v>
      </c>
      <c r="AX49" s="60" t="s">
        <v>67</v>
      </c>
      <c r="AY49" s="60" t="s">
        <v>68</v>
      </c>
      <c r="AZ49" s="60" t="s">
        <v>69</v>
      </c>
      <c r="BA49" s="60" t="s">
        <v>70</v>
      </c>
      <c r="BB49" s="60" t="s">
        <v>71</v>
      </c>
      <c r="BC49" s="60" t="s">
        <v>72</v>
      </c>
      <c r="BD49" s="61" t="s">
        <v>73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74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80">
        <f>ROUND(SUM($AG$52:$AG$53),2)</f>
        <v>0</v>
      </c>
      <c r="AH51" s="281"/>
      <c r="AI51" s="281"/>
      <c r="AJ51" s="281"/>
      <c r="AK51" s="281"/>
      <c r="AL51" s="281"/>
      <c r="AM51" s="281"/>
      <c r="AN51" s="280">
        <f>SUM($AG$51,$AT$51)</f>
        <v>0</v>
      </c>
      <c r="AO51" s="281"/>
      <c r="AP51" s="281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75</v>
      </c>
      <c r="BT51" s="47" t="s">
        <v>76</v>
      </c>
      <c r="BU51" s="73" t="s">
        <v>77</v>
      </c>
      <c r="BV51" s="47" t="s">
        <v>78</v>
      </c>
      <c r="BW51" s="47" t="s">
        <v>5</v>
      </c>
      <c r="BX51" s="47" t="s">
        <v>79</v>
      </c>
    </row>
    <row r="52" spans="1:91" s="74" customFormat="1" ht="28.5" customHeight="1">
      <c r="A52" s="191" t="s">
        <v>678</v>
      </c>
      <c r="B52" s="75"/>
      <c r="C52" s="76"/>
      <c r="D52" s="278" t="s">
        <v>80</v>
      </c>
      <c r="E52" s="279"/>
      <c r="F52" s="279"/>
      <c r="G52" s="279"/>
      <c r="H52" s="279"/>
      <c r="I52" s="76"/>
      <c r="J52" s="278" t="s">
        <v>81</v>
      </c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6">
        <f>'01 - Stavební objekt'!$J$27</f>
        <v>0</v>
      </c>
      <c r="AH52" s="277"/>
      <c r="AI52" s="277"/>
      <c r="AJ52" s="277"/>
      <c r="AK52" s="277"/>
      <c r="AL52" s="277"/>
      <c r="AM52" s="277"/>
      <c r="AN52" s="276">
        <f>SUM($AG$52,$AT$52)</f>
        <v>0</v>
      </c>
      <c r="AO52" s="277"/>
      <c r="AP52" s="277"/>
      <c r="AQ52" s="77" t="s">
        <v>82</v>
      </c>
      <c r="AR52" s="78"/>
      <c r="AS52" s="79">
        <v>0</v>
      </c>
      <c r="AT52" s="80">
        <f>ROUND(SUM($AV$52:$AW$52),2)</f>
        <v>0</v>
      </c>
      <c r="AU52" s="81">
        <f>'01 - Stavební objekt'!$P$93</f>
        <v>0</v>
      </c>
      <c r="AV52" s="80">
        <f>'01 - Stavební objekt'!$J$30</f>
        <v>0</v>
      </c>
      <c r="AW52" s="80">
        <f>'01 - Stavební objekt'!$J$31</f>
        <v>0</v>
      </c>
      <c r="AX52" s="80">
        <f>'01 - Stavební objekt'!$J$32</f>
        <v>0</v>
      </c>
      <c r="AY52" s="80">
        <f>'01 - Stavební objekt'!$J$33</f>
        <v>0</v>
      </c>
      <c r="AZ52" s="80">
        <f>'01 - Stavební objekt'!$F$30</f>
        <v>0</v>
      </c>
      <c r="BA52" s="80">
        <f>'01 - Stavební objekt'!$F$31</f>
        <v>0</v>
      </c>
      <c r="BB52" s="80">
        <f>'01 - Stavební objekt'!$F$32</f>
        <v>0</v>
      </c>
      <c r="BC52" s="80">
        <f>'01 - Stavební objekt'!$F$33</f>
        <v>0</v>
      </c>
      <c r="BD52" s="82">
        <f>'01 - Stavební objekt'!$F$34</f>
        <v>0</v>
      </c>
      <c r="BT52" s="74" t="s">
        <v>22</v>
      </c>
      <c r="BV52" s="74" t="s">
        <v>78</v>
      </c>
      <c r="BW52" s="74" t="s">
        <v>83</v>
      </c>
      <c r="BX52" s="74" t="s">
        <v>5</v>
      </c>
      <c r="CM52" s="74" t="s">
        <v>84</v>
      </c>
    </row>
    <row r="53" spans="1:91" s="74" customFormat="1" ht="28.5" customHeight="1">
      <c r="A53" s="191" t="s">
        <v>678</v>
      </c>
      <c r="B53" s="75"/>
      <c r="C53" s="76"/>
      <c r="D53" s="278" t="s">
        <v>85</v>
      </c>
      <c r="E53" s="279"/>
      <c r="F53" s="279"/>
      <c r="G53" s="279"/>
      <c r="H53" s="279"/>
      <c r="I53" s="76"/>
      <c r="J53" s="278" t="s">
        <v>86</v>
      </c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6">
        <f>'02 - Vedlejší a ostatní n...'!$J$27</f>
        <v>0</v>
      </c>
      <c r="AH53" s="277"/>
      <c r="AI53" s="277"/>
      <c r="AJ53" s="277"/>
      <c r="AK53" s="277"/>
      <c r="AL53" s="277"/>
      <c r="AM53" s="277"/>
      <c r="AN53" s="276">
        <f>SUM($AG$53,$AT$53)</f>
        <v>0</v>
      </c>
      <c r="AO53" s="277"/>
      <c r="AP53" s="277"/>
      <c r="AQ53" s="77" t="s">
        <v>87</v>
      </c>
      <c r="AR53" s="78"/>
      <c r="AS53" s="83">
        <v>0</v>
      </c>
      <c r="AT53" s="84">
        <f>ROUND(SUM($AV$53:$AW$53),2)</f>
        <v>0</v>
      </c>
      <c r="AU53" s="85">
        <f>'02 - Vedlejší a ostatní n...'!$P$78</f>
        <v>0</v>
      </c>
      <c r="AV53" s="84">
        <f>'02 - Vedlejší a ostatní n...'!$J$30</f>
        <v>0</v>
      </c>
      <c r="AW53" s="84">
        <f>'02 - Vedlejší a ostatní n...'!$J$31</f>
        <v>0</v>
      </c>
      <c r="AX53" s="84">
        <f>'02 - Vedlejší a ostatní n...'!$J$32</f>
        <v>0</v>
      </c>
      <c r="AY53" s="84">
        <f>'02 - Vedlejší a ostatní n...'!$J$33</f>
        <v>0</v>
      </c>
      <c r="AZ53" s="84">
        <f>'02 - Vedlejší a ostatní n...'!$F$30</f>
        <v>0</v>
      </c>
      <c r="BA53" s="84">
        <f>'02 - Vedlejší a ostatní n...'!$F$31</f>
        <v>0</v>
      </c>
      <c r="BB53" s="84">
        <f>'02 - Vedlejší a ostatní n...'!$F$32</f>
        <v>0</v>
      </c>
      <c r="BC53" s="84">
        <f>'02 - Vedlejší a ostatní n...'!$F$33</f>
        <v>0</v>
      </c>
      <c r="BD53" s="86">
        <f>'02 - Vedlejší a ostatní n...'!$F$34</f>
        <v>0</v>
      </c>
      <c r="BT53" s="74" t="s">
        <v>22</v>
      </c>
      <c r="BV53" s="74" t="s">
        <v>78</v>
      </c>
      <c r="BW53" s="74" t="s">
        <v>88</v>
      </c>
      <c r="BX53" s="74" t="s">
        <v>5</v>
      </c>
      <c r="CM53" s="74" t="s">
        <v>84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objekt'!C2" tooltip="01 - Stavební objekt" display="/"/>
    <hyperlink ref="A53" location="'02 - Vedlejší a ostatní n...'!C2" tooltip="02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3"/>
      <c r="C1" s="193"/>
      <c r="D1" s="192" t="s">
        <v>1</v>
      </c>
      <c r="E1" s="193"/>
      <c r="F1" s="194" t="s">
        <v>679</v>
      </c>
      <c r="G1" s="311" t="s">
        <v>680</v>
      </c>
      <c r="H1" s="311"/>
      <c r="I1" s="193"/>
      <c r="J1" s="194" t="s">
        <v>681</v>
      </c>
      <c r="K1" s="192" t="s">
        <v>89</v>
      </c>
      <c r="L1" s="194" t="s">
        <v>682</v>
      </c>
      <c r="M1" s="194"/>
      <c r="N1" s="194"/>
      <c r="O1" s="194"/>
      <c r="P1" s="194"/>
      <c r="Q1" s="194"/>
      <c r="R1" s="194"/>
      <c r="S1" s="194"/>
      <c r="T1" s="194"/>
      <c r="U1" s="190"/>
      <c r="V1" s="19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4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84</v>
      </c>
    </row>
    <row r="4" spans="2:46" s="2" customFormat="1" ht="37.5" customHeight="1">
      <c r="B4" s="10"/>
      <c r="C4" s="11"/>
      <c r="D4" s="12" t="s">
        <v>90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2" t="str">
        <f>'Rekapitulace stavby'!$K$6</f>
        <v>PD na opravy objektu kanceláře +1BJ-SOUE Plzeň</v>
      </c>
      <c r="F7" s="304"/>
      <c r="G7" s="304"/>
      <c r="H7" s="304"/>
      <c r="J7" s="11"/>
      <c r="K7" s="13"/>
    </row>
    <row r="8" spans="2:11" s="6" customFormat="1" ht="15.75" customHeight="1">
      <c r="B8" s="23"/>
      <c r="C8" s="24"/>
      <c r="D8" s="19" t="s">
        <v>91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9" t="s">
        <v>92</v>
      </c>
      <c r="F9" s="292"/>
      <c r="G9" s="292"/>
      <c r="H9" s="29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93</v>
      </c>
      <c r="G12" s="24"/>
      <c r="H12" s="24"/>
      <c r="I12" s="88" t="s">
        <v>25</v>
      </c>
      <c r="J12" s="52" t="str">
        <f>'Rekapitulace stavby'!$AN$8</f>
        <v>05.03.2015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29</v>
      </c>
      <c r="E14" s="24"/>
      <c r="F14" s="24"/>
      <c r="G14" s="24"/>
      <c r="H14" s="24"/>
      <c r="I14" s="88" t="s">
        <v>30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30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30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 t="s">
        <v>38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40</v>
      </c>
      <c r="E23" s="24"/>
      <c r="F23" s="24"/>
      <c r="G23" s="24"/>
      <c r="H23" s="24"/>
      <c r="J23" s="24"/>
      <c r="K23" s="27"/>
    </row>
    <row r="24" spans="2:11" s="89" customFormat="1" ht="340.5" customHeight="1">
      <c r="B24" s="90"/>
      <c r="C24" s="91"/>
      <c r="D24" s="91"/>
      <c r="E24" s="307" t="s">
        <v>41</v>
      </c>
      <c r="F24" s="313"/>
      <c r="G24" s="313"/>
      <c r="H24" s="31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42</v>
      </c>
      <c r="E27" s="24"/>
      <c r="F27" s="24"/>
      <c r="G27" s="24"/>
      <c r="H27" s="24"/>
      <c r="J27" s="67">
        <f>ROUND($J$93,2)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44</v>
      </c>
      <c r="G29" s="24"/>
      <c r="H29" s="24"/>
      <c r="I29" s="95" t="s">
        <v>43</v>
      </c>
      <c r="J29" s="28" t="s">
        <v>45</v>
      </c>
      <c r="K29" s="27"/>
    </row>
    <row r="30" spans="2:11" s="6" customFormat="1" ht="15" customHeight="1">
      <c r="B30" s="23"/>
      <c r="C30" s="24"/>
      <c r="D30" s="30" t="s">
        <v>46</v>
      </c>
      <c r="E30" s="30" t="s">
        <v>47</v>
      </c>
      <c r="F30" s="96">
        <f>ROUND(SUM($BE$93:$BE$372),2)</f>
        <v>0</v>
      </c>
      <c r="G30" s="24"/>
      <c r="H30" s="24"/>
      <c r="I30" s="97">
        <v>0.21</v>
      </c>
      <c r="J30" s="96">
        <f>ROUND(ROUND((SUM($BE$93:$BE$372)),2)*$I$30,2)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48</v>
      </c>
      <c r="F31" s="96">
        <f>ROUND(SUM($BF$93:$BF$372),2)</f>
        <v>0</v>
      </c>
      <c r="G31" s="24"/>
      <c r="H31" s="24"/>
      <c r="I31" s="97">
        <v>0.15</v>
      </c>
      <c r="J31" s="96">
        <f>ROUND(ROUND((SUM($BF$93:$BF$372)),2)*$I$31,2)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49</v>
      </c>
      <c r="F32" s="96">
        <f>ROUND(SUM($BG$93:$BG$372),2)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50</v>
      </c>
      <c r="F33" s="96">
        <f>ROUND(SUM($BH$93:$BH$372),2)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96">
        <f>ROUND(SUM($BI$93:$BI$372),2)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52</v>
      </c>
      <c r="E36" s="34"/>
      <c r="F36" s="34"/>
      <c r="G36" s="98" t="s">
        <v>53</v>
      </c>
      <c r="H36" s="35" t="s">
        <v>54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94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2" t="str">
        <f>$E$7</f>
        <v>PD na opravy objektu kanceláře +1BJ-SOUE Plzeň</v>
      </c>
      <c r="F45" s="292"/>
      <c r="G45" s="292"/>
      <c r="H45" s="292"/>
      <c r="J45" s="24"/>
      <c r="K45" s="27"/>
    </row>
    <row r="46" spans="2:11" s="6" customFormat="1" ht="15" customHeight="1">
      <c r="B46" s="23"/>
      <c r="C46" s="19" t="s">
        <v>91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9" t="str">
        <f>$E$9</f>
        <v>01 - Stavební objekt</v>
      </c>
      <c r="F47" s="292"/>
      <c r="G47" s="292"/>
      <c r="H47" s="29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Plzeň</v>
      </c>
      <c r="G49" s="24"/>
      <c r="H49" s="24"/>
      <c r="I49" s="88" t="s">
        <v>25</v>
      </c>
      <c r="J49" s="52" t="str">
        <f>IF($J$12="","",$J$12)</f>
        <v>05.03.2015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29</v>
      </c>
      <c r="D51" s="24"/>
      <c r="E51" s="24"/>
      <c r="F51" s="17" t="str">
        <f>$E$15</f>
        <v>SOUE, Vejprnická 56, 318 00 Plzeň</v>
      </c>
      <c r="G51" s="24"/>
      <c r="H51" s="24"/>
      <c r="I51" s="88" t="s">
        <v>35</v>
      </c>
      <c r="J51" s="17" t="str">
        <f>$E$21</f>
        <v>Luboš Beneda,Čižická 279, 332 09 Štěnovice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95</v>
      </c>
      <c r="D54" s="32"/>
      <c r="E54" s="32"/>
      <c r="F54" s="32"/>
      <c r="G54" s="32"/>
      <c r="H54" s="32"/>
      <c r="I54" s="106"/>
      <c r="J54" s="107" t="s">
        <v>96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97</v>
      </c>
      <c r="D56" s="24"/>
      <c r="E56" s="24"/>
      <c r="F56" s="24"/>
      <c r="G56" s="24"/>
      <c r="H56" s="24"/>
      <c r="J56" s="67">
        <f>$J$93</f>
        <v>0</v>
      </c>
      <c r="K56" s="27"/>
      <c r="AU56" s="6" t="s">
        <v>98</v>
      </c>
    </row>
    <row r="57" spans="2:11" s="73" customFormat="1" ht="25.5" customHeight="1">
      <c r="B57" s="108"/>
      <c r="C57" s="109"/>
      <c r="D57" s="110" t="s">
        <v>99</v>
      </c>
      <c r="E57" s="110"/>
      <c r="F57" s="110"/>
      <c r="G57" s="110"/>
      <c r="H57" s="110"/>
      <c r="I57" s="111"/>
      <c r="J57" s="112">
        <f>$J$94</f>
        <v>0</v>
      </c>
      <c r="K57" s="113"/>
    </row>
    <row r="58" spans="2:11" s="114" customFormat="1" ht="21" customHeight="1">
      <c r="B58" s="115"/>
      <c r="C58" s="116"/>
      <c r="D58" s="117" t="s">
        <v>100</v>
      </c>
      <c r="E58" s="117"/>
      <c r="F58" s="117"/>
      <c r="G58" s="117"/>
      <c r="H58" s="117"/>
      <c r="I58" s="118"/>
      <c r="J58" s="119">
        <f>$J$95</f>
        <v>0</v>
      </c>
      <c r="K58" s="120"/>
    </row>
    <row r="59" spans="2:11" s="114" customFormat="1" ht="21" customHeight="1">
      <c r="B59" s="115"/>
      <c r="C59" s="116"/>
      <c r="D59" s="117" t="s">
        <v>101</v>
      </c>
      <c r="E59" s="117"/>
      <c r="F59" s="117"/>
      <c r="G59" s="117"/>
      <c r="H59" s="117"/>
      <c r="I59" s="118"/>
      <c r="J59" s="119">
        <f>$J$122</f>
        <v>0</v>
      </c>
      <c r="K59" s="120"/>
    </row>
    <row r="60" spans="2:11" s="114" customFormat="1" ht="21" customHeight="1">
      <c r="B60" s="115"/>
      <c r="C60" s="116"/>
      <c r="D60" s="117" t="s">
        <v>102</v>
      </c>
      <c r="E60" s="117"/>
      <c r="F60" s="117"/>
      <c r="G60" s="117"/>
      <c r="H60" s="117"/>
      <c r="I60" s="118"/>
      <c r="J60" s="119">
        <f>$J$158</f>
        <v>0</v>
      </c>
      <c r="K60" s="120"/>
    </row>
    <row r="61" spans="2:11" s="114" customFormat="1" ht="21" customHeight="1">
      <c r="B61" s="115"/>
      <c r="C61" s="116"/>
      <c r="D61" s="117" t="s">
        <v>103</v>
      </c>
      <c r="E61" s="117"/>
      <c r="F61" s="117"/>
      <c r="G61" s="117"/>
      <c r="H61" s="117"/>
      <c r="I61" s="118"/>
      <c r="J61" s="119">
        <f>$J$171</f>
        <v>0</v>
      </c>
      <c r="K61" s="120"/>
    </row>
    <row r="62" spans="2:11" s="114" customFormat="1" ht="21" customHeight="1">
      <c r="B62" s="115"/>
      <c r="C62" s="116"/>
      <c r="D62" s="117" t="s">
        <v>104</v>
      </c>
      <c r="E62" s="117"/>
      <c r="F62" s="117"/>
      <c r="G62" s="117"/>
      <c r="H62" s="117"/>
      <c r="I62" s="118"/>
      <c r="J62" s="119">
        <f>$J$177</f>
        <v>0</v>
      </c>
      <c r="K62" s="120"/>
    </row>
    <row r="63" spans="2:11" s="114" customFormat="1" ht="21" customHeight="1">
      <c r="B63" s="115"/>
      <c r="C63" s="116"/>
      <c r="D63" s="117" t="s">
        <v>105</v>
      </c>
      <c r="E63" s="117"/>
      <c r="F63" s="117"/>
      <c r="G63" s="117"/>
      <c r="H63" s="117"/>
      <c r="I63" s="118"/>
      <c r="J63" s="119">
        <f>$J$218</f>
        <v>0</v>
      </c>
      <c r="K63" s="120"/>
    </row>
    <row r="64" spans="2:11" s="114" customFormat="1" ht="21" customHeight="1">
      <c r="B64" s="115"/>
      <c r="C64" s="116"/>
      <c r="D64" s="117" t="s">
        <v>106</v>
      </c>
      <c r="E64" s="117"/>
      <c r="F64" s="117"/>
      <c r="G64" s="117"/>
      <c r="H64" s="117"/>
      <c r="I64" s="118"/>
      <c r="J64" s="119">
        <f>$J$228</f>
        <v>0</v>
      </c>
      <c r="K64" s="120"/>
    </row>
    <row r="65" spans="2:11" s="73" customFormat="1" ht="25.5" customHeight="1">
      <c r="B65" s="108"/>
      <c r="C65" s="109"/>
      <c r="D65" s="110" t="s">
        <v>107</v>
      </c>
      <c r="E65" s="110"/>
      <c r="F65" s="110"/>
      <c r="G65" s="110"/>
      <c r="H65" s="110"/>
      <c r="I65" s="111"/>
      <c r="J65" s="112">
        <f>$J$231</f>
        <v>0</v>
      </c>
      <c r="K65" s="113"/>
    </row>
    <row r="66" spans="2:11" s="114" customFormat="1" ht="21" customHeight="1">
      <c r="B66" s="115"/>
      <c r="C66" s="116"/>
      <c r="D66" s="117" t="s">
        <v>108</v>
      </c>
      <c r="E66" s="117"/>
      <c r="F66" s="117"/>
      <c r="G66" s="117"/>
      <c r="H66" s="117"/>
      <c r="I66" s="118"/>
      <c r="J66" s="119">
        <f>$J$232</f>
        <v>0</v>
      </c>
      <c r="K66" s="120"/>
    </row>
    <row r="67" spans="2:11" s="114" customFormat="1" ht="21" customHeight="1">
      <c r="B67" s="115"/>
      <c r="C67" s="116"/>
      <c r="D67" s="117" t="s">
        <v>109</v>
      </c>
      <c r="E67" s="117"/>
      <c r="F67" s="117"/>
      <c r="G67" s="117"/>
      <c r="H67" s="117"/>
      <c r="I67" s="118"/>
      <c r="J67" s="119">
        <f>$J$234</f>
        <v>0</v>
      </c>
      <c r="K67" s="120"/>
    </row>
    <row r="68" spans="2:11" s="114" customFormat="1" ht="21" customHeight="1">
      <c r="B68" s="115"/>
      <c r="C68" s="116"/>
      <c r="D68" s="117" t="s">
        <v>110</v>
      </c>
      <c r="E68" s="117"/>
      <c r="F68" s="117"/>
      <c r="G68" s="117"/>
      <c r="H68" s="117"/>
      <c r="I68" s="118"/>
      <c r="J68" s="119">
        <f>$J$265</f>
        <v>0</v>
      </c>
      <c r="K68" s="120"/>
    </row>
    <row r="69" spans="2:11" s="114" customFormat="1" ht="21" customHeight="1">
      <c r="B69" s="115"/>
      <c r="C69" s="116"/>
      <c r="D69" s="117" t="s">
        <v>111</v>
      </c>
      <c r="E69" s="117"/>
      <c r="F69" s="117"/>
      <c r="G69" s="117"/>
      <c r="H69" s="117"/>
      <c r="I69" s="118"/>
      <c r="J69" s="119">
        <f>$J$282</f>
        <v>0</v>
      </c>
      <c r="K69" s="120"/>
    </row>
    <row r="70" spans="2:11" s="114" customFormat="1" ht="21" customHeight="1">
      <c r="B70" s="115"/>
      <c r="C70" s="116"/>
      <c r="D70" s="117" t="s">
        <v>112</v>
      </c>
      <c r="E70" s="117"/>
      <c r="F70" s="117"/>
      <c r="G70" s="117"/>
      <c r="H70" s="117"/>
      <c r="I70" s="118"/>
      <c r="J70" s="119">
        <f>$J$310</f>
        <v>0</v>
      </c>
      <c r="K70" s="120"/>
    </row>
    <row r="71" spans="2:11" s="114" customFormat="1" ht="21" customHeight="1">
      <c r="B71" s="115"/>
      <c r="C71" s="116"/>
      <c r="D71" s="117" t="s">
        <v>113</v>
      </c>
      <c r="E71" s="117"/>
      <c r="F71" s="117"/>
      <c r="G71" s="117"/>
      <c r="H71" s="117"/>
      <c r="I71" s="118"/>
      <c r="J71" s="119">
        <f>$J$329</f>
        <v>0</v>
      </c>
      <c r="K71" s="120"/>
    </row>
    <row r="72" spans="2:11" s="114" customFormat="1" ht="21" customHeight="1">
      <c r="B72" s="115"/>
      <c r="C72" s="116"/>
      <c r="D72" s="117" t="s">
        <v>114</v>
      </c>
      <c r="E72" s="117"/>
      <c r="F72" s="117"/>
      <c r="G72" s="117"/>
      <c r="H72" s="117"/>
      <c r="I72" s="118"/>
      <c r="J72" s="119">
        <f>$J$341</f>
        <v>0</v>
      </c>
      <c r="K72" s="120"/>
    </row>
    <row r="73" spans="2:11" s="114" customFormat="1" ht="21" customHeight="1">
      <c r="B73" s="115"/>
      <c r="C73" s="116"/>
      <c r="D73" s="117" t="s">
        <v>115</v>
      </c>
      <c r="E73" s="117"/>
      <c r="F73" s="117"/>
      <c r="G73" s="117"/>
      <c r="H73" s="117"/>
      <c r="I73" s="118"/>
      <c r="J73" s="119">
        <f>$J$370</f>
        <v>0</v>
      </c>
      <c r="K73" s="120"/>
    </row>
    <row r="74" spans="2:11" s="6" customFormat="1" ht="22.5" customHeight="1">
      <c r="B74" s="23"/>
      <c r="C74" s="24"/>
      <c r="D74" s="24"/>
      <c r="E74" s="24"/>
      <c r="F74" s="24"/>
      <c r="G74" s="24"/>
      <c r="H74" s="24"/>
      <c r="J74" s="24"/>
      <c r="K74" s="27"/>
    </row>
    <row r="75" spans="2:11" s="6" customFormat="1" ht="7.5" customHeight="1">
      <c r="B75" s="38"/>
      <c r="C75" s="39"/>
      <c r="D75" s="39"/>
      <c r="E75" s="39"/>
      <c r="F75" s="39"/>
      <c r="G75" s="39"/>
      <c r="H75" s="39"/>
      <c r="I75" s="101"/>
      <c r="J75" s="39"/>
      <c r="K75" s="40"/>
    </row>
    <row r="79" spans="2:12" s="6" customFormat="1" ht="7.5" customHeight="1">
      <c r="B79" s="41"/>
      <c r="C79" s="42"/>
      <c r="D79" s="42"/>
      <c r="E79" s="42"/>
      <c r="F79" s="42"/>
      <c r="G79" s="42"/>
      <c r="H79" s="42"/>
      <c r="I79" s="103"/>
      <c r="J79" s="42"/>
      <c r="K79" s="42"/>
      <c r="L79" s="43"/>
    </row>
    <row r="80" spans="2:12" s="6" customFormat="1" ht="37.5" customHeight="1">
      <c r="B80" s="23"/>
      <c r="C80" s="12" t="s">
        <v>116</v>
      </c>
      <c r="D80" s="24"/>
      <c r="E80" s="24"/>
      <c r="F80" s="24"/>
      <c r="G80" s="24"/>
      <c r="H80" s="24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" customHeight="1">
      <c r="B82" s="23"/>
      <c r="C82" s="19" t="s">
        <v>16</v>
      </c>
      <c r="D82" s="24"/>
      <c r="E82" s="24"/>
      <c r="F82" s="24"/>
      <c r="G82" s="24"/>
      <c r="H82" s="24"/>
      <c r="J82" s="24"/>
      <c r="K82" s="24"/>
      <c r="L82" s="43"/>
    </row>
    <row r="83" spans="2:12" s="6" customFormat="1" ht="16.5" customHeight="1">
      <c r="B83" s="23"/>
      <c r="C83" s="24"/>
      <c r="D83" s="24"/>
      <c r="E83" s="312" t="str">
        <f>$E$7</f>
        <v>PD na opravy objektu kanceláře +1BJ-SOUE Plzeň</v>
      </c>
      <c r="F83" s="292"/>
      <c r="G83" s="292"/>
      <c r="H83" s="292"/>
      <c r="J83" s="24"/>
      <c r="K83" s="24"/>
      <c r="L83" s="43"/>
    </row>
    <row r="84" spans="2:12" s="6" customFormat="1" ht="15" customHeight="1">
      <c r="B84" s="23"/>
      <c r="C84" s="19" t="s">
        <v>91</v>
      </c>
      <c r="D84" s="24"/>
      <c r="E84" s="24"/>
      <c r="F84" s="24"/>
      <c r="G84" s="24"/>
      <c r="H84" s="24"/>
      <c r="J84" s="24"/>
      <c r="K84" s="24"/>
      <c r="L84" s="43"/>
    </row>
    <row r="85" spans="2:12" s="6" customFormat="1" ht="19.5" customHeight="1">
      <c r="B85" s="23"/>
      <c r="C85" s="24"/>
      <c r="D85" s="24"/>
      <c r="E85" s="289" t="str">
        <f>$E$9</f>
        <v>01 - Stavební objekt</v>
      </c>
      <c r="F85" s="292"/>
      <c r="G85" s="292"/>
      <c r="H85" s="292"/>
      <c r="J85" s="24"/>
      <c r="K85" s="24"/>
      <c r="L85" s="43"/>
    </row>
    <row r="86" spans="2:12" s="6" customFormat="1" ht="7.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12" s="6" customFormat="1" ht="18.75" customHeight="1">
      <c r="B87" s="23"/>
      <c r="C87" s="19" t="s">
        <v>23</v>
      </c>
      <c r="D87" s="24"/>
      <c r="E87" s="24"/>
      <c r="F87" s="17" t="str">
        <f>$F$12</f>
        <v>Plzeň</v>
      </c>
      <c r="G87" s="24"/>
      <c r="H87" s="24"/>
      <c r="I87" s="88" t="s">
        <v>25</v>
      </c>
      <c r="J87" s="52" t="str">
        <f>IF($J$12="","",$J$12)</f>
        <v>05.03.2015</v>
      </c>
      <c r="K87" s="24"/>
      <c r="L87" s="43"/>
    </row>
    <row r="88" spans="2:12" s="6" customFormat="1" ht="7.5" customHeight="1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12" s="6" customFormat="1" ht="15.75" customHeight="1">
      <c r="B89" s="23"/>
      <c r="C89" s="19" t="s">
        <v>29</v>
      </c>
      <c r="D89" s="24"/>
      <c r="E89" s="24"/>
      <c r="F89" s="17" t="str">
        <f>$E$15</f>
        <v>SOUE, Vejprnická 56, 318 00 Plzeň</v>
      </c>
      <c r="G89" s="24"/>
      <c r="H89" s="24"/>
      <c r="I89" s="88" t="s">
        <v>35</v>
      </c>
      <c r="J89" s="17" t="str">
        <f>$E$21</f>
        <v>Luboš Beneda,Čižická 279, 332 09 Štěnovice</v>
      </c>
      <c r="K89" s="24"/>
      <c r="L89" s="43"/>
    </row>
    <row r="90" spans="2:12" s="6" customFormat="1" ht="15" customHeight="1">
      <c r="B90" s="23"/>
      <c r="C90" s="19" t="s">
        <v>33</v>
      </c>
      <c r="D90" s="24"/>
      <c r="E90" s="24"/>
      <c r="F90" s="17">
        <f>IF($E$18="","",$E$18)</f>
      </c>
      <c r="G90" s="24"/>
      <c r="H90" s="24"/>
      <c r="J90" s="24"/>
      <c r="K90" s="24"/>
      <c r="L90" s="43"/>
    </row>
    <row r="91" spans="2:12" s="6" customFormat="1" ht="11.25" customHeight="1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20" s="121" customFormat="1" ht="30" customHeight="1">
      <c r="B92" s="122"/>
      <c r="C92" s="123" t="s">
        <v>117</v>
      </c>
      <c r="D92" s="124" t="s">
        <v>61</v>
      </c>
      <c r="E92" s="124" t="s">
        <v>57</v>
      </c>
      <c r="F92" s="124" t="s">
        <v>118</v>
      </c>
      <c r="G92" s="124" t="s">
        <v>119</v>
      </c>
      <c r="H92" s="124" t="s">
        <v>120</v>
      </c>
      <c r="I92" s="125" t="s">
        <v>121</v>
      </c>
      <c r="J92" s="124" t="s">
        <v>122</v>
      </c>
      <c r="K92" s="126" t="s">
        <v>123</v>
      </c>
      <c r="L92" s="127"/>
      <c r="M92" s="59" t="s">
        <v>124</v>
      </c>
      <c r="N92" s="60" t="s">
        <v>46</v>
      </c>
      <c r="O92" s="60" t="s">
        <v>125</v>
      </c>
      <c r="P92" s="60" t="s">
        <v>126</v>
      </c>
      <c r="Q92" s="60" t="s">
        <v>127</v>
      </c>
      <c r="R92" s="60" t="s">
        <v>128</v>
      </c>
      <c r="S92" s="60" t="s">
        <v>129</v>
      </c>
      <c r="T92" s="61" t="s">
        <v>130</v>
      </c>
    </row>
    <row r="93" spans="2:63" s="6" customFormat="1" ht="30" customHeight="1">
      <c r="B93" s="23"/>
      <c r="C93" s="66" t="s">
        <v>97</v>
      </c>
      <c r="D93" s="24"/>
      <c r="E93" s="24"/>
      <c r="F93" s="24"/>
      <c r="G93" s="24"/>
      <c r="H93" s="24"/>
      <c r="J93" s="128">
        <f>$BK$93</f>
        <v>0</v>
      </c>
      <c r="K93" s="24"/>
      <c r="L93" s="43"/>
      <c r="M93" s="63"/>
      <c r="N93" s="64"/>
      <c r="O93" s="64"/>
      <c r="P93" s="129">
        <f>$P$94+$P$231</f>
        <v>0</v>
      </c>
      <c r="Q93" s="64"/>
      <c r="R93" s="129">
        <f>$R$94+$R$231</f>
        <v>3.3719461600000002</v>
      </c>
      <c r="S93" s="64"/>
      <c r="T93" s="130">
        <f>$T$94+$T$231</f>
        <v>6.1820085</v>
      </c>
      <c r="AT93" s="6" t="s">
        <v>75</v>
      </c>
      <c r="AU93" s="6" t="s">
        <v>98</v>
      </c>
      <c r="BK93" s="131">
        <f>$BK$94+$BK$231</f>
        <v>0</v>
      </c>
    </row>
    <row r="94" spans="2:63" s="132" customFormat="1" ht="37.5" customHeight="1">
      <c r="B94" s="133"/>
      <c r="C94" s="134"/>
      <c r="D94" s="134" t="s">
        <v>75</v>
      </c>
      <c r="E94" s="135" t="s">
        <v>131</v>
      </c>
      <c r="F94" s="135" t="s">
        <v>132</v>
      </c>
      <c r="G94" s="134"/>
      <c r="H94" s="134"/>
      <c r="J94" s="136">
        <f>$BK$94</f>
        <v>0</v>
      </c>
      <c r="K94" s="134"/>
      <c r="L94" s="137"/>
      <c r="M94" s="138"/>
      <c r="N94" s="134"/>
      <c r="O94" s="134"/>
      <c r="P94" s="139">
        <f>$P$95+$P$122+$P$158+$P$171+$P$177+$P$218+$P$228</f>
        <v>0</v>
      </c>
      <c r="Q94" s="134"/>
      <c r="R94" s="139">
        <f>$R$95+$R$122+$R$158+$R$171+$R$177+$R$218+$R$228</f>
        <v>2.4951838600000005</v>
      </c>
      <c r="S94" s="134"/>
      <c r="T94" s="140">
        <f>$T$95+$T$122+$T$158+$T$171+$T$177+$T$218+$T$228</f>
        <v>6.09293</v>
      </c>
      <c r="AR94" s="141" t="s">
        <v>22</v>
      </c>
      <c r="AT94" s="141" t="s">
        <v>75</v>
      </c>
      <c r="AU94" s="141" t="s">
        <v>76</v>
      </c>
      <c r="AY94" s="141" t="s">
        <v>133</v>
      </c>
      <c r="BK94" s="142">
        <f>$BK$95+$BK$122+$BK$158+$BK$171+$BK$177+$BK$218+$BK$228</f>
        <v>0</v>
      </c>
    </row>
    <row r="95" spans="2:63" s="132" customFormat="1" ht="21" customHeight="1">
      <c r="B95" s="133"/>
      <c r="C95" s="134"/>
      <c r="D95" s="134" t="s">
        <v>75</v>
      </c>
      <c r="E95" s="143" t="s">
        <v>134</v>
      </c>
      <c r="F95" s="143" t="s">
        <v>135</v>
      </c>
      <c r="G95" s="134"/>
      <c r="H95" s="134"/>
      <c r="J95" s="144">
        <f>$BK$95</f>
        <v>0</v>
      </c>
      <c r="K95" s="134"/>
      <c r="L95" s="137"/>
      <c r="M95" s="138"/>
      <c r="N95" s="134"/>
      <c r="O95" s="134"/>
      <c r="P95" s="139">
        <f>SUM($P$96:$P$121)</f>
        <v>0</v>
      </c>
      <c r="Q95" s="134"/>
      <c r="R95" s="139">
        <f>SUM($R$96:$R$121)</f>
        <v>0.15862182</v>
      </c>
      <c r="S95" s="134"/>
      <c r="T95" s="140">
        <f>SUM($T$96:$T$121)</f>
        <v>0</v>
      </c>
      <c r="AR95" s="141" t="s">
        <v>22</v>
      </c>
      <c r="AT95" s="141" t="s">
        <v>75</v>
      </c>
      <c r="AU95" s="141" t="s">
        <v>22</v>
      </c>
      <c r="AY95" s="141" t="s">
        <v>133</v>
      </c>
      <c r="BK95" s="142">
        <f>SUM($BK$96:$BK$121)</f>
        <v>0</v>
      </c>
    </row>
    <row r="96" spans="2:65" s="6" customFormat="1" ht="15.75" customHeight="1">
      <c r="B96" s="23"/>
      <c r="C96" s="145" t="s">
        <v>22</v>
      </c>
      <c r="D96" s="145" t="s">
        <v>136</v>
      </c>
      <c r="E96" s="146" t="s">
        <v>137</v>
      </c>
      <c r="F96" s="147" t="s">
        <v>138</v>
      </c>
      <c r="G96" s="148" t="s">
        <v>139</v>
      </c>
      <c r="H96" s="149">
        <v>0.017</v>
      </c>
      <c r="I96" s="150"/>
      <c r="J96" s="151">
        <f>ROUND($I$96*$H$96,2)</f>
        <v>0</v>
      </c>
      <c r="K96" s="147" t="s">
        <v>140</v>
      </c>
      <c r="L96" s="43"/>
      <c r="M96" s="152"/>
      <c r="N96" s="153" t="s">
        <v>47</v>
      </c>
      <c r="O96" s="24"/>
      <c r="P96" s="154">
        <f>$O$96*$H$96</f>
        <v>0</v>
      </c>
      <c r="Q96" s="154">
        <v>1.84872</v>
      </c>
      <c r="R96" s="154">
        <f>$Q$96*$H$96</f>
        <v>0.03142824</v>
      </c>
      <c r="S96" s="154">
        <v>0</v>
      </c>
      <c r="T96" s="155">
        <f>$S$96*$H$96</f>
        <v>0</v>
      </c>
      <c r="AR96" s="89" t="s">
        <v>141</v>
      </c>
      <c r="AT96" s="89" t="s">
        <v>136</v>
      </c>
      <c r="AU96" s="89" t="s">
        <v>84</v>
      </c>
      <c r="AY96" s="6" t="s">
        <v>133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22</v>
      </c>
      <c r="BK96" s="156">
        <f>ROUND($I$96*$H$96,2)</f>
        <v>0</v>
      </c>
      <c r="BL96" s="89" t="s">
        <v>141</v>
      </c>
      <c r="BM96" s="89" t="s">
        <v>142</v>
      </c>
    </row>
    <row r="97" spans="2:47" s="6" customFormat="1" ht="16.5" customHeight="1">
      <c r="B97" s="23"/>
      <c r="C97" s="24"/>
      <c r="D97" s="157" t="s">
        <v>143</v>
      </c>
      <c r="E97" s="24"/>
      <c r="F97" s="158" t="s">
        <v>144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143</v>
      </c>
      <c r="AU97" s="6" t="s">
        <v>84</v>
      </c>
    </row>
    <row r="98" spans="2:51" s="6" customFormat="1" ht="15.75" customHeight="1">
      <c r="B98" s="159"/>
      <c r="C98" s="160"/>
      <c r="D98" s="161" t="s">
        <v>145</v>
      </c>
      <c r="E98" s="160"/>
      <c r="F98" s="162" t="s">
        <v>146</v>
      </c>
      <c r="G98" s="160"/>
      <c r="H98" s="163">
        <v>0.017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145</v>
      </c>
      <c r="AU98" s="167" t="s">
        <v>84</v>
      </c>
      <c r="AV98" s="167" t="s">
        <v>84</v>
      </c>
      <c r="AW98" s="167" t="s">
        <v>98</v>
      </c>
      <c r="AX98" s="167" t="s">
        <v>76</v>
      </c>
      <c r="AY98" s="167" t="s">
        <v>133</v>
      </c>
    </row>
    <row r="99" spans="2:65" s="6" customFormat="1" ht="15.75" customHeight="1">
      <c r="B99" s="23"/>
      <c r="C99" s="145" t="s">
        <v>84</v>
      </c>
      <c r="D99" s="145" t="s">
        <v>136</v>
      </c>
      <c r="E99" s="146" t="s">
        <v>147</v>
      </c>
      <c r="F99" s="147" t="s">
        <v>148</v>
      </c>
      <c r="G99" s="148" t="s">
        <v>149</v>
      </c>
      <c r="H99" s="149">
        <v>0.015</v>
      </c>
      <c r="I99" s="150"/>
      <c r="J99" s="151">
        <f>ROUND($I$99*$H$99,2)</f>
        <v>0</v>
      </c>
      <c r="K99" s="147" t="s">
        <v>140</v>
      </c>
      <c r="L99" s="43"/>
      <c r="M99" s="152"/>
      <c r="N99" s="153" t="s">
        <v>47</v>
      </c>
      <c r="O99" s="24"/>
      <c r="P99" s="154">
        <f>$O$99*$H$99</f>
        <v>0</v>
      </c>
      <c r="Q99" s="154">
        <v>0.01954</v>
      </c>
      <c r="R99" s="154">
        <f>$Q$99*$H$99</f>
        <v>0.00029309999999999997</v>
      </c>
      <c r="S99" s="154">
        <v>0</v>
      </c>
      <c r="T99" s="155">
        <f>$S$99*$H$99</f>
        <v>0</v>
      </c>
      <c r="AR99" s="89" t="s">
        <v>141</v>
      </c>
      <c r="AT99" s="89" t="s">
        <v>136</v>
      </c>
      <c r="AU99" s="89" t="s">
        <v>84</v>
      </c>
      <c r="AY99" s="6" t="s">
        <v>133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22</v>
      </c>
      <c r="BK99" s="156">
        <f>ROUND($I$99*$H$99,2)</f>
        <v>0</v>
      </c>
      <c r="BL99" s="89" t="s">
        <v>141</v>
      </c>
      <c r="BM99" s="89" t="s">
        <v>150</v>
      </c>
    </row>
    <row r="100" spans="2:47" s="6" customFormat="1" ht="16.5" customHeight="1">
      <c r="B100" s="23"/>
      <c r="C100" s="24"/>
      <c r="D100" s="157" t="s">
        <v>143</v>
      </c>
      <c r="E100" s="24"/>
      <c r="F100" s="158" t="s">
        <v>151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143</v>
      </c>
      <c r="AU100" s="6" t="s">
        <v>84</v>
      </c>
    </row>
    <row r="101" spans="2:51" s="6" customFormat="1" ht="15.75" customHeight="1">
      <c r="B101" s="168"/>
      <c r="C101" s="169"/>
      <c r="D101" s="161" t="s">
        <v>145</v>
      </c>
      <c r="E101" s="169"/>
      <c r="F101" s="170" t="s">
        <v>152</v>
      </c>
      <c r="G101" s="169"/>
      <c r="H101" s="169"/>
      <c r="J101" s="169"/>
      <c r="K101" s="169"/>
      <c r="L101" s="171"/>
      <c r="M101" s="172"/>
      <c r="N101" s="169"/>
      <c r="O101" s="169"/>
      <c r="P101" s="169"/>
      <c r="Q101" s="169"/>
      <c r="R101" s="169"/>
      <c r="S101" s="169"/>
      <c r="T101" s="173"/>
      <c r="AT101" s="174" t="s">
        <v>145</v>
      </c>
      <c r="AU101" s="174" t="s">
        <v>84</v>
      </c>
      <c r="AV101" s="174" t="s">
        <v>22</v>
      </c>
      <c r="AW101" s="174" t="s">
        <v>98</v>
      </c>
      <c r="AX101" s="174" t="s">
        <v>76</v>
      </c>
      <c r="AY101" s="174" t="s">
        <v>133</v>
      </c>
    </row>
    <row r="102" spans="2:51" s="6" customFormat="1" ht="15.75" customHeight="1">
      <c r="B102" s="159"/>
      <c r="C102" s="160"/>
      <c r="D102" s="161" t="s">
        <v>145</v>
      </c>
      <c r="E102" s="160"/>
      <c r="F102" s="162" t="s">
        <v>153</v>
      </c>
      <c r="G102" s="160"/>
      <c r="H102" s="163">
        <v>0.015</v>
      </c>
      <c r="J102" s="160"/>
      <c r="K102" s="160"/>
      <c r="L102" s="164"/>
      <c r="M102" s="165"/>
      <c r="N102" s="160"/>
      <c r="O102" s="160"/>
      <c r="P102" s="160"/>
      <c r="Q102" s="160"/>
      <c r="R102" s="160"/>
      <c r="S102" s="160"/>
      <c r="T102" s="166"/>
      <c r="AT102" s="167" t="s">
        <v>145</v>
      </c>
      <c r="AU102" s="167" t="s">
        <v>84</v>
      </c>
      <c r="AV102" s="167" t="s">
        <v>84</v>
      </c>
      <c r="AW102" s="167" t="s">
        <v>98</v>
      </c>
      <c r="AX102" s="167" t="s">
        <v>76</v>
      </c>
      <c r="AY102" s="167" t="s">
        <v>133</v>
      </c>
    </row>
    <row r="103" spans="2:65" s="6" customFormat="1" ht="15.75" customHeight="1">
      <c r="B103" s="23"/>
      <c r="C103" s="175" t="s">
        <v>134</v>
      </c>
      <c r="D103" s="175" t="s">
        <v>154</v>
      </c>
      <c r="E103" s="176" t="s">
        <v>155</v>
      </c>
      <c r="F103" s="177" t="s">
        <v>156</v>
      </c>
      <c r="G103" s="178" t="s">
        <v>149</v>
      </c>
      <c r="H103" s="179">
        <v>0.016</v>
      </c>
      <c r="I103" s="180"/>
      <c r="J103" s="181">
        <f>ROUND($I$103*$H$103,2)</f>
        <v>0</v>
      </c>
      <c r="K103" s="177" t="s">
        <v>157</v>
      </c>
      <c r="L103" s="182"/>
      <c r="M103" s="183"/>
      <c r="N103" s="184" t="s">
        <v>47</v>
      </c>
      <c r="O103" s="24"/>
      <c r="P103" s="154">
        <f>$O$103*$H$103</f>
        <v>0</v>
      </c>
      <c r="Q103" s="154">
        <v>1</v>
      </c>
      <c r="R103" s="154">
        <f>$Q$103*$H$103</f>
        <v>0.016</v>
      </c>
      <c r="S103" s="154">
        <v>0</v>
      </c>
      <c r="T103" s="155">
        <f>$S$103*$H$103</f>
        <v>0</v>
      </c>
      <c r="AR103" s="89" t="s">
        <v>158</v>
      </c>
      <c r="AT103" s="89" t="s">
        <v>154</v>
      </c>
      <c r="AU103" s="89" t="s">
        <v>84</v>
      </c>
      <c r="AY103" s="6" t="s">
        <v>133</v>
      </c>
      <c r="BE103" s="156">
        <f>IF($N$103="základní",$J$103,0)</f>
        <v>0</v>
      </c>
      <c r="BF103" s="156">
        <f>IF($N$103="snížená",$J$103,0)</f>
        <v>0</v>
      </c>
      <c r="BG103" s="156">
        <f>IF($N$103="zákl. přenesená",$J$103,0)</f>
        <v>0</v>
      </c>
      <c r="BH103" s="156">
        <f>IF($N$103="sníž. přenesená",$J$103,0)</f>
        <v>0</v>
      </c>
      <c r="BI103" s="156">
        <f>IF($N$103="nulová",$J$103,0)</f>
        <v>0</v>
      </c>
      <c r="BJ103" s="89" t="s">
        <v>22</v>
      </c>
      <c r="BK103" s="156">
        <f>ROUND($I$103*$H$103,2)</f>
        <v>0</v>
      </c>
      <c r="BL103" s="89" t="s">
        <v>141</v>
      </c>
      <c r="BM103" s="89" t="s">
        <v>159</v>
      </c>
    </row>
    <row r="104" spans="2:47" s="6" customFormat="1" ht="16.5" customHeight="1">
      <c r="B104" s="23"/>
      <c r="C104" s="24"/>
      <c r="D104" s="157" t="s">
        <v>143</v>
      </c>
      <c r="E104" s="24"/>
      <c r="F104" s="158" t="s">
        <v>160</v>
      </c>
      <c r="G104" s="24"/>
      <c r="H104" s="24"/>
      <c r="J104" s="24"/>
      <c r="K104" s="24"/>
      <c r="L104" s="43"/>
      <c r="M104" s="56"/>
      <c r="N104" s="24"/>
      <c r="O104" s="24"/>
      <c r="P104" s="24"/>
      <c r="Q104" s="24"/>
      <c r="R104" s="24"/>
      <c r="S104" s="24"/>
      <c r="T104" s="57"/>
      <c r="AT104" s="6" t="s">
        <v>143</v>
      </c>
      <c r="AU104" s="6" t="s">
        <v>84</v>
      </c>
    </row>
    <row r="105" spans="2:47" s="6" customFormat="1" ht="30.75" customHeight="1">
      <c r="B105" s="23"/>
      <c r="C105" s="24"/>
      <c r="D105" s="161" t="s">
        <v>161</v>
      </c>
      <c r="E105" s="24"/>
      <c r="F105" s="185" t="s">
        <v>162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161</v>
      </c>
      <c r="AU105" s="6" t="s">
        <v>84</v>
      </c>
    </row>
    <row r="106" spans="2:51" s="6" customFormat="1" ht="15.75" customHeight="1">
      <c r="B106" s="159"/>
      <c r="C106" s="160"/>
      <c r="D106" s="161" t="s">
        <v>145</v>
      </c>
      <c r="E106" s="160"/>
      <c r="F106" s="162" t="s">
        <v>163</v>
      </c>
      <c r="G106" s="160"/>
      <c r="H106" s="163">
        <v>0.016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145</v>
      </c>
      <c r="AU106" s="167" t="s">
        <v>84</v>
      </c>
      <c r="AV106" s="167" t="s">
        <v>84</v>
      </c>
      <c r="AW106" s="167" t="s">
        <v>76</v>
      </c>
      <c r="AX106" s="167" t="s">
        <v>22</v>
      </c>
      <c r="AY106" s="167" t="s">
        <v>133</v>
      </c>
    </row>
    <row r="107" spans="2:65" s="6" customFormat="1" ht="15.75" customHeight="1">
      <c r="B107" s="23"/>
      <c r="C107" s="145" t="s">
        <v>141</v>
      </c>
      <c r="D107" s="145" t="s">
        <v>136</v>
      </c>
      <c r="E107" s="146" t="s">
        <v>164</v>
      </c>
      <c r="F107" s="147" t="s">
        <v>165</v>
      </c>
      <c r="G107" s="148" t="s">
        <v>166</v>
      </c>
      <c r="H107" s="149">
        <v>1.554</v>
      </c>
      <c r="I107" s="150"/>
      <c r="J107" s="151">
        <f>ROUND($I$107*$H$107,2)</f>
        <v>0</v>
      </c>
      <c r="K107" s="147" t="s">
        <v>140</v>
      </c>
      <c r="L107" s="43"/>
      <c r="M107" s="152"/>
      <c r="N107" s="153" t="s">
        <v>47</v>
      </c>
      <c r="O107" s="24"/>
      <c r="P107" s="154">
        <f>$O$107*$H$107</f>
        <v>0</v>
      </c>
      <c r="Q107" s="154">
        <v>0.06982</v>
      </c>
      <c r="R107" s="154">
        <f>$Q$107*$H$107</f>
        <v>0.10850027999999999</v>
      </c>
      <c r="S107" s="154">
        <v>0</v>
      </c>
      <c r="T107" s="155">
        <f>$S$107*$H$107</f>
        <v>0</v>
      </c>
      <c r="AR107" s="89" t="s">
        <v>141</v>
      </c>
      <c r="AT107" s="89" t="s">
        <v>136</v>
      </c>
      <c r="AU107" s="89" t="s">
        <v>84</v>
      </c>
      <c r="AY107" s="6" t="s">
        <v>133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22</v>
      </c>
      <c r="BK107" s="156">
        <f>ROUND($I$107*$H$107,2)</f>
        <v>0</v>
      </c>
      <c r="BL107" s="89" t="s">
        <v>141</v>
      </c>
      <c r="BM107" s="89" t="s">
        <v>167</v>
      </c>
    </row>
    <row r="108" spans="2:47" s="6" customFormat="1" ht="27" customHeight="1">
      <c r="B108" s="23"/>
      <c r="C108" s="24"/>
      <c r="D108" s="157" t="s">
        <v>143</v>
      </c>
      <c r="E108" s="24"/>
      <c r="F108" s="158" t="s">
        <v>168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143</v>
      </c>
      <c r="AU108" s="6" t="s">
        <v>84</v>
      </c>
    </row>
    <row r="109" spans="2:51" s="6" customFormat="1" ht="15.75" customHeight="1">
      <c r="B109" s="159"/>
      <c r="C109" s="160"/>
      <c r="D109" s="161" t="s">
        <v>145</v>
      </c>
      <c r="E109" s="160"/>
      <c r="F109" s="162" t="s">
        <v>169</v>
      </c>
      <c r="G109" s="160"/>
      <c r="H109" s="163">
        <v>1.554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145</v>
      </c>
      <c r="AU109" s="167" t="s">
        <v>84</v>
      </c>
      <c r="AV109" s="167" t="s">
        <v>84</v>
      </c>
      <c r="AW109" s="167" t="s">
        <v>98</v>
      </c>
      <c r="AX109" s="167" t="s">
        <v>76</v>
      </c>
      <c r="AY109" s="167" t="s">
        <v>133</v>
      </c>
    </row>
    <row r="110" spans="2:65" s="6" customFormat="1" ht="15.75" customHeight="1">
      <c r="B110" s="23"/>
      <c r="C110" s="145" t="s">
        <v>170</v>
      </c>
      <c r="D110" s="145" t="s">
        <v>136</v>
      </c>
      <c r="E110" s="146" t="s">
        <v>171</v>
      </c>
      <c r="F110" s="147" t="s">
        <v>172</v>
      </c>
      <c r="G110" s="148" t="s">
        <v>173</v>
      </c>
      <c r="H110" s="149">
        <v>6.49</v>
      </c>
      <c r="I110" s="150"/>
      <c r="J110" s="151">
        <f>ROUND($I$110*$H$110,2)</f>
        <v>0</v>
      </c>
      <c r="K110" s="147" t="s">
        <v>140</v>
      </c>
      <c r="L110" s="43"/>
      <c r="M110" s="152"/>
      <c r="N110" s="153" t="s">
        <v>47</v>
      </c>
      <c r="O110" s="24"/>
      <c r="P110" s="154">
        <f>$O$110*$H$110</f>
        <v>0</v>
      </c>
      <c r="Q110" s="154">
        <v>8E-05</v>
      </c>
      <c r="R110" s="154">
        <f>$Q$110*$H$110</f>
        <v>0.0005192</v>
      </c>
      <c r="S110" s="154">
        <v>0</v>
      </c>
      <c r="T110" s="155">
        <f>$S$110*$H$110</f>
        <v>0</v>
      </c>
      <c r="AR110" s="89" t="s">
        <v>141</v>
      </c>
      <c r="AT110" s="89" t="s">
        <v>136</v>
      </c>
      <c r="AU110" s="89" t="s">
        <v>84</v>
      </c>
      <c r="AY110" s="6" t="s">
        <v>133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22</v>
      </c>
      <c r="BK110" s="156">
        <f>ROUND($I$110*$H$110,2)</f>
        <v>0</v>
      </c>
      <c r="BL110" s="89" t="s">
        <v>141</v>
      </c>
      <c r="BM110" s="89" t="s">
        <v>174</v>
      </c>
    </row>
    <row r="111" spans="2:47" s="6" customFormat="1" ht="16.5" customHeight="1">
      <c r="B111" s="23"/>
      <c r="C111" s="24"/>
      <c r="D111" s="157" t="s">
        <v>143</v>
      </c>
      <c r="E111" s="24"/>
      <c r="F111" s="158" t="s">
        <v>175</v>
      </c>
      <c r="G111" s="24"/>
      <c r="H111" s="24"/>
      <c r="J111" s="24"/>
      <c r="K111" s="24"/>
      <c r="L111" s="43"/>
      <c r="M111" s="56"/>
      <c r="N111" s="24"/>
      <c r="O111" s="24"/>
      <c r="P111" s="24"/>
      <c r="Q111" s="24"/>
      <c r="R111" s="24"/>
      <c r="S111" s="24"/>
      <c r="T111" s="57"/>
      <c r="AT111" s="6" t="s">
        <v>143</v>
      </c>
      <c r="AU111" s="6" t="s">
        <v>84</v>
      </c>
    </row>
    <row r="112" spans="2:51" s="6" customFormat="1" ht="15.75" customHeight="1">
      <c r="B112" s="159"/>
      <c r="C112" s="160"/>
      <c r="D112" s="161" t="s">
        <v>145</v>
      </c>
      <c r="E112" s="160"/>
      <c r="F112" s="162" t="s">
        <v>176</v>
      </c>
      <c r="G112" s="160"/>
      <c r="H112" s="163">
        <v>6.49</v>
      </c>
      <c r="J112" s="160"/>
      <c r="K112" s="160"/>
      <c r="L112" s="164"/>
      <c r="M112" s="165"/>
      <c r="N112" s="160"/>
      <c r="O112" s="160"/>
      <c r="P112" s="160"/>
      <c r="Q112" s="160"/>
      <c r="R112" s="160"/>
      <c r="S112" s="160"/>
      <c r="T112" s="166"/>
      <c r="AT112" s="167" t="s">
        <v>145</v>
      </c>
      <c r="AU112" s="167" t="s">
        <v>84</v>
      </c>
      <c r="AV112" s="167" t="s">
        <v>84</v>
      </c>
      <c r="AW112" s="167" t="s">
        <v>98</v>
      </c>
      <c r="AX112" s="167" t="s">
        <v>76</v>
      </c>
      <c r="AY112" s="167" t="s">
        <v>133</v>
      </c>
    </row>
    <row r="113" spans="2:65" s="6" customFormat="1" ht="15.75" customHeight="1">
      <c r="B113" s="23"/>
      <c r="C113" s="145" t="s">
        <v>177</v>
      </c>
      <c r="D113" s="145" t="s">
        <v>136</v>
      </c>
      <c r="E113" s="146" t="s">
        <v>178</v>
      </c>
      <c r="F113" s="147" t="s">
        <v>179</v>
      </c>
      <c r="G113" s="148" t="s">
        <v>173</v>
      </c>
      <c r="H113" s="149">
        <v>5.3</v>
      </c>
      <c r="I113" s="150"/>
      <c r="J113" s="151">
        <f>ROUND($I$113*$H$113,2)</f>
        <v>0</v>
      </c>
      <c r="K113" s="147" t="s">
        <v>140</v>
      </c>
      <c r="L113" s="43"/>
      <c r="M113" s="152"/>
      <c r="N113" s="153" t="s">
        <v>47</v>
      </c>
      <c r="O113" s="24"/>
      <c r="P113" s="154">
        <f>$O$113*$H$113</f>
        <v>0</v>
      </c>
      <c r="Q113" s="154">
        <v>0.00014</v>
      </c>
      <c r="R113" s="154">
        <f>$Q$113*$H$113</f>
        <v>0.0007419999999999999</v>
      </c>
      <c r="S113" s="154">
        <v>0</v>
      </c>
      <c r="T113" s="155">
        <f>$S$113*$H$113</f>
        <v>0</v>
      </c>
      <c r="AR113" s="89" t="s">
        <v>141</v>
      </c>
      <c r="AT113" s="89" t="s">
        <v>136</v>
      </c>
      <c r="AU113" s="89" t="s">
        <v>84</v>
      </c>
      <c r="AY113" s="6" t="s">
        <v>133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22</v>
      </c>
      <c r="BK113" s="156">
        <f>ROUND($I$113*$H$113,2)</f>
        <v>0</v>
      </c>
      <c r="BL113" s="89" t="s">
        <v>141</v>
      </c>
      <c r="BM113" s="89" t="s">
        <v>180</v>
      </c>
    </row>
    <row r="114" spans="2:47" s="6" customFormat="1" ht="16.5" customHeight="1">
      <c r="B114" s="23"/>
      <c r="C114" s="24"/>
      <c r="D114" s="157" t="s">
        <v>143</v>
      </c>
      <c r="E114" s="24"/>
      <c r="F114" s="158" t="s">
        <v>181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143</v>
      </c>
      <c r="AU114" s="6" t="s">
        <v>84</v>
      </c>
    </row>
    <row r="115" spans="2:51" s="6" customFormat="1" ht="15.75" customHeight="1">
      <c r="B115" s="159"/>
      <c r="C115" s="160"/>
      <c r="D115" s="161" t="s">
        <v>145</v>
      </c>
      <c r="E115" s="160"/>
      <c r="F115" s="162" t="s">
        <v>182</v>
      </c>
      <c r="G115" s="160"/>
      <c r="H115" s="163">
        <v>5.3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145</v>
      </c>
      <c r="AU115" s="167" t="s">
        <v>84</v>
      </c>
      <c r="AV115" s="167" t="s">
        <v>84</v>
      </c>
      <c r="AW115" s="167" t="s">
        <v>98</v>
      </c>
      <c r="AX115" s="167" t="s">
        <v>76</v>
      </c>
      <c r="AY115" s="167" t="s">
        <v>133</v>
      </c>
    </row>
    <row r="116" spans="2:65" s="6" customFormat="1" ht="15.75" customHeight="1">
      <c r="B116" s="23"/>
      <c r="C116" s="145" t="s">
        <v>183</v>
      </c>
      <c r="D116" s="145" t="s">
        <v>136</v>
      </c>
      <c r="E116" s="146" t="s">
        <v>184</v>
      </c>
      <c r="F116" s="147" t="s">
        <v>185</v>
      </c>
      <c r="G116" s="148" t="s">
        <v>173</v>
      </c>
      <c r="H116" s="149">
        <v>1.19</v>
      </c>
      <c r="I116" s="150"/>
      <c r="J116" s="151">
        <f>ROUND($I$116*$H$116,2)</f>
        <v>0</v>
      </c>
      <c r="K116" s="147" t="s">
        <v>140</v>
      </c>
      <c r="L116" s="43"/>
      <c r="M116" s="152"/>
      <c r="N116" s="153" t="s">
        <v>47</v>
      </c>
      <c r="O116" s="24"/>
      <c r="P116" s="154">
        <f>$O$116*$H$116</f>
        <v>0</v>
      </c>
      <c r="Q116" s="154">
        <v>0.0002</v>
      </c>
      <c r="R116" s="154">
        <f>$Q$116*$H$116</f>
        <v>0.000238</v>
      </c>
      <c r="S116" s="154">
        <v>0</v>
      </c>
      <c r="T116" s="155">
        <f>$S$116*$H$116</f>
        <v>0</v>
      </c>
      <c r="AR116" s="89" t="s">
        <v>141</v>
      </c>
      <c r="AT116" s="89" t="s">
        <v>136</v>
      </c>
      <c r="AU116" s="89" t="s">
        <v>84</v>
      </c>
      <c r="AY116" s="6" t="s">
        <v>133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22</v>
      </c>
      <c r="BK116" s="156">
        <f>ROUND($I$116*$H$116,2)</f>
        <v>0</v>
      </c>
      <c r="BL116" s="89" t="s">
        <v>141</v>
      </c>
      <c r="BM116" s="89" t="s">
        <v>186</v>
      </c>
    </row>
    <row r="117" spans="2:47" s="6" customFormat="1" ht="16.5" customHeight="1">
      <c r="B117" s="23"/>
      <c r="C117" s="24"/>
      <c r="D117" s="157" t="s">
        <v>143</v>
      </c>
      <c r="E117" s="24"/>
      <c r="F117" s="158" t="s">
        <v>187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143</v>
      </c>
      <c r="AU117" s="6" t="s">
        <v>84</v>
      </c>
    </row>
    <row r="118" spans="2:51" s="6" customFormat="1" ht="15.75" customHeight="1">
      <c r="B118" s="159"/>
      <c r="C118" s="160"/>
      <c r="D118" s="161" t="s">
        <v>145</v>
      </c>
      <c r="E118" s="160"/>
      <c r="F118" s="162" t="s">
        <v>188</v>
      </c>
      <c r="G118" s="160"/>
      <c r="H118" s="163">
        <v>1.19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145</v>
      </c>
      <c r="AU118" s="167" t="s">
        <v>84</v>
      </c>
      <c r="AV118" s="167" t="s">
        <v>84</v>
      </c>
      <c r="AW118" s="167" t="s">
        <v>98</v>
      </c>
      <c r="AX118" s="167" t="s">
        <v>76</v>
      </c>
      <c r="AY118" s="167" t="s">
        <v>133</v>
      </c>
    </row>
    <row r="119" spans="2:65" s="6" customFormat="1" ht="15.75" customHeight="1">
      <c r="B119" s="23"/>
      <c r="C119" s="145" t="s">
        <v>158</v>
      </c>
      <c r="D119" s="145" t="s">
        <v>136</v>
      </c>
      <c r="E119" s="146" t="s">
        <v>189</v>
      </c>
      <c r="F119" s="147" t="s">
        <v>190</v>
      </c>
      <c r="G119" s="148" t="s">
        <v>166</v>
      </c>
      <c r="H119" s="149">
        <v>0.85</v>
      </c>
      <c r="I119" s="150"/>
      <c r="J119" s="151">
        <f>ROUND($I$119*$H$119,2)</f>
        <v>0</v>
      </c>
      <c r="K119" s="147" t="s">
        <v>140</v>
      </c>
      <c r="L119" s="43"/>
      <c r="M119" s="152"/>
      <c r="N119" s="153" t="s">
        <v>47</v>
      </c>
      <c r="O119" s="24"/>
      <c r="P119" s="154">
        <f>$O$119*$H$119</f>
        <v>0</v>
      </c>
      <c r="Q119" s="154">
        <v>0.00106</v>
      </c>
      <c r="R119" s="154">
        <f>$Q$119*$H$119</f>
        <v>0.0009009999999999999</v>
      </c>
      <c r="S119" s="154">
        <v>0</v>
      </c>
      <c r="T119" s="155">
        <f>$S$119*$H$119</f>
        <v>0</v>
      </c>
      <c r="AR119" s="89" t="s">
        <v>141</v>
      </c>
      <c r="AT119" s="89" t="s">
        <v>136</v>
      </c>
      <c r="AU119" s="89" t="s">
        <v>84</v>
      </c>
      <c r="AY119" s="6" t="s">
        <v>133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22</v>
      </c>
      <c r="BK119" s="156">
        <f>ROUND($I$119*$H$119,2)</f>
        <v>0</v>
      </c>
      <c r="BL119" s="89" t="s">
        <v>141</v>
      </c>
      <c r="BM119" s="89" t="s">
        <v>191</v>
      </c>
    </row>
    <row r="120" spans="2:47" s="6" customFormat="1" ht="16.5" customHeight="1">
      <c r="B120" s="23"/>
      <c r="C120" s="24"/>
      <c r="D120" s="157" t="s">
        <v>143</v>
      </c>
      <c r="E120" s="24"/>
      <c r="F120" s="158" t="s">
        <v>192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143</v>
      </c>
      <c r="AU120" s="6" t="s">
        <v>84</v>
      </c>
    </row>
    <row r="121" spans="2:51" s="6" customFormat="1" ht="15.75" customHeight="1">
      <c r="B121" s="159"/>
      <c r="C121" s="160"/>
      <c r="D121" s="161" t="s">
        <v>145</v>
      </c>
      <c r="E121" s="160"/>
      <c r="F121" s="162" t="s">
        <v>193</v>
      </c>
      <c r="G121" s="160"/>
      <c r="H121" s="163">
        <v>0.85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145</v>
      </c>
      <c r="AU121" s="167" t="s">
        <v>84</v>
      </c>
      <c r="AV121" s="167" t="s">
        <v>84</v>
      </c>
      <c r="AW121" s="167" t="s">
        <v>98</v>
      </c>
      <c r="AX121" s="167" t="s">
        <v>76</v>
      </c>
      <c r="AY121" s="167" t="s">
        <v>133</v>
      </c>
    </row>
    <row r="122" spans="2:63" s="132" customFormat="1" ht="30.75" customHeight="1">
      <c r="B122" s="133"/>
      <c r="C122" s="134"/>
      <c r="D122" s="134" t="s">
        <v>75</v>
      </c>
      <c r="E122" s="143" t="s">
        <v>194</v>
      </c>
      <c r="F122" s="143" t="s">
        <v>195</v>
      </c>
      <c r="G122" s="134"/>
      <c r="H122" s="134"/>
      <c r="J122" s="144">
        <f>$BK$122</f>
        <v>0</v>
      </c>
      <c r="K122" s="134"/>
      <c r="L122" s="137"/>
      <c r="M122" s="138"/>
      <c r="N122" s="134"/>
      <c r="O122" s="134"/>
      <c r="P122" s="139">
        <f>SUM($P$123:$P$157)</f>
        <v>0</v>
      </c>
      <c r="Q122" s="134"/>
      <c r="R122" s="139">
        <f>SUM($R$123:$R$157)</f>
        <v>1.7481485200000002</v>
      </c>
      <c r="S122" s="134"/>
      <c r="T122" s="140">
        <f>SUM($T$123:$T$157)</f>
        <v>0</v>
      </c>
      <c r="AR122" s="141" t="s">
        <v>22</v>
      </c>
      <c r="AT122" s="141" t="s">
        <v>75</v>
      </c>
      <c r="AU122" s="141" t="s">
        <v>22</v>
      </c>
      <c r="AY122" s="141" t="s">
        <v>133</v>
      </c>
      <c r="BK122" s="142">
        <f>SUM($BK$123:$BK$157)</f>
        <v>0</v>
      </c>
    </row>
    <row r="123" spans="2:65" s="6" customFormat="1" ht="15.75" customHeight="1">
      <c r="B123" s="23"/>
      <c r="C123" s="145" t="s">
        <v>196</v>
      </c>
      <c r="D123" s="145" t="s">
        <v>136</v>
      </c>
      <c r="E123" s="146" t="s">
        <v>197</v>
      </c>
      <c r="F123" s="147" t="s">
        <v>198</v>
      </c>
      <c r="G123" s="148" t="s">
        <v>166</v>
      </c>
      <c r="H123" s="149">
        <v>18.08</v>
      </c>
      <c r="I123" s="150"/>
      <c r="J123" s="151">
        <f>ROUND($I$123*$H$123,2)</f>
        <v>0</v>
      </c>
      <c r="K123" s="147" t="s">
        <v>157</v>
      </c>
      <c r="L123" s="43"/>
      <c r="M123" s="152"/>
      <c r="N123" s="153" t="s">
        <v>47</v>
      </c>
      <c r="O123" s="24"/>
      <c r="P123" s="154">
        <f>$O$123*$H$123</f>
        <v>0</v>
      </c>
      <c r="Q123" s="154">
        <v>0.0057</v>
      </c>
      <c r="R123" s="154">
        <f>$Q$123*$H$123</f>
        <v>0.103056</v>
      </c>
      <c r="S123" s="154">
        <v>0</v>
      </c>
      <c r="T123" s="155">
        <f>$S$123*$H$123</f>
        <v>0</v>
      </c>
      <c r="AR123" s="89" t="s">
        <v>141</v>
      </c>
      <c r="AT123" s="89" t="s">
        <v>136</v>
      </c>
      <c r="AU123" s="89" t="s">
        <v>84</v>
      </c>
      <c r="AY123" s="6" t="s">
        <v>133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22</v>
      </c>
      <c r="BK123" s="156">
        <f>ROUND($I$123*$H$123,2)</f>
        <v>0</v>
      </c>
      <c r="BL123" s="89" t="s">
        <v>141</v>
      </c>
      <c r="BM123" s="89" t="s">
        <v>199</v>
      </c>
    </row>
    <row r="124" spans="2:47" s="6" customFormat="1" ht="38.25" customHeight="1">
      <c r="B124" s="23"/>
      <c r="C124" s="24"/>
      <c r="D124" s="157" t="s">
        <v>143</v>
      </c>
      <c r="E124" s="24"/>
      <c r="F124" s="158" t="s">
        <v>200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143</v>
      </c>
      <c r="AU124" s="6" t="s">
        <v>84</v>
      </c>
    </row>
    <row r="125" spans="2:51" s="6" customFormat="1" ht="15.75" customHeight="1">
      <c r="B125" s="168"/>
      <c r="C125" s="169"/>
      <c r="D125" s="161" t="s">
        <v>145</v>
      </c>
      <c r="E125" s="169"/>
      <c r="F125" s="170" t="s">
        <v>201</v>
      </c>
      <c r="G125" s="169"/>
      <c r="H125" s="169"/>
      <c r="J125" s="169"/>
      <c r="K125" s="169"/>
      <c r="L125" s="171"/>
      <c r="M125" s="172"/>
      <c r="N125" s="169"/>
      <c r="O125" s="169"/>
      <c r="P125" s="169"/>
      <c r="Q125" s="169"/>
      <c r="R125" s="169"/>
      <c r="S125" s="169"/>
      <c r="T125" s="173"/>
      <c r="AT125" s="174" t="s">
        <v>145</v>
      </c>
      <c r="AU125" s="174" t="s">
        <v>84</v>
      </c>
      <c r="AV125" s="174" t="s">
        <v>22</v>
      </c>
      <c r="AW125" s="174" t="s">
        <v>98</v>
      </c>
      <c r="AX125" s="174" t="s">
        <v>76</v>
      </c>
      <c r="AY125" s="174" t="s">
        <v>133</v>
      </c>
    </row>
    <row r="126" spans="2:51" s="6" customFormat="1" ht="15.75" customHeight="1">
      <c r="B126" s="159"/>
      <c r="C126" s="160"/>
      <c r="D126" s="161" t="s">
        <v>145</v>
      </c>
      <c r="E126" s="160"/>
      <c r="F126" s="162" t="s">
        <v>202</v>
      </c>
      <c r="G126" s="160"/>
      <c r="H126" s="163">
        <v>18.08</v>
      </c>
      <c r="J126" s="160"/>
      <c r="K126" s="160"/>
      <c r="L126" s="164"/>
      <c r="M126" s="165"/>
      <c r="N126" s="160"/>
      <c r="O126" s="160"/>
      <c r="P126" s="160"/>
      <c r="Q126" s="160"/>
      <c r="R126" s="160"/>
      <c r="S126" s="160"/>
      <c r="T126" s="166"/>
      <c r="AT126" s="167" t="s">
        <v>145</v>
      </c>
      <c r="AU126" s="167" t="s">
        <v>84</v>
      </c>
      <c r="AV126" s="167" t="s">
        <v>84</v>
      </c>
      <c r="AW126" s="167" t="s">
        <v>98</v>
      </c>
      <c r="AX126" s="167" t="s">
        <v>76</v>
      </c>
      <c r="AY126" s="167" t="s">
        <v>133</v>
      </c>
    </row>
    <row r="127" spans="2:65" s="6" customFormat="1" ht="15.75" customHeight="1">
      <c r="B127" s="23"/>
      <c r="C127" s="145" t="s">
        <v>27</v>
      </c>
      <c r="D127" s="145" t="s">
        <v>136</v>
      </c>
      <c r="E127" s="146" t="s">
        <v>203</v>
      </c>
      <c r="F127" s="147" t="s">
        <v>204</v>
      </c>
      <c r="G127" s="148" t="s">
        <v>166</v>
      </c>
      <c r="H127" s="149">
        <v>3.107</v>
      </c>
      <c r="I127" s="150"/>
      <c r="J127" s="151">
        <f>ROUND($I$127*$H$127,2)</f>
        <v>0</v>
      </c>
      <c r="K127" s="147" t="s">
        <v>157</v>
      </c>
      <c r="L127" s="43"/>
      <c r="M127" s="152"/>
      <c r="N127" s="153" t="s">
        <v>47</v>
      </c>
      <c r="O127" s="24"/>
      <c r="P127" s="154">
        <f>$O$127*$H$127</f>
        <v>0</v>
      </c>
      <c r="Q127" s="154">
        <v>0.00047</v>
      </c>
      <c r="R127" s="154">
        <f>$Q$127*$H$127</f>
        <v>0.0014602900000000002</v>
      </c>
      <c r="S127" s="154">
        <v>0</v>
      </c>
      <c r="T127" s="155">
        <f>$S$127*$H$127</f>
        <v>0</v>
      </c>
      <c r="AR127" s="89" t="s">
        <v>141</v>
      </c>
      <c r="AT127" s="89" t="s">
        <v>136</v>
      </c>
      <c r="AU127" s="89" t="s">
        <v>84</v>
      </c>
      <c r="AY127" s="6" t="s">
        <v>133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22</v>
      </c>
      <c r="BK127" s="156">
        <f>ROUND($I$127*$H$127,2)</f>
        <v>0</v>
      </c>
      <c r="BL127" s="89" t="s">
        <v>141</v>
      </c>
      <c r="BM127" s="89" t="s">
        <v>205</v>
      </c>
    </row>
    <row r="128" spans="2:47" s="6" customFormat="1" ht="16.5" customHeight="1">
      <c r="B128" s="23"/>
      <c r="C128" s="24"/>
      <c r="D128" s="157" t="s">
        <v>143</v>
      </c>
      <c r="E128" s="24"/>
      <c r="F128" s="158" t="s">
        <v>206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143</v>
      </c>
      <c r="AU128" s="6" t="s">
        <v>84</v>
      </c>
    </row>
    <row r="129" spans="2:51" s="6" customFormat="1" ht="15.75" customHeight="1">
      <c r="B129" s="159"/>
      <c r="C129" s="160"/>
      <c r="D129" s="161" t="s">
        <v>145</v>
      </c>
      <c r="E129" s="160"/>
      <c r="F129" s="162" t="s">
        <v>207</v>
      </c>
      <c r="G129" s="160"/>
      <c r="H129" s="163">
        <v>3.107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145</v>
      </c>
      <c r="AU129" s="167" t="s">
        <v>84</v>
      </c>
      <c r="AV129" s="167" t="s">
        <v>84</v>
      </c>
      <c r="AW129" s="167" t="s">
        <v>98</v>
      </c>
      <c r="AX129" s="167" t="s">
        <v>76</v>
      </c>
      <c r="AY129" s="167" t="s">
        <v>133</v>
      </c>
    </row>
    <row r="130" spans="2:65" s="6" customFormat="1" ht="15.75" customHeight="1">
      <c r="B130" s="23"/>
      <c r="C130" s="145" t="s">
        <v>208</v>
      </c>
      <c r="D130" s="145" t="s">
        <v>136</v>
      </c>
      <c r="E130" s="146" t="s">
        <v>209</v>
      </c>
      <c r="F130" s="147" t="s">
        <v>210</v>
      </c>
      <c r="G130" s="148" t="s">
        <v>166</v>
      </c>
      <c r="H130" s="149">
        <v>13.107</v>
      </c>
      <c r="I130" s="150"/>
      <c r="J130" s="151">
        <f>ROUND($I$130*$H$130,2)</f>
        <v>0</v>
      </c>
      <c r="K130" s="147" t="s">
        <v>140</v>
      </c>
      <c r="L130" s="43"/>
      <c r="M130" s="152"/>
      <c r="N130" s="153" t="s">
        <v>47</v>
      </c>
      <c r="O130" s="24"/>
      <c r="P130" s="154">
        <f>$O$130*$H$130</f>
        <v>0</v>
      </c>
      <c r="Q130" s="154">
        <v>0.00489</v>
      </c>
      <c r="R130" s="154">
        <f>$Q$130*$H$130</f>
        <v>0.06409323</v>
      </c>
      <c r="S130" s="154">
        <v>0</v>
      </c>
      <c r="T130" s="155">
        <f>$S$130*$H$130</f>
        <v>0</v>
      </c>
      <c r="AR130" s="89" t="s">
        <v>141</v>
      </c>
      <c r="AT130" s="89" t="s">
        <v>136</v>
      </c>
      <c r="AU130" s="89" t="s">
        <v>84</v>
      </c>
      <c r="AY130" s="6" t="s">
        <v>133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22</v>
      </c>
      <c r="BK130" s="156">
        <f>ROUND($I$130*$H$130,2)</f>
        <v>0</v>
      </c>
      <c r="BL130" s="89" t="s">
        <v>141</v>
      </c>
      <c r="BM130" s="89" t="s">
        <v>211</v>
      </c>
    </row>
    <row r="131" spans="2:47" s="6" customFormat="1" ht="16.5" customHeight="1">
      <c r="B131" s="23"/>
      <c r="C131" s="24"/>
      <c r="D131" s="157" t="s">
        <v>143</v>
      </c>
      <c r="E131" s="24"/>
      <c r="F131" s="158" t="s">
        <v>210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143</v>
      </c>
      <c r="AU131" s="6" t="s">
        <v>84</v>
      </c>
    </row>
    <row r="132" spans="2:51" s="6" customFormat="1" ht="15.75" customHeight="1">
      <c r="B132" s="168"/>
      <c r="C132" s="169"/>
      <c r="D132" s="161" t="s">
        <v>145</v>
      </c>
      <c r="E132" s="169"/>
      <c r="F132" s="170" t="s">
        <v>212</v>
      </c>
      <c r="G132" s="169"/>
      <c r="H132" s="169"/>
      <c r="J132" s="169"/>
      <c r="K132" s="169"/>
      <c r="L132" s="171"/>
      <c r="M132" s="172"/>
      <c r="N132" s="169"/>
      <c r="O132" s="169"/>
      <c r="P132" s="169"/>
      <c r="Q132" s="169"/>
      <c r="R132" s="169"/>
      <c r="S132" s="169"/>
      <c r="T132" s="173"/>
      <c r="AT132" s="174" t="s">
        <v>145</v>
      </c>
      <c r="AU132" s="174" t="s">
        <v>84</v>
      </c>
      <c r="AV132" s="174" t="s">
        <v>22</v>
      </c>
      <c r="AW132" s="174" t="s">
        <v>98</v>
      </c>
      <c r="AX132" s="174" t="s">
        <v>76</v>
      </c>
      <c r="AY132" s="174" t="s">
        <v>133</v>
      </c>
    </row>
    <row r="133" spans="2:51" s="6" customFormat="1" ht="15.75" customHeight="1">
      <c r="B133" s="159"/>
      <c r="C133" s="160"/>
      <c r="D133" s="161" t="s">
        <v>145</v>
      </c>
      <c r="E133" s="160"/>
      <c r="F133" s="162" t="s">
        <v>213</v>
      </c>
      <c r="G133" s="160"/>
      <c r="H133" s="163">
        <v>3.107</v>
      </c>
      <c r="J133" s="160"/>
      <c r="K133" s="160"/>
      <c r="L133" s="164"/>
      <c r="M133" s="165"/>
      <c r="N133" s="160"/>
      <c r="O133" s="160"/>
      <c r="P133" s="160"/>
      <c r="Q133" s="160"/>
      <c r="R133" s="160"/>
      <c r="S133" s="160"/>
      <c r="T133" s="166"/>
      <c r="AT133" s="167" t="s">
        <v>145</v>
      </c>
      <c r="AU133" s="167" t="s">
        <v>84</v>
      </c>
      <c r="AV133" s="167" t="s">
        <v>84</v>
      </c>
      <c r="AW133" s="167" t="s">
        <v>98</v>
      </c>
      <c r="AX133" s="167" t="s">
        <v>76</v>
      </c>
      <c r="AY133" s="167" t="s">
        <v>133</v>
      </c>
    </row>
    <row r="134" spans="2:51" s="6" customFormat="1" ht="15.75" customHeight="1">
      <c r="B134" s="168"/>
      <c r="C134" s="169"/>
      <c r="D134" s="161" t="s">
        <v>145</v>
      </c>
      <c r="E134" s="169"/>
      <c r="F134" s="170" t="s">
        <v>214</v>
      </c>
      <c r="G134" s="169"/>
      <c r="H134" s="169"/>
      <c r="J134" s="169"/>
      <c r="K134" s="169"/>
      <c r="L134" s="171"/>
      <c r="M134" s="172"/>
      <c r="N134" s="169"/>
      <c r="O134" s="169"/>
      <c r="P134" s="169"/>
      <c r="Q134" s="169"/>
      <c r="R134" s="169"/>
      <c r="S134" s="169"/>
      <c r="T134" s="173"/>
      <c r="AT134" s="174" t="s">
        <v>145</v>
      </c>
      <c r="AU134" s="174" t="s">
        <v>84</v>
      </c>
      <c r="AV134" s="174" t="s">
        <v>22</v>
      </c>
      <c r="AW134" s="174" t="s">
        <v>98</v>
      </c>
      <c r="AX134" s="174" t="s">
        <v>76</v>
      </c>
      <c r="AY134" s="174" t="s">
        <v>133</v>
      </c>
    </row>
    <row r="135" spans="2:51" s="6" customFormat="1" ht="15.75" customHeight="1">
      <c r="B135" s="159"/>
      <c r="C135" s="160"/>
      <c r="D135" s="161" t="s">
        <v>145</v>
      </c>
      <c r="E135" s="160"/>
      <c r="F135" s="162" t="s">
        <v>27</v>
      </c>
      <c r="G135" s="160"/>
      <c r="H135" s="163">
        <v>10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145</v>
      </c>
      <c r="AU135" s="167" t="s">
        <v>84</v>
      </c>
      <c r="AV135" s="167" t="s">
        <v>84</v>
      </c>
      <c r="AW135" s="167" t="s">
        <v>98</v>
      </c>
      <c r="AX135" s="167" t="s">
        <v>76</v>
      </c>
      <c r="AY135" s="167" t="s">
        <v>133</v>
      </c>
    </row>
    <row r="136" spans="2:65" s="6" customFormat="1" ht="15.75" customHeight="1">
      <c r="B136" s="23"/>
      <c r="C136" s="145" t="s">
        <v>215</v>
      </c>
      <c r="D136" s="145" t="s">
        <v>136</v>
      </c>
      <c r="E136" s="146" t="s">
        <v>216</v>
      </c>
      <c r="F136" s="147" t="s">
        <v>217</v>
      </c>
      <c r="G136" s="148" t="s">
        <v>166</v>
      </c>
      <c r="H136" s="149">
        <v>3.107</v>
      </c>
      <c r="I136" s="150"/>
      <c r="J136" s="151">
        <f>ROUND($I$136*$H$136,2)</f>
        <v>0</v>
      </c>
      <c r="K136" s="147" t="s">
        <v>218</v>
      </c>
      <c r="L136" s="43"/>
      <c r="M136" s="152"/>
      <c r="N136" s="153" t="s">
        <v>47</v>
      </c>
      <c r="O136" s="24"/>
      <c r="P136" s="154">
        <f>$O$136*$H$136</f>
        <v>0</v>
      </c>
      <c r="Q136" s="154">
        <v>0.003</v>
      </c>
      <c r="R136" s="154">
        <f>$Q$136*$H$136</f>
        <v>0.009321000000000001</v>
      </c>
      <c r="S136" s="154">
        <v>0</v>
      </c>
      <c r="T136" s="155">
        <f>$S$136*$H$136</f>
        <v>0</v>
      </c>
      <c r="AR136" s="89" t="s">
        <v>141</v>
      </c>
      <c r="AT136" s="89" t="s">
        <v>136</v>
      </c>
      <c r="AU136" s="89" t="s">
        <v>84</v>
      </c>
      <c r="AY136" s="6" t="s">
        <v>133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22</v>
      </c>
      <c r="BK136" s="156">
        <f>ROUND($I$136*$H$136,2)</f>
        <v>0</v>
      </c>
      <c r="BL136" s="89" t="s">
        <v>141</v>
      </c>
      <c r="BM136" s="89" t="s">
        <v>219</v>
      </c>
    </row>
    <row r="137" spans="2:47" s="6" customFormat="1" ht="16.5" customHeight="1">
      <c r="B137" s="23"/>
      <c r="C137" s="24"/>
      <c r="D137" s="157" t="s">
        <v>143</v>
      </c>
      <c r="E137" s="24"/>
      <c r="F137" s="158" t="s">
        <v>220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143</v>
      </c>
      <c r="AU137" s="6" t="s">
        <v>84</v>
      </c>
    </row>
    <row r="138" spans="2:65" s="6" customFormat="1" ht="15.75" customHeight="1">
      <c r="B138" s="23"/>
      <c r="C138" s="145" t="s">
        <v>221</v>
      </c>
      <c r="D138" s="145" t="s">
        <v>136</v>
      </c>
      <c r="E138" s="146" t="s">
        <v>222</v>
      </c>
      <c r="F138" s="147" t="s">
        <v>223</v>
      </c>
      <c r="G138" s="148" t="s">
        <v>166</v>
      </c>
      <c r="H138" s="149">
        <v>92.298</v>
      </c>
      <c r="I138" s="150"/>
      <c r="J138" s="151">
        <f>ROUND($I$138*$H$138,2)</f>
        <v>0</v>
      </c>
      <c r="K138" s="147" t="s">
        <v>157</v>
      </c>
      <c r="L138" s="43"/>
      <c r="M138" s="152"/>
      <c r="N138" s="153" t="s">
        <v>47</v>
      </c>
      <c r="O138" s="24"/>
      <c r="P138" s="154">
        <f>$O$138*$H$138</f>
        <v>0</v>
      </c>
      <c r="Q138" s="154">
        <v>0.017</v>
      </c>
      <c r="R138" s="154">
        <f>$Q$138*$H$138</f>
        <v>1.569066</v>
      </c>
      <c r="S138" s="154">
        <v>0</v>
      </c>
      <c r="T138" s="155">
        <f>$S$138*$H$138</f>
        <v>0</v>
      </c>
      <c r="AR138" s="89" t="s">
        <v>141</v>
      </c>
      <c r="AT138" s="89" t="s">
        <v>136</v>
      </c>
      <c r="AU138" s="89" t="s">
        <v>84</v>
      </c>
      <c r="AY138" s="6" t="s">
        <v>133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22</v>
      </c>
      <c r="BK138" s="156">
        <f>ROUND($I$138*$H$138,2)</f>
        <v>0</v>
      </c>
      <c r="BL138" s="89" t="s">
        <v>141</v>
      </c>
      <c r="BM138" s="89" t="s">
        <v>224</v>
      </c>
    </row>
    <row r="139" spans="2:47" s="6" customFormat="1" ht="27" customHeight="1">
      <c r="B139" s="23"/>
      <c r="C139" s="24"/>
      <c r="D139" s="157" t="s">
        <v>143</v>
      </c>
      <c r="E139" s="24"/>
      <c r="F139" s="158" t="s">
        <v>225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143</v>
      </c>
      <c r="AU139" s="6" t="s">
        <v>84</v>
      </c>
    </row>
    <row r="140" spans="2:51" s="6" customFormat="1" ht="15.75" customHeight="1">
      <c r="B140" s="168"/>
      <c r="C140" s="169"/>
      <c r="D140" s="161" t="s">
        <v>145</v>
      </c>
      <c r="E140" s="169"/>
      <c r="F140" s="170" t="s">
        <v>226</v>
      </c>
      <c r="G140" s="169"/>
      <c r="H140" s="169"/>
      <c r="J140" s="169"/>
      <c r="K140" s="169"/>
      <c r="L140" s="171"/>
      <c r="M140" s="172"/>
      <c r="N140" s="169"/>
      <c r="O140" s="169"/>
      <c r="P140" s="169"/>
      <c r="Q140" s="169"/>
      <c r="R140" s="169"/>
      <c r="S140" s="169"/>
      <c r="T140" s="173"/>
      <c r="AT140" s="174" t="s">
        <v>145</v>
      </c>
      <c r="AU140" s="174" t="s">
        <v>84</v>
      </c>
      <c r="AV140" s="174" t="s">
        <v>22</v>
      </c>
      <c r="AW140" s="174" t="s">
        <v>98</v>
      </c>
      <c r="AX140" s="174" t="s">
        <v>76</v>
      </c>
      <c r="AY140" s="174" t="s">
        <v>133</v>
      </c>
    </row>
    <row r="141" spans="2:51" s="6" customFormat="1" ht="15.75" customHeight="1">
      <c r="B141" s="159"/>
      <c r="C141" s="160"/>
      <c r="D141" s="161" t="s">
        <v>145</v>
      </c>
      <c r="E141" s="160"/>
      <c r="F141" s="162" t="s">
        <v>227</v>
      </c>
      <c r="G141" s="160"/>
      <c r="H141" s="163">
        <v>41.52</v>
      </c>
      <c r="J141" s="160"/>
      <c r="K141" s="160"/>
      <c r="L141" s="164"/>
      <c r="M141" s="165"/>
      <c r="N141" s="160"/>
      <c r="O141" s="160"/>
      <c r="P141" s="160"/>
      <c r="Q141" s="160"/>
      <c r="R141" s="160"/>
      <c r="S141" s="160"/>
      <c r="T141" s="166"/>
      <c r="AT141" s="167" t="s">
        <v>145</v>
      </c>
      <c r="AU141" s="167" t="s">
        <v>84</v>
      </c>
      <c r="AV141" s="167" t="s">
        <v>84</v>
      </c>
      <c r="AW141" s="167" t="s">
        <v>98</v>
      </c>
      <c r="AX141" s="167" t="s">
        <v>76</v>
      </c>
      <c r="AY141" s="167" t="s">
        <v>133</v>
      </c>
    </row>
    <row r="142" spans="2:51" s="6" customFormat="1" ht="15.75" customHeight="1">
      <c r="B142" s="168"/>
      <c r="C142" s="169"/>
      <c r="D142" s="161" t="s">
        <v>145</v>
      </c>
      <c r="E142" s="169"/>
      <c r="F142" s="170" t="s">
        <v>228</v>
      </c>
      <c r="G142" s="169"/>
      <c r="H142" s="169"/>
      <c r="J142" s="169"/>
      <c r="K142" s="169"/>
      <c r="L142" s="171"/>
      <c r="M142" s="172"/>
      <c r="N142" s="169"/>
      <c r="O142" s="169"/>
      <c r="P142" s="169"/>
      <c r="Q142" s="169"/>
      <c r="R142" s="169"/>
      <c r="S142" s="169"/>
      <c r="T142" s="173"/>
      <c r="AT142" s="174" t="s">
        <v>145</v>
      </c>
      <c r="AU142" s="174" t="s">
        <v>84</v>
      </c>
      <c r="AV142" s="174" t="s">
        <v>22</v>
      </c>
      <c r="AW142" s="174" t="s">
        <v>98</v>
      </c>
      <c r="AX142" s="174" t="s">
        <v>76</v>
      </c>
      <c r="AY142" s="174" t="s">
        <v>133</v>
      </c>
    </row>
    <row r="143" spans="2:51" s="6" customFormat="1" ht="15.75" customHeight="1">
      <c r="B143" s="159"/>
      <c r="C143" s="160"/>
      <c r="D143" s="161" t="s">
        <v>145</v>
      </c>
      <c r="E143" s="160"/>
      <c r="F143" s="162" t="s">
        <v>229</v>
      </c>
      <c r="G143" s="160"/>
      <c r="H143" s="163">
        <v>10.46</v>
      </c>
      <c r="J143" s="160"/>
      <c r="K143" s="160"/>
      <c r="L143" s="164"/>
      <c r="M143" s="165"/>
      <c r="N143" s="160"/>
      <c r="O143" s="160"/>
      <c r="P143" s="160"/>
      <c r="Q143" s="160"/>
      <c r="R143" s="160"/>
      <c r="S143" s="160"/>
      <c r="T143" s="166"/>
      <c r="AT143" s="167" t="s">
        <v>145</v>
      </c>
      <c r="AU143" s="167" t="s">
        <v>84</v>
      </c>
      <c r="AV143" s="167" t="s">
        <v>84</v>
      </c>
      <c r="AW143" s="167" t="s">
        <v>98</v>
      </c>
      <c r="AX143" s="167" t="s">
        <v>76</v>
      </c>
      <c r="AY143" s="167" t="s">
        <v>133</v>
      </c>
    </row>
    <row r="144" spans="2:51" s="6" customFormat="1" ht="15.75" customHeight="1">
      <c r="B144" s="168"/>
      <c r="C144" s="169"/>
      <c r="D144" s="161" t="s">
        <v>145</v>
      </c>
      <c r="E144" s="169"/>
      <c r="F144" s="170" t="s">
        <v>201</v>
      </c>
      <c r="G144" s="169"/>
      <c r="H144" s="169"/>
      <c r="J144" s="169"/>
      <c r="K144" s="169"/>
      <c r="L144" s="171"/>
      <c r="M144" s="172"/>
      <c r="N144" s="169"/>
      <c r="O144" s="169"/>
      <c r="P144" s="169"/>
      <c r="Q144" s="169"/>
      <c r="R144" s="169"/>
      <c r="S144" s="169"/>
      <c r="T144" s="173"/>
      <c r="AT144" s="174" t="s">
        <v>145</v>
      </c>
      <c r="AU144" s="174" t="s">
        <v>84</v>
      </c>
      <c r="AV144" s="174" t="s">
        <v>22</v>
      </c>
      <c r="AW144" s="174" t="s">
        <v>98</v>
      </c>
      <c r="AX144" s="174" t="s">
        <v>76</v>
      </c>
      <c r="AY144" s="174" t="s">
        <v>133</v>
      </c>
    </row>
    <row r="145" spans="2:51" s="6" customFormat="1" ht="15.75" customHeight="1">
      <c r="B145" s="159"/>
      <c r="C145" s="160"/>
      <c r="D145" s="161" t="s">
        <v>145</v>
      </c>
      <c r="E145" s="160"/>
      <c r="F145" s="162" t="s">
        <v>230</v>
      </c>
      <c r="G145" s="160"/>
      <c r="H145" s="163">
        <v>38.438</v>
      </c>
      <c r="J145" s="160"/>
      <c r="K145" s="160"/>
      <c r="L145" s="164"/>
      <c r="M145" s="165"/>
      <c r="N145" s="160"/>
      <c r="O145" s="160"/>
      <c r="P145" s="160"/>
      <c r="Q145" s="160"/>
      <c r="R145" s="160"/>
      <c r="S145" s="160"/>
      <c r="T145" s="166"/>
      <c r="AT145" s="167" t="s">
        <v>145</v>
      </c>
      <c r="AU145" s="167" t="s">
        <v>84</v>
      </c>
      <c r="AV145" s="167" t="s">
        <v>84</v>
      </c>
      <c r="AW145" s="167" t="s">
        <v>98</v>
      </c>
      <c r="AX145" s="167" t="s">
        <v>76</v>
      </c>
      <c r="AY145" s="167" t="s">
        <v>133</v>
      </c>
    </row>
    <row r="146" spans="2:51" s="6" customFormat="1" ht="15.75" customHeight="1">
      <c r="B146" s="159"/>
      <c r="C146" s="160"/>
      <c r="D146" s="161" t="s">
        <v>145</v>
      </c>
      <c r="E146" s="160"/>
      <c r="F146" s="162" t="s">
        <v>231</v>
      </c>
      <c r="G146" s="160"/>
      <c r="H146" s="163">
        <v>1.88</v>
      </c>
      <c r="J146" s="160"/>
      <c r="K146" s="160"/>
      <c r="L146" s="164"/>
      <c r="M146" s="165"/>
      <c r="N146" s="160"/>
      <c r="O146" s="160"/>
      <c r="P146" s="160"/>
      <c r="Q146" s="160"/>
      <c r="R146" s="160"/>
      <c r="S146" s="160"/>
      <c r="T146" s="166"/>
      <c r="AT146" s="167" t="s">
        <v>145</v>
      </c>
      <c r="AU146" s="167" t="s">
        <v>84</v>
      </c>
      <c r="AV146" s="167" t="s">
        <v>84</v>
      </c>
      <c r="AW146" s="167" t="s">
        <v>98</v>
      </c>
      <c r="AX146" s="167" t="s">
        <v>76</v>
      </c>
      <c r="AY146" s="167" t="s">
        <v>133</v>
      </c>
    </row>
    <row r="147" spans="2:65" s="6" customFormat="1" ht="15.75" customHeight="1">
      <c r="B147" s="23"/>
      <c r="C147" s="145" t="s">
        <v>232</v>
      </c>
      <c r="D147" s="145" t="s">
        <v>136</v>
      </c>
      <c r="E147" s="146" t="s">
        <v>233</v>
      </c>
      <c r="F147" s="147" t="s">
        <v>234</v>
      </c>
      <c r="G147" s="148" t="s">
        <v>166</v>
      </c>
      <c r="H147" s="149">
        <v>4.8</v>
      </c>
      <c r="I147" s="150"/>
      <c r="J147" s="151">
        <f>ROUND($I$147*$H$147,2)</f>
        <v>0</v>
      </c>
      <c r="K147" s="147" t="s">
        <v>140</v>
      </c>
      <c r="L147" s="43"/>
      <c r="M147" s="152"/>
      <c r="N147" s="153" t="s">
        <v>47</v>
      </c>
      <c r="O147" s="24"/>
      <c r="P147" s="154">
        <f>$O$147*$H$147</f>
        <v>0</v>
      </c>
      <c r="Q147" s="154">
        <v>0.00024</v>
      </c>
      <c r="R147" s="154">
        <f>$Q$147*$H$147</f>
        <v>0.001152</v>
      </c>
      <c r="S147" s="154">
        <v>0</v>
      </c>
      <c r="T147" s="155">
        <f>$S$147*$H$147</f>
        <v>0</v>
      </c>
      <c r="AR147" s="89" t="s">
        <v>141</v>
      </c>
      <c r="AT147" s="89" t="s">
        <v>136</v>
      </c>
      <c r="AU147" s="89" t="s">
        <v>84</v>
      </c>
      <c r="AY147" s="6" t="s">
        <v>133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22</v>
      </c>
      <c r="BK147" s="156">
        <f>ROUND($I$147*$H$147,2)</f>
        <v>0</v>
      </c>
      <c r="BL147" s="89" t="s">
        <v>141</v>
      </c>
      <c r="BM147" s="89" t="s">
        <v>235</v>
      </c>
    </row>
    <row r="148" spans="2:47" s="6" customFormat="1" ht="16.5" customHeight="1">
      <c r="B148" s="23"/>
      <c r="C148" s="24"/>
      <c r="D148" s="157" t="s">
        <v>143</v>
      </c>
      <c r="E148" s="24"/>
      <c r="F148" s="158" t="s">
        <v>234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143</v>
      </c>
      <c r="AU148" s="6" t="s">
        <v>84</v>
      </c>
    </row>
    <row r="149" spans="2:51" s="6" customFormat="1" ht="15.75" customHeight="1">
      <c r="B149" s="159"/>
      <c r="C149" s="160"/>
      <c r="D149" s="161" t="s">
        <v>145</v>
      </c>
      <c r="E149" s="160"/>
      <c r="F149" s="162" t="s">
        <v>236</v>
      </c>
      <c r="G149" s="160"/>
      <c r="H149" s="163">
        <v>4.8</v>
      </c>
      <c r="J149" s="160"/>
      <c r="K149" s="160"/>
      <c r="L149" s="164"/>
      <c r="M149" s="165"/>
      <c r="N149" s="160"/>
      <c r="O149" s="160"/>
      <c r="P149" s="160"/>
      <c r="Q149" s="160"/>
      <c r="R149" s="160"/>
      <c r="S149" s="160"/>
      <c r="T149" s="166"/>
      <c r="AT149" s="167" t="s">
        <v>145</v>
      </c>
      <c r="AU149" s="167" t="s">
        <v>84</v>
      </c>
      <c r="AV149" s="167" t="s">
        <v>84</v>
      </c>
      <c r="AW149" s="167" t="s">
        <v>98</v>
      </c>
      <c r="AX149" s="167" t="s">
        <v>76</v>
      </c>
      <c r="AY149" s="167" t="s">
        <v>133</v>
      </c>
    </row>
    <row r="150" spans="2:65" s="6" customFormat="1" ht="15.75" customHeight="1">
      <c r="B150" s="23"/>
      <c r="C150" s="145" t="s">
        <v>8</v>
      </c>
      <c r="D150" s="145" t="s">
        <v>136</v>
      </c>
      <c r="E150" s="146" t="s">
        <v>237</v>
      </c>
      <c r="F150" s="147" t="s">
        <v>238</v>
      </c>
      <c r="G150" s="148" t="s">
        <v>173</v>
      </c>
      <c r="H150" s="149">
        <v>70.75</v>
      </c>
      <c r="I150" s="150"/>
      <c r="J150" s="151">
        <f>ROUND($I$150*$H$150,2)</f>
        <v>0</v>
      </c>
      <c r="K150" s="147" t="s">
        <v>157</v>
      </c>
      <c r="L150" s="43"/>
      <c r="M150" s="152"/>
      <c r="N150" s="153" t="s">
        <v>47</v>
      </c>
      <c r="O150" s="24"/>
      <c r="P150" s="154">
        <f>$O$150*$H$150</f>
        <v>0</v>
      </c>
      <c r="Q150" s="154">
        <v>0</v>
      </c>
      <c r="R150" s="154">
        <f>$Q$150*$H$150</f>
        <v>0</v>
      </c>
      <c r="S150" s="154">
        <v>0</v>
      </c>
      <c r="T150" s="155">
        <f>$S$150*$H$150</f>
        <v>0</v>
      </c>
      <c r="AR150" s="89" t="s">
        <v>141</v>
      </c>
      <c r="AT150" s="89" t="s">
        <v>136</v>
      </c>
      <c r="AU150" s="89" t="s">
        <v>84</v>
      </c>
      <c r="AY150" s="6" t="s">
        <v>133</v>
      </c>
      <c r="BE150" s="156">
        <f>IF($N$150="základní",$J$150,0)</f>
        <v>0</v>
      </c>
      <c r="BF150" s="156">
        <f>IF($N$150="snížená",$J$150,0)</f>
        <v>0</v>
      </c>
      <c r="BG150" s="156">
        <f>IF($N$150="zákl. přenesená",$J$150,0)</f>
        <v>0</v>
      </c>
      <c r="BH150" s="156">
        <f>IF($N$150="sníž. přenesená",$J$150,0)</f>
        <v>0</v>
      </c>
      <c r="BI150" s="156">
        <f>IF($N$150="nulová",$J$150,0)</f>
        <v>0</v>
      </c>
      <c r="BJ150" s="89" t="s">
        <v>22</v>
      </c>
      <c r="BK150" s="156">
        <f>ROUND($I$150*$H$150,2)</f>
        <v>0</v>
      </c>
      <c r="BL150" s="89" t="s">
        <v>141</v>
      </c>
      <c r="BM150" s="89" t="s">
        <v>239</v>
      </c>
    </row>
    <row r="151" spans="2:47" s="6" customFormat="1" ht="27" customHeight="1">
      <c r="B151" s="23"/>
      <c r="C151" s="24"/>
      <c r="D151" s="157" t="s">
        <v>143</v>
      </c>
      <c r="E151" s="24"/>
      <c r="F151" s="158" t="s">
        <v>240</v>
      </c>
      <c r="G151" s="24"/>
      <c r="H151" s="24"/>
      <c r="J151" s="24"/>
      <c r="K151" s="24"/>
      <c r="L151" s="43"/>
      <c r="M151" s="56"/>
      <c r="N151" s="24"/>
      <c r="O151" s="24"/>
      <c r="P151" s="24"/>
      <c r="Q151" s="24"/>
      <c r="R151" s="24"/>
      <c r="S151" s="24"/>
      <c r="T151" s="57"/>
      <c r="AT151" s="6" t="s">
        <v>143</v>
      </c>
      <c r="AU151" s="6" t="s">
        <v>84</v>
      </c>
    </row>
    <row r="152" spans="2:51" s="6" customFormat="1" ht="15.75" customHeight="1">
      <c r="B152" s="168"/>
      <c r="C152" s="169"/>
      <c r="D152" s="161" t="s">
        <v>145</v>
      </c>
      <c r="E152" s="169"/>
      <c r="F152" s="170" t="s">
        <v>241</v>
      </c>
      <c r="G152" s="169"/>
      <c r="H152" s="169"/>
      <c r="J152" s="169"/>
      <c r="K152" s="169"/>
      <c r="L152" s="171"/>
      <c r="M152" s="172"/>
      <c r="N152" s="169"/>
      <c r="O152" s="169"/>
      <c r="P152" s="169"/>
      <c r="Q152" s="169"/>
      <c r="R152" s="169"/>
      <c r="S152" s="169"/>
      <c r="T152" s="173"/>
      <c r="AT152" s="174" t="s">
        <v>145</v>
      </c>
      <c r="AU152" s="174" t="s">
        <v>84</v>
      </c>
      <c r="AV152" s="174" t="s">
        <v>22</v>
      </c>
      <c r="AW152" s="174" t="s">
        <v>98</v>
      </c>
      <c r="AX152" s="174" t="s">
        <v>76</v>
      </c>
      <c r="AY152" s="174" t="s">
        <v>133</v>
      </c>
    </row>
    <row r="153" spans="2:51" s="6" customFormat="1" ht="15.75" customHeight="1">
      <c r="B153" s="159"/>
      <c r="C153" s="160"/>
      <c r="D153" s="161" t="s">
        <v>145</v>
      </c>
      <c r="E153" s="160"/>
      <c r="F153" s="162" t="s">
        <v>242</v>
      </c>
      <c r="G153" s="160"/>
      <c r="H153" s="163">
        <v>16.12</v>
      </c>
      <c r="J153" s="160"/>
      <c r="K153" s="160"/>
      <c r="L153" s="164"/>
      <c r="M153" s="165"/>
      <c r="N153" s="160"/>
      <c r="O153" s="160"/>
      <c r="P153" s="160"/>
      <c r="Q153" s="160"/>
      <c r="R153" s="160"/>
      <c r="S153" s="160"/>
      <c r="T153" s="166"/>
      <c r="AT153" s="167" t="s">
        <v>145</v>
      </c>
      <c r="AU153" s="167" t="s">
        <v>84</v>
      </c>
      <c r="AV153" s="167" t="s">
        <v>84</v>
      </c>
      <c r="AW153" s="167" t="s">
        <v>98</v>
      </c>
      <c r="AX153" s="167" t="s">
        <v>76</v>
      </c>
      <c r="AY153" s="167" t="s">
        <v>133</v>
      </c>
    </row>
    <row r="154" spans="2:51" s="6" customFormat="1" ht="15.75" customHeight="1">
      <c r="B154" s="159"/>
      <c r="C154" s="160"/>
      <c r="D154" s="161" t="s">
        <v>145</v>
      </c>
      <c r="E154" s="160"/>
      <c r="F154" s="162" t="s">
        <v>243</v>
      </c>
      <c r="G154" s="160"/>
      <c r="H154" s="163">
        <v>15.03</v>
      </c>
      <c r="J154" s="160"/>
      <c r="K154" s="160"/>
      <c r="L154" s="164"/>
      <c r="M154" s="165"/>
      <c r="N154" s="160"/>
      <c r="O154" s="160"/>
      <c r="P154" s="160"/>
      <c r="Q154" s="160"/>
      <c r="R154" s="160"/>
      <c r="S154" s="160"/>
      <c r="T154" s="166"/>
      <c r="AT154" s="167" t="s">
        <v>145</v>
      </c>
      <c r="AU154" s="167" t="s">
        <v>84</v>
      </c>
      <c r="AV154" s="167" t="s">
        <v>84</v>
      </c>
      <c r="AW154" s="167" t="s">
        <v>98</v>
      </c>
      <c r="AX154" s="167" t="s">
        <v>76</v>
      </c>
      <c r="AY154" s="167" t="s">
        <v>133</v>
      </c>
    </row>
    <row r="155" spans="2:51" s="6" customFormat="1" ht="15.75" customHeight="1">
      <c r="B155" s="159"/>
      <c r="C155" s="160"/>
      <c r="D155" s="161" t="s">
        <v>145</v>
      </c>
      <c r="E155" s="160"/>
      <c r="F155" s="162" t="s">
        <v>244</v>
      </c>
      <c r="G155" s="160"/>
      <c r="H155" s="163">
        <v>13.88</v>
      </c>
      <c r="J155" s="160"/>
      <c r="K155" s="160"/>
      <c r="L155" s="164"/>
      <c r="M155" s="165"/>
      <c r="N155" s="160"/>
      <c r="O155" s="160"/>
      <c r="P155" s="160"/>
      <c r="Q155" s="160"/>
      <c r="R155" s="160"/>
      <c r="S155" s="160"/>
      <c r="T155" s="166"/>
      <c r="AT155" s="167" t="s">
        <v>145</v>
      </c>
      <c r="AU155" s="167" t="s">
        <v>84</v>
      </c>
      <c r="AV155" s="167" t="s">
        <v>84</v>
      </c>
      <c r="AW155" s="167" t="s">
        <v>98</v>
      </c>
      <c r="AX155" s="167" t="s">
        <v>76</v>
      </c>
      <c r="AY155" s="167" t="s">
        <v>133</v>
      </c>
    </row>
    <row r="156" spans="2:51" s="6" customFormat="1" ht="15.75" customHeight="1">
      <c r="B156" s="159"/>
      <c r="C156" s="160"/>
      <c r="D156" s="161" t="s">
        <v>145</v>
      </c>
      <c r="E156" s="160"/>
      <c r="F156" s="162" t="s">
        <v>245</v>
      </c>
      <c r="G156" s="160"/>
      <c r="H156" s="163">
        <v>13.87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145</v>
      </c>
      <c r="AU156" s="167" t="s">
        <v>84</v>
      </c>
      <c r="AV156" s="167" t="s">
        <v>84</v>
      </c>
      <c r="AW156" s="167" t="s">
        <v>98</v>
      </c>
      <c r="AX156" s="167" t="s">
        <v>76</v>
      </c>
      <c r="AY156" s="167" t="s">
        <v>133</v>
      </c>
    </row>
    <row r="157" spans="2:51" s="6" customFormat="1" ht="15.75" customHeight="1">
      <c r="B157" s="159"/>
      <c r="C157" s="160"/>
      <c r="D157" s="161" t="s">
        <v>145</v>
      </c>
      <c r="E157" s="160"/>
      <c r="F157" s="162" t="s">
        <v>246</v>
      </c>
      <c r="G157" s="160"/>
      <c r="H157" s="163">
        <v>11.85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145</v>
      </c>
      <c r="AU157" s="167" t="s">
        <v>84</v>
      </c>
      <c r="AV157" s="167" t="s">
        <v>84</v>
      </c>
      <c r="AW157" s="167" t="s">
        <v>98</v>
      </c>
      <c r="AX157" s="167" t="s">
        <v>76</v>
      </c>
      <c r="AY157" s="167" t="s">
        <v>133</v>
      </c>
    </row>
    <row r="158" spans="2:63" s="132" customFormat="1" ht="30.75" customHeight="1">
      <c r="B158" s="133"/>
      <c r="C158" s="134"/>
      <c r="D158" s="134" t="s">
        <v>75</v>
      </c>
      <c r="E158" s="143" t="s">
        <v>247</v>
      </c>
      <c r="F158" s="143" t="s">
        <v>248</v>
      </c>
      <c r="G158" s="134"/>
      <c r="H158" s="134"/>
      <c r="J158" s="144">
        <f>$BK$158</f>
        <v>0</v>
      </c>
      <c r="K158" s="134"/>
      <c r="L158" s="137"/>
      <c r="M158" s="138"/>
      <c r="N158" s="134"/>
      <c r="O158" s="134"/>
      <c r="P158" s="139">
        <f>SUM($P$159:$P$170)</f>
        <v>0</v>
      </c>
      <c r="Q158" s="134"/>
      <c r="R158" s="139">
        <f>SUM($R$159:$R$170)</f>
        <v>0.58465</v>
      </c>
      <c r="S158" s="134"/>
      <c r="T158" s="140">
        <f>SUM($T$159:$T$170)</f>
        <v>0</v>
      </c>
      <c r="AR158" s="141" t="s">
        <v>22</v>
      </c>
      <c r="AT158" s="141" t="s">
        <v>75</v>
      </c>
      <c r="AU158" s="141" t="s">
        <v>22</v>
      </c>
      <c r="AY158" s="141" t="s">
        <v>133</v>
      </c>
      <c r="BK158" s="142">
        <f>SUM($BK$159:$BK$170)</f>
        <v>0</v>
      </c>
    </row>
    <row r="159" spans="2:65" s="6" customFormat="1" ht="15.75" customHeight="1">
      <c r="B159" s="23"/>
      <c r="C159" s="145" t="s">
        <v>249</v>
      </c>
      <c r="D159" s="145" t="s">
        <v>136</v>
      </c>
      <c r="E159" s="146" t="s">
        <v>250</v>
      </c>
      <c r="F159" s="147" t="s">
        <v>251</v>
      </c>
      <c r="G159" s="148" t="s">
        <v>252</v>
      </c>
      <c r="H159" s="149">
        <v>2</v>
      </c>
      <c r="I159" s="150"/>
      <c r="J159" s="151">
        <f>ROUND($I$159*$H$159,2)</f>
        <v>0</v>
      </c>
      <c r="K159" s="147" t="s">
        <v>157</v>
      </c>
      <c r="L159" s="43"/>
      <c r="M159" s="152"/>
      <c r="N159" s="153" t="s">
        <v>47</v>
      </c>
      <c r="O159" s="24"/>
      <c r="P159" s="154">
        <f>$O$159*$H$159</f>
        <v>0</v>
      </c>
      <c r="Q159" s="154">
        <v>0.00048</v>
      </c>
      <c r="R159" s="154">
        <f>$Q$159*$H$159</f>
        <v>0.00096</v>
      </c>
      <c r="S159" s="154">
        <v>0</v>
      </c>
      <c r="T159" s="155">
        <f>$S$159*$H$159</f>
        <v>0</v>
      </c>
      <c r="AR159" s="89" t="s">
        <v>141</v>
      </c>
      <c r="AT159" s="89" t="s">
        <v>136</v>
      </c>
      <c r="AU159" s="89" t="s">
        <v>84</v>
      </c>
      <c r="AY159" s="6" t="s">
        <v>133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22</v>
      </c>
      <c r="BK159" s="156">
        <f>ROUND($I$159*$H$159,2)</f>
        <v>0</v>
      </c>
      <c r="BL159" s="89" t="s">
        <v>141</v>
      </c>
      <c r="BM159" s="89" t="s">
        <v>253</v>
      </c>
    </row>
    <row r="160" spans="2:47" s="6" customFormat="1" ht="27" customHeight="1">
      <c r="B160" s="23"/>
      <c r="C160" s="24"/>
      <c r="D160" s="157" t="s">
        <v>143</v>
      </c>
      <c r="E160" s="24"/>
      <c r="F160" s="158" t="s">
        <v>254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143</v>
      </c>
      <c r="AU160" s="6" t="s">
        <v>84</v>
      </c>
    </row>
    <row r="161" spans="2:51" s="6" customFormat="1" ht="15.75" customHeight="1">
      <c r="B161" s="168"/>
      <c r="C161" s="169"/>
      <c r="D161" s="161" t="s">
        <v>145</v>
      </c>
      <c r="E161" s="169"/>
      <c r="F161" s="170" t="s">
        <v>255</v>
      </c>
      <c r="G161" s="169"/>
      <c r="H161" s="169"/>
      <c r="J161" s="169"/>
      <c r="K161" s="169"/>
      <c r="L161" s="171"/>
      <c r="M161" s="172"/>
      <c r="N161" s="169"/>
      <c r="O161" s="169"/>
      <c r="P161" s="169"/>
      <c r="Q161" s="169"/>
      <c r="R161" s="169"/>
      <c r="S161" s="169"/>
      <c r="T161" s="173"/>
      <c r="AT161" s="174" t="s">
        <v>145</v>
      </c>
      <c r="AU161" s="174" t="s">
        <v>84</v>
      </c>
      <c r="AV161" s="174" t="s">
        <v>22</v>
      </c>
      <c r="AW161" s="174" t="s">
        <v>98</v>
      </c>
      <c r="AX161" s="174" t="s">
        <v>76</v>
      </c>
      <c r="AY161" s="174" t="s">
        <v>133</v>
      </c>
    </row>
    <row r="162" spans="2:51" s="6" customFormat="1" ht="15.75" customHeight="1">
      <c r="B162" s="159"/>
      <c r="C162" s="160"/>
      <c r="D162" s="161" t="s">
        <v>145</v>
      </c>
      <c r="E162" s="160"/>
      <c r="F162" s="162" t="s">
        <v>84</v>
      </c>
      <c r="G162" s="160"/>
      <c r="H162" s="163">
        <v>2</v>
      </c>
      <c r="J162" s="160"/>
      <c r="K162" s="160"/>
      <c r="L162" s="164"/>
      <c r="M162" s="165"/>
      <c r="N162" s="160"/>
      <c r="O162" s="160"/>
      <c r="P162" s="160"/>
      <c r="Q162" s="160"/>
      <c r="R162" s="160"/>
      <c r="S162" s="160"/>
      <c r="T162" s="166"/>
      <c r="AT162" s="167" t="s">
        <v>145</v>
      </c>
      <c r="AU162" s="167" t="s">
        <v>84</v>
      </c>
      <c r="AV162" s="167" t="s">
        <v>84</v>
      </c>
      <c r="AW162" s="167" t="s">
        <v>98</v>
      </c>
      <c r="AX162" s="167" t="s">
        <v>76</v>
      </c>
      <c r="AY162" s="167" t="s">
        <v>133</v>
      </c>
    </row>
    <row r="163" spans="2:65" s="6" customFormat="1" ht="15.75" customHeight="1">
      <c r="B163" s="23"/>
      <c r="C163" s="175" t="s">
        <v>256</v>
      </c>
      <c r="D163" s="175" t="s">
        <v>154</v>
      </c>
      <c r="E163" s="176" t="s">
        <v>257</v>
      </c>
      <c r="F163" s="177" t="s">
        <v>258</v>
      </c>
      <c r="G163" s="178" t="s">
        <v>252</v>
      </c>
      <c r="H163" s="179">
        <v>2</v>
      </c>
      <c r="I163" s="180"/>
      <c r="J163" s="181">
        <f>ROUND($I$163*$H$163,2)</f>
        <v>0</v>
      </c>
      <c r="K163" s="177" t="s">
        <v>157</v>
      </c>
      <c r="L163" s="182"/>
      <c r="M163" s="183"/>
      <c r="N163" s="184" t="s">
        <v>47</v>
      </c>
      <c r="O163" s="24"/>
      <c r="P163" s="154">
        <f>$O$163*$H$163</f>
        <v>0</v>
      </c>
      <c r="Q163" s="154">
        <v>0.0112</v>
      </c>
      <c r="R163" s="154">
        <f>$Q$163*$H$163</f>
        <v>0.0224</v>
      </c>
      <c r="S163" s="154">
        <v>0</v>
      </c>
      <c r="T163" s="155">
        <f>$S$163*$H$163</f>
        <v>0</v>
      </c>
      <c r="AR163" s="89" t="s">
        <v>158</v>
      </c>
      <c r="AT163" s="89" t="s">
        <v>154</v>
      </c>
      <c r="AU163" s="89" t="s">
        <v>84</v>
      </c>
      <c r="AY163" s="6" t="s">
        <v>133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22</v>
      </c>
      <c r="BK163" s="156">
        <f>ROUND($I$163*$H$163,2)</f>
        <v>0</v>
      </c>
      <c r="BL163" s="89" t="s">
        <v>141</v>
      </c>
      <c r="BM163" s="89" t="s">
        <v>259</v>
      </c>
    </row>
    <row r="164" spans="2:47" s="6" customFormat="1" ht="16.5" customHeight="1">
      <c r="B164" s="23"/>
      <c r="C164" s="24"/>
      <c r="D164" s="157" t="s">
        <v>143</v>
      </c>
      <c r="E164" s="24"/>
      <c r="F164" s="158" t="s">
        <v>260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143</v>
      </c>
      <c r="AU164" s="6" t="s">
        <v>84</v>
      </c>
    </row>
    <row r="165" spans="2:65" s="6" customFormat="1" ht="15.75" customHeight="1">
      <c r="B165" s="23"/>
      <c r="C165" s="145" t="s">
        <v>261</v>
      </c>
      <c r="D165" s="145" t="s">
        <v>136</v>
      </c>
      <c r="E165" s="146" t="s">
        <v>262</v>
      </c>
      <c r="F165" s="147" t="s">
        <v>263</v>
      </c>
      <c r="G165" s="148" t="s">
        <v>252</v>
      </c>
      <c r="H165" s="149">
        <v>1</v>
      </c>
      <c r="I165" s="150"/>
      <c r="J165" s="151">
        <f>ROUND($I$165*$H$165,2)</f>
        <v>0</v>
      </c>
      <c r="K165" s="147" t="s">
        <v>157</v>
      </c>
      <c r="L165" s="43"/>
      <c r="M165" s="152"/>
      <c r="N165" s="153" t="s">
        <v>47</v>
      </c>
      <c r="O165" s="24"/>
      <c r="P165" s="154">
        <f>$O$165*$H$165</f>
        <v>0</v>
      </c>
      <c r="Q165" s="154">
        <v>0.54769</v>
      </c>
      <c r="R165" s="154">
        <f>$Q$165*$H$165</f>
        <v>0.54769</v>
      </c>
      <c r="S165" s="154">
        <v>0</v>
      </c>
      <c r="T165" s="155">
        <f>$S$165*$H$165</f>
        <v>0</v>
      </c>
      <c r="AR165" s="89" t="s">
        <v>141</v>
      </c>
      <c r="AT165" s="89" t="s">
        <v>136</v>
      </c>
      <c r="AU165" s="89" t="s">
        <v>84</v>
      </c>
      <c r="AY165" s="6" t="s">
        <v>133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22</v>
      </c>
      <c r="BK165" s="156">
        <f>ROUND($I$165*$H$165,2)</f>
        <v>0</v>
      </c>
      <c r="BL165" s="89" t="s">
        <v>141</v>
      </c>
      <c r="BM165" s="89" t="s">
        <v>264</v>
      </c>
    </row>
    <row r="166" spans="2:47" s="6" customFormat="1" ht="27" customHeight="1">
      <c r="B166" s="23"/>
      <c r="C166" s="24"/>
      <c r="D166" s="157" t="s">
        <v>143</v>
      </c>
      <c r="E166" s="24"/>
      <c r="F166" s="158" t="s">
        <v>265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143</v>
      </c>
      <c r="AU166" s="6" t="s">
        <v>84</v>
      </c>
    </row>
    <row r="167" spans="2:51" s="6" customFormat="1" ht="15.75" customHeight="1">
      <c r="B167" s="168"/>
      <c r="C167" s="169"/>
      <c r="D167" s="161" t="s">
        <v>145</v>
      </c>
      <c r="E167" s="169"/>
      <c r="F167" s="170" t="s">
        <v>266</v>
      </c>
      <c r="G167" s="169"/>
      <c r="H167" s="169"/>
      <c r="J167" s="169"/>
      <c r="K167" s="169"/>
      <c r="L167" s="171"/>
      <c r="M167" s="172"/>
      <c r="N167" s="169"/>
      <c r="O167" s="169"/>
      <c r="P167" s="169"/>
      <c r="Q167" s="169"/>
      <c r="R167" s="169"/>
      <c r="S167" s="169"/>
      <c r="T167" s="173"/>
      <c r="AT167" s="174" t="s">
        <v>145</v>
      </c>
      <c r="AU167" s="174" t="s">
        <v>84</v>
      </c>
      <c r="AV167" s="174" t="s">
        <v>22</v>
      </c>
      <c r="AW167" s="174" t="s">
        <v>98</v>
      </c>
      <c r="AX167" s="174" t="s">
        <v>76</v>
      </c>
      <c r="AY167" s="174" t="s">
        <v>133</v>
      </c>
    </row>
    <row r="168" spans="2:51" s="6" customFormat="1" ht="15.75" customHeight="1">
      <c r="B168" s="159"/>
      <c r="C168" s="160"/>
      <c r="D168" s="161" t="s">
        <v>145</v>
      </c>
      <c r="E168" s="160"/>
      <c r="F168" s="162" t="s">
        <v>22</v>
      </c>
      <c r="G168" s="160"/>
      <c r="H168" s="163">
        <v>1</v>
      </c>
      <c r="J168" s="160"/>
      <c r="K168" s="160"/>
      <c r="L168" s="164"/>
      <c r="M168" s="165"/>
      <c r="N168" s="160"/>
      <c r="O168" s="160"/>
      <c r="P168" s="160"/>
      <c r="Q168" s="160"/>
      <c r="R168" s="160"/>
      <c r="S168" s="160"/>
      <c r="T168" s="166"/>
      <c r="AT168" s="167" t="s">
        <v>145</v>
      </c>
      <c r="AU168" s="167" t="s">
        <v>84</v>
      </c>
      <c r="AV168" s="167" t="s">
        <v>84</v>
      </c>
      <c r="AW168" s="167" t="s">
        <v>98</v>
      </c>
      <c r="AX168" s="167" t="s">
        <v>76</v>
      </c>
      <c r="AY168" s="167" t="s">
        <v>133</v>
      </c>
    </row>
    <row r="169" spans="2:65" s="6" customFormat="1" ht="15.75" customHeight="1">
      <c r="B169" s="23"/>
      <c r="C169" s="175" t="s">
        <v>267</v>
      </c>
      <c r="D169" s="175" t="s">
        <v>154</v>
      </c>
      <c r="E169" s="176" t="s">
        <v>268</v>
      </c>
      <c r="F169" s="177" t="s">
        <v>269</v>
      </c>
      <c r="G169" s="178" t="s">
        <v>252</v>
      </c>
      <c r="H169" s="179">
        <v>1</v>
      </c>
      <c r="I169" s="180"/>
      <c r="J169" s="181">
        <f>ROUND($I$169*$H$169,2)</f>
        <v>0</v>
      </c>
      <c r="K169" s="177" t="s">
        <v>157</v>
      </c>
      <c r="L169" s="182"/>
      <c r="M169" s="183"/>
      <c r="N169" s="184" t="s">
        <v>47</v>
      </c>
      <c r="O169" s="24"/>
      <c r="P169" s="154">
        <f>$O$169*$H$169</f>
        <v>0</v>
      </c>
      <c r="Q169" s="154">
        <v>0.0136</v>
      </c>
      <c r="R169" s="154">
        <f>$Q$169*$H$169</f>
        <v>0.0136</v>
      </c>
      <c r="S169" s="154">
        <v>0</v>
      </c>
      <c r="T169" s="155">
        <f>$S$169*$H$169</f>
        <v>0</v>
      </c>
      <c r="AR169" s="89" t="s">
        <v>158</v>
      </c>
      <c r="AT169" s="89" t="s">
        <v>154</v>
      </c>
      <c r="AU169" s="89" t="s">
        <v>84</v>
      </c>
      <c r="AY169" s="6" t="s">
        <v>133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22</v>
      </c>
      <c r="BK169" s="156">
        <f>ROUND($I$169*$H$169,2)</f>
        <v>0</v>
      </c>
      <c r="BL169" s="89" t="s">
        <v>141</v>
      </c>
      <c r="BM169" s="89" t="s">
        <v>270</v>
      </c>
    </row>
    <row r="170" spans="2:47" s="6" customFormat="1" ht="16.5" customHeight="1">
      <c r="B170" s="23"/>
      <c r="C170" s="24"/>
      <c r="D170" s="157" t="s">
        <v>143</v>
      </c>
      <c r="E170" s="24"/>
      <c r="F170" s="158" t="s">
        <v>271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143</v>
      </c>
      <c r="AU170" s="6" t="s">
        <v>84</v>
      </c>
    </row>
    <row r="171" spans="2:63" s="132" customFormat="1" ht="30.75" customHeight="1">
      <c r="B171" s="133"/>
      <c r="C171" s="134"/>
      <c r="D171" s="134" t="s">
        <v>75</v>
      </c>
      <c r="E171" s="143" t="s">
        <v>272</v>
      </c>
      <c r="F171" s="143" t="s">
        <v>273</v>
      </c>
      <c r="G171" s="134"/>
      <c r="H171" s="134"/>
      <c r="J171" s="144">
        <f>$BK$171</f>
        <v>0</v>
      </c>
      <c r="K171" s="134"/>
      <c r="L171" s="137"/>
      <c r="M171" s="138"/>
      <c r="N171" s="134"/>
      <c r="O171" s="134"/>
      <c r="P171" s="139">
        <f>SUM($P$172:$P$176)</f>
        <v>0</v>
      </c>
      <c r="Q171" s="134"/>
      <c r="R171" s="139">
        <f>SUM($R$172:$R$176)</f>
        <v>0.0037635200000000002</v>
      </c>
      <c r="S171" s="134"/>
      <c r="T171" s="140">
        <f>SUM($T$172:$T$176)</f>
        <v>0</v>
      </c>
      <c r="AR171" s="141" t="s">
        <v>22</v>
      </c>
      <c r="AT171" s="141" t="s">
        <v>75</v>
      </c>
      <c r="AU171" s="141" t="s">
        <v>22</v>
      </c>
      <c r="AY171" s="141" t="s">
        <v>133</v>
      </c>
      <c r="BK171" s="142">
        <f>SUM($BK$172:$BK$176)</f>
        <v>0</v>
      </c>
    </row>
    <row r="172" spans="2:65" s="6" customFormat="1" ht="15.75" customHeight="1">
      <c r="B172" s="23"/>
      <c r="C172" s="145" t="s">
        <v>274</v>
      </c>
      <c r="D172" s="145" t="s">
        <v>136</v>
      </c>
      <c r="E172" s="146" t="s">
        <v>275</v>
      </c>
      <c r="F172" s="147" t="s">
        <v>276</v>
      </c>
      <c r="G172" s="148" t="s">
        <v>277</v>
      </c>
      <c r="H172" s="149">
        <v>1</v>
      </c>
      <c r="I172" s="150"/>
      <c r="J172" s="151">
        <f>ROUND($I$172*$H$172,2)</f>
        <v>0</v>
      </c>
      <c r="K172" s="147"/>
      <c r="L172" s="43"/>
      <c r="M172" s="152"/>
      <c r="N172" s="153" t="s">
        <v>47</v>
      </c>
      <c r="O172" s="24"/>
      <c r="P172" s="154">
        <f>$O$172*$H$172</f>
        <v>0</v>
      </c>
      <c r="Q172" s="154">
        <v>0</v>
      </c>
      <c r="R172" s="154">
        <f>$Q$172*$H$172</f>
        <v>0</v>
      </c>
      <c r="S172" s="154">
        <v>0</v>
      </c>
      <c r="T172" s="155">
        <f>$S$172*$H$172</f>
        <v>0</v>
      </c>
      <c r="AR172" s="89" t="s">
        <v>141</v>
      </c>
      <c r="AT172" s="89" t="s">
        <v>136</v>
      </c>
      <c r="AU172" s="89" t="s">
        <v>84</v>
      </c>
      <c r="AY172" s="6" t="s">
        <v>133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22</v>
      </c>
      <c r="BK172" s="156">
        <f>ROUND($I$172*$H$172,2)</f>
        <v>0</v>
      </c>
      <c r="BL172" s="89" t="s">
        <v>141</v>
      </c>
      <c r="BM172" s="89" t="s">
        <v>278</v>
      </c>
    </row>
    <row r="173" spans="2:47" s="6" customFormat="1" ht="16.5" customHeight="1">
      <c r="B173" s="23"/>
      <c r="C173" s="24"/>
      <c r="D173" s="157" t="s">
        <v>143</v>
      </c>
      <c r="E173" s="24"/>
      <c r="F173" s="158" t="s">
        <v>279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143</v>
      </c>
      <c r="AU173" s="6" t="s">
        <v>84</v>
      </c>
    </row>
    <row r="174" spans="2:65" s="6" customFormat="1" ht="15.75" customHeight="1">
      <c r="B174" s="23"/>
      <c r="C174" s="145" t="s">
        <v>7</v>
      </c>
      <c r="D174" s="145" t="s">
        <v>136</v>
      </c>
      <c r="E174" s="146" t="s">
        <v>280</v>
      </c>
      <c r="F174" s="147" t="s">
        <v>281</v>
      </c>
      <c r="G174" s="148" t="s">
        <v>166</v>
      </c>
      <c r="H174" s="149">
        <v>94.088</v>
      </c>
      <c r="I174" s="150"/>
      <c r="J174" s="151">
        <f>ROUND($I$174*$H$174,2)</f>
        <v>0</v>
      </c>
      <c r="K174" s="147" t="s">
        <v>140</v>
      </c>
      <c r="L174" s="43"/>
      <c r="M174" s="152"/>
      <c r="N174" s="153" t="s">
        <v>47</v>
      </c>
      <c r="O174" s="24"/>
      <c r="P174" s="154">
        <f>$O$174*$H$174</f>
        <v>0</v>
      </c>
      <c r="Q174" s="154">
        <v>4E-05</v>
      </c>
      <c r="R174" s="154">
        <f>$Q$174*$H$174</f>
        <v>0.0037635200000000002</v>
      </c>
      <c r="S174" s="154">
        <v>0</v>
      </c>
      <c r="T174" s="155">
        <f>$S$174*$H$174</f>
        <v>0</v>
      </c>
      <c r="AR174" s="89" t="s">
        <v>141</v>
      </c>
      <c r="AT174" s="89" t="s">
        <v>136</v>
      </c>
      <c r="AU174" s="89" t="s">
        <v>84</v>
      </c>
      <c r="AY174" s="6" t="s">
        <v>133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22</v>
      </c>
      <c r="BK174" s="156">
        <f>ROUND($I$174*$H$174,2)</f>
        <v>0</v>
      </c>
      <c r="BL174" s="89" t="s">
        <v>141</v>
      </c>
      <c r="BM174" s="89" t="s">
        <v>282</v>
      </c>
    </row>
    <row r="175" spans="2:47" s="6" customFormat="1" ht="16.5" customHeight="1">
      <c r="B175" s="23"/>
      <c r="C175" s="24"/>
      <c r="D175" s="157" t="s">
        <v>143</v>
      </c>
      <c r="E175" s="24"/>
      <c r="F175" s="158" t="s">
        <v>281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143</v>
      </c>
      <c r="AU175" s="6" t="s">
        <v>84</v>
      </c>
    </row>
    <row r="176" spans="2:51" s="6" customFormat="1" ht="15.75" customHeight="1">
      <c r="B176" s="159"/>
      <c r="C176" s="160"/>
      <c r="D176" s="161" t="s">
        <v>145</v>
      </c>
      <c r="E176" s="160"/>
      <c r="F176" s="162" t="s">
        <v>283</v>
      </c>
      <c r="G176" s="160"/>
      <c r="H176" s="163">
        <v>94.088</v>
      </c>
      <c r="J176" s="160"/>
      <c r="K176" s="160"/>
      <c r="L176" s="164"/>
      <c r="M176" s="165"/>
      <c r="N176" s="160"/>
      <c r="O176" s="160"/>
      <c r="P176" s="160"/>
      <c r="Q176" s="160"/>
      <c r="R176" s="160"/>
      <c r="S176" s="160"/>
      <c r="T176" s="166"/>
      <c r="AT176" s="167" t="s">
        <v>145</v>
      </c>
      <c r="AU176" s="167" t="s">
        <v>84</v>
      </c>
      <c r="AV176" s="167" t="s">
        <v>84</v>
      </c>
      <c r="AW176" s="167" t="s">
        <v>98</v>
      </c>
      <c r="AX176" s="167" t="s">
        <v>76</v>
      </c>
      <c r="AY176" s="167" t="s">
        <v>133</v>
      </c>
    </row>
    <row r="177" spans="2:63" s="132" customFormat="1" ht="30.75" customHeight="1">
      <c r="B177" s="133"/>
      <c r="C177" s="134"/>
      <c r="D177" s="134" t="s">
        <v>75</v>
      </c>
      <c r="E177" s="143" t="s">
        <v>284</v>
      </c>
      <c r="F177" s="143" t="s">
        <v>285</v>
      </c>
      <c r="G177" s="134"/>
      <c r="H177" s="134"/>
      <c r="J177" s="144">
        <f>$BK$177</f>
        <v>0</v>
      </c>
      <c r="K177" s="134"/>
      <c r="L177" s="137"/>
      <c r="M177" s="138"/>
      <c r="N177" s="134"/>
      <c r="O177" s="134"/>
      <c r="P177" s="139">
        <f>SUM($P$178:$P$217)</f>
        <v>0</v>
      </c>
      <c r="Q177" s="134"/>
      <c r="R177" s="139">
        <f>SUM($R$178:$R$217)</f>
        <v>0</v>
      </c>
      <c r="S177" s="134"/>
      <c r="T177" s="140">
        <f>SUM($T$178:$T$217)</f>
        <v>6.09293</v>
      </c>
      <c r="AR177" s="141" t="s">
        <v>22</v>
      </c>
      <c r="AT177" s="141" t="s">
        <v>75</v>
      </c>
      <c r="AU177" s="141" t="s">
        <v>22</v>
      </c>
      <c r="AY177" s="141" t="s">
        <v>133</v>
      </c>
      <c r="BK177" s="142">
        <f>SUM($BK$178:$BK$217)</f>
        <v>0</v>
      </c>
    </row>
    <row r="178" spans="2:65" s="6" customFormat="1" ht="15.75" customHeight="1">
      <c r="B178" s="23"/>
      <c r="C178" s="145" t="s">
        <v>286</v>
      </c>
      <c r="D178" s="145" t="s">
        <v>136</v>
      </c>
      <c r="E178" s="146" t="s">
        <v>287</v>
      </c>
      <c r="F178" s="147" t="s">
        <v>288</v>
      </c>
      <c r="G178" s="148" t="s">
        <v>289</v>
      </c>
      <c r="H178" s="149">
        <v>1</v>
      </c>
      <c r="I178" s="150"/>
      <c r="J178" s="151">
        <f>ROUND($I$178*$H$178,2)</f>
        <v>0</v>
      </c>
      <c r="K178" s="147" t="s">
        <v>140</v>
      </c>
      <c r="L178" s="43"/>
      <c r="M178" s="152"/>
      <c r="N178" s="153" t="s">
        <v>47</v>
      </c>
      <c r="O178" s="24"/>
      <c r="P178" s="154">
        <f>$O$178*$H$178</f>
        <v>0</v>
      </c>
      <c r="Q178" s="154">
        <v>0</v>
      </c>
      <c r="R178" s="154">
        <f>$Q$178*$H$178</f>
        <v>0</v>
      </c>
      <c r="S178" s="154">
        <v>0.00156</v>
      </c>
      <c r="T178" s="155">
        <f>$S$178*$H$178</f>
        <v>0.00156</v>
      </c>
      <c r="AR178" s="89" t="s">
        <v>141</v>
      </c>
      <c r="AT178" s="89" t="s">
        <v>136</v>
      </c>
      <c r="AU178" s="89" t="s">
        <v>84</v>
      </c>
      <c r="AY178" s="6" t="s">
        <v>133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22</v>
      </c>
      <c r="BK178" s="156">
        <f>ROUND($I$178*$H$178,2)</f>
        <v>0</v>
      </c>
      <c r="BL178" s="89" t="s">
        <v>141</v>
      </c>
      <c r="BM178" s="89" t="s">
        <v>290</v>
      </c>
    </row>
    <row r="179" spans="2:47" s="6" customFormat="1" ht="16.5" customHeight="1">
      <c r="B179" s="23"/>
      <c r="C179" s="24"/>
      <c r="D179" s="157" t="s">
        <v>143</v>
      </c>
      <c r="E179" s="24"/>
      <c r="F179" s="158" t="s">
        <v>288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143</v>
      </c>
      <c r="AU179" s="6" t="s">
        <v>84</v>
      </c>
    </row>
    <row r="180" spans="2:51" s="6" customFormat="1" ht="15.75" customHeight="1">
      <c r="B180" s="168"/>
      <c r="C180" s="169"/>
      <c r="D180" s="161" t="s">
        <v>145</v>
      </c>
      <c r="E180" s="169"/>
      <c r="F180" s="170" t="s">
        <v>291</v>
      </c>
      <c r="G180" s="169"/>
      <c r="H180" s="169"/>
      <c r="J180" s="169"/>
      <c r="K180" s="169"/>
      <c r="L180" s="171"/>
      <c r="M180" s="172"/>
      <c r="N180" s="169"/>
      <c r="O180" s="169"/>
      <c r="P180" s="169"/>
      <c r="Q180" s="169"/>
      <c r="R180" s="169"/>
      <c r="S180" s="169"/>
      <c r="T180" s="173"/>
      <c r="AT180" s="174" t="s">
        <v>145</v>
      </c>
      <c r="AU180" s="174" t="s">
        <v>84</v>
      </c>
      <c r="AV180" s="174" t="s">
        <v>22</v>
      </c>
      <c r="AW180" s="174" t="s">
        <v>98</v>
      </c>
      <c r="AX180" s="174" t="s">
        <v>76</v>
      </c>
      <c r="AY180" s="174" t="s">
        <v>133</v>
      </c>
    </row>
    <row r="181" spans="2:51" s="6" customFormat="1" ht="15.75" customHeight="1">
      <c r="B181" s="159"/>
      <c r="C181" s="160"/>
      <c r="D181" s="161" t="s">
        <v>145</v>
      </c>
      <c r="E181" s="160"/>
      <c r="F181" s="162" t="s">
        <v>22</v>
      </c>
      <c r="G181" s="160"/>
      <c r="H181" s="163">
        <v>1</v>
      </c>
      <c r="J181" s="160"/>
      <c r="K181" s="160"/>
      <c r="L181" s="164"/>
      <c r="M181" s="165"/>
      <c r="N181" s="160"/>
      <c r="O181" s="160"/>
      <c r="P181" s="160"/>
      <c r="Q181" s="160"/>
      <c r="R181" s="160"/>
      <c r="S181" s="160"/>
      <c r="T181" s="166"/>
      <c r="AT181" s="167" t="s">
        <v>145</v>
      </c>
      <c r="AU181" s="167" t="s">
        <v>84</v>
      </c>
      <c r="AV181" s="167" t="s">
        <v>84</v>
      </c>
      <c r="AW181" s="167" t="s">
        <v>98</v>
      </c>
      <c r="AX181" s="167" t="s">
        <v>76</v>
      </c>
      <c r="AY181" s="167" t="s">
        <v>133</v>
      </c>
    </row>
    <row r="182" spans="2:65" s="6" customFormat="1" ht="15.75" customHeight="1">
      <c r="B182" s="23"/>
      <c r="C182" s="145" t="s">
        <v>292</v>
      </c>
      <c r="D182" s="145" t="s">
        <v>136</v>
      </c>
      <c r="E182" s="146" t="s">
        <v>293</v>
      </c>
      <c r="F182" s="147" t="s">
        <v>294</v>
      </c>
      <c r="G182" s="148" t="s">
        <v>166</v>
      </c>
      <c r="H182" s="149">
        <v>7.6</v>
      </c>
      <c r="I182" s="150"/>
      <c r="J182" s="151">
        <f>ROUND($I$182*$H$182,2)</f>
        <v>0</v>
      </c>
      <c r="K182" s="147" t="s">
        <v>157</v>
      </c>
      <c r="L182" s="43"/>
      <c r="M182" s="152"/>
      <c r="N182" s="153" t="s">
        <v>47</v>
      </c>
      <c r="O182" s="24"/>
      <c r="P182" s="154">
        <f>$O$182*$H$182</f>
        <v>0</v>
      </c>
      <c r="Q182" s="154">
        <v>0</v>
      </c>
      <c r="R182" s="154">
        <f>$Q$182*$H$182</f>
        <v>0</v>
      </c>
      <c r="S182" s="154">
        <v>0.022</v>
      </c>
      <c r="T182" s="155">
        <f>$S$182*$H$182</f>
        <v>0.1672</v>
      </c>
      <c r="AR182" s="89" t="s">
        <v>141</v>
      </c>
      <c r="AT182" s="89" t="s">
        <v>136</v>
      </c>
      <c r="AU182" s="89" t="s">
        <v>84</v>
      </c>
      <c r="AY182" s="6" t="s">
        <v>133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22</v>
      </c>
      <c r="BK182" s="156">
        <f>ROUND($I$182*$H$182,2)</f>
        <v>0</v>
      </c>
      <c r="BL182" s="89" t="s">
        <v>141</v>
      </c>
      <c r="BM182" s="89" t="s">
        <v>295</v>
      </c>
    </row>
    <row r="183" spans="2:47" s="6" customFormat="1" ht="27" customHeight="1">
      <c r="B183" s="23"/>
      <c r="C183" s="24"/>
      <c r="D183" s="157" t="s">
        <v>143</v>
      </c>
      <c r="E183" s="24"/>
      <c r="F183" s="158" t="s">
        <v>296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143</v>
      </c>
      <c r="AU183" s="6" t="s">
        <v>84</v>
      </c>
    </row>
    <row r="184" spans="2:51" s="6" customFormat="1" ht="15.75" customHeight="1">
      <c r="B184" s="159"/>
      <c r="C184" s="160"/>
      <c r="D184" s="161" t="s">
        <v>145</v>
      </c>
      <c r="E184" s="160"/>
      <c r="F184" s="162" t="s">
        <v>297</v>
      </c>
      <c r="G184" s="160"/>
      <c r="H184" s="163">
        <v>7.6</v>
      </c>
      <c r="J184" s="160"/>
      <c r="K184" s="160"/>
      <c r="L184" s="164"/>
      <c r="M184" s="165"/>
      <c r="N184" s="160"/>
      <c r="O184" s="160"/>
      <c r="P184" s="160"/>
      <c r="Q184" s="160"/>
      <c r="R184" s="160"/>
      <c r="S184" s="160"/>
      <c r="T184" s="166"/>
      <c r="AT184" s="167" t="s">
        <v>145</v>
      </c>
      <c r="AU184" s="167" t="s">
        <v>84</v>
      </c>
      <c r="AV184" s="167" t="s">
        <v>84</v>
      </c>
      <c r="AW184" s="167" t="s">
        <v>98</v>
      </c>
      <c r="AX184" s="167" t="s">
        <v>76</v>
      </c>
      <c r="AY184" s="167" t="s">
        <v>133</v>
      </c>
    </row>
    <row r="185" spans="2:65" s="6" customFormat="1" ht="15.75" customHeight="1">
      <c r="B185" s="23"/>
      <c r="C185" s="145" t="s">
        <v>298</v>
      </c>
      <c r="D185" s="145" t="s">
        <v>136</v>
      </c>
      <c r="E185" s="146" t="s">
        <v>299</v>
      </c>
      <c r="F185" s="147" t="s">
        <v>300</v>
      </c>
      <c r="G185" s="148" t="s">
        <v>252</v>
      </c>
      <c r="H185" s="149">
        <v>8</v>
      </c>
      <c r="I185" s="150"/>
      <c r="J185" s="151">
        <f>ROUND($I$185*$H$185,2)</f>
        <v>0</v>
      </c>
      <c r="K185" s="147" t="s">
        <v>157</v>
      </c>
      <c r="L185" s="43"/>
      <c r="M185" s="152"/>
      <c r="N185" s="153" t="s">
        <v>47</v>
      </c>
      <c r="O185" s="24"/>
      <c r="P185" s="154">
        <f>$O$185*$H$185</f>
        <v>0</v>
      </c>
      <c r="Q185" s="154">
        <v>0</v>
      </c>
      <c r="R185" s="154">
        <f>$Q$185*$H$185</f>
        <v>0</v>
      </c>
      <c r="S185" s="154">
        <v>0.024</v>
      </c>
      <c r="T185" s="155">
        <f>$S$185*$H$185</f>
        <v>0.192</v>
      </c>
      <c r="AR185" s="89" t="s">
        <v>141</v>
      </c>
      <c r="AT185" s="89" t="s">
        <v>136</v>
      </c>
      <c r="AU185" s="89" t="s">
        <v>84</v>
      </c>
      <c r="AY185" s="6" t="s">
        <v>133</v>
      </c>
      <c r="BE185" s="156">
        <f>IF($N$185="základní",$J$185,0)</f>
        <v>0</v>
      </c>
      <c r="BF185" s="156">
        <f>IF($N$185="snížená",$J$185,0)</f>
        <v>0</v>
      </c>
      <c r="BG185" s="156">
        <f>IF($N$185="zákl. přenesená",$J$185,0)</f>
        <v>0</v>
      </c>
      <c r="BH185" s="156">
        <f>IF($N$185="sníž. přenesená",$J$185,0)</f>
        <v>0</v>
      </c>
      <c r="BI185" s="156">
        <f>IF($N$185="nulová",$J$185,0)</f>
        <v>0</v>
      </c>
      <c r="BJ185" s="89" t="s">
        <v>22</v>
      </c>
      <c r="BK185" s="156">
        <f>ROUND($I$185*$H$185,2)</f>
        <v>0</v>
      </c>
      <c r="BL185" s="89" t="s">
        <v>141</v>
      </c>
      <c r="BM185" s="89" t="s">
        <v>301</v>
      </c>
    </row>
    <row r="186" spans="2:47" s="6" customFormat="1" ht="27" customHeight="1">
      <c r="B186" s="23"/>
      <c r="C186" s="24"/>
      <c r="D186" s="157" t="s">
        <v>143</v>
      </c>
      <c r="E186" s="24"/>
      <c r="F186" s="158" t="s">
        <v>302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143</v>
      </c>
      <c r="AU186" s="6" t="s">
        <v>84</v>
      </c>
    </row>
    <row r="187" spans="2:65" s="6" customFormat="1" ht="15.75" customHeight="1">
      <c r="B187" s="23"/>
      <c r="C187" s="145" t="s">
        <v>303</v>
      </c>
      <c r="D187" s="145" t="s">
        <v>136</v>
      </c>
      <c r="E187" s="146" t="s">
        <v>304</v>
      </c>
      <c r="F187" s="147" t="s">
        <v>305</v>
      </c>
      <c r="G187" s="148" t="s">
        <v>252</v>
      </c>
      <c r="H187" s="149">
        <v>1</v>
      </c>
      <c r="I187" s="150"/>
      <c r="J187" s="151">
        <f>ROUND($I$187*$H$187,2)</f>
        <v>0</v>
      </c>
      <c r="K187" s="147" t="s">
        <v>157</v>
      </c>
      <c r="L187" s="43"/>
      <c r="M187" s="152"/>
      <c r="N187" s="153" t="s">
        <v>47</v>
      </c>
      <c r="O187" s="24"/>
      <c r="P187" s="154">
        <f>$O$187*$H$187</f>
        <v>0</v>
      </c>
      <c r="Q187" s="154">
        <v>0</v>
      </c>
      <c r="R187" s="154">
        <f>$Q$187*$H$187</f>
        <v>0</v>
      </c>
      <c r="S187" s="154">
        <v>0.174</v>
      </c>
      <c r="T187" s="155">
        <f>$S$187*$H$187</f>
        <v>0.174</v>
      </c>
      <c r="AR187" s="89" t="s">
        <v>141</v>
      </c>
      <c r="AT187" s="89" t="s">
        <v>136</v>
      </c>
      <c r="AU187" s="89" t="s">
        <v>84</v>
      </c>
      <c r="AY187" s="6" t="s">
        <v>133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22</v>
      </c>
      <c r="BK187" s="156">
        <f>ROUND($I$187*$H$187,2)</f>
        <v>0</v>
      </c>
      <c r="BL187" s="89" t="s">
        <v>141</v>
      </c>
      <c r="BM187" s="89" t="s">
        <v>306</v>
      </c>
    </row>
    <row r="188" spans="2:47" s="6" customFormat="1" ht="16.5" customHeight="1">
      <c r="B188" s="23"/>
      <c r="C188" s="24"/>
      <c r="D188" s="157" t="s">
        <v>143</v>
      </c>
      <c r="E188" s="24"/>
      <c r="F188" s="158" t="s">
        <v>307</v>
      </c>
      <c r="G188" s="24"/>
      <c r="H188" s="24"/>
      <c r="J188" s="24"/>
      <c r="K188" s="24"/>
      <c r="L188" s="43"/>
      <c r="M188" s="56"/>
      <c r="N188" s="24"/>
      <c r="O188" s="24"/>
      <c r="P188" s="24"/>
      <c r="Q188" s="24"/>
      <c r="R188" s="24"/>
      <c r="S188" s="24"/>
      <c r="T188" s="57"/>
      <c r="AT188" s="6" t="s">
        <v>143</v>
      </c>
      <c r="AU188" s="6" t="s">
        <v>84</v>
      </c>
    </row>
    <row r="189" spans="2:65" s="6" customFormat="1" ht="15.75" customHeight="1">
      <c r="B189" s="23"/>
      <c r="C189" s="145" t="s">
        <v>308</v>
      </c>
      <c r="D189" s="145" t="s">
        <v>136</v>
      </c>
      <c r="E189" s="146" t="s">
        <v>309</v>
      </c>
      <c r="F189" s="147" t="s">
        <v>310</v>
      </c>
      <c r="G189" s="148" t="s">
        <v>252</v>
      </c>
      <c r="H189" s="149">
        <v>3</v>
      </c>
      <c r="I189" s="150"/>
      <c r="J189" s="151">
        <f>ROUND($I$189*$H$189,2)</f>
        <v>0</v>
      </c>
      <c r="K189" s="147" t="s">
        <v>157</v>
      </c>
      <c r="L189" s="43"/>
      <c r="M189" s="152"/>
      <c r="N189" s="153" t="s">
        <v>47</v>
      </c>
      <c r="O189" s="24"/>
      <c r="P189" s="154">
        <f>$O$189*$H$189</f>
        <v>0</v>
      </c>
      <c r="Q189" s="154">
        <v>0</v>
      </c>
      <c r="R189" s="154">
        <f>$Q$189*$H$189</f>
        <v>0</v>
      </c>
      <c r="S189" s="154">
        <v>0.1104</v>
      </c>
      <c r="T189" s="155">
        <f>$S$189*$H$189</f>
        <v>0.3312</v>
      </c>
      <c r="AR189" s="89" t="s">
        <v>141</v>
      </c>
      <c r="AT189" s="89" t="s">
        <v>136</v>
      </c>
      <c r="AU189" s="89" t="s">
        <v>84</v>
      </c>
      <c r="AY189" s="6" t="s">
        <v>133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22</v>
      </c>
      <c r="BK189" s="156">
        <f>ROUND($I$189*$H$189,2)</f>
        <v>0</v>
      </c>
      <c r="BL189" s="89" t="s">
        <v>141</v>
      </c>
      <c r="BM189" s="89" t="s">
        <v>311</v>
      </c>
    </row>
    <row r="190" spans="2:47" s="6" customFormat="1" ht="16.5" customHeight="1">
      <c r="B190" s="23"/>
      <c r="C190" s="24"/>
      <c r="D190" s="157" t="s">
        <v>143</v>
      </c>
      <c r="E190" s="24"/>
      <c r="F190" s="158" t="s">
        <v>312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143</v>
      </c>
      <c r="AU190" s="6" t="s">
        <v>84</v>
      </c>
    </row>
    <row r="191" spans="2:65" s="6" customFormat="1" ht="15.75" customHeight="1">
      <c r="B191" s="23"/>
      <c r="C191" s="145" t="s">
        <v>313</v>
      </c>
      <c r="D191" s="145" t="s">
        <v>136</v>
      </c>
      <c r="E191" s="146" t="s">
        <v>314</v>
      </c>
      <c r="F191" s="147" t="s">
        <v>315</v>
      </c>
      <c r="G191" s="148" t="s">
        <v>289</v>
      </c>
      <c r="H191" s="149">
        <v>1</v>
      </c>
      <c r="I191" s="150"/>
      <c r="J191" s="151">
        <f>ROUND($I$191*$H$191,2)</f>
        <v>0</v>
      </c>
      <c r="K191" s="147" t="s">
        <v>157</v>
      </c>
      <c r="L191" s="43"/>
      <c r="M191" s="152"/>
      <c r="N191" s="153" t="s">
        <v>47</v>
      </c>
      <c r="O191" s="24"/>
      <c r="P191" s="154">
        <f>$O$191*$H$191</f>
        <v>0</v>
      </c>
      <c r="Q191" s="154">
        <v>0</v>
      </c>
      <c r="R191" s="154">
        <f>$Q$191*$H$191</f>
        <v>0</v>
      </c>
      <c r="S191" s="154">
        <v>0.01933</v>
      </c>
      <c r="T191" s="155">
        <f>$S$191*$H$191</f>
        <v>0.01933</v>
      </c>
      <c r="AR191" s="89" t="s">
        <v>141</v>
      </c>
      <c r="AT191" s="89" t="s">
        <v>136</v>
      </c>
      <c r="AU191" s="89" t="s">
        <v>84</v>
      </c>
      <c r="AY191" s="6" t="s">
        <v>133</v>
      </c>
      <c r="BE191" s="156">
        <f>IF($N$191="základní",$J$191,0)</f>
        <v>0</v>
      </c>
      <c r="BF191" s="156">
        <f>IF($N$191="snížená",$J$191,0)</f>
        <v>0</v>
      </c>
      <c r="BG191" s="156">
        <f>IF($N$191="zákl. přenesená",$J$191,0)</f>
        <v>0</v>
      </c>
      <c r="BH191" s="156">
        <f>IF($N$191="sníž. přenesená",$J$191,0)</f>
        <v>0</v>
      </c>
      <c r="BI191" s="156">
        <f>IF($N$191="nulová",$J$191,0)</f>
        <v>0</v>
      </c>
      <c r="BJ191" s="89" t="s">
        <v>22</v>
      </c>
      <c r="BK191" s="156">
        <f>ROUND($I$191*$H$191,2)</f>
        <v>0</v>
      </c>
      <c r="BL191" s="89" t="s">
        <v>141</v>
      </c>
      <c r="BM191" s="89" t="s">
        <v>316</v>
      </c>
    </row>
    <row r="192" spans="2:47" s="6" customFormat="1" ht="16.5" customHeight="1">
      <c r="B192" s="23"/>
      <c r="C192" s="24"/>
      <c r="D192" s="157" t="s">
        <v>143</v>
      </c>
      <c r="E192" s="24"/>
      <c r="F192" s="158" t="s">
        <v>317</v>
      </c>
      <c r="G192" s="24"/>
      <c r="H192" s="24"/>
      <c r="J192" s="24"/>
      <c r="K192" s="24"/>
      <c r="L192" s="43"/>
      <c r="M192" s="56"/>
      <c r="N192" s="24"/>
      <c r="O192" s="24"/>
      <c r="P192" s="24"/>
      <c r="Q192" s="24"/>
      <c r="R192" s="24"/>
      <c r="S192" s="24"/>
      <c r="T192" s="57"/>
      <c r="AT192" s="6" t="s">
        <v>143</v>
      </c>
      <c r="AU192" s="6" t="s">
        <v>84</v>
      </c>
    </row>
    <row r="193" spans="2:65" s="6" customFormat="1" ht="15.75" customHeight="1">
      <c r="B193" s="23"/>
      <c r="C193" s="145" t="s">
        <v>318</v>
      </c>
      <c r="D193" s="145" t="s">
        <v>136</v>
      </c>
      <c r="E193" s="146" t="s">
        <v>319</v>
      </c>
      <c r="F193" s="147" t="s">
        <v>320</v>
      </c>
      <c r="G193" s="148" t="s">
        <v>166</v>
      </c>
      <c r="H193" s="149">
        <v>17.42</v>
      </c>
      <c r="I193" s="150"/>
      <c r="J193" s="151">
        <f>ROUND($I$193*$H$193,2)</f>
        <v>0</v>
      </c>
      <c r="K193" s="147" t="s">
        <v>140</v>
      </c>
      <c r="L193" s="43"/>
      <c r="M193" s="152"/>
      <c r="N193" s="153" t="s">
        <v>47</v>
      </c>
      <c r="O193" s="24"/>
      <c r="P193" s="154">
        <f>$O$193*$H$193</f>
        <v>0</v>
      </c>
      <c r="Q193" s="154">
        <v>0</v>
      </c>
      <c r="R193" s="154">
        <f>$Q$193*$H$193</f>
        <v>0</v>
      </c>
      <c r="S193" s="154">
        <v>0.131</v>
      </c>
      <c r="T193" s="155">
        <f>$S$193*$H$193</f>
        <v>2.28202</v>
      </c>
      <c r="AR193" s="89" t="s">
        <v>141</v>
      </c>
      <c r="AT193" s="89" t="s">
        <v>136</v>
      </c>
      <c r="AU193" s="89" t="s">
        <v>84</v>
      </c>
      <c r="AY193" s="6" t="s">
        <v>133</v>
      </c>
      <c r="BE193" s="156">
        <f>IF($N$193="základní",$J$193,0)</f>
        <v>0</v>
      </c>
      <c r="BF193" s="156">
        <f>IF($N$193="snížená",$J$193,0)</f>
        <v>0</v>
      </c>
      <c r="BG193" s="156">
        <f>IF($N$193="zákl. přenesená",$J$193,0)</f>
        <v>0</v>
      </c>
      <c r="BH193" s="156">
        <f>IF($N$193="sníž. přenesená",$J$193,0)</f>
        <v>0</v>
      </c>
      <c r="BI193" s="156">
        <f>IF($N$193="nulová",$J$193,0)</f>
        <v>0</v>
      </c>
      <c r="BJ193" s="89" t="s">
        <v>22</v>
      </c>
      <c r="BK193" s="156">
        <f>ROUND($I$193*$H$193,2)</f>
        <v>0</v>
      </c>
      <c r="BL193" s="89" t="s">
        <v>141</v>
      </c>
      <c r="BM193" s="89" t="s">
        <v>321</v>
      </c>
    </row>
    <row r="194" spans="2:47" s="6" customFormat="1" ht="16.5" customHeight="1">
      <c r="B194" s="23"/>
      <c r="C194" s="24"/>
      <c r="D194" s="157" t="s">
        <v>143</v>
      </c>
      <c r="E194" s="24"/>
      <c r="F194" s="158" t="s">
        <v>320</v>
      </c>
      <c r="G194" s="24"/>
      <c r="H194" s="24"/>
      <c r="J194" s="24"/>
      <c r="K194" s="24"/>
      <c r="L194" s="43"/>
      <c r="M194" s="56"/>
      <c r="N194" s="24"/>
      <c r="O194" s="24"/>
      <c r="P194" s="24"/>
      <c r="Q194" s="24"/>
      <c r="R194" s="24"/>
      <c r="S194" s="24"/>
      <c r="T194" s="57"/>
      <c r="AT194" s="6" t="s">
        <v>143</v>
      </c>
      <c r="AU194" s="6" t="s">
        <v>84</v>
      </c>
    </row>
    <row r="195" spans="2:51" s="6" customFormat="1" ht="15.75" customHeight="1">
      <c r="B195" s="159"/>
      <c r="C195" s="160"/>
      <c r="D195" s="161" t="s">
        <v>145</v>
      </c>
      <c r="E195" s="160"/>
      <c r="F195" s="162" t="s">
        <v>322</v>
      </c>
      <c r="G195" s="160"/>
      <c r="H195" s="163">
        <v>17.42</v>
      </c>
      <c r="J195" s="160"/>
      <c r="K195" s="160"/>
      <c r="L195" s="164"/>
      <c r="M195" s="165"/>
      <c r="N195" s="160"/>
      <c r="O195" s="160"/>
      <c r="P195" s="160"/>
      <c r="Q195" s="160"/>
      <c r="R195" s="160"/>
      <c r="S195" s="160"/>
      <c r="T195" s="166"/>
      <c r="AT195" s="167" t="s">
        <v>145</v>
      </c>
      <c r="AU195" s="167" t="s">
        <v>84</v>
      </c>
      <c r="AV195" s="167" t="s">
        <v>84</v>
      </c>
      <c r="AW195" s="167" t="s">
        <v>98</v>
      </c>
      <c r="AX195" s="167" t="s">
        <v>76</v>
      </c>
      <c r="AY195" s="167" t="s">
        <v>133</v>
      </c>
    </row>
    <row r="196" spans="2:65" s="6" customFormat="1" ht="15.75" customHeight="1">
      <c r="B196" s="23"/>
      <c r="C196" s="145" t="s">
        <v>323</v>
      </c>
      <c r="D196" s="145" t="s">
        <v>136</v>
      </c>
      <c r="E196" s="146" t="s">
        <v>324</v>
      </c>
      <c r="F196" s="147" t="s">
        <v>325</v>
      </c>
      <c r="G196" s="148" t="s">
        <v>166</v>
      </c>
      <c r="H196" s="149">
        <v>17.892</v>
      </c>
      <c r="I196" s="150"/>
      <c r="J196" s="151">
        <f>ROUND($I$196*$H$196,2)</f>
        <v>0</v>
      </c>
      <c r="K196" s="147" t="s">
        <v>140</v>
      </c>
      <c r="L196" s="43"/>
      <c r="M196" s="152"/>
      <c r="N196" s="153" t="s">
        <v>47</v>
      </c>
      <c r="O196" s="24"/>
      <c r="P196" s="154">
        <f>$O$196*$H$196</f>
        <v>0</v>
      </c>
      <c r="Q196" s="154">
        <v>0</v>
      </c>
      <c r="R196" s="154">
        <f>$Q$196*$H$196</f>
        <v>0</v>
      </c>
      <c r="S196" s="154">
        <v>0.035</v>
      </c>
      <c r="T196" s="155">
        <f>$S$196*$H$196</f>
        <v>0.62622</v>
      </c>
      <c r="AR196" s="89" t="s">
        <v>141</v>
      </c>
      <c r="AT196" s="89" t="s">
        <v>136</v>
      </c>
      <c r="AU196" s="89" t="s">
        <v>84</v>
      </c>
      <c r="AY196" s="6" t="s">
        <v>133</v>
      </c>
      <c r="BE196" s="156">
        <f>IF($N$196="základní",$J$196,0)</f>
        <v>0</v>
      </c>
      <c r="BF196" s="156">
        <f>IF($N$196="snížená",$J$196,0)</f>
        <v>0</v>
      </c>
      <c r="BG196" s="156">
        <f>IF($N$196="zákl. přenesená",$J$196,0)</f>
        <v>0</v>
      </c>
      <c r="BH196" s="156">
        <f>IF($N$196="sníž. přenesená",$J$196,0)</f>
        <v>0</v>
      </c>
      <c r="BI196" s="156">
        <f>IF($N$196="nulová",$J$196,0)</f>
        <v>0</v>
      </c>
      <c r="BJ196" s="89" t="s">
        <v>22</v>
      </c>
      <c r="BK196" s="156">
        <f>ROUND($I$196*$H$196,2)</f>
        <v>0</v>
      </c>
      <c r="BL196" s="89" t="s">
        <v>141</v>
      </c>
      <c r="BM196" s="89" t="s">
        <v>326</v>
      </c>
    </row>
    <row r="197" spans="2:47" s="6" customFormat="1" ht="16.5" customHeight="1">
      <c r="B197" s="23"/>
      <c r="C197" s="24"/>
      <c r="D197" s="157" t="s">
        <v>143</v>
      </c>
      <c r="E197" s="24"/>
      <c r="F197" s="158" t="s">
        <v>327</v>
      </c>
      <c r="G197" s="24"/>
      <c r="H197" s="24"/>
      <c r="J197" s="24"/>
      <c r="K197" s="24"/>
      <c r="L197" s="43"/>
      <c r="M197" s="56"/>
      <c r="N197" s="24"/>
      <c r="O197" s="24"/>
      <c r="P197" s="24"/>
      <c r="Q197" s="24"/>
      <c r="R197" s="24"/>
      <c r="S197" s="24"/>
      <c r="T197" s="57"/>
      <c r="AT197" s="6" t="s">
        <v>143</v>
      </c>
      <c r="AU197" s="6" t="s">
        <v>84</v>
      </c>
    </row>
    <row r="198" spans="2:51" s="6" customFormat="1" ht="15.75" customHeight="1">
      <c r="B198" s="159"/>
      <c r="C198" s="160"/>
      <c r="D198" s="161" t="s">
        <v>145</v>
      </c>
      <c r="E198" s="160"/>
      <c r="F198" s="162" t="s">
        <v>328</v>
      </c>
      <c r="G198" s="160"/>
      <c r="H198" s="163">
        <v>17.892</v>
      </c>
      <c r="J198" s="160"/>
      <c r="K198" s="160"/>
      <c r="L198" s="164"/>
      <c r="M198" s="165"/>
      <c r="N198" s="160"/>
      <c r="O198" s="160"/>
      <c r="P198" s="160"/>
      <c r="Q198" s="160"/>
      <c r="R198" s="160"/>
      <c r="S198" s="160"/>
      <c r="T198" s="166"/>
      <c r="AT198" s="167" t="s">
        <v>145</v>
      </c>
      <c r="AU198" s="167" t="s">
        <v>84</v>
      </c>
      <c r="AV198" s="167" t="s">
        <v>84</v>
      </c>
      <c r="AW198" s="167" t="s">
        <v>98</v>
      </c>
      <c r="AX198" s="167" t="s">
        <v>76</v>
      </c>
      <c r="AY198" s="167" t="s">
        <v>133</v>
      </c>
    </row>
    <row r="199" spans="2:65" s="6" customFormat="1" ht="15.75" customHeight="1">
      <c r="B199" s="23"/>
      <c r="C199" s="145" t="s">
        <v>329</v>
      </c>
      <c r="D199" s="145" t="s">
        <v>136</v>
      </c>
      <c r="E199" s="146" t="s">
        <v>330</v>
      </c>
      <c r="F199" s="147" t="s">
        <v>331</v>
      </c>
      <c r="G199" s="148" t="s">
        <v>166</v>
      </c>
      <c r="H199" s="149">
        <v>7.2</v>
      </c>
      <c r="I199" s="150"/>
      <c r="J199" s="151">
        <f>ROUND($I$199*$H$199,2)</f>
        <v>0</v>
      </c>
      <c r="K199" s="147" t="s">
        <v>140</v>
      </c>
      <c r="L199" s="43"/>
      <c r="M199" s="152"/>
      <c r="N199" s="153" t="s">
        <v>47</v>
      </c>
      <c r="O199" s="24"/>
      <c r="P199" s="154">
        <f>$O$199*$H$199</f>
        <v>0</v>
      </c>
      <c r="Q199" s="154">
        <v>0</v>
      </c>
      <c r="R199" s="154">
        <f>$Q$199*$H$199</f>
        <v>0</v>
      </c>
      <c r="S199" s="154">
        <v>0.088</v>
      </c>
      <c r="T199" s="155">
        <f>$S$199*$H$199</f>
        <v>0.6335999999999999</v>
      </c>
      <c r="AR199" s="89" t="s">
        <v>141</v>
      </c>
      <c r="AT199" s="89" t="s">
        <v>136</v>
      </c>
      <c r="AU199" s="89" t="s">
        <v>84</v>
      </c>
      <c r="AY199" s="6" t="s">
        <v>133</v>
      </c>
      <c r="BE199" s="156">
        <f>IF($N$199="základní",$J$199,0)</f>
        <v>0</v>
      </c>
      <c r="BF199" s="156">
        <f>IF($N$199="snížená",$J$199,0)</f>
        <v>0</v>
      </c>
      <c r="BG199" s="156">
        <f>IF($N$199="zákl. přenesená",$J$199,0)</f>
        <v>0</v>
      </c>
      <c r="BH199" s="156">
        <f>IF($N$199="sníž. přenesená",$J$199,0)</f>
        <v>0</v>
      </c>
      <c r="BI199" s="156">
        <f>IF($N$199="nulová",$J$199,0)</f>
        <v>0</v>
      </c>
      <c r="BJ199" s="89" t="s">
        <v>22</v>
      </c>
      <c r="BK199" s="156">
        <f>ROUND($I$199*$H$199,2)</f>
        <v>0</v>
      </c>
      <c r="BL199" s="89" t="s">
        <v>141</v>
      </c>
      <c r="BM199" s="89" t="s">
        <v>332</v>
      </c>
    </row>
    <row r="200" spans="2:47" s="6" customFormat="1" ht="16.5" customHeight="1">
      <c r="B200" s="23"/>
      <c r="C200" s="24"/>
      <c r="D200" s="157" t="s">
        <v>143</v>
      </c>
      <c r="E200" s="24"/>
      <c r="F200" s="158" t="s">
        <v>333</v>
      </c>
      <c r="G200" s="24"/>
      <c r="H200" s="24"/>
      <c r="J200" s="24"/>
      <c r="K200" s="24"/>
      <c r="L200" s="43"/>
      <c r="M200" s="56"/>
      <c r="N200" s="24"/>
      <c r="O200" s="24"/>
      <c r="P200" s="24"/>
      <c r="Q200" s="24"/>
      <c r="R200" s="24"/>
      <c r="S200" s="24"/>
      <c r="T200" s="57"/>
      <c r="AT200" s="6" t="s">
        <v>143</v>
      </c>
      <c r="AU200" s="6" t="s">
        <v>84</v>
      </c>
    </row>
    <row r="201" spans="2:51" s="6" customFormat="1" ht="15.75" customHeight="1">
      <c r="B201" s="159"/>
      <c r="C201" s="160"/>
      <c r="D201" s="161" t="s">
        <v>145</v>
      </c>
      <c r="E201" s="160"/>
      <c r="F201" s="162" t="s">
        <v>334</v>
      </c>
      <c r="G201" s="160"/>
      <c r="H201" s="163">
        <v>7.2</v>
      </c>
      <c r="J201" s="160"/>
      <c r="K201" s="160"/>
      <c r="L201" s="164"/>
      <c r="M201" s="165"/>
      <c r="N201" s="160"/>
      <c r="O201" s="160"/>
      <c r="P201" s="160"/>
      <c r="Q201" s="160"/>
      <c r="R201" s="160"/>
      <c r="S201" s="160"/>
      <c r="T201" s="166"/>
      <c r="AT201" s="167" t="s">
        <v>145</v>
      </c>
      <c r="AU201" s="167" t="s">
        <v>84</v>
      </c>
      <c r="AV201" s="167" t="s">
        <v>84</v>
      </c>
      <c r="AW201" s="167" t="s">
        <v>98</v>
      </c>
      <c r="AX201" s="167" t="s">
        <v>76</v>
      </c>
      <c r="AY201" s="167" t="s">
        <v>133</v>
      </c>
    </row>
    <row r="202" spans="2:65" s="6" customFormat="1" ht="15.75" customHeight="1">
      <c r="B202" s="23"/>
      <c r="C202" s="145" t="s">
        <v>335</v>
      </c>
      <c r="D202" s="145" t="s">
        <v>136</v>
      </c>
      <c r="E202" s="146" t="s">
        <v>336</v>
      </c>
      <c r="F202" s="147" t="s">
        <v>337</v>
      </c>
      <c r="G202" s="148" t="s">
        <v>166</v>
      </c>
      <c r="H202" s="149">
        <v>2.7</v>
      </c>
      <c r="I202" s="150"/>
      <c r="J202" s="151">
        <f>ROUND($I$202*$H$202,2)</f>
        <v>0</v>
      </c>
      <c r="K202" s="147" t="s">
        <v>140</v>
      </c>
      <c r="L202" s="43"/>
      <c r="M202" s="152"/>
      <c r="N202" s="153" t="s">
        <v>47</v>
      </c>
      <c r="O202" s="24"/>
      <c r="P202" s="154">
        <f>$O$202*$H$202</f>
        <v>0</v>
      </c>
      <c r="Q202" s="154">
        <v>0</v>
      </c>
      <c r="R202" s="154">
        <f>$Q$202*$H$202</f>
        <v>0</v>
      </c>
      <c r="S202" s="154">
        <v>0.067</v>
      </c>
      <c r="T202" s="155">
        <f>$S$202*$H$202</f>
        <v>0.18090000000000003</v>
      </c>
      <c r="AR202" s="89" t="s">
        <v>141</v>
      </c>
      <c r="AT202" s="89" t="s">
        <v>136</v>
      </c>
      <c r="AU202" s="89" t="s">
        <v>84</v>
      </c>
      <c r="AY202" s="6" t="s">
        <v>133</v>
      </c>
      <c r="BE202" s="156">
        <f>IF($N$202="základní",$J$202,0)</f>
        <v>0</v>
      </c>
      <c r="BF202" s="156">
        <f>IF($N$202="snížená",$J$202,0)</f>
        <v>0</v>
      </c>
      <c r="BG202" s="156">
        <f>IF($N$202="zákl. přenesená",$J$202,0)</f>
        <v>0</v>
      </c>
      <c r="BH202" s="156">
        <f>IF($N$202="sníž. přenesená",$J$202,0)</f>
        <v>0</v>
      </c>
      <c r="BI202" s="156">
        <f>IF($N$202="nulová",$J$202,0)</f>
        <v>0</v>
      </c>
      <c r="BJ202" s="89" t="s">
        <v>22</v>
      </c>
      <c r="BK202" s="156">
        <f>ROUND($I$202*$H$202,2)</f>
        <v>0</v>
      </c>
      <c r="BL202" s="89" t="s">
        <v>141</v>
      </c>
      <c r="BM202" s="89" t="s">
        <v>338</v>
      </c>
    </row>
    <row r="203" spans="2:47" s="6" customFormat="1" ht="16.5" customHeight="1">
      <c r="B203" s="23"/>
      <c r="C203" s="24"/>
      <c r="D203" s="157" t="s">
        <v>143</v>
      </c>
      <c r="E203" s="24"/>
      <c r="F203" s="158" t="s">
        <v>339</v>
      </c>
      <c r="G203" s="24"/>
      <c r="H203" s="24"/>
      <c r="J203" s="24"/>
      <c r="K203" s="24"/>
      <c r="L203" s="43"/>
      <c r="M203" s="56"/>
      <c r="N203" s="24"/>
      <c r="O203" s="24"/>
      <c r="P203" s="24"/>
      <c r="Q203" s="24"/>
      <c r="R203" s="24"/>
      <c r="S203" s="24"/>
      <c r="T203" s="57"/>
      <c r="AT203" s="6" t="s">
        <v>143</v>
      </c>
      <c r="AU203" s="6" t="s">
        <v>84</v>
      </c>
    </row>
    <row r="204" spans="2:51" s="6" customFormat="1" ht="15.75" customHeight="1">
      <c r="B204" s="159"/>
      <c r="C204" s="160"/>
      <c r="D204" s="161" t="s">
        <v>145</v>
      </c>
      <c r="E204" s="160"/>
      <c r="F204" s="162" t="s">
        <v>340</v>
      </c>
      <c r="G204" s="160"/>
      <c r="H204" s="163">
        <v>2.7</v>
      </c>
      <c r="J204" s="160"/>
      <c r="K204" s="160"/>
      <c r="L204" s="164"/>
      <c r="M204" s="165"/>
      <c r="N204" s="160"/>
      <c r="O204" s="160"/>
      <c r="P204" s="160"/>
      <c r="Q204" s="160"/>
      <c r="R204" s="160"/>
      <c r="S204" s="160"/>
      <c r="T204" s="166"/>
      <c r="AT204" s="167" t="s">
        <v>145</v>
      </c>
      <c r="AU204" s="167" t="s">
        <v>84</v>
      </c>
      <c r="AV204" s="167" t="s">
        <v>84</v>
      </c>
      <c r="AW204" s="167" t="s">
        <v>98</v>
      </c>
      <c r="AX204" s="167" t="s">
        <v>76</v>
      </c>
      <c r="AY204" s="167" t="s">
        <v>133</v>
      </c>
    </row>
    <row r="205" spans="2:65" s="6" customFormat="1" ht="15.75" customHeight="1">
      <c r="B205" s="23"/>
      <c r="C205" s="145" t="s">
        <v>341</v>
      </c>
      <c r="D205" s="145" t="s">
        <v>136</v>
      </c>
      <c r="E205" s="146" t="s">
        <v>342</v>
      </c>
      <c r="F205" s="147" t="s">
        <v>343</v>
      </c>
      <c r="G205" s="148" t="s">
        <v>173</v>
      </c>
      <c r="H205" s="149">
        <v>1.7</v>
      </c>
      <c r="I205" s="150"/>
      <c r="J205" s="151">
        <f>ROUND($I$205*$H$205,2)</f>
        <v>0</v>
      </c>
      <c r="K205" s="147" t="s">
        <v>140</v>
      </c>
      <c r="L205" s="43"/>
      <c r="M205" s="152"/>
      <c r="N205" s="153" t="s">
        <v>47</v>
      </c>
      <c r="O205" s="24"/>
      <c r="P205" s="154">
        <f>$O$205*$H$205</f>
        <v>0</v>
      </c>
      <c r="Q205" s="154">
        <v>0</v>
      </c>
      <c r="R205" s="154">
        <f>$Q$205*$H$205</f>
        <v>0</v>
      </c>
      <c r="S205" s="154">
        <v>0.042</v>
      </c>
      <c r="T205" s="155">
        <f>$S$205*$H$205</f>
        <v>0.0714</v>
      </c>
      <c r="AR205" s="89" t="s">
        <v>141</v>
      </c>
      <c r="AT205" s="89" t="s">
        <v>136</v>
      </c>
      <c r="AU205" s="89" t="s">
        <v>84</v>
      </c>
      <c r="AY205" s="6" t="s">
        <v>133</v>
      </c>
      <c r="BE205" s="156">
        <f>IF($N$205="základní",$J$205,0)</f>
        <v>0</v>
      </c>
      <c r="BF205" s="156">
        <f>IF($N$205="snížená",$J$205,0)</f>
        <v>0</v>
      </c>
      <c r="BG205" s="156">
        <f>IF($N$205="zákl. přenesená",$J$205,0)</f>
        <v>0</v>
      </c>
      <c r="BH205" s="156">
        <f>IF($N$205="sníž. přenesená",$J$205,0)</f>
        <v>0</v>
      </c>
      <c r="BI205" s="156">
        <f>IF($N$205="nulová",$J$205,0)</f>
        <v>0</v>
      </c>
      <c r="BJ205" s="89" t="s">
        <v>22</v>
      </c>
      <c r="BK205" s="156">
        <f>ROUND($I$205*$H$205,2)</f>
        <v>0</v>
      </c>
      <c r="BL205" s="89" t="s">
        <v>141</v>
      </c>
      <c r="BM205" s="89" t="s">
        <v>344</v>
      </c>
    </row>
    <row r="206" spans="2:47" s="6" customFormat="1" ht="16.5" customHeight="1">
      <c r="B206" s="23"/>
      <c r="C206" s="24"/>
      <c r="D206" s="157" t="s">
        <v>143</v>
      </c>
      <c r="E206" s="24"/>
      <c r="F206" s="158" t="s">
        <v>343</v>
      </c>
      <c r="G206" s="24"/>
      <c r="H206" s="24"/>
      <c r="J206" s="24"/>
      <c r="K206" s="24"/>
      <c r="L206" s="43"/>
      <c r="M206" s="56"/>
      <c r="N206" s="24"/>
      <c r="O206" s="24"/>
      <c r="P206" s="24"/>
      <c r="Q206" s="24"/>
      <c r="R206" s="24"/>
      <c r="S206" s="24"/>
      <c r="T206" s="57"/>
      <c r="AT206" s="6" t="s">
        <v>143</v>
      </c>
      <c r="AU206" s="6" t="s">
        <v>84</v>
      </c>
    </row>
    <row r="207" spans="2:51" s="6" customFormat="1" ht="15.75" customHeight="1">
      <c r="B207" s="159"/>
      <c r="C207" s="160"/>
      <c r="D207" s="161" t="s">
        <v>145</v>
      </c>
      <c r="E207" s="160"/>
      <c r="F207" s="162" t="s">
        <v>345</v>
      </c>
      <c r="G207" s="160"/>
      <c r="H207" s="163">
        <v>1.7</v>
      </c>
      <c r="J207" s="160"/>
      <c r="K207" s="160"/>
      <c r="L207" s="164"/>
      <c r="M207" s="165"/>
      <c r="N207" s="160"/>
      <c r="O207" s="160"/>
      <c r="P207" s="160"/>
      <c r="Q207" s="160"/>
      <c r="R207" s="160"/>
      <c r="S207" s="160"/>
      <c r="T207" s="166"/>
      <c r="AT207" s="167" t="s">
        <v>145</v>
      </c>
      <c r="AU207" s="167" t="s">
        <v>84</v>
      </c>
      <c r="AV207" s="167" t="s">
        <v>84</v>
      </c>
      <c r="AW207" s="167" t="s">
        <v>98</v>
      </c>
      <c r="AX207" s="167" t="s">
        <v>76</v>
      </c>
      <c r="AY207" s="167" t="s">
        <v>133</v>
      </c>
    </row>
    <row r="208" spans="2:65" s="6" customFormat="1" ht="15.75" customHeight="1">
      <c r="B208" s="23"/>
      <c r="C208" s="145" t="s">
        <v>346</v>
      </c>
      <c r="D208" s="145" t="s">
        <v>136</v>
      </c>
      <c r="E208" s="146" t="s">
        <v>347</v>
      </c>
      <c r="F208" s="147" t="s">
        <v>348</v>
      </c>
      <c r="G208" s="148" t="s">
        <v>166</v>
      </c>
      <c r="H208" s="149">
        <v>18.08</v>
      </c>
      <c r="I208" s="150"/>
      <c r="J208" s="151">
        <f>ROUND($I$208*$H$208,2)</f>
        <v>0</v>
      </c>
      <c r="K208" s="147" t="s">
        <v>157</v>
      </c>
      <c r="L208" s="43"/>
      <c r="M208" s="152"/>
      <c r="N208" s="153" t="s">
        <v>47</v>
      </c>
      <c r="O208" s="24"/>
      <c r="P208" s="154">
        <f>$O$208*$H$208</f>
        <v>0</v>
      </c>
      <c r="Q208" s="154">
        <v>0</v>
      </c>
      <c r="R208" s="154">
        <f>$Q$208*$H$208</f>
        <v>0</v>
      </c>
      <c r="S208" s="154">
        <v>0.004</v>
      </c>
      <c r="T208" s="155">
        <f>$S$208*$H$208</f>
        <v>0.07232</v>
      </c>
      <c r="AR208" s="89" t="s">
        <v>141</v>
      </c>
      <c r="AT208" s="89" t="s">
        <v>136</v>
      </c>
      <c r="AU208" s="89" t="s">
        <v>84</v>
      </c>
      <c r="AY208" s="6" t="s">
        <v>133</v>
      </c>
      <c r="BE208" s="156">
        <f>IF($N$208="základní",$J$208,0)</f>
        <v>0</v>
      </c>
      <c r="BF208" s="156">
        <f>IF($N$208="snížená",$J$208,0)</f>
        <v>0</v>
      </c>
      <c r="BG208" s="156">
        <f>IF($N$208="zákl. přenesená",$J$208,0)</f>
        <v>0</v>
      </c>
      <c r="BH208" s="156">
        <f>IF($N$208="sníž. přenesená",$J$208,0)</f>
        <v>0</v>
      </c>
      <c r="BI208" s="156">
        <f>IF($N$208="nulová",$J$208,0)</f>
        <v>0</v>
      </c>
      <c r="BJ208" s="89" t="s">
        <v>22</v>
      </c>
      <c r="BK208" s="156">
        <f>ROUND($I$208*$H$208,2)</f>
        <v>0</v>
      </c>
      <c r="BL208" s="89" t="s">
        <v>141</v>
      </c>
      <c r="BM208" s="89" t="s">
        <v>349</v>
      </c>
    </row>
    <row r="209" spans="2:47" s="6" customFormat="1" ht="16.5" customHeight="1">
      <c r="B209" s="23"/>
      <c r="C209" s="24"/>
      <c r="D209" s="157" t="s">
        <v>143</v>
      </c>
      <c r="E209" s="24"/>
      <c r="F209" s="158" t="s">
        <v>350</v>
      </c>
      <c r="G209" s="24"/>
      <c r="H209" s="24"/>
      <c r="J209" s="24"/>
      <c r="K209" s="24"/>
      <c r="L209" s="43"/>
      <c r="M209" s="56"/>
      <c r="N209" s="24"/>
      <c r="O209" s="24"/>
      <c r="P209" s="24"/>
      <c r="Q209" s="24"/>
      <c r="R209" s="24"/>
      <c r="S209" s="24"/>
      <c r="T209" s="57"/>
      <c r="AT209" s="6" t="s">
        <v>143</v>
      </c>
      <c r="AU209" s="6" t="s">
        <v>84</v>
      </c>
    </row>
    <row r="210" spans="2:65" s="6" customFormat="1" ht="15.75" customHeight="1">
      <c r="B210" s="23"/>
      <c r="C210" s="145" t="s">
        <v>351</v>
      </c>
      <c r="D210" s="145" t="s">
        <v>136</v>
      </c>
      <c r="E210" s="146" t="s">
        <v>352</v>
      </c>
      <c r="F210" s="147" t="s">
        <v>353</v>
      </c>
      <c r="G210" s="148" t="s">
        <v>166</v>
      </c>
      <c r="H210" s="149">
        <v>92.298</v>
      </c>
      <c r="I210" s="150"/>
      <c r="J210" s="151">
        <f>ROUND($I$210*$H$210,2)</f>
        <v>0</v>
      </c>
      <c r="K210" s="147" t="s">
        <v>157</v>
      </c>
      <c r="L210" s="43"/>
      <c r="M210" s="152"/>
      <c r="N210" s="153" t="s">
        <v>47</v>
      </c>
      <c r="O210" s="24"/>
      <c r="P210" s="154">
        <f>$O$210*$H$210</f>
        <v>0</v>
      </c>
      <c r="Q210" s="154">
        <v>0</v>
      </c>
      <c r="R210" s="154">
        <f>$Q$210*$H$210</f>
        <v>0</v>
      </c>
      <c r="S210" s="154">
        <v>0.01</v>
      </c>
      <c r="T210" s="155">
        <f>$S$210*$H$210</f>
        <v>0.92298</v>
      </c>
      <c r="AR210" s="89" t="s">
        <v>141</v>
      </c>
      <c r="AT210" s="89" t="s">
        <v>136</v>
      </c>
      <c r="AU210" s="89" t="s">
        <v>84</v>
      </c>
      <c r="AY210" s="6" t="s">
        <v>133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22</v>
      </c>
      <c r="BK210" s="156">
        <f>ROUND($I$210*$H$210,2)</f>
        <v>0</v>
      </c>
      <c r="BL210" s="89" t="s">
        <v>141</v>
      </c>
      <c r="BM210" s="89" t="s">
        <v>354</v>
      </c>
    </row>
    <row r="211" spans="2:47" s="6" customFormat="1" ht="27" customHeight="1">
      <c r="B211" s="23"/>
      <c r="C211" s="24"/>
      <c r="D211" s="157" t="s">
        <v>143</v>
      </c>
      <c r="E211" s="24"/>
      <c r="F211" s="158" t="s">
        <v>355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143</v>
      </c>
      <c r="AU211" s="6" t="s">
        <v>84</v>
      </c>
    </row>
    <row r="212" spans="2:65" s="6" customFormat="1" ht="15.75" customHeight="1">
      <c r="B212" s="23"/>
      <c r="C212" s="145" t="s">
        <v>356</v>
      </c>
      <c r="D212" s="145" t="s">
        <v>136</v>
      </c>
      <c r="E212" s="146" t="s">
        <v>357</v>
      </c>
      <c r="F212" s="147" t="s">
        <v>358</v>
      </c>
      <c r="G212" s="148" t="s">
        <v>166</v>
      </c>
      <c r="H212" s="149">
        <v>6.15</v>
      </c>
      <c r="I212" s="150"/>
      <c r="J212" s="151">
        <f>ROUND($I$212*$H$212,2)</f>
        <v>0</v>
      </c>
      <c r="K212" s="147" t="s">
        <v>140</v>
      </c>
      <c r="L212" s="43"/>
      <c r="M212" s="152"/>
      <c r="N212" s="153" t="s">
        <v>47</v>
      </c>
      <c r="O212" s="24"/>
      <c r="P212" s="154">
        <f>$O$212*$H$212</f>
        <v>0</v>
      </c>
      <c r="Q212" s="154">
        <v>0</v>
      </c>
      <c r="R212" s="154">
        <f>$Q$212*$H$212</f>
        <v>0</v>
      </c>
      <c r="S212" s="154">
        <v>0.068</v>
      </c>
      <c r="T212" s="155">
        <f>$S$212*$H$212</f>
        <v>0.41820000000000007</v>
      </c>
      <c r="AR212" s="89" t="s">
        <v>141</v>
      </c>
      <c r="AT212" s="89" t="s">
        <v>136</v>
      </c>
      <c r="AU212" s="89" t="s">
        <v>84</v>
      </c>
      <c r="AY212" s="6" t="s">
        <v>133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22</v>
      </c>
      <c r="BK212" s="156">
        <f>ROUND($I$212*$H$212,2)</f>
        <v>0</v>
      </c>
      <c r="BL212" s="89" t="s">
        <v>141</v>
      </c>
      <c r="BM212" s="89" t="s">
        <v>359</v>
      </c>
    </row>
    <row r="213" spans="2:47" s="6" customFormat="1" ht="16.5" customHeight="1">
      <c r="B213" s="23"/>
      <c r="C213" s="24"/>
      <c r="D213" s="157" t="s">
        <v>143</v>
      </c>
      <c r="E213" s="24"/>
      <c r="F213" s="158" t="s">
        <v>358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143</v>
      </c>
      <c r="AU213" s="6" t="s">
        <v>84</v>
      </c>
    </row>
    <row r="214" spans="2:51" s="6" customFormat="1" ht="15.75" customHeight="1">
      <c r="B214" s="168"/>
      <c r="C214" s="169"/>
      <c r="D214" s="161" t="s">
        <v>145</v>
      </c>
      <c r="E214" s="169"/>
      <c r="F214" s="170" t="s">
        <v>360</v>
      </c>
      <c r="G214" s="169"/>
      <c r="H214" s="169"/>
      <c r="J214" s="169"/>
      <c r="K214" s="169"/>
      <c r="L214" s="171"/>
      <c r="M214" s="172"/>
      <c r="N214" s="169"/>
      <c r="O214" s="169"/>
      <c r="P214" s="169"/>
      <c r="Q214" s="169"/>
      <c r="R214" s="169"/>
      <c r="S214" s="169"/>
      <c r="T214" s="173"/>
      <c r="AT214" s="174" t="s">
        <v>145</v>
      </c>
      <c r="AU214" s="174" t="s">
        <v>84</v>
      </c>
      <c r="AV214" s="174" t="s">
        <v>22</v>
      </c>
      <c r="AW214" s="174" t="s">
        <v>98</v>
      </c>
      <c r="AX214" s="174" t="s">
        <v>76</v>
      </c>
      <c r="AY214" s="174" t="s">
        <v>133</v>
      </c>
    </row>
    <row r="215" spans="2:51" s="6" customFormat="1" ht="15.75" customHeight="1">
      <c r="B215" s="159"/>
      <c r="C215" s="160"/>
      <c r="D215" s="161" t="s">
        <v>145</v>
      </c>
      <c r="E215" s="160"/>
      <c r="F215" s="162" t="s">
        <v>361</v>
      </c>
      <c r="G215" s="160"/>
      <c r="H215" s="163">
        <v>6.15</v>
      </c>
      <c r="J215" s="160"/>
      <c r="K215" s="160"/>
      <c r="L215" s="164"/>
      <c r="M215" s="165"/>
      <c r="N215" s="160"/>
      <c r="O215" s="160"/>
      <c r="P215" s="160"/>
      <c r="Q215" s="160"/>
      <c r="R215" s="160"/>
      <c r="S215" s="160"/>
      <c r="T215" s="166"/>
      <c r="AT215" s="167" t="s">
        <v>145</v>
      </c>
      <c r="AU215" s="167" t="s">
        <v>84</v>
      </c>
      <c r="AV215" s="167" t="s">
        <v>84</v>
      </c>
      <c r="AW215" s="167" t="s">
        <v>98</v>
      </c>
      <c r="AX215" s="167" t="s">
        <v>76</v>
      </c>
      <c r="AY215" s="167" t="s">
        <v>133</v>
      </c>
    </row>
    <row r="216" spans="2:65" s="6" customFormat="1" ht="15.75" customHeight="1">
      <c r="B216" s="23"/>
      <c r="C216" s="145" t="s">
        <v>362</v>
      </c>
      <c r="D216" s="145" t="s">
        <v>136</v>
      </c>
      <c r="E216" s="146" t="s">
        <v>363</v>
      </c>
      <c r="F216" s="147" t="s">
        <v>364</v>
      </c>
      <c r="G216" s="148" t="s">
        <v>277</v>
      </c>
      <c r="H216" s="149">
        <v>1</v>
      </c>
      <c r="I216" s="150"/>
      <c r="J216" s="151">
        <f>ROUND($I$216*$H$216,2)</f>
        <v>0</v>
      </c>
      <c r="K216" s="147"/>
      <c r="L216" s="43"/>
      <c r="M216" s="152"/>
      <c r="N216" s="153" t="s">
        <v>47</v>
      </c>
      <c r="O216" s="24"/>
      <c r="P216" s="154">
        <f>$O$216*$H$216</f>
        <v>0</v>
      </c>
      <c r="Q216" s="154">
        <v>0</v>
      </c>
      <c r="R216" s="154">
        <f>$Q$216*$H$216</f>
        <v>0</v>
      </c>
      <c r="S216" s="154">
        <v>0</v>
      </c>
      <c r="T216" s="155">
        <f>$S$216*$H$216</f>
        <v>0</v>
      </c>
      <c r="AR216" s="89" t="s">
        <v>141</v>
      </c>
      <c r="AT216" s="89" t="s">
        <v>136</v>
      </c>
      <c r="AU216" s="89" t="s">
        <v>84</v>
      </c>
      <c r="AY216" s="6" t="s">
        <v>133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22</v>
      </c>
      <c r="BK216" s="156">
        <f>ROUND($I$216*$H$216,2)</f>
        <v>0</v>
      </c>
      <c r="BL216" s="89" t="s">
        <v>141</v>
      </c>
      <c r="BM216" s="89" t="s">
        <v>365</v>
      </c>
    </row>
    <row r="217" spans="2:47" s="6" customFormat="1" ht="16.5" customHeight="1">
      <c r="B217" s="23"/>
      <c r="C217" s="24"/>
      <c r="D217" s="157" t="s">
        <v>143</v>
      </c>
      <c r="E217" s="24"/>
      <c r="F217" s="158" t="s">
        <v>364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143</v>
      </c>
      <c r="AU217" s="6" t="s">
        <v>84</v>
      </c>
    </row>
    <row r="218" spans="2:63" s="132" customFormat="1" ht="30.75" customHeight="1">
      <c r="B218" s="133"/>
      <c r="C218" s="134"/>
      <c r="D218" s="134" t="s">
        <v>75</v>
      </c>
      <c r="E218" s="143" t="s">
        <v>366</v>
      </c>
      <c r="F218" s="143" t="s">
        <v>367</v>
      </c>
      <c r="G218" s="134"/>
      <c r="H218" s="134"/>
      <c r="J218" s="144">
        <f>$BK$218</f>
        <v>0</v>
      </c>
      <c r="K218" s="134"/>
      <c r="L218" s="137"/>
      <c r="M218" s="138"/>
      <c r="N218" s="134"/>
      <c r="O218" s="134"/>
      <c r="P218" s="139">
        <f>SUM($P$219:$P$227)</f>
        <v>0</v>
      </c>
      <c r="Q218" s="134"/>
      <c r="R218" s="139">
        <f>SUM($R$219:$R$227)</f>
        <v>0</v>
      </c>
      <c r="S218" s="134"/>
      <c r="T218" s="140">
        <f>SUM($T$219:$T$227)</f>
        <v>0</v>
      </c>
      <c r="AR218" s="141" t="s">
        <v>22</v>
      </c>
      <c r="AT218" s="141" t="s">
        <v>75</v>
      </c>
      <c r="AU218" s="141" t="s">
        <v>22</v>
      </c>
      <c r="AY218" s="141" t="s">
        <v>133</v>
      </c>
      <c r="BK218" s="142">
        <f>SUM($BK$219:$BK$227)</f>
        <v>0</v>
      </c>
    </row>
    <row r="219" spans="2:65" s="6" customFormat="1" ht="15.75" customHeight="1">
      <c r="B219" s="23"/>
      <c r="C219" s="145" t="s">
        <v>368</v>
      </c>
      <c r="D219" s="145" t="s">
        <v>136</v>
      </c>
      <c r="E219" s="146" t="s">
        <v>369</v>
      </c>
      <c r="F219" s="147" t="s">
        <v>370</v>
      </c>
      <c r="G219" s="148" t="s">
        <v>149</v>
      </c>
      <c r="H219" s="149">
        <v>6.182</v>
      </c>
      <c r="I219" s="150"/>
      <c r="J219" s="151">
        <f>ROUND($I$219*$H$219,2)</f>
        <v>0</v>
      </c>
      <c r="K219" s="147" t="s">
        <v>157</v>
      </c>
      <c r="L219" s="43"/>
      <c r="M219" s="152"/>
      <c r="N219" s="153" t="s">
        <v>47</v>
      </c>
      <c r="O219" s="24"/>
      <c r="P219" s="154">
        <f>$O$219*$H$219</f>
        <v>0</v>
      </c>
      <c r="Q219" s="154">
        <v>0</v>
      </c>
      <c r="R219" s="154">
        <f>$Q$219*$H$219</f>
        <v>0</v>
      </c>
      <c r="S219" s="154">
        <v>0</v>
      </c>
      <c r="T219" s="155">
        <f>$S$219*$H$219</f>
        <v>0</v>
      </c>
      <c r="AR219" s="89" t="s">
        <v>141</v>
      </c>
      <c r="AT219" s="89" t="s">
        <v>136</v>
      </c>
      <c r="AU219" s="89" t="s">
        <v>84</v>
      </c>
      <c r="AY219" s="6" t="s">
        <v>133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22</v>
      </c>
      <c r="BK219" s="156">
        <f>ROUND($I$219*$H$219,2)</f>
        <v>0</v>
      </c>
      <c r="BL219" s="89" t="s">
        <v>141</v>
      </c>
      <c r="BM219" s="89" t="s">
        <v>371</v>
      </c>
    </row>
    <row r="220" spans="2:47" s="6" customFormat="1" ht="27" customHeight="1">
      <c r="B220" s="23"/>
      <c r="C220" s="24"/>
      <c r="D220" s="157" t="s">
        <v>143</v>
      </c>
      <c r="E220" s="24"/>
      <c r="F220" s="158" t="s">
        <v>372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143</v>
      </c>
      <c r="AU220" s="6" t="s">
        <v>84</v>
      </c>
    </row>
    <row r="221" spans="2:65" s="6" customFormat="1" ht="15.75" customHeight="1">
      <c r="B221" s="23"/>
      <c r="C221" s="145" t="s">
        <v>373</v>
      </c>
      <c r="D221" s="145" t="s">
        <v>136</v>
      </c>
      <c r="E221" s="146" t="s">
        <v>374</v>
      </c>
      <c r="F221" s="147" t="s">
        <v>375</v>
      </c>
      <c r="G221" s="148" t="s">
        <v>149</v>
      </c>
      <c r="H221" s="149">
        <v>6.182</v>
      </c>
      <c r="I221" s="150"/>
      <c r="J221" s="151">
        <f>ROUND($I$221*$H$221,2)</f>
        <v>0</v>
      </c>
      <c r="K221" s="147" t="s">
        <v>157</v>
      </c>
      <c r="L221" s="43"/>
      <c r="M221" s="152"/>
      <c r="N221" s="153" t="s">
        <v>47</v>
      </c>
      <c r="O221" s="24"/>
      <c r="P221" s="154">
        <f>$O$221*$H$221</f>
        <v>0</v>
      </c>
      <c r="Q221" s="154">
        <v>0</v>
      </c>
      <c r="R221" s="154">
        <f>$Q$221*$H$221</f>
        <v>0</v>
      </c>
      <c r="S221" s="154">
        <v>0</v>
      </c>
      <c r="T221" s="155">
        <f>$S$221*$H$221</f>
        <v>0</v>
      </c>
      <c r="AR221" s="89" t="s">
        <v>141</v>
      </c>
      <c r="AT221" s="89" t="s">
        <v>136</v>
      </c>
      <c r="AU221" s="89" t="s">
        <v>84</v>
      </c>
      <c r="AY221" s="6" t="s">
        <v>133</v>
      </c>
      <c r="BE221" s="156">
        <f>IF($N$221="základní",$J$221,0)</f>
        <v>0</v>
      </c>
      <c r="BF221" s="156">
        <f>IF($N$221="snížená",$J$221,0)</f>
        <v>0</v>
      </c>
      <c r="BG221" s="156">
        <f>IF($N$221="zákl. přenesená",$J$221,0)</f>
        <v>0</v>
      </c>
      <c r="BH221" s="156">
        <f>IF($N$221="sníž. přenesená",$J$221,0)</f>
        <v>0</v>
      </c>
      <c r="BI221" s="156">
        <f>IF($N$221="nulová",$J$221,0)</f>
        <v>0</v>
      </c>
      <c r="BJ221" s="89" t="s">
        <v>22</v>
      </c>
      <c r="BK221" s="156">
        <f>ROUND($I$221*$H$221,2)</f>
        <v>0</v>
      </c>
      <c r="BL221" s="89" t="s">
        <v>141</v>
      </c>
      <c r="BM221" s="89" t="s">
        <v>376</v>
      </c>
    </row>
    <row r="222" spans="2:47" s="6" customFormat="1" ht="16.5" customHeight="1">
      <c r="B222" s="23"/>
      <c r="C222" s="24"/>
      <c r="D222" s="157" t="s">
        <v>143</v>
      </c>
      <c r="E222" s="24"/>
      <c r="F222" s="158" t="s">
        <v>377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143</v>
      </c>
      <c r="AU222" s="6" t="s">
        <v>84</v>
      </c>
    </row>
    <row r="223" spans="2:65" s="6" customFormat="1" ht="15.75" customHeight="1">
      <c r="B223" s="23"/>
      <c r="C223" s="145" t="s">
        <v>378</v>
      </c>
      <c r="D223" s="145" t="s">
        <v>136</v>
      </c>
      <c r="E223" s="146" t="s">
        <v>379</v>
      </c>
      <c r="F223" s="147" t="s">
        <v>380</v>
      </c>
      <c r="G223" s="148" t="s">
        <v>149</v>
      </c>
      <c r="H223" s="149">
        <v>86.548</v>
      </c>
      <c r="I223" s="150"/>
      <c r="J223" s="151">
        <f>ROUND($I$223*$H$223,2)</f>
        <v>0</v>
      </c>
      <c r="K223" s="147" t="s">
        <v>157</v>
      </c>
      <c r="L223" s="43"/>
      <c r="M223" s="152"/>
      <c r="N223" s="153" t="s">
        <v>47</v>
      </c>
      <c r="O223" s="24"/>
      <c r="P223" s="154">
        <f>$O$223*$H$223</f>
        <v>0</v>
      </c>
      <c r="Q223" s="154">
        <v>0</v>
      </c>
      <c r="R223" s="154">
        <f>$Q$223*$H$223</f>
        <v>0</v>
      </c>
      <c r="S223" s="154">
        <v>0</v>
      </c>
      <c r="T223" s="155">
        <f>$S$223*$H$223</f>
        <v>0</v>
      </c>
      <c r="AR223" s="89" t="s">
        <v>141</v>
      </c>
      <c r="AT223" s="89" t="s">
        <v>136</v>
      </c>
      <c r="AU223" s="89" t="s">
        <v>84</v>
      </c>
      <c r="AY223" s="6" t="s">
        <v>133</v>
      </c>
      <c r="BE223" s="156">
        <f>IF($N$223="základní",$J$223,0)</f>
        <v>0</v>
      </c>
      <c r="BF223" s="156">
        <f>IF($N$223="snížená",$J$223,0)</f>
        <v>0</v>
      </c>
      <c r="BG223" s="156">
        <f>IF($N$223="zákl. přenesená",$J$223,0)</f>
        <v>0</v>
      </c>
      <c r="BH223" s="156">
        <f>IF($N$223="sníž. přenesená",$J$223,0)</f>
        <v>0</v>
      </c>
      <c r="BI223" s="156">
        <f>IF($N$223="nulová",$J$223,0)</f>
        <v>0</v>
      </c>
      <c r="BJ223" s="89" t="s">
        <v>22</v>
      </c>
      <c r="BK223" s="156">
        <f>ROUND($I$223*$H$223,2)</f>
        <v>0</v>
      </c>
      <c r="BL223" s="89" t="s">
        <v>141</v>
      </c>
      <c r="BM223" s="89" t="s">
        <v>381</v>
      </c>
    </row>
    <row r="224" spans="2:47" s="6" customFormat="1" ht="27" customHeight="1">
      <c r="B224" s="23"/>
      <c r="C224" s="24"/>
      <c r="D224" s="157" t="s">
        <v>143</v>
      </c>
      <c r="E224" s="24"/>
      <c r="F224" s="158" t="s">
        <v>382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143</v>
      </c>
      <c r="AU224" s="6" t="s">
        <v>84</v>
      </c>
    </row>
    <row r="225" spans="2:51" s="6" customFormat="1" ht="15.75" customHeight="1">
      <c r="B225" s="159"/>
      <c r="C225" s="160"/>
      <c r="D225" s="161" t="s">
        <v>145</v>
      </c>
      <c r="E225" s="160"/>
      <c r="F225" s="162" t="s">
        <v>383</v>
      </c>
      <c r="G225" s="160"/>
      <c r="H225" s="163">
        <v>86.548</v>
      </c>
      <c r="J225" s="160"/>
      <c r="K225" s="160"/>
      <c r="L225" s="164"/>
      <c r="M225" s="165"/>
      <c r="N225" s="160"/>
      <c r="O225" s="160"/>
      <c r="P225" s="160"/>
      <c r="Q225" s="160"/>
      <c r="R225" s="160"/>
      <c r="S225" s="160"/>
      <c r="T225" s="166"/>
      <c r="AT225" s="167" t="s">
        <v>145</v>
      </c>
      <c r="AU225" s="167" t="s">
        <v>84</v>
      </c>
      <c r="AV225" s="167" t="s">
        <v>84</v>
      </c>
      <c r="AW225" s="167" t="s">
        <v>76</v>
      </c>
      <c r="AX225" s="167" t="s">
        <v>22</v>
      </c>
      <c r="AY225" s="167" t="s">
        <v>133</v>
      </c>
    </row>
    <row r="226" spans="2:65" s="6" customFormat="1" ht="15.75" customHeight="1">
      <c r="B226" s="23"/>
      <c r="C226" s="145" t="s">
        <v>384</v>
      </c>
      <c r="D226" s="145" t="s">
        <v>136</v>
      </c>
      <c r="E226" s="146" t="s">
        <v>385</v>
      </c>
      <c r="F226" s="147" t="s">
        <v>386</v>
      </c>
      <c r="G226" s="148" t="s">
        <v>149</v>
      </c>
      <c r="H226" s="149">
        <v>6.182</v>
      </c>
      <c r="I226" s="150"/>
      <c r="J226" s="151">
        <f>ROUND($I$226*$H$226,2)</f>
        <v>0</v>
      </c>
      <c r="K226" s="147" t="s">
        <v>157</v>
      </c>
      <c r="L226" s="43"/>
      <c r="M226" s="152"/>
      <c r="N226" s="153" t="s">
        <v>47</v>
      </c>
      <c r="O226" s="24"/>
      <c r="P226" s="154">
        <f>$O$226*$H$226</f>
        <v>0</v>
      </c>
      <c r="Q226" s="154">
        <v>0</v>
      </c>
      <c r="R226" s="154">
        <f>$Q$226*$H$226</f>
        <v>0</v>
      </c>
      <c r="S226" s="154">
        <v>0</v>
      </c>
      <c r="T226" s="155">
        <f>$S$226*$H$226</f>
        <v>0</v>
      </c>
      <c r="AR226" s="89" t="s">
        <v>141</v>
      </c>
      <c r="AT226" s="89" t="s">
        <v>136</v>
      </c>
      <c r="AU226" s="89" t="s">
        <v>84</v>
      </c>
      <c r="AY226" s="6" t="s">
        <v>133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22</v>
      </c>
      <c r="BK226" s="156">
        <f>ROUND($I$226*$H$226,2)</f>
        <v>0</v>
      </c>
      <c r="BL226" s="89" t="s">
        <v>141</v>
      </c>
      <c r="BM226" s="89" t="s">
        <v>387</v>
      </c>
    </row>
    <row r="227" spans="2:47" s="6" customFormat="1" ht="16.5" customHeight="1">
      <c r="B227" s="23"/>
      <c r="C227" s="24"/>
      <c r="D227" s="157" t="s">
        <v>143</v>
      </c>
      <c r="E227" s="24"/>
      <c r="F227" s="158" t="s">
        <v>388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143</v>
      </c>
      <c r="AU227" s="6" t="s">
        <v>84</v>
      </c>
    </row>
    <row r="228" spans="2:63" s="132" customFormat="1" ht="30.75" customHeight="1">
      <c r="B228" s="133"/>
      <c r="C228" s="134"/>
      <c r="D228" s="134" t="s">
        <v>75</v>
      </c>
      <c r="E228" s="143" t="s">
        <v>389</v>
      </c>
      <c r="F228" s="143" t="s">
        <v>390</v>
      </c>
      <c r="G228" s="134"/>
      <c r="H228" s="134"/>
      <c r="J228" s="144">
        <f>$BK$228</f>
        <v>0</v>
      </c>
      <c r="K228" s="134"/>
      <c r="L228" s="137"/>
      <c r="M228" s="138"/>
      <c r="N228" s="134"/>
      <c r="O228" s="134"/>
      <c r="P228" s="139">
        <f>SUM($P$229:$P$230)</f>
        <v>0</v>
      </c>
      <c r="Q228" s="134"/>
      <c r="R228" s="139">
        <f>SUM($R$229:$R$230)</f>
        <v>0</v>
      </c>
      <c r="S228" s="134"/>
      <c r="T228" s="140">
        <f>SUM($T$229:$T$230)</f>
        <v>0</v>
      </c>
      <c r="AR228" s="141" t="s">
        <v>22</v>
      </c>
      <c r="AT228" s="141" t="s">
        <v>75</v>
      </c>
      <c r="AU228" s="141" t="s">
        <v>22</v>
      </c>
      <c r="AY228" s="141" t="s">
        <v>133</v>
      </c>
      <c r="BK228" s="142">
        <f>SUM($BK$229:$BK$230)</f>
        <v>0</v>
      </c>
    </row>
    <row r="229" spans="2:65" s="6" customFormat="1" ht="15.75" customHeight="1">
      <c r="B229" s="23"/>
      <c r="C229" s="145" t="s">
        <v>391</v>
      </c>
      <c r="D229" s="145" t="s">
        <v>136</v>
      </c>
      <c r="E229" s="146" t="s">
        <v>392</v>
      </c>
      <c r="F229" s="147" t="s">
        <v>393</v>
      </c>
      <c r="G229" s="148" t="s">
        <v>149</v>
      </c>
      <c r="H229" s="149">
        <v>2.495</v>
      </c>
      <c r="I229" s="150"/>
      <c r="J229" s="151">
        <f>ROUND($I$229*$H$229,2)</f>
        <v>0</v>
      </c>
      <c r="K229" s="147" t="s">
        <v>157</v>
      </c>
      <c r="L229" s="43"/>
      <c r="M229" s="152"/>
      <c r="N229" s="153" t="s">
        <v>47</v>
      </c>
      <c r="O229" s="24"/>
      <c r="P229" s="154">
        <f>$O$229*$H$229</f>
        <v>0</v>
      </c>
      <c r="Q229" s="154">
        <v>0</v>
      </c>
      <c r="R229" s="154">
        <f>$Q$229*$H$229</f>
        <v>0</v>
      </c>
      <c r="S229" s="154">
        <v>0</v>
      </c>
      <c r="T229" s="155">
        <f>$S$229*$H$229</f>
        <v>0</v>
      </c>
      <c r="AR229" s="89" t="s">
        <v>141</v>
      </c>
      <c r="AT229" s="89" t="s">
        <v>136</v>
      </c>
      <c r="AU229" s="89" t="s">
        <v>84</v>
      </c>
      <c r="AY229" s="6" t="s">
        <v>133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22</v>
      </c>
      <c r="BK229" s="156">
        <f>ROUND($I$229*$H$229,2)</f>
        <v>0</v>
      </c>
      <c r="BL229" s="89" t="s">
        <v>141</v>
      </c>
      <c r="BM229" s="89" t="s">
        <v>394</v>
      </c>
    </row>
    <row r="230" spans="2:47" s="6" customFormat="1" ht="27" customHeight="1">
      <c r="B230" s="23"/>
      <c r="C230" s="24"/>
      <c r="D230" s="157" t="s">
        <v>143</v>
      </c>
      <c r="E230" s="24"/>
      <c r="F230" s="158" t="s">
        <v>395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143</v>
      </c>
      <c r="AU230" s="6" t="s">
        <v>84</v>
      </c>
    </row>
    <row r="231" spans="2:63" s="132" customFormat="1" ht="37.5" customHeight="1">
      <c r="B231" s="133"/>
      <c r="C231" s="134"/>
      <c r="D231" s="134" t="s">
        <v>75</v>
      </c>
      <c r="E231" s="135" t="s">
        <v>396</v>
      </c>
      <c r="F231" s="135" t="s">
        <v>397</v>
      </c>
      <c r="G231" s="134"/>
      <c r="H231" s="134"/>
      <c r="J231" s="136">
        <f>$BK$231</f>
        <v>0</v>
      </c>
      <c r="K231" s="134"/>
      <c r="L231" s="137"/>
      <c r="M231" s="138"/>
      <c r="N231" s="134"/>
      <c r="O231" s="134"/>
      <c r="P231" s="139">
        <f>$P$232+$P$234+$P$265+$P$282+$P$310+$P$329+$P$341+$P$370</f>
        <v>0</v>
      </c>
      <c r="Q231" s="134"/>
      <c r="R231" s="139">
        <f>$R$232+$R$234+$R$265+$R$282+$R$310+$R$329+$R$341+$R$370</f>
        <v>0.8767623</v>
      </c>
      <c r="S231" s="134"/>
      <c r="T231" s="140">
        <f>$T$232+$T$234+$T$265+$T$282+$T$310+$T$329+$T$341+$T$370</f>
        <v>0.0890785</v>
      </c>
      <c r="AR231" s="141" t="s">
        <v>84</v>
      </c>
      <c r="AT231" s="141" t="s">
        <v>75</v>
      </c>
      <c r="AU231" s="141" t="s">
        <v>76</v>
      </c>
      <c r="AY231" s="141" t="s">
        <v>133</v>
      </c>
      <c r="BK231" s="142">
        <f>$BK$232+$BK$234+$BK$265+$BK$282+$BK$310+$BK$329+$BK$341+$BK$370</f>
        <v>0</v>
      </c>
    </row>
    <row r="232" spans="2:63" s="132" customFormat="1" ht="21" customHeight="1">
      <c r="B232" s="133"/>
      <c r="C232" s="134"/>
      <c r="D232" s="134" t="s">
        <v>75</v>
      </c>
      <c r="E232" s="143" t="s">
        <v>398</v>
      </c>
      <c r="F232" s="143" t="s">
        <v>399</v>
      </c>
      <c r="G232" s="134"/>
      <c r="H232" s="134"/>
      <c r="J232" s="144">
        <f>$BK$232</f>
        <v>0</v>
      </c>
      <c r="K232" s="134"/>
      <c r="L232" s="137"/>
      <c r="M232" s="138"/>
      <c r="N232" s="134"/>
      <c r="O232" s="134"/>
      <c r="P232" s="139">
        <f>$P$233</f>
        <v>0</v>
      </c>
      <c r="Q232" s="134"/>
      <c r="R232" s="139">
        <f>$R$233</f>
        <v>0</v>
      </c>
      <c r="S232" s="134"/>
      <c r="T232" s="140">
        <f>$T$233</f>
        <v>0</v>
      </c>
      <c r="AR232" s="141" t="s">
        <v>84</v>
      </c>
      <c r="AT232" s="141" t="s">
        <v>75</v>
      </c>
      <c r="AU232" s="141" t="s">
        <v>22</v>
      </c>
      <c r="AY232" s="141" t="s">
        <v>133</v>
      </c>
      <c r="BK232" s="142">
        <f>$BK$233</f>
        <v>0</v>
      </c>
    </row>
    <row r="233" spans="2:65" s="6" customFormat="1" ht="15.75" customHeight="1">
      <c r="B233" s="23"/>
      <c r="C233" s="145" t="s">
        <v>400</v>
      </c>
      <c r="D233" s="145" t="s">
        <v>136</v>
      </c>
      <c r="E233" s="146" t="s">
        <v>401</v>
      </c>
      <c r="F233" s="147" t="s">
        <v>402</v>
      </c>
      <c r="G233" s="148" t="s">
        <v>252</v>
      </c>
      <c r="H233" s="149">
        <v>1</v>
      </c>
      <c r="I233" s="150"/>
      <c r="J233" s="151">
        <f>ROUND($I$233*$H$233,2)</f>
        <v>0</v>
      </c>
      <c r="K233" s="147"/>
      <c r="L233" s="43"/>
      <c r="M233" s="152"/>
      <c r="N233" s="153" t="s">
        <v>47</v>
      </c>
      <c r="O233" s="24"/>
      <c r="P233" s="154">
        <f>$O$233*$H$233</f>
        <v>0</v>
      </c>
      <c r="Q233" s="154">
        <v>0</v>
      </c>
      <c r="R233" s="154">
        <f>$Q$233*$H$233</f>
        <v>0</v>
      </c>
      <c r="S233" s="154">
        <v>0</v>
      </c>
      <c r="T233" s="155">
        <f>$S$233*$H$233</f>
        <v>0</v>
      </c>
      <c r="AR233" s="89" t="s">
        <v>249</v>
      </c>
      <c r="AT233" s="89" t="s">
        <v>136</v>
      </c>
      <c r="AU233" s="89" t="s">
        <v>84</v>
      </c>
      <c r="AY233" s="6" t="s">
        <v>133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22</v>
      </c>
      <c r="BK233" s="156">
        <f>ROUND($I$233*$H$233,2)</f>
        <v>0</v>
      </c>
      <c r="BL233" s="89" t="s">
        <v>249</v>
      </c>
      <c r="BM233" s="89" t="s">
        <v>403</v>
      </c>
    </row>
    <row r="234" spans="2:63" s="132" customFormat="1" ht="30.75" customHeight="1">
      <c r="B234" s="133"/>
      <c r="C234" s="134"/>
      <c r="D234" s="134" t="s">
        <v>75</v>
      </c>
      <c r="E234" s="143" t="s">
        <v>404</v>
      </c>
      <c r="F234" s="143" t="s">
        <v>405</v>
      </c>
      <c r="G234" s="134"/>
      <c r="H234" s="134"/>
      <c r="J234" s="144">
        <f>$BK$234</f>
        <v>0</v>
      </c>
      <c r="K234" s="134"/>
      <c r="L234" s="137"/>
      <c r="M234" s="138"/>
      <c r="N234" s="134"/>
      <c r="O234" s="134"/>
      <c r="P234" s="139">
        <f>SUM($P$235:$P$264)</f>
        <v>0</v>
      </c>
      <c r="Q234" s="134"/>
      <c r="R234" s="139">
        <f>SUM($R$235:$R$264)</f>
        <v>0.08151000000000001</v>
      </c>
      <c r="S234" s="134"/>
      <c r="T234" s="140">
        <f>SUM($T$235:$T$264)</f>
        <v>0</v>
      </c>
      <c r="AR234" s="141" t="s">
        <v>84</v>
      </c>
      <c r="AT234" s="141" t="s">
        <v>75</v>
      </c>
      <c r="AU234" s="141" t="s">
        <v>22</v>
      </c>
      <c r="AY234" s="141" t="s">
        <v>133</v>
      </c>
      <c r="BK234" s="142">
        <f>SUM($BK$235:$BK$264)</f>
        <v>0</v>
      </c>
    </row>
    <row r="235" spans="2:65" s="6" customFormat="1" ht="15.75" customHeight="1">
      <c r="B235" s="23"/>
      <c r="C235" s="148" t="s">
        <v>406</v>
      </c>
      <c r="D235" s="148" t="s">
        <v>136</v>
      </c>
      <c r="E235" s="146" t="s">
        <v>407</v>
      </c>
      <c r="F235" s="147" t="s">
        <v>408</v>
      </c>
      <c r="G235" s="148" t="s">
        <v>252</v>
      </c>
      <c r="H235" s="149">
        <v>7</v>
      </c>
      <c r="I235" s="150"/>
      <c r="J235" s="151">
        <f>ROUND($I$235*$H$235,2)</f>
        <v>0</v>
      </c>
      <c r="K235" s="147" t="s">
        <v>157</v>
      </c>
      <c r="L235" s="43"/>
      <c r="M235" s="152"/>
      <c r="N235" s="153" t="s">
        <v>47</v>
      </c>
      <c r="O235" s="24"/>
      <c r="P235" s="154">
        <f>$O$235*$H$235</f>
        <v>0</v>
      </c>
      <c r="Q235" s="154">
        <v>0</v>
      </c>
      <c r="R235" s="154">
        <f>$Q$235*$H$235</f>
        <v>0</v>
      </c>
      <c r="S235" s="154">
        <v>0</v>
      </c>
      <c r="T235" s="155">
        <f>$S$235*$H$235</f>
        <v>0</v>
      </c>
      <c r="AR235" s="89" t="s">
        <v>249</v>
      </c>
      <c r="AT235" s="89" t="s">
        <v>136</v>
      </c>
      <c r="AU235" s="89" t="s">
        <v>84</v>
      </c>
      <c r="AY235" s="89" t="s">
        <v>133</v>
      </c>
      <c r="BE235" s="156">
        <f>IF($N$235="základní",$J$235,0)</f>
        <v>0</v>
      </c>
      <c r="BF235" s="156">
        <f>IF($N$235="snížená",$J$235,0)</f>
        <v>0</v>
      </c>
      <c r="BG235" s="156">
        <f>IF($N$235="zákl. přenesená",$J$235,0)</f>
        <v>0</v>
      </c>
      <c r="BH235" s="156">
        <f>IF($N$235="sníž. přenesená",$J$235,0)</f>
        <v>0</v>
      </c>
      <c r="BI235" s="156">
        <f>IF($N$235="nulová",$J$235,0)</f>
        <v>0</v>
      </c>
      <c r="BJ235" s="89" t="s">
        <v>22</v>
      </c>
      <c r="BK235" s="156">
        <f>ROUND($I$235*$H$235,2)</f>
        <v>0</v>
      </c>
      <c r="BL235" s="89" t="s">
        <v>249</v>
      </c>
      <c r="BM235" s="89" t="s">
        <v>409</v>
      </c>
    </row>
    <row r="236" spans="2:47" s="6" customFormat="1" ht="27" customHeight="1">
      <c r="B236" s="23"/>
      <c r="C236" s="24"/>
      <c r="D236" s="157" t="s">
        <v>143</v>
      </c>
      <c r="E236" s="24"/>
      <c r="F236" s="158" t="s">
        <v>410</v>
      </c>
      <c r="G236" s="24"/>
      <c r="H236" s="24"/>
      <c r="J236" s="24"/>
      <c r="K236" s="24"/>
      <c r="L236" s="43"/>
      <c r="M236" s="56"/>
      <c r="N236" s="24"/>
      <c r="O236" s="24"/>
      <c r="P236" s="24"/>
      <c r="Q236" s="24"/>
      <c r="R236" s="24"/>
      <c r="S236" s="24"/>
      <c r="T236" s="57"/>
      <c r="AT236" s="6" t="s">
        <v>143</v>
      </c>
      <c r="AU236" s="6" t="s">
        <v>84</v>
      </c>
    </row>
    <row r="237" spans="2:51" s="6" customFormat="1" ht="15.75" customHeight="1">
      <c r="B237" s="168"/>
      <c r="C237" s="169"/>
      <c r="D237" s="161" t="s">
        <v>145</v>
      </c>
      <c r="E237" s="169"/>
      <c r="F237" s="170" t="s">
        <v>411</v>
      </c>
      <c r="G237" s="169"/>
      <c r="H237" s="169"/>
      <c r="J237" s="169"/>
      <c r="K237" s="169"/>
      <c r="L237" s="171"/>
      <c r="M237" s="172"/>
      <c r="N237" s="169"/>
      <c r="O237" s="169"/>
      <c r="P237" s="169"/>
      <c r="Q237" s="169"/>
      <c r="R237" s="169"/>
      <c r="S237" s="169"/>
      <c r="T237" s="173"/>
      <c r="AT237" s="174" t="s">
        <v>145</v>
      </c>
      <c r="AU237" s="174" t="s">
        <v>84</v>
      </c>
      <c r="AV237" s="174" t="s">
        <v>22</v>
      </c>
      <c r="AW237" s="174" t="s">
        <v>98</v>
      </c>
      <c r="AX237" s="174" t="s">
        <v>76</v>
      </c>
      <c r="AY237" s="174" t="s">
        <v>133</v>
      </c>
    </row>
    <row r="238" spans="2:51" s="6" customFormat="1" ht="15.75" customHeight="1">
      <c r="B238" s="159"/>
      <c r="C238" s="160"/>
      <c r="D238" s="161" t="s">
        <v>145</v>
      </c>
      <c r="E238" s="160"/>
      <c r="F238" s="162" t="s">
        <v>84</v>
      </c>
      <c r="G238" s="160"/>
      <c r="H238" s="163">
        <v>2</v>
      </c>
      <c r="J238" s="160"/>
      <c r="K238" s="160"/>
      <c r="L238" s="164"/>
      <c r="M238" s="165"/>
      <c r="N238" s="160"/>
      <c r="O238" s="160"/>
      <c r="P238" s="160"/>
      <c r="Q238" s="160"/>
      <c r="R238" s="160"/>
      <c r="S238" s="160"/>
      <c r="T238" s="166"/>
      <c r="AT238" s="167" t="s">
        <v>145</v>
      </c>
      <c r="AU238" s="167" t="s">
        <v>84</v>
      </c>
      <c r="AV238" s="167" t="s">
        <v>84</v>
      </c>
      <c r="AW238" s="167" t="s">
        <v>98</v>
      </c>
      <c r="AX238" s="167" t="s">
        <v>76</v>
      </c>
      <c r="AY238" s="167" t="s">
        <v>133</v>
      </c>
    </row>
    <row r="239" spans="2:51" s="6" customFormat="1" ht="15.75" customHeight="1">
      <c r="B239" s="168"/>
      <c r="C239" s="169"/>
      <c r="D239" s="161" t="s">
        <v>145</v>
      </c>
      <c r="E239" s="169"/>
      <c r="F239" s="170" t="s">
        <v>412</v>
      </c>
      <c r="G239" s="169"/>
      <c r="H239" s="169"/>
      <c r="J239" s="169"/>
      <c r="K239" s="169"/>
      <c r="L239" s="171"/>
      <c r="M239" s="172"/>
      <c r="N239" s="169"/>
      <c r="O239" s="169"/>
      <c r="P239" s="169"/>
      <c r="Q239" s="169"/>
      <c r="R239" s="169"/>
      <c r="S239" s="169"/>
      <c r="T239" s="173"/>
      <c r="AT239" s="174" t="s">
        <v>145</v>
      </c>
      <c r="AU239" s="174" t="s">
        <v>84</v>
      </c>
      <c r="AV239" s="174" t="s">
        <v>22</v>
      </c>
      <c r="AW239" s="174" t="s">
        <v>98</v>
      </c>
      <c r="AX239" s="174" t="s">
        <v>76</v>
      </c>
      <c r="AY239" s="174" t="s">
        <v>133</v>
      </c>
    </row>
    <row r="240" spans="2:51" s="6" customFormat="1" ht="15.75" customHeight="1">
      <c r="B240" s="159"/>
      <c r="C240" s="160"/>
      <c r="D240" s="161" t="s">
        <v>145</v>
      </c>
      <c r="E240" s="160"/>
      <c r="F240" s="162" t="s">
        <v>170</v>
      </c>
      <c r="G240" s="160"/>
      <c r="H240" s="163">
        <v>5</v>
      </c>
      <c r="J240" s="160"/>
      <c r="K240" s="160"/>
      <c r="L240" s="164"/>
      <c r="M240" s="165"/>
      <c r="N240" s="160"/>
      <c r="O240" s="160"/>
      <c r="P240" s="160"/>
      <c r="Q240" s="160"/>
      <c r="R240" s="160"/>
      <c r="S240" s="160"/>
      <c r="T240" s="166"/>
      <c r="AT240" s="167" t="s">
        <v>145</v>
      </c>
      <c r="AU240" s="167" t="s">
        <v>84</v>
      </c>
      <c r="AV240" s="167" t="s">
        <v>84</v>
      </c>
      <c r="AW240" s="167" t="s">
        <v>98</v>
      </c>
      <c r="AX240" s="167" t="s">
        <v>76</v>
      </c>
      <c r="AY240" s="167" t="s">
        <v>133</v>
      </c>
    </row>
    <row r="241" spans="2:51" s="6" customFormat="1" ht="15.75" customHeight="1">
      <c r="B241" s="168"/>
      <c r="C241" s="169"/>
      <c r="D241" s="161" t="s">
        <v>145</v>
      </c>
      <c r="E241" s="169"/>
      <c r="F241" s="170" t="s">
        <v>413</v>
      </c>
      <c r="G241" s="169"/>
      <c r="H241" s="169"/>
      <c r="J241" s="169"/>
      <c r="K241" s="169"/>
      <c r="L241" s="171"/>
      <c r="M241" s="172"/>
      <c r="N241" s="169"/>
      <c r="O241" s="169"/>
      <c r="P241" s="169"/>
      <c r="Q241" s="169"/>
      <c r="R241" s="169"/>
      <c r="S241" s="169"/>
      <c r="T241" s="173"/>
      <c r="AT241" s="174" t="s">
        <v>145</v>
      </c>
      <c r="AU241" s="174" t="s">
        <v>84</v>
      </c>
      <c r="AV241" s="174" t="s">
        <v>22</v>
      </c>
      <c r="AW241" s="174" t="s">
        <v>98</v>
      </c>
      <c r="AX241" s="174" t="s">
        <v>76</v>
      </c>
      <c r="AY241" s="174" t="s">
        <v>133</v>
      </c>
    </row>
    <row r="242" spans="2:65" s="6" customFormat="1" ht="15.75" customHeight="1">
      <c r="B242" s="23"/>
      <c r="C242" s="175" t="s">
        <v>414</v>
      </c>
      <c r="D242" s="175" t="s">
        <v>154</v>
      </c>
      <c r="E242" s="176" t="s">
        <v>415</v>
      </c>
      <c r="F242" s="177" t="s">
        <v>416</v>
      </c>
      <c r="G242" s="178" t="s">
        <v>252</v>
      </c>
      <c r="H242" s="179">
        <v>2</v>
      </c>
      <c r="I242" s="180"/>
      <c r="J242" s="181">
        <f>ROUND($I$242*$H$242,2)</f>
        <v>0</v>
      </c>
      <c r="K242" s="177" t="s">
        <v>140</v>
      </c>
      <c r="L242" s="182"/>
      <c r="M242" s="183"/>
      <c r="N242" s="184" t="s">
        <v>47</v>
      </c>
      <c r="O242" s="24"/>
      <c r="P242" s="154">
        <f>$O$242*$H$242</f>
        <v>0</v>
      </c>
      <c r="Q242" s="154">
        <v>0.016</v>
      </c>
      <c r="R242" s="154">
        <f>$Q$242*$H$242</f>
        <v>0.032</v>
      </c>
      <c r="S242" s="154">
        <v>0</v>
      </c>
      <c r="T242" s="155">
        <f>$S$242*$H$242</f>
        <v>0</v>
      </c>
      <c r="AR242" s="89" t="s">
        <v>341</v>
      </c>
      <c r="AT242" s="89" t="s">
        <v>154</v>
      </c>
      <c r="AU242" s="89" t="s">
        <v>84</v>
      </c>
      <c r="AY242" s="6" t="s">
        <v>133</v>
      </c>
      <c r="BE242" s="156">
        <f>IF($N$242="základní",$J$242,0)</f>
        <v>0</v>
      </c>
      <c r="BF242" s="156">
        <f>IF($N$242="snížená",$J$242,0)</f>
        <v>0</v>
      </c>
      <c r="BG242" s="156">
        <f>IF($N$242="zákl. přenesená",$J$242,0)</f>
        <v>0</v>
      </c>
      <c r="BH242" s="156">
        <f>IF($N$242="sníž. přenesená",$J$242,0)</f>
        <v>0</v>
      </c>
      <c r="BI242" s="156">
        <f>IF($N$242="nulová",$J$242,0)</f>
        <v>0</v>
      </c>
      <c r="BJ242" s="89" t="s">
        <v>22</v>
      </c>
      <c r="BK242" s="156">
        <f>ROUND($I$242*$H$242,2)</f>
        <v>0</v>
      </c>
      <c r="BL242" s="89" t="s">
        <v>249</v>
      </c>
      <c r="BM242" s="89" t="s">
        <v>417</v>
      </c>
    </row>
    <row r="243" spans="2:47" s="6" customFormat="1" ht="38.25" customHeight="1">
      <c r="B243" s="23"/>
      <c r="C243" s="24"/>
      <c r="D243" s="157" t="s">
        <v>143</v>
      </c>
      <c r="E243" s="24"/>
      <c r="F243" s="158" t="s">
        <v>418</v>
      </c>
      <c r="G243" s="24"/>
      <c r="H243" s="24"/>
      <c r="J243" s="24"/>
      <c r="K243" s="24"/>
      <c r="L243" s="43"/>
      <c r="M243" s="56"/>
      <c r="N243" s="24"/>
      <c r="O243" s="24"/>
      <c r="P243" s="24"/>
      <c r="Q243" s="24"/>
      <c r="R243" s="24"/>
      <c r="S243" s="24"/>
      <c r="T243" s="57"/>
      <c r="AT243" s="6" t="s">
        <v>143</v>
      </c>
      <c r="AU243" s="6" t="s">
        <v>84</v>
      </c>
    </row>
    <row r="244" spans="2:51" s="6" customFormat="1" ht="15.75" customHeight="1">
      <c r="B244" s="168"/>
      <c r="C244" s="169"/>
      <c r="D244" s="161" t="s">
        <v>145</v>
      </c>
      <c r="E244" s="169"/>
      <c r="F244" s="170" t="s">
        <v>255</v>
      </c>
      <c r="G244" s="169"/>
      <c r="H244" s="169"/>
      <c r="J244" s="169"/>
      <c r="K244" s="169"/>
      <c r="L244" s="171"/>
      <c r="M244" s="172"/>
      <c r="N244" s="169"/>
      <c r="O244" s="169"/>
      <c r="P244" s="169"/>
      <c r="Q244" s="169"/>
      <c r="R244" s="169"/>
      <c r="S244" s="169"/>
      <c r="T244" s="173"/>
      <c r="AT244" s="174" t="s">
        <v>145</v>
      </c>
      <c r="AU244" s="174" t="s">
        <v>84</v>
      </c>
      <c r="AV244" s="174" t="s">
        <v>22</v>
      </c>
      <c r="AW244" s="174" t="s">
        <v>98</v>
      </c>
      <c r="AX244" s="174" t="s">
        <v>76</v>
      </c>
      <c r="AY244" s="174" t="s">
        <v>133</v>
      </c>
    </row>
    <row r="245" spans="2:51" s="6" customFormat="1" ht="15.75" customHeight="1">
      <c r="B245" s="159"/>
      <c r="C245" s="160"/>
      <c r="D245" s="161" t="s">
        <v>145</v>
      </c>
      <c r="E245" s="160"/>
      <c r="F245" s="162" t="s">
        <v>84</v>
      </c>
      <c r="G245" s="160"/>
      <c r="H245" s="163">
        <v>2</v>
      </c>
      <c r="J245" s="160"/>
      <c r="K245" s="160"/>
      <c r="L245" s="164"/>
      <c r="M245" s="165"/>
      <c r="N245" s="160"/>
      <c r="O245" s="160"/>
      <c r="P245" s="160"/>
      <c r="Q245" s="160"/>
      <c r="R245" s="160"/>
      <c r="S245" s="160"/>
      <c r="T245" s="166"/>
      <c r="AT245" s="167" t="s">
        <v>145</v>
      </c>
      <c r="AU245" s="167" t="s">
        <v>84</v>
      </c>
      <c r="AV245" s="167" t="s">
        <v>84</v>
      </c>
      <c r="AW245" s="167" t="s">
        <v>98</v>
      </c>
      <c r="AX245" s="167" t="s">
        <v>76</v>
      </c>
      <c r="AY245" s="167" t="s">
        <v>133</v>
      </c>
    </row>
    <row r="246" spans="2:65" s="6" customFormat="1" ht="15.75" customHeight="1">
      <c r="B246" s="23"/>
      <c r="C246" s="145" t="s">
        <v>419</v>
      </c>
      <c r="D246" s="145" t="s">
        <v>136</v>
      </c>
      <c r="E246" s="146" t="s">
        <v>420</v>
      </c>
      <c r="F246" s="147" t="s">
        <v>421</v>
      </c>
      <c r="G246" s="148" t="s">
        <v>252</v>
      </c>
      <c r="H246" s="149">
        <v>1</v>
      </c>
      <c r="I246" s="150"/>
      <c r="J246" s="151">
        <f>ROUND($I$246*$H$246,2)</f>
        <v>0</v>
      </c>
      <c r="K246" s="147" t="s">
        <v>157</v>
      </c>
      <c r="L246" s="43"/>
      <c r="M246" s="152"/>
      <c r="N246" s="153" t="s">
        <v>47</v>
      </c>
      <c r="O246" s="24"/>
      <c r="P246" s="154">
        <f>$O$246*$H$246</f>
        <v>0</v>
      </c>
      <c r="Q246" s="154">
        <v>0</v>
      </c>
      <c r="R246" s="154">
        <f>$Q$246*$H$246</f>
        <v>0</v>
      </c>
      <c r="S246" s="154">
        <v>0</v>
      </c>
      <c r="T246" s="155">
        <f>$S$246*$H$246</f>
        <v>0</v>
      </c>
      <c r="AR246" s="89" t="s">
        <v>249</v>
      </c>
      <c r="AT246" s="89" t="s">
        <v>136</v>
      </c>
      <c r="AU246" s="89" t="s">
        <v>84</v>
      </c>
      <c r="AY246" s="6" t="s">
        <v>133</v>
      </c>
      <c r="BE246" s="156">
        <f>IF($N$246="základní",$J$246,0)</f>
        <v>0</v>
      </c>
      <c r="BF246" s="156">
        <f>IF($N$246="snížená",$J$246,0)</f>
        <v>0</v>
      </c>
      <c r="BG246" s="156">
        <f>IF($N$246="zákl. přenesená",$J$246,0)</f>
        <v>0</v>
      </c>
      <c r="BH246" s="156">
        <f>IF($N$246="sníž. přenesená",$J$246,0)</f>
        <v>0</v>
      </c>
      <c r="BI246" s="156">
        <f>IF($N$246="nulová",$J$246,0)</f>
        <v>0</v>
      </c>
      <c r="BJ246" s="89" t="s">
        <v>22</v>
      </c>
      <c r="BK246" s="156">
        <f>ROUND($I$246*$H$246,2)</f>
        <v>0</v>
      </c>
      <c r="BL246" s="89" t="s">
        <v>249</v>
      </c>
      <c r="BM246" s="89" t="s">
        <v>422</v>
      </c>
    </row>
    <row r="247" spans="2:47" s="6" customFormat="1" ht="27" customHeight="1">
      <c r="B247" s="23"/>
      <c r="C247" s="24"/>
      <c r="D247" s="157" t="s">
        <v>143</v>
      </c>
      <c r="E247" s="24"/>
      <c r="F247" s="158" t="s">
        <v>423</v>
      </c>
      <c r="G247" s="24"/>
      <c r="H247" s="24"/>
      <c r="J247" s="24"/>
      <c r="K247" s="24"/>
      <c r="L247" s="43"/>
      <c r="M247" s="56"/>
      <c r="N247" s="24"/>
      <c r="O247" s="24"/>
      <c r="P247" s="24"/>
      <c r="Q247" s="24"/>
      <c r="R247" s="24"/>
      <c r="S247" s="24"/>
      <c r="T247" s="57"/>
      <c r="AT247" s="6" t="s">
        <v>143</v>
      </c>
      <c r="AU247" s="6" t="s">
        <v>84</v>
      </c>
    </row>
    <row r="248" spans="2:65" s="6" customFormat="1" ht="15.75" customHeight="1">
      <c r="B248" s="23"/>
      <c r="C248" s="175" t="s">
        <v>424</v>
      </c>
      <c r="D248" s="175" t="s">
        <v>154</v>
      </c>
      <c r="E248" s="176" t="s">
        <v>425</v>
      </c>
      <c r="F248" s="177" t="s">
        <v>426</v>
      </c>
      <c r="G248" s="178" t="s">
        <v>252</v>
      </c>
      <c r="H248" s="179">
        <v>1</v>
      </c>
      <c r="I248" s="180"/>
      <c r="J248" s="181">
        <f>ROUND($I$248*$H$248,2)</f>
        <v>0</v>
      </c>
      <c r="K248" s="177" t="s">
        <v>157</v>
      </c>
      <c r="L248" s="182"/>
      <c r="M248" s="183"/>
      <c r="N248" s="184" t="s">
        <v>47</v>
      </c>
      <c r="O248" s="24"/>
      <c r="P248" s="154">
        <f>$O$248*$H$248</f>
        <v>0</v>
      </c>
      <c r="Q248" s="154">
        <v>0.041</v>
      </c>
      <c r="R248" s="154">
        <f>$Q$248*$H$248</f>
        <v>0.041</v>
      </c>
      <c r="S248" s="154">
        <v>0</v>
      </c>
      <c r="T248" s="155">
        <f>$S$248*$H$248</f>
        <v>0</v>
      </c>
      <c r="AR248" s="89" t="s">
        <v>341</v>
      </c>
      <c r="AT248" s="89" t="s">
        <v>154</v>
      </c>
      <c r="AU248" s="89" t="s">
        <v>84</v>
      </c>
      <c r="AY248" s="6" t="s">
        <v>133</v>
      </c>
      <c r="BE248" s="156">
        <f>IF($N$248="základní",$J$248,0)</f>
        <v>0</v>
      </c>
      <c r="BF248" s="156">
        <f>IF($N$248="snížená",$J$248,0)</f>
        <v>0</v>
      </c>
      <c r="BG248" s="156">
        <f>IF($N$248="zákl. přenesená",$J$248,0)</f>
        <v>0</v>
      </c>
      <c r="BH248" s="156">
        <f>IF($N$248="sníž. přenesená",$J$248,0)</f>
        <v>0</v>
      </c>
      <c r="BI248" s="156">
        <f>IF($N$248="nulová",$J$248,0)</f>
        <v>0</v>
      </c>
      <c r="BJ248" s="89" t="s">
        <v>22</v>
      </c>
      <c r="BK248" s="156">
        <f>ROUND($I$248*$H$248,2)</f>
        <v>0</v>
      </c>
      <c r="BL248" s="89" t="s">
        <v>249</v>
      </c>
      <c r="BM248" s="89" t="s">
        <v>427</v>
      </c>
    </row>
    <row r="249" spans="2:47" s="6" customFormat="1" ht="27" customHeight="1">
      <c r="B249" s="23"/>
      <c r="C249" s="24"/>
      <c r="D249" s="157" t="s">
        <v>143</v>
      </c>
      <c r="E249" s="24"/>
      <c r="F249" s="158" t="s">
        <v>428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143</v>
      </c>
      <c r="AU249" s="6" t="s">
        <v>84</v>
      </c>
    </row>
    <row r="250" spans="2:65" s="6" customFormat="1" ht="15.75" customHeight="1">
      <c r="B250" s="23"/>
      <c r="C250" s="145" t="s">
        <v>429</v>
      </c>
      <c r="D250" s="145" t="s">
        <v>136</v>
      </c>
      <c r="E250" s="146" t="s">
        <v>430</v>
      </c>
      <c r="F250" s="147" t="s">
        <v>431</v>
      </c>
      <c r="G250" s="148" t="s">
        <v>252</v>
      </c>
      <c r="H250" s="149">
        <v>1</v>
      </c>
      <c r="I250" s="150"/>
      <c r="J250" s="151">
        <f>ROUND($I$250*$H$250,2)</f>
        <v>0</v>
      </c>
      <c r="K250" s="147" t="s">
        <v>140</v>
      </c>
      <c r="L250" s="43"/>
      <c r="M250" s="152"/>
      <c r="N250" s="153" t="s">
        <v>47</v>
      </c>
      <c r="O250" s="24"/>
      <c r="P250" s="154">
        <f>$O$250*$H$250</f>
        <v>0</v>
      </c>
      <c r="Q250" s="154">
        <v>0</v>
      </c>
      <c r="R250" s="154">
        <f>$Q$250*$H$250</f>
        <v>0</v>
      </c>
      <c r="S250" s="154">
        <v>0</v>
      </c>
      <c r="T250" s="155">
        <f>$S$250*$H$250</f>
        <v>0</v>
      </c>
      <c r="AR250" s="89" t="s">
        <v>249</v>
      </c>
      <c r="AT250" s="89" t="s">
        <v>136</v>
      </c>
      <c r="AU250" s="89" t="s">
        <v>84</v>
      </c>
      <c r="AY250" s="6" t="s">
        <v>133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22</v>
      </c>
      <c r="BK250" s="156">
        <f>ROUND($I$250*$H$250,2)</f>
        <v>0</v>
      </c>
      <c r="BL250" s="89" t="s">
        <v>249</v>
      </c>
      <c r="BM250" s="89" t="s">
        <v>432</v>
      </c>
    </row>
    <row r="251" spans="2:47" s="6" customFormat="1" ht="16.5" customHeight="1">
      <c r="B251" s="23"/>
      <c r="C251" s="24"/>
      <c r="D251" s="157" t="s">
        <v>143</v>
      </c>
      <c r="E251" s="24"/>
      <c r="F251" s="158" t="s">
        <v>433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143</v>
      </c>
      <c r="AU251" s="6" t="s">
        <v>84</v>
      </c>
    </row>
    <row r="252" spans="2:65" s="6" customFormat="1" ht="15.75" customHeight="1">
      <c r="B252" s="23"/>
      <c r="C252" s="175" t="s">
        <v>434</v>
      </c>
      <c r="D252" s="175" t="s">
        <v>154</v>
      </c>
      <c r="E252" s="176" t="s">
        <v>435</v>
      </c>
      <c r="F252" s="177" t="s">
        <v>436</v>
      </c>
      <c r="G252" s="178" t="s">
        <v>252</v>
      </c>
      <c r="H252" s="179">
        <v>1</v>
      </c>
      <c r="I252" s="180"/>
      <c r="J252" s="181">
        <f>ROUND($I$252*$H$252,2)</f>
        <v>0</v>
      </c>
      <c r="K252" s="177" t="s">
        <v>140</v>
      </c>
      <c r="L252" s="182"/>
      <c r="M252" s="183"/>
      <c r="N252" s="184" t="s">
        <v>47</v>
      </c>
      <c r="O252" s="24"/>
      <c r="P252" s="154">
        <f>$O$252*$H$252</f>
        <v>0</v>
      </c>
      <c r="Q252" s="154">
        <v>0.0047</v>
      </c>
      <c r="R252" s="154">
        <f>$Q$252*$H$252</f>
        <v>0.0047</v>
      </c>
      <c r="S252" s="154">
        <v>0</v>
      </c>
      <c r="T252" s="155">
        <f>$S$252*$H$252</f>
        <v>0</v>
      </c>
      <c r="AR252" s="89" t="s">
        <v>341</v>
      </c>
      <c r="AT252" s="89" t="s">
        <v>154</v>
      </c>
      <c r="AU252" s="89" t="s">
        <v>84</v>
      </c>
      <c r="AY252" s="6" t="s">
        <v>133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89" t="s">
        <v>22</v>
      </c>
      <c r="BK252" s="156">
        <f>ROUND($I$252*$H$252,2)</f>
        <v>0</v>
      </c>
      <c r="BL252" s="89" t="s">
        <v>249</v>
      </c>
      <c r="BM252" s="89" t="s">
        <v>437</v>
      </c>
    </row>
    <row r="253" spans="2:47" s="6" customFormat="1" ht="16.5" customHeight="1">
      <c r="B253" s="23"/>
      <c r="C253" s="24"/>
      <c r="D253" s="157" t="s">
        <v>143</v>
      </c>
      <c r="E253" s="24"/>
      <c r="F253" s="158" t="s">
        <v>438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143</v>
      </c>
      <c r="AU253" s="6" t="s">
        <v>84</v>
      </c>
    </row>
    <row r="254" spans="2:65" s="6" customFormat="1" ht="15.75" customHeight="1">
      <c r="B254" s="23"/>
      <c r="C254" s="145" t="s">
        <v>439</v>
      </c>
      <c r="D254" s="145" t="s">
        <v>136</v>
      </c>
      <c r="E254" s="146" t="s">
        <v>440</v>
      </c>
      <c r="F254" s="147" t="s">
        <v>441</v>
      </c>
      <c r="G254" s="148" t="s">
        <v>252</v>
      </c>
      <c r="H254" s="149">
        <v>1</v>
      </c>
      <c r="I254" s="150"/>
      <c r="J254" s="151">
        <f>ROUND($I$254*$H$254,2)</f>
        <v>0</v>
      </c>
      <c r="K254" s="147" t="s">
        <v>140</v>
      </c>
      <c r="L254" s="43"/>
      <c r="M254" s="152"/>
      <c r="N254" s="153" t="s">
        <v>47</v>
      </c>
      <c r="O254" s="24"/>
      <c r="P254" s="154">
        <f>$O$254*$H$254</f>
        <v>0</v>
      </c>
      <c r="Q254" s="154">
        <v>0</v>
      </c>
      <c r="R254" s="154">
        <f>$Q$254*$H$254</f>
        <v>0</v>
      </c>
      <c r="S254" s="154">
        <v>0</v>
      </c>
      <c r="T254" s="155">
        <f>$S$254*$H$254</f>
        <v>0</v>
      </c>
      <c r="AR254" s="89" t="s">
        <v>249</v>
      </c>
      <c r="AT254" s="89" t="s">
        <v>136</v>
      </c>
      <c r="AU254" s="89" t="s">
        <v>84</v>
      </c>
      <c r="AY254" s="6" t="s">
        <v>133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89" t="s">
        <v>22</v>
      </c>
      <c r="BK254" s="156">
        <f>ROUND($I$254*$H$254,2)</f>
        <v>0</v>
      </c>
      <c r="BL254" s="89" t="s">
        <v>249</v>
      </c>
      <c r="BM254" s="89" t="s">
        <v>442</v>
      </c>
    </row>
    <row r="255" spans="2:47" s="6" customFormat="1" ht="16.5" customHeight="1">
      <c r="B255" s="23"/>
      <c r="C255" s="24"/>
      <c r="D255" s="157" t="s">
        <v>143</v>
      </c>
      <c r="E255" s="24"/>
      <c r="F255" s="158" t="s">
        <v>441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143</v>
      </c>
      <c r="AU255" s="6" t="s">
        <v>84</v>
      </c>
    </row>
    <row r="256" spans="2:65" s="6" customFormat="1" ht="15.75" customHeight="1">
      <c r="B256" s="23"/>
      <c r="C256" s="175" t="s">
        <v>443</v>
      </c>
      <c r="D256" s="175" t="s">
        <v>154</v>
      </c>
      <c r="E256" s="176" t="s">
        <v>444</v>
      </c>
      <c r="F256" s="177" t="s">
        <v>445</v>
      </c>
      <c r="G256" s="178" t="s">
        <v>252</v>
      </c>
      <c r="H256" s="179">
        <v>1</v>
      </c>
      <c r="I256" s="180"/>
      <c r="J256" s="181">
        <f>ROUND($I$256*$H$256,2)</f>
        <v>0</v>
      </c>
      <c r="K256" s="177" t="s">
        <v>140</v>
      </c>
      <c r="L256" s="182"/>
      <c r="M256" s="183"/>
      <c r="N256" s="184" t="s">
        <v>47</v>
      </c>
      <c r="O256" s="24"/>
      <c r="P256" s="154">
        <f>$O$256*$H$256</f>
        <v>0</v>
      </c>
      <c r="Q256" s="154">
        <v>0.00021</v>
      </c>
      <c r="R256" s="154">
        <f>$Q$256*$H$256</f>
        <v>0.00021</v>
      </c>
      <c r="S256" s="154">
        <v>0</v>
      </c>
      <c r="T256" s="155">
        <f>$S$256*$H$256</f>
        <v>0</v>
      </c>
      <c r="AR256" s="89" t="s">
        <v>341</v>
      </c>
      <c r="AT256" s="89" t="s">
        <v>154</v>
      </c>
      <c r="AU256" s="89" t="s">
        <v>84</v>
      </c>
      <c r="AY256" s="6" t="s">
        <v>133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22</v>
      </c>
      <c r="BK256" s="156">
        <f>ROUND($I$256*$H$256,2)</f>
        <v>0</v>
      </c>
      <c r="BL256" s="89" t="s">
        <v>249</v>
      </c>
      <c r="BM256" s="89" t="s">
        <v>446</v>
      </c>
    </row>
    <row r="257" spans="2:47" s="6" customFormat="1" ht="16.5" customHeight="1">
      <c r="B257" s="23"/>
      <c r="C257" s="24"/>
      <c r="D257" s="157" t="s">
        <v>143</v>
      </c>
      <c r="E257" s="24"/>
      <c r="F257" s="158" t="s">
        <v>445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143</v>
      </c>
      <c r="AU257" s="6" t="s">
        <v>84</v>
      </c>
    </row>
    <row r="258" spans="2:65" s="6" customFormat="1" ht="15.75" customHeight="1">
      <c r="B258" s="23"/>
      <c r="C258" s="145" t="s">
        <v>447</v>
      </c>
      <c r="D258" s="145" t="s">
        <v>136</v>
      </c>
      <c r="E258" s="146" t="s">
        <v>448</v>
      </c>
      <c r="F258" s="147" t="s">
        <v>449</v>
      </c>
      <c r="G258" s="148" t="s">
        <v>252</v>
      </c>
      <c r="H258" s="149">
        <v>8</v>
      </c>
      <c r="I258" s="150"/>
      <c r="J258" s="151">
        <f>ROUND($I$258*$H$258,2)</f>
        <v>0</v>
      </c>
      <c r="K258" s="147" t="s">
        <v>140</v>
      </c>
      <c r="L258" s="43"/>
      <c r="M258" s="152"/>
      <c r="N258" s="153" t="s">
        <v>47</v>
      </c>
      <c r="O258" s="24"/>
      <c r="P258" s="154">
        <f>$O$258*$H$258</f>
        <v>0</v>
      </c>
      <c r="Q258" s="154">
        <v>0</v>
      </c>
      <c r="R258" s="154">
        <f>$Q$258*$H$258</f>
        <v>0</v>
      </c>
      <c r="S258" s="154">
        <v>0</v>
      </c>
      <c r="T258" s="155">
        <f>$S$258*$H$258</f>
        <v>0</v>
      </c>
      <c r="AR258" s="89" t="s">
        <v>249</v>
      </c>
      <c r="AT258" s="89" t="s">
        <v>136</v>
      </c>
      <c r="AU258" s="89" t="s">
        <v>84</v>
      </c>
      <c r="AY258" s="6" t="s">
        <v>133</v>
      </c>
      <c r="BE258" s="156">
        <f>IF($N$258="základní",$J$258,0)</f>
        <v>0</v>
      </c>
      <c r="BF258" s="156">
        <f>IF($N$258="snížená",$J$258,0)</f>
        <v>0</v>
      </c>
      <c r="BG258" s="156">
        <f>IF($N$258="zákl. přenesená",$J$258,0)</f>
        <v>0</v>
      </c>
      <c r="BH258" s="156">
        <f>IF($N$258="sníž. přenesená",$J$258,0)</f>
        <v>0</v>
      </c>
      <c r="BI258" s="156">
        <f>IF($N$258="nulová",$J$258,0)</f>
        <v>0</v>
      </c>
      <c r="BJ258" s="89" t="s">
        <v>22</v>
      </c>
      <c r="BK258" s="156">
        <f>ROUND($I$258*$H$258,2)</f>
        <v>0</v>
      </c>
      <c r="BL258" s="89" t="s">
        <v>249</v>
      </c>
      <c r="BM258" s="89" t="s">
        <v>450</v>
      </c>
    </row>
    <row r="259" spans="2:47" s="6" customFormat="1" ht="16.5" customHeight="1">
      <c r="B259" s="23"/>
      <c r="C259" s="24"/>
      <c r="D259" s="157" t="s">
        <v>143</v>
      </c>
      <c r="E259" s="24"/>
      <c r="F259" s="158" t="s">
        <v>449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143</v>
      </c>
      <c r="AU259" s="6" t="s">
        <v>84</v>
      </c>
    </row>
    <row r="260" spans="2:65" s="6" customFormat="1" ht="15.75" customHeight="1">
      <c r="B260" s="23"/>
      <c r="C260" s="175" t="s">
        <v>451</v>
      </c>
      <c r="D260" s="175" t="s">
        <v>154</v>
      </c>
      <c r="E260" s="176" t="s">
        <v>452</v>
      </c>
      <c r="F260" s="177" t="s">
        <v>453</v>
      </c>
      <c r="G260" s="178" t="s">
        <v>252</v>
      </c>
      <c r="H260" s="179">
        <v>8</v>
      </c>
      <c r="I260" s="180"/>
      <c r="J260" s="181">
        <f>ROUND($I$260*$H$260,2)</f>
        <v>0</v>
      </c>
      <c r="K260" s="177" t="s">
        <v>140</v>
      </c>
      <c r="L260" s="182"/>
      <c r="M260" s="183"/>
      <c r="N260" s="184" t="s">
        <v>47</v>
      </c>
      <c r="O260" s="24"/>
      <c r="P260" s="154">
        <f>$O$260*$H$260</f>
        <v>0</v>
      </c>
      <c r="Q260" s="154">
        <v>0.00045</v>
      </c>
      <c r="R260" s="154">
        <f>$Q$260*$H$260</f>
        <v>0.0036</v>
      </c>
      <c r="S260" s="154">
        <v>0</v>
      </c>
      <c r="T260" s="155">
        <f>$S$260*$H$260</f>
        <v>0</v>
      </c>
      <c r="AR260" s="89" t="s">
        <v>341</v>
      </c>
      <c r="AT260" s="89" t="s">
        <v>154</v>
      </c>
      <c r="AU260" s="89" t="s">
        <v>84</v>
      </c>
      <c r="AY260" s="6" t="s">
        <v>133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22</v>
      </c>
      <c r="BK260" s="156">
        <f>ROUND($I$260*$H$260,2)</f>
        <v>0</v>
      </c>
      <c r="BL260" s="89" t="s">
        <v>249</v>
      </c>
      <c r="BM260" s="89" t="s">
        <v>454</v>
      </c>
    </row>
    <row r="261" spans="2:47" s="6" customFormat="1" ht="16.5" customHeight="1">
      <c r="B261" s="23"/>
      <c r="C261" s="24"/>
      <c r="D261" s="157" t="s">
        <v>143</v>
      </c>
      <c r="E261" s="24"/>
      <c r="F261" s="158" t="s">
        <v>453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143</v>
      </c>
      <c r="AU261" s="6" t="s">
        <v>84</v>
      </c>
    </row>
    <row r="262" spans="2:65" s="6" customFormat="1" ht="15.75" customHeight="1">
      <c r="B262" s="23"/>
      <c r="C262" s="145" t="s">
        <v>455</v>
      </c>
      <c r="D262" s="145" t="s">
        <v>136</v>
      </c>
      <c r="E262" s="146" t="s">
        <v>456</v>
      </c>
      <c r="F262" s="147" t="s">
        <v>457</v>
      </c>
      <c r="G262" s="148" t="s">
        <v>252</v>
      </c>
      <c r="H262" s="149">
        <v>5</v>
      </c>
      <c r="I262" s="150"/>
      <c r="J262" s="151">
        <f>ROUND($I$262*$H$262,2)</f>
        <v>0</v>
      </c>
      <c r="K262" s="147"/>
      <c r="L262" s="43"/>
      <c r="M262" s="152"/>
      <c r="N262" s="153" t="s">
        <v>47</v>
      </c>
      <c r="O262" s="24"/>
      <c r="P262" s="154">
        <f>$O$262*$H$262</f>
        <v>0</v>
      </c>
      <c r="Q262" s="154">
        <v>0</v>
      </c>
      <c r="R262" s="154">
        <f>$Q$262*$H$262</f>
        <v>0</v>
      </c>
      <c r="S262" s="154">
        <v>0</v>
      </c>
      <c r="T262" s="155">
        <f>$S$262*$H$262</f>
        <v>0</v>
      </c>
      <c r="AR262" s="89" t="s">
        <v>249</v>
      </c>
      <c r="AT262" s="89" t="s">
        <v>136</v>
      </c>
      <c r="AU262" s="89" t="s">
        <v>84</v>
      </c>
      <c r="AY262" s="6" t="s">
        <v>133</v>
      </c>
      <c r="BE262" s="156">
        <f>IF($N$262="základní",$J$262,0)</f>
        <v>0</v>
      </c>
      <c r="BF262" s="156">
        <f>IF($N$262="snížená",$J$262,0)</f>
        <v>0</v>
      </c>
      <c r="BG262" s="156">
        <f>IF($N$262="zákl. přenesená",$J$262,0)</f>
        <v>0</v>
      </c>
      <c r="BH262" s="156">
        <f>IF($N$262="sníž. přenesená",$J$262,0)</f>
        <v>0</v>
      </c>
      <c r="BI262" s="156">
        <f>IF($N$262="nulová",$J$262,0)</f>
        <v>0</v>
      </c>
      <c r="BJ262" s="89" t="s">
        <v>22</v>
      </c>
      <c r="BK262" s="156">
        <f>ROUND($I$262*$H$262,2)</f>
        <v>0</v>
      </c>
      <c r="BL262" s="89" t="s">
        <v>249</v>
      </c>
      <c r="BM262" s="89" t="s">
        <v>458</v>
      </c>
    </row>
    <row r="263" spans="2:65" s="6" customFormat="1" ht="15.75" customHeight="1">
      <c r="B263" s="23"/>
      <c r="C263" s="148" t="s">
        <v>459</v>
      </c>
      <c r="D263" s="148" t="s">
        <v>136</v>
      </c>
      <c r="E263" s="146" t="s">
        <v>460</v>
      </c>
      <c r="F263" s="147" t="s">
        <v>461</v>
      </c>
      <c r="G263" s="148" t="s">
        <v>149</v>
      </c>
      <c r="H263" s="149">
        <v>0.082</v>
      </c>
      <c r="I263" s="150"/>
      <c r="J263" s="151">
        <f>ROUND($I$263*$H$263,2)</f>
        <v>0</v>
      </c>
      <c r="K263" s="147" t="s">
        <v>157</v>
      </c>
      <c r="L263" s="43"/>
      <c r="M263" s="152"/>
      <c r="N263" s="153" t="s">
        <v>47</v>
      </c>
      <c r="O263" s="24"/>
      <c r="P263" s="154">
        <f>$O$263*$H$263</f>
        <v>0</v>
      </c>
      <c r="Q263" s="154">
        <v>0</v>
      </c>
      <c r="R263" s="154">
        <f>$Q$263*$H$263</f>
        <v>0</v>
      </c>
      <c r="S263" s="154">
        <v>0</v>
      </c>
      <c r="T263" s="155">
        <f>$S$263*$H$263</f>
        <v>0</v>
      </c>
      <c r="AR263" s="89" t="s">
        <v>249</v>
      </c>
      <c r="AT263" s="89" t="s">
        <v>136</v>
      </c>
      <c r="AU263" s="89" t="s">
        <v>84</v>
      </c>
      <c r="AY263" s="89" t="s">
        <v>133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22</v>
      </c>
      <c r="BK263" s="156">
        <f>ROUND($I$263*$H$263,2)</f>
        <v>0</v>
      </c>
      <c r="BL263" s="89" t="s">
        <v>249</v>
      </c>
      <c r="BM263" s="89" t="s">
        <v>462</v>
      </c>
    </row>
    <row r="264" spans="2:47" s="6" customFormat="1" ht="27" customHeight="1">
      <c r="B264" s="23"/>
      <c r="C264" s="24"/>
      <c r="D264" s="157" t="s">
        <v>143</v>
      </c>
      <c r="E264" s="24"/>
      <c r="F264" s="158" t="s">
        <v>463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143</v>
      </c>
      <c r="AU264" s="6" t="s">
        <v>84</v>
      </c>
    </row>
    <row r="265" spans="2:63" s="132" customFormat="1" ht="30.75" customHeight="1">
      <c r="B265" s="133"/>
      <c r="C265" s="134"/>
      <c r="D265" s="134" t="s">
        <v>75</v>
      </c>
      <c r="E265" s="143" t="s">
        <v>464</v>
      </c>
      <c r="F265" s="143" t="s">
        <v>465</v>
      </c>
      <c r="G265" s="134"/>
      <c r="H265" s="134"/>
      <c r="J265" s="144">
        <f>$BK$265</f>
        <v>0</v>
      </c>
      <c r="K265" s="134"/>
      <c r="L265" s="137"/>
      <c r="M265" s="138"/>
      <c r="N265" s="134"/>
      <c r="O265" s="134"/>
      <c r="P265" s="139">
        <f>SUM($P$266:$P$281)</f>
        <v>0</v>
      </c>
      <c r="Q265" s="134"/>
      <c r="R265" s="139">
        <f>SUM($R$266:$R$281)</f>
        <v>0.0080503</v>
      </c>
      <c r="S265" s="134"/>
      <c r="T265" s="140">
        <f>SUM($T$266:$T$281)</f>
        <v>0</v>
      </c>
      <c r="AR265" s="141" t="s">
        <v>84</v>
      </c>
      <c r="AT265" s="141" t="s">
        <v>75</v>
      </c>
      <c r="AU265" s="141" t="s">
        <v>22</v>
      </c>
      <c r="AY265" s="141" t="s">
        <v>133</v>
      </c>
      <c r="BK265" s="142">
        <f>SUM($BK$266:$BK$281)</f>
        <v>0</v>
      </c>
    </row>
    <row r="266" spans="2:65" s="6" customFormat="1" ht="15.75" customHeight="1">
      <c r="B266" s="23"/>
      <c r="C266" s="145" t="s">
        <v>466</v>
      </c>
      <c r="D266" s="145" t="s">
        <v>136</v>
      </c>
      <c r="E266" s="146" t="s">
        <v>467</v>
      </c>
      <c r="F266" s="147" t="s">
        <v>468</v>
      </c>
      <c r="G266" s="148" t="s">
        <v>166</v>
      </c>
      <c r="H266" s="149">
        <v>21.185</v>
      </c>
      <c r="I266" s="150"/>
      <c r="J266" s="151">
        <f>ROUND($I$266*$H$266,2)</f>
        <v>0</v>
      </c>
      <c r="K266" s="147" t="s">
        <v>157</v>
      </c>
      <c r="L266" s="43"/>
      <c r="M266" s="152"/>
      <c r="N266" s="153" t="s">
        <v>47</v>
      </c>
      <c r="O266" s="24"/>
      <c r="P266" s="154">
        <f>$O$266*$H$266</f>
        <v>0</v>
      </c>
      <c r="Q266" s="154">
        <v>0.00038</v>
      </c>
      <c r="R266" s="154">
        <f>$Q$266*$H$266</f>
        <v>0.0080503</v>
      </c>
      <c r="S266" s="154">
        <v>0</v>
      </c>
      <c r="T266" s="155">
        <f>$S$266*$H$266</f>
        <v>0</v>
      </c>
      <c r="AR266" s="89" t="s">
        <v>249</v>
      </c>
      <c r="AT266" s="89" t="s">
        <v>136</v>
      </c>
      <c r="AU266" s="89" t="s">
        <v>84</v>
      </c>
      <c r="AY266" s="6" t="s">
        <v>133</v>
      </c>
      <c r="BE266" s="156">
        <f>IF($N$266="základní",$J$266,0)</f>
        <v>0</v>
      </c>
      <c r="BF266" s="156">
        <f>IF($N$266="snížená",$J$266,0)</f>
        <v>0</v>
      </c>
      <c r="BG266" s="156">
        <f>IF($N$266="zákl. přenesená",$J$266,0)</f>
        <v>0</v>
      </c>
      <c r="BH266" s="156">
        <f>IF($N$266="sníž. přenesená",$J$266,0)</f>
        <v>0</v>
      </c>
      <c r="BI266" s="156">
        <f>IF($N$266="nulová",$J$266,0)</f>
        <v>0</v>
      </c>
      <c r="BJ266" s="89" t="s">
        <v>22</v>
      </c>
      <c r="BK266" s="156">
        <f>ROUND($I$266*$H$266,2)</f>
        <v>0</v>
      </c>
      <c r="BL266" s="89" t="s">
        <v>249</v>
      </c>
      <c r="BM266" s="89" t="s">
        <v>469</v>
      </c>
    </row>
    <row r="267" spans="2:47" s="6" customFormat="1" ht="27" customHeight="1">
      <c r="B267" s="23"/>
      <c r="C267" s="24"/>
      <c r="D267" s="157" t="s">
        <v>143</v>
      </c>
      <c r="E267" s="24"/>
      <c r="F267" s="158" t="s">
        <v>470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143</v>
      </c>
      <c r="AU267" s="6" t="s">
        <v>84</v>
      </c>
    </row>
    <row r="268" spans="2:51" s="6" customFormat="1" ht="15.75" customHeight="1">
      <c r="B268" s="168"/>
      <c r="C268" s="169"/>
      <c r="D268" s="161" t="s">
        <v>145</v>
      </c>
      <c r="E268" s="169"/>
      <c r="F268" s="170" t="s">
        <v>471</v>
      </c>
      <c r="G268" s="169"/>
      <c r="H268" s="169"/>
      <c r="J268" s="169"/>
      <c r="K268" s="169"/>
      <c r="L268" s="171"/>
      <c r="M268" s="172"/>
      <c r="N268" s="169"/>
      <c r="O268" s="169"/>
      <c r="P268" s="169"/>
      <c r="Q268" s="169"/>
      <c r="R268" s="169"/>
      <c r="S268" s="169"/>
      <c r="T268" s="173"/>
      <c r="AT268" s="174" t="s">
        <v>145</v>
      </c>
      <c r="AU268" s="174" t="s">
        <v>84</v>
      </c>
      <c r="AV268" s="174" t="s">
        <v>22</v>
      </c>
      <c r="AW268" s="174" t="s">
        <v>98</v>
      </c>
      <c r="AX268" s="174" t="s">
        <v>76</v>
      </c>
      <c r="AY268" s="174" t="s">
        <v>133</v>
      </c>
    </row>
    <row r="269" spans="2:51" s="6" customFormat="1" ht="15.75" customHeight="1">
      <c r="B269" s="159"/>
      <c r="C269" s="160"/>
      <c r="D269" s="161" t="s">
        <v>145</v>
      </c>
      <c r="E269" s="160"/>
      <c r="F269" s="162" t="s">
        <v>472</v>
      </c>
      <c r="G269" s="160"/>
      <c r="H269" s="163">
        <v>13.68</v>
      </c>
      <c r="J269" s="160"/>
      <c r="K269" s="160"/>
      <c r="L269" s="164"/>
      <c r="M269" s="165"/>
      <c r="N269" s="160"/>
      <c r="O269" s="160"/>
      <c r="P269" s="160"/>
      <c r="Q269" s="160"/>
      <c r="R269" s="160"/>
      <c r="S269" s="160"/>
      <c r="T269" s="166"/>
      <c r="AT269" s="167" t="s">
        <v>145</v>
      </c>
      <c r="AU269" s="167" t="s">
        <v>84</v>
      </c>
      <c r="AV269" s="167" t="s">
        <v>84</v>
      </c>
      <c r="AW269" s="167" t="s">
        <v>98</v>
      </c>
      <c r="AX269" s="167" t="s">
        <v>76</v>
      </c>
      <c r="AY269" s="167" t="s">
        <v>133</v>
      </c>
    </row>
    <row r="270" spans="2:51" s="6" customFormat="1" ht="15.75" customHeight="1">
      <c r="B270" s="168"/>
      <c r="C270" s="169"/>
      <c r="D270" s="161" t="s">
        <v>145</v>
      </c>
      <c r="E270" s="169"/>
      <c r="F270" s="170" t="s">
        <v>473</v>
      </c>
      <c r="G270" s="169"/>
      <c r="H270" s="169"/>
      <c r="J270" s="169"/>
      <c r="K270" s="169"/>
      <c r="L270" s="171"/>
      <c r="M270" s="172"/>
      <c r="N270" s="169"/>
      <c r="O270" s="169"/>
      <c r="P270" s="169"/>
      <c r="Q270" s="169"/>
      <c r="R270" s="169"/>
      <c r="S270" s="169"/>
      <c r="T270" s="173"/>
      <c r="AT270" s="174" t="s">
        <v>145</v>
      </c>
      <c r="AU270" s="174" t="s">
        <v>84</v>
      </c>
      <c r="AV270" s="174" t="s">
        <v>22</v>
      </c>
      <c r="AW270" s="174" t="s">
        <v>98</v>
      </c>
      <c r="AX270" s="174" t="s">
        <v>76</v>
      </c>
      <c r="AY270" s="174" t="s">
        <v>133</v>
      </c>
    </row>
    <row r="271" spans="2:51" s="6" customFormat="1" ht="15.75" customHeight="1">
      <c r="B271" s="159"/>
      <c r="C271" s="160"/>
      <c r="D271" s="161" t="s">
        <v>145</v>
      </c>
      <c r="E271" s="160"/>
      <c r="F271" s="162" t="s">
        <v>474</v>
      </c>
      <c r="G271" s="160"/>
      <c r="H271" s="163">
        <v>4.75</v>
      </c>
      <c r="J271" s="160"/>
      <c r="K271" s="160"/>
      <c r="L271" s="164"/>
      <c r="M271" s="165"/>
      <c r="N271" s="160"/>
      <c r="O271" s="160"/>
      <c r="P271" s="160"/>
      <c r="Q271" s="160"/>
      <c r="R271" s="160"/>
      <c r="S271" s="160"/>
      <c r="T271" s="166"/>
      <c r="AT271" s="167" t="s">
        <v>145</v>
      </c>
      <c r="AU271" s="167" t="s">
        <v>84</v>
      </c>
      <c r="AV271" s="167" t="s">
        <v>84</v>
      </c>
      <c r="AW271" s="167" t="s">
        <v>98</v>
      </c>
      <c r="AX271" s="167" t="s">
        <v>76</v>
      </c>
      <c r="AY271" s="167" t="s">
        <v>133</v>
      </c>
    </row>
    <row r="272" spans="2:51" s="6" customFormat="1" ht="15.75" customHeight="1">
      <c r="B272" s="168"/>
      <c r="C272" s="169"/>
      <c r="D272" s="161" t="s">
        <v>145</v>
      </c>
      <c r="E272" s="169"/>
      <c r="F272" s="170" t="s">
        <v>475</v>
      </c>
      <c r="G272" s="169"/>
      <c r="H272" s="169"/>
      <c r="J272" s="169"/>
      <c r="K272" s="169"/>
      <c r="L272" s="171"/>
      <c r="M272" s="172"/>
      <c r="N272" s="169"/>
      <c r="O272" s="169"/>
      <c r="P272" s="169"/>
      <c r="Q272" s="169"/>
      <c r="R272" s="169"/>
      <c r="S272" s="169"/>
      <c r="T272" s="173"/>
      <c r="AT272" s="174" t="s">
        <v>145</v>
      </c>
      <c r="AU272" s="174" t="s">
        <v>84</v>
      </c>
      <c r="AV272" s="174" t="s">
        <v>22</v>
      </c>
      <c r="AW272" s="174" t="s">
        <v>98</v>
      </c>
      <c r="AX272" s="174" t="s">
        <v>76</v>
      </c>
      <c r="AY272" s="174" t="s">
        <v>133</v>
      </c>
    </row>
    <row r="273" spans="2:51" s="6" customFormat="1" ht="15.75" customHeight="1">
      <c r="B273" s="159"/>
      <c r="C273" s="160"/>
      <c r="D273" s="161" t="s">
        <v>145</v>
      </c>
      <c r="E273" s="160"/>
      <c r="F273" s="162" t="s">
        <v>476</v>
      </c>
      <c r="G273" s="160"/>
      <c r="H273" s="163">
        <v>2.755</v>
      </c>
      <c r="J273" s="160"/>
      <c r="K273" s="160"/>
      <c r="L273" s="164"/>
      <c r="M273" s="165"/>
      <c r="N273" s="160"/>
      <c r="O273" s="160"/>
      <c r="P273" s="160"/>
      <c r="Q273" s="160"/>
      <c r="R273" s="160"/>
      <c r="S273" s="160"/>
      <c r="T273" s="166"/>
      <c r="AT273" s="167" t="s">
        <v>145</v>
      </c>
      <c r="AU273" s="167" t="s">
        <v>84</v>
      </c>
      <c r="AV273" s="167" t="s">
        <v>84</v>
      </c>
      <c r="AW273" s="167" t="s">
        <v>98</v>
      </c>
      <c r="AX273" s="167" t="s">
        <v>76</v>
      </c>
      <c r="AY273" s="167" t="s">
        <v>133</v>
      </c>
    </row>
    <row r="274" spans="2:65" s="6" customFormat="1" ht="15.75" customHeight="1">
      <c r="B274" s="23"/>
      <c r="C274" s="175" t="s">
        <v>477</v>
      </c>
      <c r="D274" s="175" t="s">
        <v>154</v>
      </c>
      <c r="E274" s="176" t="s">
        <v>478</v>
      </c>
      <c r="F274" s="177" t="s">
        <v>479</v>
      </c>
      <c r="G274" s="178" t="s">
        <v>252</v>
      </c>
      <c r="H274" s="179">
        <v>4</v>
      </c>
      <c r="I274" s="180"/>
      <c r="J274" s="181">
        <f>ROUND($I$274*$H$274,2)</f>
        <v>0</v>
      </c>
      <c r="K274" s="177"/>
      <c r="L274" s="182"/>
      <c r="M274" s="183"/>
      <c r="N274" s="184" t="s">
        <v>47</v>
      </c>
      <c r="O274" s="24"/>
      <c r="P274" s="154">
        <f>$O$274*$H$274</f>
        <v>0</v>
      </c>
      <c r="Q274" s="154">
        <v>0</v>
      </c>
      <c r="R274" s="154">
        <f>$Q$274*$H$274</f>
        <v>0</v>
      </c>
      <c r="S274" s="154">
        <v>0</v>
      </c>
      <c r="T274" s="155">
        <f>$S$274*$H$274</f>
        <v>0</v>
      </c>
      <c r="AR274" s="89" t="s">
        <v>341</v>
      </c>
      <c r="AT274" s="89" t="s">
        <v>154</v>
      </c>
      <c r="AU274" s="89" t="s">
        <v>84</v>
      </c>
      <c r="AY274" s="6" t="s">
        <v>133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22</v>
      </c>
      <c r="BK274" s="156">
        <f>ROUND($I$274*$H$274,2)</f>
        <v>0</v>
      </c>
      <c r="BL274" s="89" t="s">
        <v>249</v>
      </c>
      <c r="BM274" s="89" t="s">
        <v>480</v>
      </c>
    </row>
    <row r="275" spans="2:47" s="6" customFormat="1" ht="109.5" customHeight="1">
      <c r="B275" s="23"/>
      <c r="C275" s="24"/>
      <c r="D275" s="157" t="s">
        <v>143</v>
      </c>
      <c r="E275" s="24"/>
      <c r="F275" s="158" t="s">
        <v>481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143</v>
      </c>
      <c r="AU275" s="6" t="s">
        <v>84</v>
      </c>
    </row>
    <row r="276" spans="2:65" s="6" customFormat="1" ht="15.75" customHeight="1">
      <c r="B276" s="23"/>
      <c r="C276" s="175" t="s">
        <v>482</v>
      </c>
      <c r="D276" s="175" t="s">
        <v>154</v>
      </c>
      <c r="E276" s="176" t="s">
        <v>483</v>
      </c>
      <c r="F276" s="177" t="s">
        <v>484</v>
      </c>
      <c r="G276" s="178" t="s">
        <v>252</v>
      </c>
      <c r="H276" s="179">
        <v>1</v>
      </c>
      <c r="I276" s="180"/>
      <c r="J276" s="181">
        <f>ROUND($I$276*$H$276,2)</f>
        <v>0</v>
      </c>
      <c r="K276" s="177"/>
      <c r="L276" s="182"/>
      <c r="M276" s="183"/>
      <c r="N276" s="184" t="s">
        <v>47</v>
      </c>
      <c r="O276" s="24"/>
      <c r="P276" s="154">
        <f>$O$276*$H$276</f>
        <v>0</v>
      </c>
      <c r="Q276" s="154">
        <v>0</v>
      </c>
      <c r="R276" s="154">
        <f>$Q$276*$H$276</f>
        <v>0</v>
      </c>
      <c r="S276" s="154">
        <v>0</v>
      </c>
      <c r="T276" s="155">
        <f>$S$276*$H$276</f>
        <v>0</v>
      </c>
      <c r="AR276" s="89" t="s">
        <v>341</v>
      </c>
      <c r="AT276" s="89" t="s">
        <v>154</v>
      </c>
      <c r="AU276" s="89" t="s">
        <v>84</v>
      </c>
      <c r="AY276" s="6" t="s">
        <v>133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22</v>
      </c>
      <c r="BK276" s="156">
        <f>ROUND($I$276*$H$276,2)</f>
        <v>0</v>
      </c>
      <c r="BL276" s="89" t="s">
        <v>249</v>
      </c>
      <c r="BM276" s="89" t="s">
        <v>485</v>
      </c>
    </row>
    <row r="277" spans="2:47" s="6" customFormat="1" ht="109.5" customHeight="1">
      <c r="B277" s="23"/>
      <c r="C277" s="24"/>
      <c r="D277" s="157" t="s">
        <v>143</v>
      </c>
      <c r="E277" s="24"/>
      <c r="F277" s="158" t="s">
        <v>486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143</v>
      </c>
      <c r="AU277" s="6" t="s">
        <v>84</v>
      </c>
    </row>
    <row r="278" spans="2:65" s="6" customFormat="1" ht="15.75" customHeight="1">
      <c r="B278" s="23"/>
      <c r="C278" s="175" t="s">
        <v>487</v>
      </c>
      <c r="D278" s="175" t="s">
        <v>154</v>
      </c>
      <c r="E278" s="176" t="s">
        <v>488</v>
      </c>
      <c r="F278" s="177" t="s">
        <v>489</v>
      </c>
      <c r="G278" s="178" t="s">
        <v>252</v>
      </c>
      <c r="H278" s="179">
        <v>1</v>
      </c>
      <c r="I278" s="180"/>
      <c r="J278" s="181">
        <f>ROUND($I$278*$H$278,2)</f>
        <v>0</v>
      </c>
      <c r="K278" s="177"/>
      <c r="L278" s="182"/>
      <c r="M278" s="183"/>
      <c r="N278" s="184" t="s">
        <v>47</v>
      </c>
      <c r="O278" s="24"/>
      <c r="P278" s="154">
        <f>$O$278*$H$278</f>
        <v>0</v>
      </c>
      <c r="Q278" s="154">
        <v>0</v>
      </c>
      <c r="R278" s="154">
        <f>$Q$278*$H$278</f>
        <v>0</v>
      </c>
      <c r="S278" s="154">
        <v>0</v>
      </c>
      <c r="T278" s="155">
        <f>$S$278*$H$278</f>
        <v>0</v>
      </c>
      <c r="AR278" s="89" t="s">
        <v>341</v>
      </c>
      <c r="AT278" s="89" t="s">
        <v>154</v>
      </c>
      <c r="AU278" s="89" t="s">
        <v>84</v>
      </c>
      <c r="AY278" s="6" t="s">
        <v>133</v>
      </c>
      <c r="BE278" s="156">
        <f>IF($N$278="základní",$J$278,0)</f>
        <v>0</v>
      </c>
      <c r="BF278" s="156">
        <f>IF($N$278="snížená",$J$278,0)</f>
        <v>0</v>
      </c>
      <c r="BG278" s="156">
        <f>IF($N$278="zákl. přenesená",$J$278,0)</f>
        <v>0</v>
      </c>
      <c r="BH278" s="156">
        <f>IF($N$278="sníž. přenesená",$J$278,0)</f>
        <v>0</v>
      </c>
      <c r="BI278" s="156">
        <f>IF($N$278="nulová",$J$278,0)</f>
        <v>0</v>
      </c>
      <c r="BJ278" s="89" t="s">
        <v>22</v>
      </c>
      <c r="BK278" s="156">
        <f>ROUND($I$278*$H$278,2)</f>
        <v>0</v>
      </c>
      <c r="BL278" s="89" t="s">
        <v>249</v>
      </c>
      <c r="BM278" s="89" t="s">
        <v>490</v>
      </c>
    </row>
    <row r="279" spans="2:47" s="6" customFormat="1" ht="109.5" customHeight="1">
      <c r="B279" s="23"/>
      <c r="C279" s="24"/>
      <c r="D279" s="157" t="s">
        <v>143</v>
      </c>
      <c r="E279" s="24"/>
      <c r="F279" s="158" t="s">
        <v>491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143</v>
      </c>
      <c r="AU279" s="6" t="s">
        <v>84</v>
      </c>
    </row>
    <row r="280" spans="2:65" s="6" customFormat="1" ht="15.75" customHeight="1">
      <c r="B280" s="23"/>
      <c r="C280" s="145" t="s">
        <v>492</v>
      </c>
      <c r="D280" s="145" t="s">
        <v>136</v>
      </c>
      <c r="E280" s="146" t="s">
        <v>493</v>
      </c>
      <c r="F280" s="147" t="s">
        <v>494</v>
      </c>
      <c r="G280" s="148" t="s">
        <v>495</v>
      </c>
      <c r="H280" s="186"/>
      <c r="I280" s="150"/>
      <c r="J280" s="151">
        <f>ROUND($I$280*$H$280,2)</f>
        <v>0</v>
      </c>
      <c r="K280" s="147" t="s">
        <v>157</v>
      </c>
      <c r="L280" s="43"/>
      <c r="M280" s="152"/>
      <c r="N280" s="153" t="s">
        <v>47</v>
      </c>
      <c r="O280" s="24"/>
      <c r="P280" s="154">
        <f>$O$280*$H$280</f>
        <v>0</v>
      </c>
      <c r="Q280" s="154">
        <v>0</v>
      </c>
      <c r="R280" s="154">
        <f>$Q$280*$H$280</f>
        <v>0</v>
      </c>
      <c r="S280" s="154">
        <v>0</v>
      </c>
      <c r="T280" s="155">
        <f>$S$280*$H$280</f>
        <v>0</v>
      </c>
      <c r="AR280" s="89" t="s">
        <v>249</v>
      </c>
      <c r="AT280" s="89" t="s">
        <v>136</v>
      </c>
      <c r="AU280" s="89" t="s">
        <v>84</v>
      </c>
      <c r="AY280" s="6" t="s">
        <v>133</v>
      </c>
      <c r="BE280" s="156">
        <f>IF($N$280="základní",$J$280,0)</f>
        <v>0</v>
      </c>
      <c r="BF280" s="156">
        <f>IF($N$280="snížená",$J$280,0)</f>
        <v>0</v>
      </c>
      <c r="BG280" s="156">
        <f>IF($N$280="zákl. přenesená",$J$280,0)</f>
        <v>0</v>
      </c>
      <c r="BH280" s="156">
        <f>IF($N$280="sníž. přenesená",$J$280,0)</f>
        <v>0</v>
      </c>
      <c r="BI280" s="156">
        <f>IF($N$280="nulová",$J$280,0)</f>
        <v>0</v>
      </c>
      <c r="BJ280" s="89" t="s">
        <v>22</v>
      </c>
      <c r="BK280" s="156">
        <f>ROUND($I$280*$H$280,2)</f>
        <v>0</v>
      </c>
      <c r="BL280" s="89" t="s">
        <v>249</v>
      </c>
      <c r="BM280" s="89" t="s">
        <v>496</v>
      </c>
    </row>
    <row r="281" spans="2:47" s="6" customFormat="1" ht="27" customHeight="1">
      <c r="B281" s="23"/>
      <c r="C281" s="24"/>
      <c r="D281" s="157" t="s">
        <v>143</v>
      </c>
      <c r="E281" s="24"/>
      <c r="F281" s="158" t="s">
        <v>497</v>
      </c>
      <c r="G281" s="24"/>
      <c r="H281" s="24"/>
      <c r="J281" s="24"/>
      <c r="K281" s="24"/>
      <c r="L281" s="43"/>
      <c r="M281" s="56"/>
      <c r="N281" s="24"/>
      <c r="O281" s="24"/>
      <c r="P281" s="24"/>
      <c r="Q281" s="24"/>
      <c r="R281" s="24"/>
      <c r="S281" s="24"/>
      <c r="T281" s="57"/>
      <c r="AT281" s="6" t="s">
        <v>143</v>
      </c>
      <c r="AU281" s="6" t="s">
        <v>84</v>
      </c>
    </row>
    <row r="282" spans="2:63" s="132" customFormat="1" ht="30.75" customHeight="1">
      <c r="B282" s="133"/>
      <c r="C282" s="134"/>
      <c r="D282" s="134" t="s">
        <v>75</v>
      </c>
      <c r="E282" s="143" t="s">
        <v>498</v>
      </c>
      <c r="F282" s="143" t="s">
        <v>499</v>
      </c>
      <c r="G282" s="134"/>
      <c r="H282" s="134"/>
      <c r="J282" s="144">
        <f>$BK$282</f>
        <v>0</v>
      </c>
      <c r="K282" s="134"/>
      <c r="L282" s="137"/>
      <c r="M282" s="138"/>
      <c r="N282" s="134"/>
      <c r="O282" s="134"/>
      <c r="P282" s="139">
        <f>SUM($P$283:$P$309)</f>
        <v>0</v>
      </c>
      <c r="Q282" s="134"/>
      <c r="R282" s="139">
        <f>SUM($R$283:$R$309)</f>
        <v>0.22122635999999998</v>
      </c>
      <c r="S282" s="134"/>
      <c r="T282" s="140">
        <f>SUM($T$283:$T$309)</f>
        <v>0</v>
      </c>
      <c r="AR282" s="141" t="s">
        <v>84</v>
      </c>
      <c r="AT282" s="141" t="s">
        <v>75</v>
      </c>
      <c r="AU282" s="141" t="s">
        <v>22</v>
      </c>
      <c r="AY282" s="141" t="s">
        <v>133</v>
      </c>
      <c r="BK282" s="142">
        <f>SUM($BK$283:$BK$309)</f>
        <v>0</v>
      </c>
    </row>
    <row r="283" spans="2:65" s="6" customFormat="1" ht="15.75" customHeight="1">
      <c r="B283" s="23"/>
      <c r="C283" s="145" t="s">
        <v>500</v>
      </c>
      <c r="D283" s="145" t="s">
        <v>136</v>
      </c>
      <c r="E283" s="146" t="s">
        <v>501</v>
      </c>
      <c r="F283" s="147" t="s">
        <v>502</v>
      </c>
      <c r="G283" s="148" t="s">
        <v>173</v>
      </c>
      <c r="H283" s="149">
        <v>16.12</v>
      </c>
      <c r="I283" s="150"/>
      <c r="J283" s="151">
        <f>ROUND($I$283*$H$283,2)</f>
        <v>0</v>
      </c>
      <c r="K283" s="147" t="s">
        <v>140</v>
      </c>
      <c r="L283" s="43"/>
      <c r="M283" s="152"/>
      <c r="N283" s="153" t="s">
        <v>47</v>
      </c>
      <c r="O283" s="24"/>
      <c r="P283" s="154">
        <f>$O$283*$H$283</f>
        <v>0</v>
      </c>
      <c r="Q283" s="154">
        <v>2E-05</v>
      </c>
      <c r="R283" s="154">
        <f>$Q$283*$H$283</f>
        <v>0.00032240000000000003</v>
      </c>
      <c r="S283" s="154">
        <v>0</v>
      </c>
      <c r="T283" s="155">
        <f>$S$283*$H$283</f>
        <v>0</v>
      </c>
      <c r="AR283" s="89" t="s">
        <v>249</v>
      </c>
      <c r="AT283" s="89" t="s">
        <v>136</v>
      </c>
      <c r="AU283" s="89" t="s">
        <v>84</v>
      </c>
      <c r="AY283" s="6" t="s">
        <v>133</v>
      </c>
      <c r="BE283" s="156">
        <f>IF($N$283="základní",$J$283,0)</f>
        <v>0</v>
      </c>
      <c r="BF283" s="156">
        <f>IF($N$283="snížená",$J$283,0)</f>
        <v>0</v>
      </c>
      <c r="BG283" s="156">
        <f>IF($N$283="zákl. přenesená",$J$283,0)</f>
        <v>0</v>
      </c>
      <c r="BH283" s="156">
        <f>IF($N$283="sníž. přenesená",$J$283,0)</f>
        <v>0</v>
      </c>
      <c r="BI283" s="156">
        <f>IF($N$283="nulová",$J$283,0)</f>
        <v>0</v>
      </c>
      <c r="BJ283" s="89" t="s">
        <v>22</v>
      </c>
      <c r="BK283" s="156">
        <f>ROUND($I$283*$H$283,2)</f>
        <v>0</v>
      </c>
      <c r="BL283" s="89" t="s">
        <v>249</v>
      </c>
      <c r="BM283" s="89" t="s">
        <v>503</v>
      </c>
    </row>
    <row r="284" spans="2:47" s="6" customFormat="1" ht="16.5" customHeight="1">
      <c r="B284" s="23"/>
      <c r="C284" s="24"/>
      <c r="D284" s="157" t="s">
        <v>143</v>
      </c>
      <c r="E284" s="24"/>
      <c r="F284" s="158" t="s">
        <v>502</v>
      </c>
      <c r="G284" s="24"/>
      <c r="H284" s="24"/>
      <c r="J284" s="24"/>
      <c r="K284" s="24"/>
      <c r="L284" s="43"/>
      <c r="M284" s="56"/>
      <c r="N284" s="24"/>
      <c r="O284" s="24"/>
      <c r="P284" s="24"/>
      <c r="Q284" s="24"/>
      <c r="R284" s="24"/>
      <c r="S284" s="24"/>
      <c r="T284" s="57"/>
      <c r="AT284" s="6" t="s">
        <v>143</v>
      </c>
      <c r="AU284" s="6" t="s">
        <v>84</v>
      </c>
    </row>
    <row r="285" spans="2:51" s="6" customFormat="1" ht="15.75" customHeight="1">
      <c r="B285" s="159"/>
      <c r="C285" s="160"/>
      <c r="D285" s="161" t="s">
        <v>145</v>
      </c>
      <c r="E285" s="160"/>
      <c r="F285" s="162" t="s">
        <v>242</v>
      </c>
      <c r="G285" s="160"/>
      <c r="H285" s="163">
        <v>16.12</v>
      </c>
      <c r="J285" s="160"/>
      <c r="K285" s="160"/>
      <c r="L285" s="164"/>
      <c r="M285" s="165"/>
      <c r="N285" s="160"/>
      <c r="O285" s="160"/>
      <c r="P285" s="160"/>
      <c r="Q285" s="160"/>
      <c r="R285" s="160"/>
      <c r="S285" s="160"/>
      <c r="T285" s="166"/>
      <c r="AT285" s="167" t="s">
        <v>145</v>
      </c>
      <c r="AU285" s="167" t="s">
        <v>84</v>
      </c>
      <c r="AV285" s="167" t="s">
        <v>84</v>
      </c>
      <c r="AW285" s="167" t="s">
        <v>98</v>
      </c>
      <c r="AX285" s="167" t="s">
        <v>76</v>
      </c>
      <c r="AY285" s="167" t="s">
        <v>133</v>
      </c>
    </row>
    <row r="286" spans="2:65" s="6" customFormat="1" ht="15.75" customHeight="1">
      <c r="B286" s="23"/>
      <c r="C286" s="175" t="s">
        <v>194</v>
      </c>
      <c r="D286" s="175" t="s">
        <v>154</v>
      </c>
      <c r="E286" s="176" t="s">
        <v>504</v>
      </c>
      <c r="F286" s="177" t="s">
        <v>505</v>
      </c>
      <c r="G286" s="178" t="s">
        <v>173</v>
      </c>
      <c r="H286" s="179">
        <v>17.732</v>
      </c>
      <c r="I286" s="180"/>
      <c r="J286" s="181">
        <f>ROUND($I$286*$H$286,2)</f>
        <v>0</v>
      </c>
      <c r="K286" s="177" t="s">
        <v>140</v>
      </c>
      <c r="L286" s="182"/>
      <c r="M286" s="183"/>
      <c r="N286" s="184" t="s">
        <v>47</v>
      </c>
      <c r="O286" s="24"/>
      <c r="P286" s="154">
        <f>$O$286*$H$286</f>
        <v>0</v>
      </c>
      <c r="Q286" s="154">
        <v>0.0002</v>
      </c>
      <c r="R286" s="154">
        <f>$Q$286*$H$286</f>
        <v>0.0035464</v>
      </c>
      <c r="S286" s="154">
        <v>0</v>
      </c>
      <c r="T286" s="155">
        <f>$S$286*$H$286</f>
        <v>0</v>
      </c>
      <c r="AR286" s="89" t="s">
        <v>341</v>
      </c>
      <c r="AT286" s="89" t="s">
        <v>154</v>
      </c>
      <c r="AU286" s="89" t="s">
        <v>84</v>
      </c>
      <c r="AY286" s="6" t="s">
        <v>133</v>
      </c>
      <c r="BE286" s="156">
        <f>IF($N$286="základní",$J$286,0)</f>
        <v>0</v>
      </c>
      <c r="BF286" s="156">
        <f>IF($N$286="snížená",$J$286,0)</f>
        <v>0</v>
      </c>
      <c r="BG286" s="156">
        <f>IF($N$286="zákl. přenesená",$J$286,0)</f>
        <v>0</v>
      </c>
      <c r="BH286" s="156">
        <f>IF($N$286="sníž. přenesená",$J$286,0)</f>
        <v>0</v>
      </c>
      <c r="BI286" s="156">
        <f>IF($N$286="nulová",$J$286,0)</f>
        <v>0</v>
      </c>
      <c r="BJ286" s="89" t="s">
        <v>22</v>
      </c>
      <c r="BK286" s="156">
        <f>ROUND($I$286*$H$286,2)</f>
        <v>0</v>
      </c>
      <c r="BL286" s="89" t="s">
        <v>249</v>
      </c>
      <c r="BM286" s="89" t="s">
        <v>506</v>
      </c>
    </row>
    <row r="287" spans="2:47" s="6" customFormat="1" ht="16.5" customHeight="1">
      <c r="B287" s="23"/>
      <c r="C287" s="24"/>
      <c r="D287" s="157" t="s">
        <v>143</v>
      </c>
      <c r="E287" s="24"/>
      <c r="F287" s="158" t="s">
        <v>507</v>
      </c>
      <c r="G287" s="24"/>
      <c r="H287" s="24"/>
      <c r="J287" s="24"/>
      <c r="K287" s="24"/>
      <c r="L287" s="43"/>
      <c r="M287" s="56"/>
      <c r="N287" s="24"/>
      <c r="O287" s="24"/>
      <c r="P287" s="24"/>
      <c r="Q287" s="24"/>
      <c r="R287" s="24"/>
      <c r="S287" s="24"/>
      <c r="T287" s="57"/>
      <c r="AT287" s="6" t="s">
        <v>143</v>
      </c>
      <c r="AU287" s="6" t="s">
        <v>84</v>
      </c>
    </row>
    <row r="288" spans="2:51" s="6" customFormat="1" ht="15.75" customHeight="1">
      <c r="B288" s="159"/>
      <c r="C288" s="160"/>
      <c r="D288" s="161" t="s">
        <v>145</v>
      </c>
      <c r="E288" s="160"/>
      <c r="F288" s="162" t="s">
        <v>508</v>
      </c>
      <c r="G288" s="160"/>
      <c r="H288" s="163">
        <v>17.732</v>
      </c>
      <c r="J288" s="160"/>
      <c r="K288" s="160"/>
      <c r="L288" s="164"/>
      <c r="M288" s="165"/>
      <c r="N288" s="160"/>
      <c r="O288" s="160"/>
      <c r="P288" s="160"/>
      <c r="Q288" s="160"/>
      <c r="R288" s="160"/>
      <c r="S288" s="160"/>
      <c r="T288" s="166"/>
      <c r="AT288" s="167" t="s">
        <v>145</v>
      </c>
      <c r="AU288" s="167" t="s">
        <v>84</v>
      </c>
      <c r="AV288" s="167" t="s">
        <v>84</v>
      </c>
      <c r="AW288" s="167" t="s">
        <v>76</v>
      </c>
      <c r="AX288" s="167" t="s">
        <v>22</v>
      </c>
      <c r="AY288" s="167" t="s">
        <v>133</v>
      </c>
    </row>
    <row r="289" spans="2:65" s="6" customFormat="1" ht="15.75" customHeight="1">
      <c r="B289" s="23"/>
      <c r="C289" s="145" t="s">
        <v>509</v>
      </c>
      <c r="D289" s="145" t="s">
        <v>136</v>
      </c>
      <c r="E289" s="146" t="s">
        <v>510</v>
      </c>
      <c r="F289" s="147" t="s">
        <v>511</v>
      </c>
      <c r="G289" s="148" t="s">
        <v>166</v>
      </c>
      <c r="H289" s="149">
        <v>18.08</v>
      </c>
      <c r="I289" s="150"/>
      <c r="J289" s="151">
        <f>ROUND($I$289*$H$289,2)</f>
        <v>0</v>
      </c>
      <c r="K289" s="147"/>
      <c r="L289" s="43"/>
      <c r="M289" s="152"/>
      <c r="N289" s="153" t="s">
        <v>47</v>
      </c>
      <c r="O289" s="24"/>
      <c r="P289" s="154">
        <f>$O$289*$H$289</f>
        <v>0</v>
      </c>
      <c r="Q289" s="154">
        <v>0.00027</v>
      </c>
      <c r="R289" s="154">
        <f>$Q$289*$H$289</f>
        <v>0.0048816</v>
      </c>
      <c r="S289" s="154">
        <v>0</v>
      </c>
      <c r="T289" s="155">
        <f>$S$289*$H$289</f>
        <v>0</v>
      </c>
      <c r="AR289" s="89" t="s">
        <v>249</v>
      </c>
      <c r="AT289" s="89" t="s">
        <v>136</v>
      </c>
      <c r="AU289" s="89" t="s">
        <v>84</v>
      </c>
      <c r="AY289" s="6" t="s">
        <v>133</v>
      </c>
      <c r="BE289" s="156">
        <f>IF($N$289="základní",$J$289,0)</f>
        <v>0</v>
      </c>
      <c r="BF289" s="156">
        <f>IF($N$289="snížená",$J$289,0)</f>
        <v>0</v>
      </c>
      <c r="BG289" s="156">
        <f>IF($N$289="zákl. přenesená",$J$289,0)</f>
        <v>0</v>
      </c>
      <c r="BH289" s="156">
        <f>IF($N$289="sníž. přenesená",$J$289,0)</f>
        <v>0</v>
      </c>
      <c r="BI289" s="156">
        <f>IF($N$289="nulová",$J$289,0)</f>
        <v>0</v>
      </c>
      <c r="BJ289" s="89" t="s">
        <v>22</v>
      </c>
      <c r="BK289" s="156">
        <f>ROUND($I$289*$H$289,2)</f>
        <v>0</v>
      </c>
      <c r="BL289" s="89" t="s">
        <v>249</v>
      </c>
      <c r="BM289" s="89" t="s">
        <v>512</v>
      </c>
    </row>
    <row r="290" spans="2:47" s="6" customFormat="1" ht="16.5" customHeight="1">
      <c r="B290" s="23"/>
      <c r="C290" s="24"/>
      <c r="D290" s="157" t="s">
        <v>143</v>
      </c>
      <c r="E290" s="24"/>
      <c r="F290" s="158" t="s">
        <v>513</v>
      </c>
      <c r="G290" s="24"/>
      <c r="H290" s="24"/>
      <c r="J290" s="24"/>
      <c r="K290" s="24"/>
      <c r="L290" s="43"/>
      <c r="M290" s="56"/>
      <c r="N290" s="24"/>
      <c r="O290" s="24"/>
      <c r="P290" s="24"/>
      <c r="Q290" s="24"/>
      <c r="R290" s="24"/>
      <c r="S290" s="24"/>
      <c r="T290" s="57"/>
      <c r="AT290" s="6" t="s">
        <v>143</v>
      </c>
      <c r="AU290" s="6" t="s">
        <v>84</v>
      </c>
    </row>
    <row r="291" spans="2:65" s="6" customFormat="1" ht="15.75" customHeight="1">
      <c r="B291" s="23"/>
      <c r="C291" s="175" t="s">
        <v>514</v>
      </c>
      <c r="D291" s="175" t="s">
        <v>154</v>
      </c>
      <c r="E291" s="176" t="s">
        <v>515</v>
      </c>
      <c r="F291" s="177" t="s">
        <v>516</v>
      </c>
      <c r="G291" s="178" t="s">
        <v>166</v>
      </c>
      <c r="H291" s="179">
        <v>18.984</v>
      </c>
      <c r="I291" s="180"/>
      <c r="J291" s="181">
        <f>ROUND($I$291*$H$291,2)</f>
        <v>0</v>
      </c>
      <c r="K291" s="177"/>
      <c r="L291" s="182"/>
      <c r="M291" s="183"/>
      <c r="N291" s="184" t="s">
        <v>47</v>
      </c>
      <c r="O291" s="24"/>
      <c r="P291" s="154">
        <f>$O$291*$H$291</f>
        <v>0</v>
      </c>
      <c r="Q291" s="154">
        <v>0.00264</v>
      </c>
      <c r="R291" s="154">
        <f>$Q$291*$H$291</f>
        <v>0.050117760000000004</v>
      </c>
      <c r="S291" s="154">
        <v>0</v>
      </c>
      <c r="T291" s="155">
        <f>$S$291*$H$291</f>
        <v>0</v>
      </c>
      <c r="AR291" s="89" t="s">
        <v>341</v>
      </c>
      <c r="AT291" s="89" t="s">
        <v>154</v>
      </c>
      <c r="AU291" s="89" t="s">
        <v>84</v>
      </c>
      <c r="AY291" s="6" t="s">
        <v>133</v>
      </c>
      <c r="BE291" s="156">
        <f>IF($N$291="základní",$J$291,0)</f>
        <v>0</v>
      </c>
      <c r="BF291" s="156">
        <f>IF($N$291="snížená",$J$291,0)</f>
        <v>0</v>
      </c>
      <c r="BG291" s="156">
        <f>IF($N$291="zákl. přenesená",$J$291,0)</f>
        <v>0</v>
      </c>
      <c r="BH291" s="156">
        <f>IF($N$291="sníž. přenesená",$J$291,0)</f>
        <v>0</v>
      </c>
      <c r="BI291" s="156">
        <f>IF($N$291="nulová",$J$291,0)</f>
        <v>0</v>
      </c>
      <c r="BJ291" s="89" t="s">
        <v>22</v>
      </c>
      <c r="BK291" s="156">
        <f>ROUND($I$291*$H$291,2)</f>
        <v>0</v>
      </c>
      <c r="BL291" s="89" t="s">
        <v>249</v>
      </c>
      <c r="BM291" s="89" t="s">
        <v>517</v>
      </c>
    </row>
    <row r="292" spans="2:47" s="6" customFormat="1" ht="16.5" customHeight="1">
      <c r="B292" s="23"/>
      <c r="C292" s="24"/>
      <c r="D292" s="157" t="s">
        <v>143</v>
      </c>
      <c r="E292" s="24"/>
      <c r="F292" s="158" t="s">
        <v>516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143</v>
      </c>
      <c r="AU292" s="6" t="s">
        <v>84</v>
      </c>
    </row>
    <row r="293" spans="2:51" s="6" customFormat="1" ht="15.75" customHeight="1">
      <c r="B293" s="159"/>
      <c r="C293" s="160"/>
      <c r="D293" s="161" t="s">
        <v>145</v>
      </c>
      <c r="E293" s="160"/>
      <c r="F293" s="162" t="s">
        <v>518</v>
      </c>
      <c r="G293" s="160"/>
      <c r="H293" s="163">
        <v>18.984</v>
      </c>
      <c r="J293" s="160"/>
      <c r="K293" s="160"/>
      <c r="L293" s="164"/>
      <c r="M293" s="165"/>
      <c r="N293" s="160"/>
      <c r="O293" s="160"/>
      <c r="P293" s="160"/>
      <c r="Q293" s="160"/>
      <c r="R293" s="160"/>
      <c r="S293" s="160"/>
      <c r="T293" s="166"/>
      <c r="AT293" s="167" t="s">
        <v>145</v>
      </c>
      <c r="AU293" s="167" t="s">
        <v>84</v>
      </c>
      <c r="AV293" s="167" t="s">
        <v>84</v>
      </c>
      <c r="AW293" s="167" t="s">
        <v>76</v>
      </c>
      <c r="AX293" s="167" t="s">
        <v>22</v>
      </c>
      <c r="AY293" s="167" t="s">
        <v>133</v>
      </c>
    </row>
    <row r="294" spans="2:65" s="6" customFormat="1" ht="15.75" customHeight="1">
      <c r="B294" s="23"/>
      <c r="C294" s="145" t="s">
        <v>247</v>
      </c>
      <c r="D294" s="145" t="s">
        <v>136</v>
      </c>
      <c r="E294" s="146" t="s">
        <v>519</v>
      </c>
      <c r="F294" s="147" t="s">
        <v>520</v>
      </c>
      <c r="G294" s="148" t="s">
        <v>166</v>
      </c>
      <c r="H294" s="149">
        <v>18.08</v>
      </c>
      <c r="I294" s="150"/>
      <c r="J294" s="151">
        <f>ROUND($I$294*$H$294,2)</f>
        <v>0</v>
      </c>
      <c r="K294" s="147" t="s">
        <v>140</v>
      </c>
      <c r="L294" s="43"/>
      <c r="M294" s="152"/>
      <c r="N294" s="153" t="s">
        <v>47</v>
      </c>
      <c r="O294" s="24"/>
      <c r="P294" s="154">
        <f>$O$294*$H$294</f>
        <v>0</v>
      </c>
      <c r="Q294" s="154">
        <v>0</v>
      </c>
      <c r="R294" s="154">
        <f>$Q$294*$H$294</f>
        <v>0</v>
      </c>
      <c r="S294" s="154">
        <v>0</v>
      </c>
      <c r="T294" s="155">
        <f>$S$294*$H$294</f>
        <v>0</v>
      </c>
      <c r="AR294" s="89" t="s">
        <v>249</v>
      </c>
      <c r="AT294" s="89" t="s">
        <v>136</v>
      </c>
      <c r="AU294" s="89" t="s">
        <v>84</v>
      </c>
      <c r="AY294" s="6" t="s">
        <v>133</v>
      </c>
      <c r="BE294" s="156">
        <f>IF($N$294="základní",$J$294,0)</f>
        <v>0</v>
      </c>
      <c r="BF294" s="156">
        <f>IF($N$294="snížená",$J$294,0)</f>
        <v>0</v>
      </c>
      <c r="BG294" s="156">
        <f>IF($N$294="zákl. přenesená",$J$294,0)</f>
        <v>0</v>
      </c>
      <c r="BH294" s="156">
        <f>IF($N$294="sníž. přenesená",$J$294,0)</f>
        <v>0</v>
      </c>
      <c r="BI294" s="156">
        <f>IF($N$294="nulová",$J$294,0)</f>
        <v>0</v>
      </c>
      <c r="BJ294" s="89" t="s">
        <v>22</v>
      </c>
      <c r="BK294" s="156">
        <f>ROUND($I$294*$H$294,2)</f>
        <v>0</v>
      </c>
      <c r="BL294" s="89" t="s">
        <v>249</v>
      </c>
      <c r="BM294" s="89" t="s">
        <v>521</v>
      </c>
    </row>
    <row r="295" spans="2:47" s="6" customFormat="1" ht="16.5" customHeight="1">
      <c r="B295" s="23"/>
      <c r="C295" s="24"/>
      <c r="D295" s="157" t="s">
        <v>143</v>
      </c>
      <c r="E295" s="24"/>
      <c r="F295" s="158" t="s">
        <v>520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143</v>
      </c>
      <c r="AU295" s="6" t="s">
        <v>84</v>
      </c>
    </row>
    <row r="296" spans="2:65" s="6" customFormat="1" ht="15.75" customHeight="1">
      <c r="B296" s="23"/>
      <c r="C296" s="145" t="s">
        <v>522</v>
      </c>
      <c r="D296" s="145" t="s">
        <v>136</v>
      </c>
      <c r="E296" s="146" t="s">
        <v>523</v>
      </c>
      <c r="F296" s="147" t="s">
        <v>524</v>
      </c>
      <c r="G296" s="148" t="s">
        <v>166</v>
      </c>
      <c r="H296" s="149">
        <v>18.08</v>
      </c>
      <c r="I296" s="150"/>
      <c r="J296" s="151">
        <f>ROUND($I$296*$H$296,2)</f>
        <v>0</v>
      </c>
      <c r="K296" s="147" t="s">
        <v>140</v>
      </c>
      <c r="L296" s="43"/>
      <c r="M296" s="152"/>
      <c r="N296" s="153" t="s">
        <v>47</v>
      </c>
      <c r="O296" s="24"/>
      <c r="P296" s="154">
        <f>$O$296*$H$296</f>
        <v>0</v>
      </c>
      <c r="Q296" s="154">
        <v>0</v>
      </c>
      <c r="R296" s="154">
        <f>$Q$296*$H$296</f>
        <v>0</v>
      </c>
      <c r="S296" s="154">
        <v>0</v>
      </c>
      <c r="T296" s="155">
        <f>$S$296*$H$296</f>
        <v>0</v>
      </c>
      <c r="AR296" s="89" t="s">
        <v>249</v>
      </c>
      <c r="AT296" s="89" t="s">
        <v>136</v>
      </c>
      <c r="AU296" s="89" t="s">
        <v>84</v>
      </c>
      <c r="AY296" s="6" t="s">
        <v>133</v>
      </c>
      <c r="BE296" s="156">
        <f>IF($N$296="základní",$J$296,0)</f>
        <v>0</v>
      </c>
      <c r="BF296" s="156">
        <f>IF($N$296="snížená",$J$296,0)</f>
        <v>0</v>
      </c>
      <c r="BG296" s="156">
        <f>IF($N$296="zákl. přenesená",$J$296,0)</f>
        <v>0</v>
      </c>
      <c r="BH296" s="156">
        <f>IF($N$296="sníž. přenesená",$J$296,0)</f>
        <v>0</v>
      </c>
      <c r="BI296" s="156">
        <f>IF($N$296="nulová",$J$296,0)</f>
        <v>0</v>
      </c>
      <c r="BJ296" s="89" t="s">
        <v>22</v>
      </c>
      <c r="BK296" s="156">
        <f>ROUND($I$296*$H$296,2)</f>
        <v>0</v>
      </c>
      <c r="BL296" s="89" t="s">
        <v>249</v>
      </c>
      <c r="BM296" s="89" t="s">
        <v>525</v>
      </c>
    </row>
    <row r="297" spans="2:47" s="6" customFormat="1" ht="16.5" customHeight="1">
      <c r="B297" s="23"/>
      <c r="C297" s="24"/>
      <c r="D297" s="157" t="s">
        <v>143</v>
      </c>
      <c r="E297" s="24"/>
      <c r="F297" s="158" t="s">
        <v>524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143</v>
      </c>
      <c r="AU297" s="6" t="s">
        <v>84</v>
      </c>
    </row>
    <row r="298" spans="2:65" s="6" customFormat="1" ht="15.75" customHeight="1">
      <c r="B298" s="23"/>
      <c r="C298" s="175" t="s">
        <v>526</v>
      </c>
      <c r="D298" s="175" t="s">
        <v>154</v>
      </c>
      <c r="E298" s="176" t="s">
        <v>527</v>
      </c>
      <c r="F298" s="177" t="s">
        <v>528</v>
      </c>
      <c r="G298" s="178" t="s">
        <v>529</v>
      </c>
      <c r="H298" s="179">
        <v>0.723</v>
      </c>
      <c r="I298" s="180"/>
      <c r="J298" s="181">
        <f>ROUND($I$298*$H$298,2)</f>
        <v>0</v>
      </c>
      <c r="K298" s="177" t="s">
        <v>140</v>
      </c>
      <c r="L298" s="182"/>
      <c r="M298" s="183"/>
      <c r="N298" s="184" t="s">
        <v>47</v>
      </c>
      <c r="O298" s="24"/>
      <c r="P298" s="154">
        <f>$O$298*$H$298</f>
        <v>0</v>
      </c>
      <c r="Q298" s="154">
        <v>0.001</v>
      </c>
      <c r="R298" s="154">
        <f>$Q$298*$H$298</f>
        <v>0.000723</v>
      </c>
      <c r="S298" s="154">
        <v>0</v>
      </c>
      <c r="T298" s="155">
        <f>$S$298*$H$298</f>
        <v>0</v>
      </c>
      <c r="AR298" s="89" t="s">
        <v>341</v>
      </c>
      <c r="AT298" s="89" t="s">
        <v>154</v>
      </c>
      <c r="AU298" s="89" t="s">
        <v>84</v>
      </c>
      <c r="AY298" s="6" t="s">
        <v>133</v>
      </c>
      <c r="BE298" s="156">
        <f>IF($N$298="základní",$J$298,0)</f>
        <v>0</v>
      </c>
      <c r="BF298" s="156">
        <f>IF($N$298="snížená",$J$298,0)</f>
        <v>0</v>
      </c>
      <c r="BG298" s="156">
        <f>IF($N$298="zákl. přenesená",$J$298,0)</f>
        <v>0</v>
      </c>
      <c r="BH298" s="156">
        <f>IF($N$298="sníž. přenesená",$J$298,0)</f>
        <v>0</v>
      </c>
      <c r="BI298" s="156">
        <f>IF($N$298="nulová",$J$298,0)</f>
        <v>0</v>
      </c>
      <c r="BJ298" s="89" t="s">
        <v>22</v>
      </c>
      <c r="BK298" s="156">
        <f>ROUND($I$298*$H$298,2)</f>
        <v>0</v>
      </c>
      <c r="BL298" s="89" t="s">
        <v>249</v>
      </c>
      <c r="BM298" s="89" t="s">
        <v>530</v>
      </c>
    </row>
    <row r="299" spans="2:47" s="6" customFormat="1" ht="16.5" customHeight="1">
      <c r="B299" s="23"/>
      <c r="C299" s="24"/>
      <c r="D299" s="157" t="s">
        <v>143</v>
      </c>
      <c r="E299" s="24"/>
      <c r="F299" s="158" t="s">
        <v>531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143</v>
      </c>
      <c r="AU299" s="6" t="s">
        <v>84</v>
      </c>
    </row>
    <row r="300" spans="2:51" s="6" customFormat="1" ht="15.75" customHeight="1">
      <c r="B300" s="159"/>
      <c r="C300" s="160"/>
      <c r="D300" s="161" t="s">
        <v>145</v>
      </c>
      <c r="E300" s="160"/>
      <c r="F300" s="162" t="s">
        <v>532</v>
      </c>
      <c r="G300" s="160"/>
      <c r="H300" s="163">
        <v>0.723</v>
      </c>
      <c r="J300" s="160"/>
      <c r="K300" s="160"/>
      <c r="L300" s="164"/>
      <c r="M300" s="165"/>
      <c r="N300" s="160"/>
      <c r="O300" s="160"/>
      <c r="P300" s="160"/>
      <c r="Q300" s="160"/>
      <c r="R300" s="160"/>
      <c r="S300" s="160"/>
      <c r="T300" s="166"/>
      <c r="AT300" s="167" t="s">
        <v>145</v>
      </c>
      <c r="AU300" s="167" t="s">
        <v>84</v>
      </c>
      <c r="AV300" s="167" t="s">
        <v>84</v>
      </c>
      <c r="AW300" s="167" t="s">
        <v>98</v>
      </c>
      <c r="AX300" s="167" t="s">
        <v>76</v>
      </c>
      <c r="AY300" s="167" t="s">
        <v>133</v>
      </c>
    </row>
    <row r="301" spans="2:65" s="6" customFormat="1" ht="15.75" customHeight="1">
      <c r="B301" s="23"/>
      <c r="C301" s="145" t="s">
        <v>533</v>
      </c>
      <c r="D301" s="145" t="s">
        <v>136</v>
      </c>
      <c r="E301" s="146" t="s">
        <v>534</v>
      </c>
      <c r="F301" s="147" t="s">
        <v>535</v>
      </c>
      <c r="G301" s="148" t="s">
        <v>166</v>
      </c>
      <c r="H301" s="149">
        <v>18.08</v>
      </c>
      <c r="I301" s="150"/>
      <c r="J301" s="151">
        <f>ROUND($I$301*$H$301,2)</f>
        <v>0</v>
      </c>
      <c r="K301" s="147"/>
      <c r="L301" s="43"/>
      <c r="M301" s="152"/>
      <c r="N301" s="153" t="s">
        <v>47</v>
      </c>
      <c r="O301" s="24"/>
      <c r="P301" s="154">
        <f>$O$301*$H$301</f>
        <v>0</v>
      </c>
      <c r="Q301" s="154">
        <v>0.00536</v>
      </c>
      <c r="R301" s="154">
        <f>$Q$301*$H$301</f>
        <v>0.09690879999999999</v>
      </c>
      <c r="S301" s="154">
        <v>0</v>
      </c>
      <c r="T301" s="155">
        <f>$S$301*$H$301</f>
        <v>0</v>
      </c>
      <c r="AR301" s="89" t="s">
        <v>249</v>
      </c>
      <c r="AT301" s="89" t="s">
        <v>136</v>
      </c>
      <c r="AU301" s="89" t="s">
        <v>84</v>
      </c>
      <c r="AY301" s="6" t="s">
        <v>133</v>
      </c>
      <c r="BE301" s="156">
        <f>IF($N$301="základní",$J$301,0)</f>
        <v>0</v>
      </c>
      <c r="BF301" s="156">
        <f>IF($N$301="snížená",$J$301,0)</f>
        <v>0</v>
      </c>
      <c r="BG301" s="156">
        <f>IF($N$301="zákl. přenesená",$J$301,0)</f>
        <v>0</v>
      </c>
      <c r="BH301" s="156">
        <f>IF($N$301="sníž. přenesená",$J$301,0)</f>
        <v>0</v>
      </c>
      <c r="BI301" s="156">
        <f>IF($N$301="nulová",$J$301,0)</f>
        <v>0</v>
      </c>
      <c r="BJ301" s="89" t="s">
        <v>22</v>
      </c>
      <c r="BK301" s="156">
        <f>ROUND($I$301*$H$301,2)</f>
        <v>0</v>
      </c>
      <c r="BL301" s="89" t="s">
        <v>249</v>
      </c>
      <c r="BM301" s="89" t="s">
        <v>536</v>
      </c>
    </row>
    <row r="302" spans="2:47" s="6" customFormat="1" ht="16.5" customHeight="1">
      <c r="B302" s="23"/>
      <c r="C302" s="24"/>
      <c r="D302" s="157" t="s">
        <v>143</v>
      </c>
      <c r="E302" s="24"/>
      <c r="F302" s="158" t="s">
        <v>537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143</v>
      </c>
      <c r="AU302" s="6" t="s">
        <v>84</v>
      </c>
    </row>
    <row r="303" spans="2:65" s="6" customFormat="1" ht="15.75" customHeight="1">
      <c r="B303" s="23"/>
      <c r="C303" s="145" t="s">
        <v>538</v>
      </c>
      <c r="D303" s="145" t="s">
        <v>136</v>
      </c>
      <c r="E303" s="146" t="s">
        <v>539</v>
      </c>
      <c r="F303" s="147" t="s">
        <v>540</v>
      </c>
      <c r="G303" s="148" t="s">
        <v>166</v>
      </c>
      <c r="H303" s="149">
        <v>36.16</v>
      </c>
      <c r="I303" s="150"/>
      <c r="J303" s="151">
        <f>ROUND($I$303*$H$303,2)</f>
        <v>0</v>
      </c>
      <c r="K303" s="147" t="s">
        <v>157</v>
      </c>
      <c r="L303" s="43"/>
      <c r="M303" s="152"/>
      <c r="N303" s="153" t="s">
        <v>47</v>
      </c>
      <c r="O303" s="24"/>
      <c r="P303" s="154">
        <f>$O$303*$H$303</f>
        <v>0</v>
      </c>
      <c r="Q303" s="154">
        <v>0.00179</v>
      </c>
      <c r="R303" s="154">
        <f>$Q$303*$H$303</f>
        <v>0.06472639999999999</v>
      </c>
      <c r="S303" s="154">
        <v>0</v>
      </c>
      <c r="T303" s="155">
        <f>$S$303*$H$303</f>
        <v>0</v>
      </c>
      <c r="AR303" s="89" t="s">
        <v>249</v>
      </c>
      <c r="AT303" s="89" t="s">
        <v>136</v>
      </c>
      <c r="AU303" s="89" t="s">
        <v>84</v>
      </c>
      <c r="AY303" s="6" t="s">
        <v>133</v>
      </c>
      <c r="BE303" s="156">
        <f>IF($N$303="základní",$J$303,0)</f>
        <v>0</v>
      </c>
      <c r="BF303" s="156">
        <f>IF($N$303="snížená",$J$303,0)</f>
        <v>0</v>
      </c>
      <c r="BG303" s="156">
        <f>IF($N$303="zákl. přenesená",$J$303,0)</f>
        <v>0</v>
      </c>
      <c r="BH303" s="156">
        <f>IF($N$303="sníž. přenesená",$J$303,0)</f>
        <v>0</v>
      </c>
      <c r="BI303" s="156">
        <f>IF($N$303="nulová",$J$303,0)</f>
        <v>0</v>
      </c>
      <c r="BJ303" s="89" t="s">
        <v>22</v>
      </c>
      <c r="BK303" s="156">
        <f>ROUND($I$303*$H$303,2)</f>
        <v>0</v>
      </c>
      <c r="BL303" s="89" t="s">
        <v>249</v>
      </c>
      <c r="BM303" s="89" t="s">
        <v>541</v>
      </c>
    </row>
    <row r="304" spans="2:47" s="6" customFormat="1" ht="16.5" customHeight="1">
      <c r="B304" s="23"/>
      <c r="C304" s="24"/>
      <c r="D304" s="157" t="s">
        <v>143</v>
      </c>
      <c r="E304" s="24"/>
      <c r="F304" s="158" t="s">
        <v>542</v>
      </c>
      <c r="G304" s="24"/>
      <c r="H304" s="24"/>
      <c r="J304" s="24"/>
      <c r="K304" s="24"/>
      <c r="L304" s="43"/>
      <c r="M304" s="56"/>
      <c r="N304" s="24"/>
      <c r="O304" s="24"/>
      <c r="P304" s="24"/>
      <c r="Q304" s="24"/>
      <c r="R304" s="24"/>
      <c r="S304" s="24"/>
      <c r="T304" s="57"/>
      <c r="AT304" s="6" t="s">
        <v>143</v>
      </c>
      <c r="AU304" s="6" t="s">
        <v>84</v>
      </c>
    </row>
    <row r="305" spans="2:51" s="6" customFormat="1" ht="15.75" customHeight="1">
      <c r="B305" s="159"/>
      <c r="C305" s="160"/>
      <c r="D305" s="161" t="s">
        <v>145</v>
      </c>
      <c r="E305" s="160"/>
      <c r="F305" s="162" t="s">
        <v>543</v>
      </c>
      <c r="G305" s="160"/>
      <c r="H305" s="163">
        <v>36.16</v>
      </c>
      <c r="J305" s="160"/>
      <c r="K305" s="160"/>
      <c r="L305" s="164"/>
      <c r="M305" s="165"/>
      <c r="N305" s="160"/>
      <c r="O305" s="160"/>
      <c r="P305" s="160"/>
      <c r="Q305" s="160"/>
      <c r="R305" s="160"/>
      <c r="S305" s="160"/>
      <c r="T305" s="166"/>
      <c r="AT305" s="167" t="s">
        <v>145</v>
      </c>
      <c r="AU305" s="167" t="s">
        <v>84</v>
      </c>
      <c r="AV305" s="167" t="s">
        <v>84</v>
      </c>
      <c r="AW305" s="167" t="s">
        <v>76</v>
      </c>
      <c r="AX305" s="167" t="s">
        <v>22</v>
      </c>
      <c r="AY305" s="167" t="s">
        <v>133</v>
      </c>
    </row>
    <row r="306" spans="2:65" s="6" customFormat="1" ht="15.75" customHeight="1">
      <c r="B306" s="23"/>
      <c r="C306" s="145" t="s">
        <v>544</v>
      </c>
      <c r="D306" s="145" t="s">
        <v>136</v>
      </c>
      <c r="E306" s="146" t="s">
        <v>545</v>
      </c>
      <c r="F306" s="147" t="s">
        <v>546</v>
      </c>
      <c r="G306" s="148" t="s">
        <v>166</v>
      </c>
      <c r="H306" s="149">
        <v>18.08</v>
      </c>
      <c r="I306" s="150"/>
      <c r="J306" s="151">
        <f>ROUND($I$306*$H$306,2)</f>
        <v>0</v>
      </c>
      <c r="K306" s="147"/>
      <c r="L306" s="43"/>
      <c r="M306" s="152"/>
      <c r="N306" s="153" t="s">
        <v>47</v>
      </c>
      <c r="O306" s="24"/>
      <c r="P306" s="154">
        <f>$O$306*$H$306</f>
        <v>0</v>
      </c>
      <c r="Q306" s="154">
        <v>0</v>
      </c>
      <c r="R306" s="154">
        <f>$Q$306*$H$306</f>
        <v>0</v>
      </c>
      <c r="S306" s="154">
        <v>0</v>
      </c>
      <c r="T306" s="155">
        <f>$S$306*$H$306</f>
        <v>0</v>
      </c>
      <c r="AR306" s="89" t="s">
        <v>141</v>
      </c>
      <c r="AT306" s="89" t="s">
        <v>136</v>
      </c>
      <c r="AU306" s="89" t="s">
        <v>84</v>
      </c>
      <c r="AY306" s="6" t="s">
        <v>133</v>
      </c>
      <c r="BE306" s="156">
        <f>IF($N$306="základní",$J$306,0)</f>
        <v>0</v>
      </c>
      <c r="BF306" s="156">
        <f>IF($N$306="snížená",$J$306,0)</f>
        <v>0</v>
      </c>
      <c r="BG306" s="156">
        <f>IF($N$306="zákl. přenesená",$J$306,0)</f>
        <v>0</v>
      </c>
      <c r="BH306" s="156">
        <f>IF($N$306="sníž. přenesená",$J$306,0)</f>
        <v>0</v>
      </c>
      <c r="BI306" s="156">
        <f>IF($N$306="nulová",$J$306,0)</f>
        <v>0</v>
      </c>
      <c r="BJ306" s="89" t="s">
        <v>22</v>
      </c>
      <c r="BK306" s="156">
        <f>ROUND($I$306*$H$306,2)</f>
        <v>0</v>
      </c>
      <c r="BL306" s="89" t="s">
        <v>141</v>
      </c>
      <c r="BM306" s="89" t="s">
        <v>547</v>
      </c>
    </row>
    <row r="307" spans="2:47" s="6" customFormat="1" ht="16.5" customHeight="1">
      <c r="B307" s="23"/>
      <c r="C307" s="24"/>
      <c r="D307" s="157" t="s">
        <v>143</v>
      </c>
      <c r="E307" s="24"/>
      <c r="F307" s="158" t="s">
        <v>546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143</v>
      </c>
      <c r="AU307" s="6" t="s">
        <v>84</v>
      </c>
    </row>
    <row r="308" spans="2:65" s="6" customFormat="1" ht="15.75" customHeight="1">
      <c r="B308" s="23"/>
      <c r="C308" s="145" t="s">
        <v>548</v>
      </c>
      <c r="D308" s="145" t="s">
        <v>136</v>
      </c>
      <c r="E308" s="146" t="s">
        <v>549</v>
      </c>
      <c r="F308" s="147" t="s">
        <v>550</v>
      </c>
      <c r="G308" s="148" t="s">
        <v>149</v>
      </c>
      <c r="H308" s="149">
        <v>0.221</v>
      </c>
      <c r="I308" s="150"/>
      <c r="J308" s="151">
        <f>ROUND($I$308*$H$308,2)</f>
        <v>0</v>
      </c>
      <c r="K308" s="147" t="s">
        <v>157</v>
      </c>
      <c r="L308" s="43"/>
      <c r="M308" s="152"/>
      <c r="N308" s="153" t="s">
        <v>47</v>
      </c>
      <c r="O308" s="24"/>
      <c r="P308" s="154">
        <f>$O$308*$H$308</f>
        <v>0</v>
      </c>
      <c r="Q308" s="154">
        <v>0</v>
      </c>
      <c r="R308" s="154">
        <f>$Q$308*$H$308</f>
        <v>0</v>
      </c>
      <c r="S308" s="154">
        <v>0</v>
      </c>
      <c r="T308" s="155">
        <f>$S$308*$H$308</f>
        <v>0</v>
      </c>
      <c r="AR308" s="89" t="s">
        <v>249</v>
      </c>
      <c r="AT308" s="89" t="s">
        <v>136</v>
      </c>
      <c r="AU308" s="89" t="s">
        <v>84</v>
      </c>
      <c r="AY308" s="6" t="s">
        <v>133</v>
      </c>
      <c r="BE308" s="156">
        <f>IF($N$308="základní",$J$308,0)</f>
        <v>0</v>
      </c>
      <c r="BF308" s="156">
        <f>IF($N$308="snížená",$J$308,0)</f>
        <v>0</v>
      </c>
      <c r="BG308" s="156">
        <f>IF($N$308="zákl. přenesená",$J$308,0)</f>
        <v>0</v>
      </c>
      <c r="BH308" s="156">
        <f>IF($N$308="sníž. přenesená",$J$308,0)</f>
        <v>0</v>
      </c>
      <c r="BI308" s="156">
        <f>IF($N$308="nulová",$J$308,0)</f>
        <v>0</v>
      </c>
      <c r="BJ308" s="89" t="s">
        <v>22</v>
      </c>
      <c r="BK308" s="156">
        <f>ROUND($I$308*$H$308,2)</f>
        <v>0</v>
      </c>
      <c r="BL308" s="89" t="s">
        <v>249</v>
      </c>
      <c r="BM308" s="89" t="s">
        <v>551</v>
      </c>
    </row>
    <row r="309" spans="2:47" s="6" customFormat="1" ht="27" customHeight="1">
      <c r="B309" s="23"/>
      <c r="C309" s="24"/>
      <c r="D309" s="157" t="s">
        <v>143</v>
      </c>
      <c r="E309" s="24"/>
      <c r="F309" s="158" t="s">
        <v>552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143</v>
      </c>
      <c r="AU309" s="6" t="s">
        <v>84</v>
      </c>
    </row>
    <row r="310" spans="2:63" s="132" customFormat="1" ht="30.75" customHeight="1">
      <c r="B310" s="133"/>
      <c r="C310" s="134"/>
      <c r="D310" s="134" t="s">
        <v>75</v>
      </c>
      <c r="E310" s="143" t="s">
        <v>553</v>
      </c>
      <c r="F310" s="143" t="s">
        <v>554</v>
      </c>
      <c r="G310" s="134"/>
      <c r="H310" s="134"/>
      <c r="J310" s="144">
        <f>$BK$310</f>
        <v>0</v>
      </c>
      <c r="K310" s="134"/>
      <c r="L310" s="137"/>
      <c r="M310" s="138"/>
      <c r="N310" s="134"/>
      <c r="O310" s="134"/>
      <c r="P310" s="139">
        <f>SUM($P$311:$P$328)</f>
        <v>0</v>
      </c>
      <c r="Q310" s="134"/>
      <c r="R310" s="139">
        <f>SUM($R$311:$R$328)</f>
        <v>0.122398</v>
      </c>
      <c r="S310" s="134"/>
      <c r="T310" s="140">
        <f>SUM($T$311:$T$328)</f>
        <v>0</v>
      </c>
      <c r="AR310" s="141" t="s">
        <v>84</v>
      </c>
      <c r="AT310" s="141" t="s">
        <v>75</v>
      </c>
      <c r="AU310" s="141" t="s">
        <v>22</v>
      </c>
      <c r="AY310" s="141" t="s">
        <v>133</v>
      </c>
      <c r="BK310" s="142">
        <f>SUM($BK$311:$BK$328)</f>
        <v>0</v>
      </c>
    </row>
    <row r="311" spans="2:65" s="6" customFormat="1" ht="15.75" customHeight="1">
      <c r="B311" s="23"/>
      <c r="C311" s="145" t="s">
        <v>555</v>
      </c>
      <c r="D311" s="145" t="s">
        <v>136</v>
      </c>
      <c r="E311" s="146" t="s">
        <v>556</v>
      </c>
      <c r="F311" s="147" t="s">
        <v>557</v>
      </c>
      <c r="G311" s="148" t="s">
        <v>166</v>
      </c>
      <c r="H311" s="149">
        <v>7.6</v>
      </c>
      <c r="I311" s="150"/>
      <c r="J311" s="151">
        <f>ROUND($I$311*$H$311,2)</f>
        <v>0</v>
      </c>
      <c r="K311" s="147" t="s">
        <v>140</v>
      </c>
      <c r="L311" s="43"/>
      <c r="M311" s="152"/>
      <c r="N311" s="153" t="s">
        <v>47</v>
      </c>
      <c r="O311" s="24"/>
      <c r="P311" s="154">
        <f>$O$311*$H$311</f>
        <v>0</v>
      </c>
      <c r="Q311" s="154">
        <v>0.003</v>
      </c>
      <c r="R311" s="154">
        <f>$Q$311*$H$311</f>
        <v>0.0228</v>
      </c>
      <c r="S311" s="154">
        <v>0</v>
      </c>
      <c r="T311" s="155">
        <f>$S$311*$H$311</f>
        <v>0</v>
      </c>
      <c r="AR311" s="89" t="s">
        <v>249</v>
      </c>
      <c r="AT311" s="89" t="s">
        <v>136</v>
      </c>
      <c r="AU311" s="89" t="s">
        <v>84</v>
      </c>
      <c r="AY311" s="6" t="s">
        <v>133</v>
      </c>
      <c r="BE311" s="156">
        <f>IF($N$311="základní",$J$311,0)</f>
        <v>0</v>
      </c>
      <c r="BF311" s="156">
        <f>IF($N$311="snížená",$J$311,0)</f>
        <v>0</v>
      </c>
      <c r="BG311" s="156">
        <f>IF($N$311="zákl. přenesená",$J$311,0)</f>
        <v>0</v>
      </c>
      <c r="BH311" s="156">
        <f>IF($N$311="sníž. přenesená",$J$311,0)</f>
        <v>0</v>
      </c>
      <c r="BI311" s="156">
        <f>IF($N$311="nulová",$J$311,0)</f>
        <v>0</v>
      </c>
      <c r="BJ311" s="89" t="s">
        <v>22</v>
      </c>
      <c r="BK311" s="156">
        <f>ROUND($I$311*$H$311,2)</f>
        <v>0</v>
      </c>
      <c r="BL311" s="89" t="s">
        <v>249</v>
      </c>
      <c r="BM311" s="89" t="s">
        <v>558</v>
      </c>
    </row>
    <row r="312" spans="2:47" s="6" customFormat="1" ht="16.5" customHeight="1">
      <c r="B312" s="23"/>
      <c r="C312" s="24"/>
      <c r="D312" s="157" t="s">
        <v>143</v>
      </c>
      <c r="E312" s="24"/>
      <c r="F312" s="158" t="s">
        <v>557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143</v>
      </c>
      <c r="AU312" s="6" t="s">
        <v>84</v>
      </c>
    </row>
    <row r="313" spans="2:51" s="6" customFormat="1" ht="15.75" customHeight="1">
      <c r="B313" s="168"/>
      <c r="C313" s="169"/>
      <c r="D313" s="161" t="s">
        <v>145</v>
      </c>
      <c r="E313" s="169"/>
      <c r="F313" s="170" t="s">
        <v>559</v>
      </c>
      <c r="G313" s="169"/>
      <c r="H313" s="169"/>
      <c r="J313" s="169"/>
      <c r="K313" s="169"/>
      <c r="L313" s="171"/>
      <c r="M313" s="172"/>
      <c r="N313" s="169"/>
      <c r="O313" s="169"/>
      <c r="P313" s="169"/>
      <c r="Q313" s="169"/>
      <c r="R313" s="169"/>
      <c r="S313" s="169"/>
      <c r="T313" s="173"/>
      <c r="AT313" s="174" t="s">
        <v>145</v>
      </c>
      <c r="AU313" s="174" t="s">
        <v>84</v>
      </c>
      <c r="AV313" s="174" t="s">
        <v>22</v>
      </c>
      <c r="AW313" s="174" t="s">
        <v>98</v>
      </c>
      <c r="AX313" s="174" t="s">
        <v>76</v>
      </c>
      <c r="AY313" s="174" t="s">
        <v>133</v>
      </c>
    </row>
    <row r="314" spans="2:51" s="6" customFormat="1" ht="15.75" customHeight="1">
      <c r="B314" s="159"/>
      <c r="C314" s="160"/>
      <c r="D314" s="161" t="s">
        <v>145</v>
      </c>
      <c r="E314" s="160"/>
      <c r="F314" s="162" t="s">
        <v>560</v>
      </c>
      <c r="G314" s="160"/>
      <c r="H314" s="163">
        <v>7.6</v>
      </c>
      <c r="J314" s="160"/>
      <c r="K314" s="160"/>
      <c r="L314" s="164"/>
      <c r="M314" s="165"/>
      <c r="N314" s="160"/>
      <c r="O314" s="160"/>
      <c r="P314" s="160"/>
      <c r="Q314" s="160"/>
      <c r="R314" s="160"/>
      <c r="S314" s="160"/>
      <c r="T314" s="166"/>
      <c r="AT314" s="167" t="s">
        <v>145</v>
      </c>
      <c r="AU314" s="167" t="s">
        <v>84</v>
      </c>
      <c r="AV314" s="167" t="s">
        <v>84</v>
      </c>
      <c r="AW314" s="167" t="s">
        <v>98</v>
      </c>
      <c r="AX314" s="167" t="s">
        <v>76</v>
      </c>
      <c r="AY314" s="167" t="s">
        <v>133</v>
      </c>
    </row>
    <row r="315" spans="2:65" s="6" customFormat="1" ht="15.75" customHeight="1">
      <c r="B315" s="23"/>
      <c r="C315" s="175" t="s">
        <v>561</v>
      </c>
      <c r="D315" s="175" t="s">
        <v>154</v>
      </c>
      <c r="E315" s="176" t="s">
        <v>562</v>
      </c>
      <c r="F315" s="177" t="s">
        <v>563</v>
      </c>
      <c r="G315" s="178" t="s">
        <v>166</v>
      </c>
      <c r="H315" s="179">
        <v>7.98</v>
      </c>
      <c r="I315" s="180"/>
      <c r="J315" s="181">
        <f>ROUND($I$315*$H$315,2)</f>
        <v>0</v>
      </c>
      <c r="K315" s="177" t="s">
        <v>218</v>
      </c>
      <c r="L315" s="182"/>
      <c r="M315" s="183"/>
      <c r="N315" s="184" t="s">
        <v>47</v>
      </c>
      <c r="O315" s="24"/>
      <c r="P315" s="154">
        <f>$O$315*$H$315</f>
        <v>0</v>
      </c>
      <c r="Q315" s="154">
        <v>0.0118</v>
      </c>
      <c r="R315" s="154">
        <f>$Q$315*$H$315</f>
        <v>0.094164</v>
      </c>
      <c r="S315" s="154">
        <v>0</v>
      </c>
      <c r="T315" s="155">
        <f>$S$315*$H$315</f>
        <v>0</v>
      </c>
      <c r="AR315" s="89" t="s">
        <v>341</v>
      </c>
      <c r="AT315" s="89" t="s">
        <v>154</v>
      </c>
      <c r="AU315" s="89" t="s">
        <v>84</v>
      </c>
      <c r="AY315" s="6" t="s">
        <v>133</v>
      </c>
      <c r="BE315" s="156">
        <f>IF($N$315="základní",$J$315,0)</f>
        <v>0</v>
      </c>
      <c r="BF315" s="156">
        <f>IF($N$315="snížená",$J$315,0)</f>
        <v>0</v>
      </c>
      <c r="BG315" s="156">
        <f>IF($N$315="zákl. přenesená",$J$315,0)</f>
        <v>0</v>
      </c>
      <c r="BH315" s="156">
        <f>IF($N$315="sníž. přenesená",$J$315,0)</f>
        <v>0</v>
      </c>
      <c r="BI315" s="156">
        <f>IF($N$315="nulová",$J$315,0)</f>
        <v>0</v>
      </c>
      <c r="BJ315" s="89" t="s">
        <v>22</v>
      </c>
      <c r="BK315" s="156">
        <f>ROUND($I$315*$H$315,2)</f>
        <v>0</v>
      </c>
      <c r="BL315" s="89" t="s">
        <v>249</v>
      </c>
      <c r="BM315" s="89" t="s">
        <v>564</v>
      </c>
    </row>
    <row r="316" spans="2:47" s="6" customFormat="1" ht="16.5" customHeight="1">
      <c r="B316" s="23"/>
      <c r="C316" s="24"/>
      <c r="D316" s="157" t="s">
        <v>143</v>
      </c>
      <c r="E316" s="24"/>
      <c r="F316" s="158" t="s">
        <v>565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143</v>
      </c>
      <c r="AU316" s="6" t="s">
        <v>84</v>
      </c>
    </row>
    <row r="317" spans="2:51" s="6" customFormat="1" ht="15.75" customHeight="1">
      <c r="B317" s="159"/>
      <c r="C317" s="160"/>
      <c r="D317" s="161" t="s">
        <v>145</v>
      </c>
      <c r="E317" s="160"/>
      <c r="F317" s="162" t="s">
        <v>566</v>
      </c>
      <c r="G317" s="160"/>
      <c r="H317" s="163">
        <v>7.98</v>
      </c>
      <c r="J317" s="160"/>
      <c r="K317" s="160"/>
      <c r="L317" s="164"/>
      <c r="M317" s="165"/>
      <c r="N317" s="160"/>
      <c r="O317" s="160"/>
      <c r="P317" s="160"/>
      <c r="Q317" s="160"/>
      <c r="R317" s="160"/>
      <c r="S317" s="160"/>
      <c r="T317" s="166"/>
      <c r="AT317" s="167" t="s">
        <v>145</v>
      </c>
      <c r="AU317" s="167" t="s">
        <v>84</v>
      </c>
      <c r="AV317" s="167" t="s">
        <v>84</v>
      </c>
      <c r="AW317" s="167" t="s">
        <v>76</v>
      </c>
      <c r="AX317" s="167" t="s">
        <v>22</v>
      </c>
      <c r="AY317" s="167" t="s">
        <v>133</v>
      </c>
    </row>
    <row r="318" spans="2:65" s="6" customFormat="1" ht="15.75" customHeight="1">
      <c r="B318" s="23"/>
      <c r="C318" s="145" t="s">
        <v>567</v>
      </c>
      <c r="D318" s="145" t="s">
        <v>136</v>
      </c>
      <c r="E318" s="146" t="s">
        <v>568</v>
      </c>
      <c r="F318" s="147" t="s">
        <v>569</v>
      </c>
      <c r="G318" s="148" t="s">
        <v>166</v>
      </c>
      <c r="H318" s="149">
        <v>7.6</v>
      </c>
      <c r="I318" s="150"/>
      <c r="J318" s="151">
        <f>ROUND($I$318*$H$318,2)</f>
        <v>0</v>
      </c>
      <c r="K318" s="147" t="s">
        <v>140</v>
      </c>
      <c r="L318" s="43"/>
      <c r="M318" s="152"/>
      <c r="N318" s="153" t="s">
        <v>47</v>
      </c>
      <c r="O318" s="24"/>
      <c r="P318" s="154">
        <f>$O$318*$H$318</f>
        <v>0</v>
      </c>
      <c r="Q318" s="154">
        <v>0.00027</v>
      </c>
      <c r="R318" s="154">
        <f>$Q$318*$H$318</f>
        <v>0.002052</v>
      </c>
      <c r="S318" s="154">
        <v>0</v>
      </c>
      <c r="T318" s="155">
        <f>$S$318*$H$318</f>
        <v>0</v>
      </c>
      <c r="AR318" s="89" t="s">
        <v>249</v>
      </c>
      <c r="AT318" s="89" t="s">
        <v>136</v>
      </c>
      <c r="AU318" s="89" t="s">
        <v>84</v>
      </c>
      <c r="AY318" s="6" t="s">
        <v>133</v>
      </c>
      <c r="BE318" s="156">
        <f>IF($N$318="základní",$J$318,0)</f>
        <v>0</v>
      </c>
      <c r="BF318" s="156">
        <f>IF($N$318="snížená",$J$318,0)</f>
        <v>0</v>
      </c>
      <c r="BG318" s="156">
        <f>IF($N$318="zákl. přenesená",$J$318,0)</f>
        <v>0</v>
      </c>
      <c r="BH318" s="156">
        <f>IF($N$318="sníž. přenesená",$J$318,0)</f>
        <v>0</v>
      </c>
      <c r="BI318" s="156">
        <f>IF($N$318="nulová",$J$318,0)</f>
        <v>0</v>
      </c>
      <c r="BJ318" s="89" t="s">
        <v>22</v>
      </c>
      <c r="BK318" s="156">
        <f>ROUND($I$318*$H$318,2)</f>
        <v>0</v>
      </c>
      <c r="BL318" s="89" t="s">
        <v>249</v>
      </c>
      <c r="BM318" s="89" t="s">
        <v>570</v>
      </c>
    </row>
    <row r="319" spans="2:47" s="6" customFormat="1" ht="16.5" customHeight="1">
      <c r="B319" s="23"/>
      <c r="C319" s="24"/>
      <c r="D319" s="157" t="s">
        <v>143</v>
      </c>
      <c r="E319" s="24"/>
      <c r="F319" s="158" t="s">
        <v>569</v>
      </c>
      <c r="G319" s="24"/>
      <c r="H319" s="24"/>
      <c r="J319" s="24"/>
      <c r="K319" s="24"/>
      <c r="L319" s="43"/>
      <c r="M319" s="56"/>
      <c r="N319" s="24"/>
      <c r="O319" s="24"/>
      <c r="P319" s="24"/>
      <c r="Q319" s="24"/>
      <c r="R319" s="24"/>
      <c r="S319" s="24"/>
      <c r="T319" s="57"/>
      <c r="AT319" s="6" t="s">
        <v>143</v>
      </c>
      <c r="AU319" s="6" t="s">
        <v>84</v>
      </c>
    </row>
    <row r="320" spans="2:65" s="6" customFormat="1" ht="15.75" customHeight="1">
      <c r="B320" s="23"/>
      <c r="C320" s="145" t="s">
        <v>571</v>
      </c>
      <c r="D320" s="145" t="s">
        <v>136</v>
      </c>
      <c r="E320" s="146" t="s">
        <v>572</v>
      </c>
      <c r="F320" s="147" t="s">
        <v>573</v>
      </c>
      <c r="G320" s="148" t="s">
        <v>173</v>
      </c>
      <c r="H320" s="149">
        <v>3.8</v>
      </c>
      <c r="I320" s="150"/>
      <c r="J320" s="151">
        <f>ROUND($I$320*$H$320,2)</f>
        <v>0</v>
      </c>
      <c r="K320" s="147" t="s">
        <v>140</v>
      </c>
      <c r="L320" s="43"/>
      <c r="M320" s="152"/>
      <c r="N320" s="153" t="s">
        <v>47</v>
      </c>
      <c r="O320" s="24"/>
      <c r="P320" s="154">
        <f>$O$320*$H$320</f>
        <v>0</v>
      </c>
      <c r="Q320" s="154">
        <v>0.00026</v>
      </c>
      <c r="R320" s="154">
        <f>$Q$320*$H$320</f>
        <v>0.000988</v>
      </c>
      <c r="S320" s="154">
        <v>0</v>
      </c>
      <c r="T320" s="155">
        <f>$S$320*$H$320</f>
        <v>0</v>
      </c>
      <c r="AR320" s="89" t="s">
        <v>249</v>
      </c>
      <c r="AT320" s="89" t="s">
        <v>136</v>
      </c>
      <c r="AU320" s="89" t="s">
        <v>84</v>
      </c>
      <c r="AY320" s="6" t="s">
        <v>133</v>
      </c>
      <c r="BE320" s="156">
        <f>IF($N$320="základní",$J$320,0)</f>
        <v>0</v>
      </c>
      <c r="BF320" s="156">
        <f>IF($N$320="snížená",$J$320,0)</f>
        <v>0</v>
      </c>
      <c r="BG320" s="156">
        <f>IF($N$320="zákl. přenesená",$J$320,0)</f>
        <v>0</v>
      </c>
      <c r="BH320" s="156">
        <f>IF($N$320="sníž. přenesená",$J$320,0)</f>
        <v>0</v>
      </c>
      <c r="BI320" s="156">
        <f>IF($N$320="nulová",$J$320,0)</f>
        <v>0</v>
      </c>
      <c r="BJ320" s="89" t="s">
        <v>22</v>
      </c>
      <c r="BK320" s="156">
        <f>ROUND($I$320*$H$320,2)</f>
        <v>0</v>
      </c>
      <c r="BL320" s="89" t="s">
        <v>249</v>
      </c>
      <c r="BM320" s="89" t="s">
        <v>574</v>
      </c>
    </row>
    <row r="321" spans="2:47" s="6" customFormat="1" ht="16.5" customHeight="1">
      <c r="B321" s="23"/>
      <c r="C321" s="24"/>
      <c r="D321" s="157" t="s">
        <v>143</v>
      </c>
      <c r="E321" s="24"/>
      <c r="F321" s="158" t="s">
        <v>575</v>
      </c>
      <c r="G321" s="24"/>
      <c r="H321" s="24"/>
      <c r="J321" s="24"/>
      <c r="K321" s="24"/>
      <c r="L321" s="43"/>
      <c r="M321" s="56"/>
      <c r="N321" s="24"/>
      <c r="O321" s="24"/>
      <c r="P321" s="24"/>
      <c r="Q321" s="24"/>
      <c r="R321" s="24"/>
      <c r="S321" s="24"/>
      <c r="T321" s="57"/>
      <c r="AT321" s="6" t="s">
        <v>143</v>
      </c>
      <c r="AU321" s="6" t="s">
        <v>84</v>
      </c>
    </row>
    <row r="322" spans="2:51" s="6" customFormat="1" ht="15.75" customHeight="1">
      <c r="B322" s="159"/>
      <c r="C322" s="160"/>
      <c r="D322" s="161" t="s">
        <v>145</v>
      </c>
      <c r="E322" s="160"/>
      <c r="F322" s="162" t="s">
        <v>576</v>
      </c>
      <c r="G322" s="160"/>
      <c r="H322" s="163">
        <v>3.8</v>
      </c>
      <c r="J322" s="160"/>
      <c r="K322" s="160"/>
      <c r="L322" s="164"/>
      <c r="M322" s="165"/>
      <c r="N322" s="160"/>
      <c r="O322" s="160"/>
      <c r="P322" s="160"/>
      <c r="Q322" s="160"/>
      <c r="R322" s="160"/>
      <c r="S322" s="160"/>
      <c r="T322" s="166"/>
      <c r="AT322" s="167" t="s">
        <v>145</v>
      </c>
      <c r="AU322" s="167" t="s">
        <v>84</v>
      </c>
      <c r="AV322" s="167" t="s">
        <v>84</v>
      </c>
      <c r="AW322" s="167" t="s">
        <v>98</v>
      </c>
      <c r="AX322" s="167" t="s">
        <v>76</v>
      </c>
      <c r="AY322" s="167" t="s">
        <v>133</v>
      </c>
    </row>
    <row r="323" spans="2:65" s="6" customFormat="1" ht="15.75" customHeight="1">
      <c r="B323" s="23"/>
      <c r="C323" s="145" t="s">
        <v>577</v>
      </c>
      <c r="D323" s="145" t="s">
        <v>136</v>
      </c>
      <c r="E323" s="146" t="s">
        <v>578</v>
      </c>
      <c r="F323" s="147" t="s">
        <v>579</v>
      </c>
      <c r="G323" s="148" t="s">
        <v>166</v>
      </c>
      <c r="H323" s="149">
        <v>7.6</v>
      </c>
      <c r="I323" s="150"/>
      <c r="J323" s="151">
        <f>ROUND($I$323*$H$323,2)</f>
        <v>0</v>
      </c>
      <c r="K323" s="147" t="s">
        <v>140</v>
      </c>
      <c r="L323" s="43"/>
      <c r="M323" s="152"/>
      <c r="N323" s="153" t="s">
        <v>47</v>
      </c>
      <c r="O323" s="24"/>
      <c r="P323" s="154">
        <f>$O$323*$H$323</f>
        <v>0</v>
      </c>
      <c r="Q323" s="154">
        <v>0.0003</v>
      </c>
      <c r="R323" s="154">
        <f>$Q$323*$H$323</f>
        <v>0.00228</v>
      </c>
      <c r="S323" s="154">
        <v>0</v>
      </c>
      <c r="T323" s="155">
        <f>$S$323*$H$323</f>
        <v>0</v>
      </c>
      <c r="AR323" s="89" t="s">
        <v>249</v>
      </c>
      <c r="AT323" s="89" t="s">
        <v>136</v>
      </c>
      <c r="AU323" s="89" t="s">
        <v>84</v>
      </c>
      <c r="AY323" s="6" t="s">
        <v>133</v>
      </c>
      <c r="BE323" s="156">
        <f>IF($N$323="základní",$J$323,0)</f>
        <v>0</v>
      </c>
      <c r="BF323" s="156">
        <f>IF($N$323="snížená",$J$323,0)</f>
        <v>0</v>
      </c>
      <c r="BG323" s="156">
        <f>IF($N$323="zákl. přenesená",$J$323,0)</f>
        <v>0</v>
      </c>
      <c r="BH323" s="156">
        <f>IF($N$323="sníž. přenesená",$J$323,0)</f>
        <v>0</v>
      </c>
      <c r="BI323" s="156">
        <f>IF($N$323="nulová",$J$323,0)</f>
        <v>0</v>
      </c>
      <c r="BJ323" s="89" t="s">
        <v>22</v>
      </c>
      <c r="BK323" s="156">
        <f>ROUND($I$323*$H$323,2)</f>
        <v>0</v>
      </c>
      <c r="BL323" s="89" t="s">
        <v>249</v>
      </c>
      <c r="BM323" s="89" t="s">
        <v>580</v>
      </c>
    </row>
    <row r="324" spans="2:47" s="6" customFormat="1" ht="16.5" customHeight="1">
      <c r="B324" s="23"/>
      <c r="C324" s="24"/>
      <c r="D324" s="157" t="s">
        <v>143</v>
      </c>
      <c r="E324" s="24"/>
      <c r="F324" s="158" t="s">
        <v>579</v>
      </c>
      <c r="G324" s="24"/>
      <c r="H324" s="24"/>
      <c r="J324" s="24"/>
      <c r="K324" s="24"/>
      <c r="L324" s="43"/>
      <c r="M324" s="56"/>
      <c r="N324" s="24"/>
      <c r="O324" s="24"/>
      <c r="P324" s="24"/>
      <c r="Q324" s="24"/>
      <c r="R324" s="24"/>
      <c r="S324" s="24"/>
      <c r="T324" s="57"/>
      <c r="AT324" s="6" t="s">
        <v>143</v>
      </c>
      <c r="AU324" s="6" t="s">
        <v>84</v>
      </c>
    </row>
    <row r="325" spans="2:65" s="6" customFormat="1" ht="15.75" customHeight="1">
      <c r="B325" s="23"/>
      <c r="C325" s="145" t="s">
        <v>581</v>
      </c>
      <c r="D325" s="145" t="s">
        <v>136</v>
      </c>
      <c r="E325" s="146" t="s">
        <v>582</v>
      </c>
      <c r="F325" s="147" t="s">
        <v>583</v>
      </c>
      <c r="G325" s="148" t="s">
        <v>173</v>
      </c>
      <c r="H325" s="149">
        <v>3.8</v>
      </c>
      <c r="I325" s="150"/>
      <c r="J325" s="151">
        <f>ROUND($I$325*$H$325,2)</f>
        <v>0</v>
      </c>
      <c r="K325" s="147" t="s">
        <v>584</v>
      </c>
      <c r="L325" s="43"/>
      <c r="M325" s="152"/>
      <c r="N325" s="153" t="s">
        <v>47</v>
      </c>
      <c r="O325" s="24"/>
      <c r="P325" s="154">
        <f>$O$325*$H$325</f>
        <v>0</v>
      </c>
      <c r="Q325" s="154">
        <v>3E-05</v>
      </c>
      <c r="R325" s="154">
        <f>$Q$325*$H$325</f>
        <v>0.00011399999999999999</v>
      </c>
      <c r="S325" s="154">
        <v>0</v>
      </c>
      <c r="T325" s="155">
        <f>$S$325*$H$325</f>
        <v>0</v>
      </c>
      <c r="AR325" s="89" t="s">
        <v>249</v>
      </c>
      <c r="AT325" s="89" t="s">
        <v>136</v>
      </c>
      <c r="AU325" s="89" t="s">
        <v>84</v>
      </c>
      <c r="AY325" s="6" t="s">
        <v>133</v>
      </c>
      <c r="BE325" s="156">
        <f>IF($N$325="základní",$J$325,0)</f>
        <v>0</v>
      </c>
      <c r="BF325" s="156">
        <f>IF($N$325="snížená",$J$325,0)</f>
        <v>0</v>
      </c>
      <c r="BG325" s="156">
        <f>IF($N$325="zákl. přenesená",$J$325,0)</f>
        <v>0</v>
      </c>
      <c r="BH325" s="156">
        <f>IF($N$325="sníž. přenesená",$J$325,0)</f>
        <v>0</v>
      </c>
      <c r="BI325" s="156">
        <f>IF($N$325="nulová",$J$325,0)</f>
        <v>0</v>
      </c>
      <c r="BJ325" s="89" t="s">
        <v>22</v>
      </c>
      <c r="BK325" s="156">
        <f>ROUND($I$325*$H$325,2)</f>
        <v>0</v>
      </c>
      <c r="BL325" s="89" t="s">
        <v>249</v>
      </c>
      <c r="BM325" s="89" t="s">
        <v>585</v>
      </c>
    </row>
    <row r="326" spans="2:47" s="6" customFormat="1" ht="16.5" customHeight="1">
      <c r="B326" s="23"/>
      <c r="C326" s="24"/>
      <c r="D326" s="157" t="s">
        <v>143</v>
      </c>
      <c r="E326" s="24"/>
      <c r="F326" s="158" t="s">
        <v>583</v>
      </c>
      <c r="G326" s="24"/>
      <c r="H326" s="24"/>
      <c r="J326" s="24"/>
      <c r="K326" s="24"/>
      <c r="L326" s="43"/>
      <c r="M326" s="56"/>
      <c r="N326" s="24"/>
      <c r="O326" s="24"/>
      <c r="P326" s="24"/>
      <c r="Q326" s="24"/>
      <c r="R326" s="24"/>
      <c r="S326" s="24"/>
      <c r="T326" s="57"/>
      <c r="AT326" s="6" t="s">
        <v>143</v>
      </c>
      <c r="AU326" s="6" t="s">
        <v>84</v>
      </c>
    </row>
    <row r="327" spans="2:65" s="6" customFormat="1" ht="15.75" customHeight="1">
      <c r="B327" s="23"/>
      <c r="C327" s="145" t="s">
        <v>586</v>
      </c>
      <c r="D327" s="145" t="s">
        <v>136</v>
      </c>
      <c r="E327" s="146" t="s">
        <v>587</v>
      </c>
      <c r="F327" s="147" t="s">
        <v>588</v>
      </c>
      <c r="G327" s="148" t="s">
        <v>149</v>
      </c>
      <c r="H327" s="149">
        <v>0.122</v>
      </c>
      <c r="I327" s="150"/>
      <c r="J327" s="151">
        <f>ROUND($I$327*$H$327,2)</f>
        <v>0</v>
      </c>
      <c r="K327" s="147" t="s">
        <v>157</v>
      </c>
      <c r="L327" s="43"/>
      <c r="M327" s="152"/>
      <c r="N327" s="153" t="s">
        <v>47</v>
      </c>
      <c r="O327" s="24"/>
      <c r="P327" s="154">
        <f>$O$327*$H$327</f>
        <v>0</v>
      </c>
      <c r="Q327" s="154">
        <v>0</v>
      </c>
      <c r="R327" s="154">
        <f>$Q$327*$H$327</f>
        <v>0</v>
      </c>
      <c r="S327" s="154">
        <v>0</v>
      </c>
      <c r="T327" s="155">
        <f>$S$327*$H$327</f>
        <v>0</v>
      </c>
      <c r="AR327" s="89" t="s">
        <v>249</v>
      </c>
      <c r="AT327" s="89" t="s">
        <v>136</v>
      </c>
      <c r="AU327" s="89" t="s">
        <v>84</v>
      </c>
      <c r="AY327" s="6" t="s">
        <v>133</v>
      </c>
      <c r="BE327" s="156">
        <f>IF($N$327="základní",$J$327,0)</f>
        <v>0</v>
      </c>
      <c r="BF327" s="156">
        <f>IF($N$327="snížená",$J$327,0)</f>
        <v>0</v>
      </c>
      <c r="BG327" s="156">
        <f>IF($N$327="zákl. přenesená",$J$327,0)</f>
        <v>0</v>
      </c>
      <c r="BH327" s="156">
        <f>IF($N$327="sníž. přenesená",$J$327,0)</f>
        <v>0</v>
      </c>
      <c r="BI327" s="156">
        <f>IF($N$327="nulová",$J$327,0)</f>
        <v>0</v>
      </c>
      <c r="BJ327" s="89" t="s">
        <v>22</v>
      </c>
      <c r="BK327" s="156">
        <f>ROUND($I$327*$H$327,2)</f>
        <v>0</v>
      </c>
      <c r="BL327" s="89" t="s">
        <v>249</v>
      </c>
      <c r="BM327" s="89" t="s">
        <v>589</v>
      </c>
    </row>
    <row r="328" spans="2:47" s="6" customFormat="1" ht="27" customHeight="1">
      <c r="B328" s="23"/>
      <c r="C328" s="24"/>
      <c r="D328" s="157" t="s">
        <v>143</v>
      </c>
      <c r="E328" s="24"/>
      <c r="F328" s="158" t="s">
        <v>590</v>
      </c>
      <c r="G328" s="24"/>
      <c r="H328" s="24"/>
      <c r="J328" s="24"/>
      <c r="K328" s="24"/>
      <c r="L328" s="43"/>
      <c r="M328" s="56"/>
      <c r="N328" s="24"/>
      <c r="O328" s="24"/>
      <c r="P328" s="24"/>
      <c r="Q328" s="24"/>
      <c r="R328" s="24"/>
      <c r="S328" s="24"/>
      <c r="T328" s="57"/>
      <c r="AT328" s="6" t="s">
        <v>143</v>
      </c>
      <c r="AU328" s="6" t="s">
        <v>84</v>
      </c>
    </row>
    <row r="329" spans="2:63" s="132" customFormat="1" ht="30.75" customHeight="1">
      <c r="B329" s="133"/>
      <c r="C329" s="134"/>
      <c r="D329" s="134" t="s">
        <v>75</v>
      </c>
      <c r="E329" s="143" t="s">
        <v>591</v>
      </c>
      <c r="F329" s="143" t="s">
        <v>592</v>
      </c>
      <c r="G329" s="134"/>
      <c r="H329" s="134"/>
      <c r="J329" s="144">
        <f>$BK$329</f>
        <v>0</v>
      </c>
      <c r="K329" s="134"/>
      <c r="L329" s="137"/>
      <c r="M329" s="138"/>
      <c r="N329" s="134"/>
      <c r="O329" s="134"/>
      <c r="P329" s="139">
        <f>SUM($P$330:$P$340)</f>
        <v>0</v>
      </c>
      <c r="Q329" s="134"/>
      <c r="R329" s="139">
        <f>SUM($R$330:$R$340)</f>
        <v>0.005189999999999999</v>
      </c>
      <c r="S329" s="134"/>
      <c r="T329" s="140">
        <f>SUM($T$330:$T$340)</f>
        <v>0</v>
      </c>
      <c r="AR329" s="141" t="s">
        <v>84</v>
      </c>
      <c r="AT329" s="141" t="s">
        <v>75</v>
      </c>
      <c r="AU329" s="141" t="s">
        <v>22</v>
      </c>
      <c r="AY329" s="141" t="s">
        <v>133</v>
      </c>
      <c r="BK329" s="142">
        <f>SUM($BK$330:$BK$340)</f>
        <v>0</v>
      </c>
    </row>
    <row r="330" spans="2:65" s="6" customFormat="1" ht="15.75" customHeight="1">
      <c r="B330" s="23"/>
      <c r="C330" s="145" t="s">
        <v>593</v>
      </c>
      <c r="D330" s="145" t="s">
        <v>136</v>
      </c>
      <c r="E330" s="146" t="s">
        <v>594</v>
      </c>
      <c r="F330" s="147" t="s">
        <v>595</v>
      </c>
      <c r="G330" s="148" t="s">
        <v>166</v>
      </c>
      <c r="H330" s="149">
        <v>9</v>
      </c>
      <c r="I330" s="150"/>
      <c r="J330" s="151">
        <f>ROUND($I$330*$H$330,2)</f>
        <v>0</v>
      </c>
      <c r="K330" s="147" t="s">
        <v>157</v>
      </c>
      <c r="L330" s="43"/>
      <c r="M330" s="152"/>
      <c r="N330" s="153" t="s">
        <v>47</v>
      </c>
      <c r="O330" s="24"/>
      <c r="P330" s="154">
        <f>$O$330*$H$330</f>
        <v>0</v>
      </c>
      <c r="Q330" s="154">
        <v>0.00041</v>
      </c>
      <c r="R330" s="154">
        <f>$Q$330*$H$330</f>
        <v>0.0036899999999999997</v>
      </c>
      <c r="S330" s="154">
        <v>0</v>
      </c>
      <c r="T330" s="155">
        <f>$S$330*$H$330</f>
        <v>0</v>
      </c>
      <c r="AR330" s="89" t="s">
        <v>249</v>
      </c>
      <c r="AT330" s="89" t="s">
        <v>136</v>
      </c>
      <c r="AU330" s="89" t="s">
        <v>84</v>
      </c>
      <c r="AY330" s="6" t="s">
        <v>133</v>
      </c>
      <c r="BE330" s="156">
        <f>IF($N$330="základní",$J$330,0)</f>
        <v>0</v>
      </c>
      <c r="BF330" s="156">
        <f>IF($N$330="snížená",$J$330,0)</f>
        <v>0</v>
      </c>
      <c r="BG330" s="156">
        <f>IF($N$330="zákl. přenesená",$J$330,0)</f>
        <v>0</v>
      </c>
      <c r="BH330" s="156">
        <f>IF($N$330="sníž. přenesená",$J$330,0)</f>
        <v>0</v>
      </c>
      <c r="BI330" s="156">
        <f>IF($N$330="nulová",$J$330,0)</f>
        <v>0</v>
      </c>
      <c r="BJ330" s="89" t="s">
        <v>22</v>
      </c>
      <c r="BK330" s="156">
        <f>ROUND($I$330*$H$330,2)</f>
        <v>0</v>
      </c>
      <c r="BL330" s="89" t="s">
        <v>249</v>
      </c>
      <c r="BM330" s="89" t="s">
        <v>596</v>
      </c>
    </row>
    <row r="331" spans="2:47" s="6" customFormat="1" ht="27" customHeight="1">
      <c r="B331" s="23"/>
      <c r="C331" s="24"/>
      <c r="D331" s="157" t="s">
        <v>143</v>
      </c>
      <c r="E331" s="24"/>
      <c r="F331" s="158" t="s">
        <v>597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143</v>
      </c>
      <c r="AU331" s="6" t="s">
        <v>84</v>
      </c>
    </row>
    <row r="332" spans="2:51" s="6" customFormat="1" ht="15.75" customHeight="1">
      <c r="B332" s="168"/>
      <c r="C332" s="169"/>
      <c r="D332" s="161" t="s">
        <v>145</v>
      </c>
      <c r="E332" s="169"/>
      <c r="F332" s="170" t="s">
        <v>598</v>
      </c>
      <c r="G332" s="169"/>
      <c r="H332" s="169"/>
      <c r="J332" s="169"/>
      <c r="K332" s="169"/>
      <c r="L332" s="171"/>
      <c r="M332" s="172"/>
      <c r="N332" s="169"/>
      <c r="O332" s="169"/>
      <c r="P332" s="169"/>
      <c r="Q332" s="169"/>
      <c r="R332" s="169"/>
      <c r="S332" s="169"/>
      <c r="T332" s="173"/>
      <c r="AT332" s="174" t="s">
        <v>145</v>
      </c>
      <c r="AU332" s="174" t="s">
        <v>84</v>
      </c>
      <c r="AV332" s="174" t="s">
        <v>22</v>
      </c>
      <c r="AW332" s="174" t="s">
        <v>98</v>
      </c>
      <c r="AX332" s="174" t="s">
        <v>76</v>
      </c>
      <c r="AY332" s="174" t="s">
        <v>133</v>
      </c>
    </row>
    <row r="333" spans="2:51" s="6" customFormat="1" ht="15.75" customHeight="1">
      <c r="B333" s="159"/>
      <c r="C333" s="160"/>
      <c r="D333" s="161" t="s">
        <v>145</v>
      </c>
      <c r="E333" s="160"/>
      <c r="F333" s="162" t="s">
        <v>196</v>
      </c>
      <c r="G333" s="160"/>
      <c r="H333" s="163">
        <v>9</v>
      </c>
      <c r="J333" s="160"/>
      <c r="K333" s="160"/>
      <c r="L333" s="164"/>
      <c r="M333" s="165"/>
      <c r="N333" s="160"/>
      <c r="O333" s="160"/>
      <c r="P333" s="160"/>
      <c r="Q333" s="160"/>
      <c r="R333" s="160"/>
      <c r="S333" s="160"/>
      <c r="T333" s="166"/>
      <c r="AT333" s="167" t="s">
        <v>145</v>
      </c>
      <c r="AU333" s="167" t="s">
        <v>84</v>
      </c>
      <c r="AV333" s="167" t="s">
        <v>84</v>
      </c>
      <c r="AW333" s="167" t="s">
        <v>98</v>
      </c>
      <c r="AX333" s="167" t="s">
        <v>76</v>
      </c>
      <c r="AY333" s="167" t="s">
        <v>133</v>
      </c>
    </row>
    <row r="334" spans="2:65" s="6" customFormat="1" ht="15.75" customHeight="1">
      <c r="B334" s="23"/>
      <c r="C334" s="145" t="s">
        <v>599</v>
      </c>
      <c r="D334" s="145" t="s">
        <v>136</v>
      </c>
      <c r="E334" s="146" t="s">
        <v>600</v>
      </c>
      <c r="F334" s="147" t="s">
        <v>601</v>
      </c>
      <c r="G334" s="148" t="s">
        <v>166</v>
      </c>
      <c r="H334" s="149">
        <v>5</v>
      </c>
      <c r="I334" s="150"/>
      <c r="J334" s="151">
        <f>ROUND($I$334*$H$334,2)</f>
        <v>0</v>
      </c>
      <c r="K334" s="147" t="s">
        <v>157</v>
      </c>
      <c r="L334" s="43"/>
      <c r="M334" s="152"/>
      <c r="N334" s="153" t="s">
        <v>47</v>
      </c>
      <c r="O334" s="24"/>
      <c r="P334" s="154">
        <f>$O$334*$H$334</f>
        <v>0</v>
      </c>
      <c r="Q334" s="154">
        <v>0.0003</v>
      </c>
      <c r="R334" s="154">
        <f>$Q$334*$H$334</f>
        <v>0.0014999999999999998</v>
      </c>
      <c r="S334" s="154">
        <v>0</v>
      </c>
      <c r="T334" s="155">
        <f>$S$334*$H$334</f>
        <v>0</v>
      </c>
      <c r="AR334" s="89" t="s">
        <v>249</v>
      </c>
      <c r="AT334" s="89" t="s">
        <v>136</v>
      </c>
      <c r="AU334" s="89" t="s">
        <v>84</v>
      </c>
      <c r="AY334" s="6" t="s">
        <v>133</v>
      </c>
      <c r="BE334" s="156">
        <f>IF($N$334="základní",$J$334,0)</f>
        <v>0</v>
      </c>
      <c r="BF334" s="156">
        <f>IF($N$334="snížená",$J$334,0)</f>
        <v>0</v>
      </c>
      <c r="BG334" s="156">
        <f>IF($N$334="zákl. přenesená",$J$334,0)</f>
        <v>0</v>
      </c>
      <c r="BH334" s="156">
        <f>IF($N$334="sníž. přenesená",$J$334,0)</f>
        <v>0</v>
      </c>
      <c r="BI334" s="156">
        <f>IF($N$334="nulová",$J$334,0)</f>
        <v>0</v>
      </c>
      <c r="BJ334" s="89" t="s">
        <v>22</v>
      </c>
      <c r="BK334" s="156">
        <f>ROUND($I$334*$H$334,2)</f>
        <v>0</v>
      </c>
      <c r="BL334" s="89" t="s">
        <v>249</v>
      </c>
      <c r="BM334" s="89" t="s">
        <v>602</v>
      </c>
    </row>
    <row r="335" spans="2:47" s="6" customFormat="1" ht="16.5" customHeight="1">
      <c r="B335" s="23"/>
      <c r="C335" s="24"/>
      <c r="D335" s="157" t="s">
        <v>143</v>
      </c>
      <c r="E335" s="24"/>
      <c r="F335" s="158" t="s">
        <v>603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143</v>
      </c>
      <c r="AU335" s="6" t="s">
        <v>84</v>
      </c>
    </row>
    <row r="336" spans="2:51" s="6" customFormat="1" ht="15.75" customHeight="1">
      <c r="B336" s="168"/>
      <c r="C336" s="169"/>
      <c r="D336" s="161" t="s">
        <v>145</v>
      </c>
      <c r="E336" s="169"/>
      <c r="F336" s="170" t="s">
        <v>604</v>
      </c>
      <c r="G336" s="169"/>
      <c r="H336" s="169"/>
      <c r="J336" s="169"/>
      <c r="K336" s="169"/>
      <c r="L336" s="171"/>
      <c r="M336" s="172"/>
      <c r="N336" s="169"/>
      <c r="O336" s="169"/>
      <c r="P336" s="169"/>
      <c r="Q336" s="169"/>
      <c r="R336" s="169"/>
      <c r="S336" s="169"/>
      <c r="T336" s="173"/>
      <c r="AT336" s="174" t="s">
        <v>145</v>
      </c>
      <c r="AU336" s="174" t="s">
        <v>84</v>
      </c>
      <c r="AV336" s="174" t="s">
        <v>22</v>
      </c>
      <c r="AW336" s="174" t="s">
        <v>98</v>
      </c>
      <c r="AX336" s="174" t="s">
        <v>76</v>
      </c>
      <c r="AY336" s="174" t="s">
        <v>133</v>
      </c>
    </row>
    <row r="337" spans="2:51" s="6" customFormat="1" ht="15.75" customHeight="1">
      <c r="B337" s="159"/>
      <c r="C337" s="160"/>
      <c r="D337" s="161" t="s">
        <v>145</v>
      </c>
      <c r="E337" s="160"/>
      <c r="F337" s="162" t="s">
        <v>170</v>
      </c>
      <c r="G337" s="160"/>
      <c r="H337" s="163">
        <v>5</v>
      </c>
      <c r="J337" s="160"/>
      <c r="K337" s="160"/>
      <c r="L337" s="164"/>
      <c r="M337" s="165"/>
      <c r="N337" s="160"/>
      <c r="O337" s="160"/>
      <c r="P337" s="160"/>
      <c r="Q337" s="160"/>
      <c r="R337" s="160"/>
      <c r="S337" s="160"/>
      <c r="T337" s="166"/>
      <c r="AT337" s="167" t="s">
        <v>145</v>
      </c>
      <c r="AU337" s="167" t="s">
        <v>84</v>
      </c>
      <c r="AV337" s="167" t="s">
        <v>84</v>
      </c>
      <c r="AW337" s="167" t="s">
        <v>98</v>
      </c>
      <c r="AX337" s="167" t="s">
        <v>76</v>
      </c>
      <c r="AY337" s="167" t="s">
        <v>133</v>
      </c>
    </row>
    <row r="338" spans="2:65" s="6" customFormat="1" ht="15.75" customHeight="1">
      <c r="B338" s="23"/>
      <c r="C338" s="145" t="s">
        <v>605</v>
      </c>
      <c r="D338" s="145" t="s">
        <v>136</v>
      </c>
      <c r="E338" s="146" t="s">
        <v>606</v>
      </c>
      <c r="F338" s="147" t="s">
        <v>607</v>
      </c>
      <c r="G338" s="148" t="s">
        <v>166</v>
      </c>
      <c r="H338" s="149">
        <v>5</v>
      </c>
      <c r="I338" s="150"/>
      <c r="J338" s="151">
        <f>ROUND($I$338*$H$338,2)</f>
        <v>0</v>
      </c>
      <c r="K338" s="147" t="s">
        <v>157</v>
      </c>
      <c r="L338" s="43"/>
      <c r="M338" s="152"/>
      <c r="N338" s="153" t="s">
        <v>47</v>
      </c>
      <c r="O338" s="24"/>
      <c r="P338" s="154">
        <f>$O$338*$H$338</f>
        <v>0</v>
      </c>
      <c r="Q338" s="154">
        <v>0</v>
      </c>
      <c r="R338" s="154">
        <f>$Q$338*$H$338</f>
        <v>0</v>
      </c>
      <c r="S338" s="154">
        <v>0</v>
      </c>
      <c r="T338" s="155">
        <f>$S$338*$H$338</f>
        <v>0</v>
      </c>
      <c r="AR338" s="89" t="s">
        <v>249</v>
      </c>
      <c r="AT338" s="89" t="s">
        <v>136</v>
      </c>
      <c r="AU338" s="89" t="s">
        <v>84</v>
      </c>
      <c r="AY338" s="6" t="s">
        <v>133</v>
      </c>
      <c r="BE338" s="156">
        <f>IF($N$338="základní",$J$338,0)</f>
        <v>0</v>
      </c>
      <c r="BF338" s="156">
        <f>IF($N$338="snížená",$J$338,0)</f>
        <v>0</v>
      </c>
      <c r="BG338" s="156">
        <f>IF($N$338="zákl. přenesená",$J$338,0)</f>
        <v>0</v>
      </c>
      <c r="BH338" s="156">
        <f>IF($N$338="sníž. přenesená",$J$338,0)</f>
        <v>0</v>
      </c>
      <c r="BI338" s="156">
        <f>IF($N$338="nulová",$J$338,0)</f>
        <v>0</v>
      </c>
      <c r="BJ338" s="89" t="s">
        <v>22</v>
      </c>
      <c r="BK338" s="156">
        <f>ROUND($I$338*$H$338,2)</f>
        <v>0</v>
      </c>
      <c r="BL338" s="89" t="s">
        <v>249</v>
      </c>
      <c r="BM338" s="89" t="s">
        <v>608</v>
      </c>
    </row>
    <row r="339" spans="2:65" s="6" customFormat="1" ht="15.75" customHeight="1">
      <c r="B339" s="23"/>
      <c r="C339" s="148" t="s">
        <v>609</v>
      </c>
      <c r="D339" s="148" t="s">
        <v>136</v>
      </c>
      <c r="E339" s="146" t="s">
        <v>610</v>
      </c>
      <c r="F339" s="147" t="s">
        <v>611</v>
      </c>
      <c r="G339" s="148" t="s">
        <v>166</v>
      </c>
      <c r="H339" s="149">
        <v>16</v>
      </c>
      <c r="I339" s="150"/>
      <c r="J339" s="151">
        <f>ROUND($I$339*$H$339,2)</f>
        <v>0</v>
      </c>
      <c r="K339" s="147"/>
      <c r="L339" s="43"/>
      <c r="M339" s="152"/>
      <c r="N339" s="153" t="s">
        <v>47</v>
      </c>
      <c r="O339" s="24"/>
      <c r="P339" s="154">
        <f>$O$339*$H$339</f>
        <v>0</v>
      </c>
      <c r="Q339" s="154">
        <v>0</v>
      </c>
      <c r="R339" s="154">
        <f>$Q$339*$H$339</f>
        <v>0</v>
      </c>
      <c r="S339" s="154">
        <v>0</v>
      </c>
      <c r="T339" s="155">
        <f>$S$339*$H$339</f>
        <v>0</v>
      </c>
      <c r="AR339" s="89" t="s">
        <v>249</v>
      </c>
      <c r="AT339" s="89" t="s">
        <v>136</v>
      </c>
      <c r="AU339" s="89" t="s">
        <v>84</v>
      </c>
      <c r="AY339" s="89" t="s">
        <v>133</v>
      </c>
      <c r="BE339" s="156">
        <f>IF($N$339="základní",$J$339,0)</f>
        <v>0</v>
      </c>
      <c r="BF339" s="156">
        <f>IF($N$339="snížená",$J$339,0)</f>
        <v>0</v>
      </c>
      <c r="BG339" s="156">
        <f>IF($N$339="zákl. přenesená",$J$339,0)</f>
        <v>0</v>
      </c>
      <c r="BH339" s="156">
        <f>IF($N$339="sníž. přenesená",$J$339,0)</f>
        <v>0</v>
      </c>
      <c r="BI339" s="156">
        <f>IF($N$339="nulová",$J$339,0)</f>
        <v>0</v>
      </c>
      <c r="BJ339" s="89" t="s">
        <v>22</v>
      </c>
      <c r="BK339" s="156">
        <f>ROUND($I$339*$H$339,2)</f>
        <v>0</v>
      </c>
      <c r="BL339" s="89" t="s">
        <v>249</v>
      </c>
      <c r="BM339" s="89" t="s">
        <v>612</v>
      </c>
    </row>
    <row r="340" spans="2:51" s="6" customFormat="1" ht="15.75" customHeight="1">
      <c r="B340" s="159"/>
      <c r="C340" s="160"/>
      <c r="D340" s="157" t="s">
        <v>145</v>
      </c>
      <c r="E340" s="162"/>
      <c r="F340" s="162" t="s">
        <v>613</v>
      </c>
      <c r="G340" s="160"/>
      <c r="H340" s="163">
        <v>16</v>
      </c>
      <c r="J340" s="160"/>
      <c r="K340" s="160"/>
      <c r="L340" s="164"/>
      <c r="M340" s="165"/>
      <c r="N340" s="160"/>
      <c r="O340" s="160"/>
      <c r="P340" s="160"/>
      <c r="Q340" s="160"/>
      <c r="R340" s="160"/>
      <c r="S340" s="160"/>
      <c r="T340" s="166"/>
      <c r="AT340" s="167" t="s">
        <v>145</v>
      </c>
      <c r="AU340" s="167" t="s">
        <v>84</v>
      </c>
      <c r="AV340" s="167" t="s">
        <v>84</v>
      </c>
      <c r="AW340" s="167" t="s">
        <v>98</v>
      </c>
      <c r="AX340" s="167" t="s">
        <v>76</v>
      </c>
      <c r="AY340" s="167" t="s">
        <v>133</v>
      </c>
    </row>
    <row r="341" spans="2:63" s="132" customFormat="1" ht="30.75" customHeight="1">
      <c r="B341" s="133"/>
      <c r="C341" s="134"/>
      <c r="D341" s="134" t="s">
        <v>75</v>
      </c>
      <c r="E341" s="143" t="s">
        <v>614</v>
      </c>
      <c r="F341" s="143" t="s">
        <v>615</v>
      </c>
      <c r="G341" s="134"/>
      <c r="H341" s="134"/>
      <c r="J341" s="144">
        <f>$BK$341</f>
        <v>0</v>
      </c>
      <c r="K341" s="134"/>
      <c r="L341" s="137"/>
      <c r="M341" s="138"/>
      <c r="N341" s="134"/>
      <c r="O341" s="134"/>
      <c r="P341" s="139">
        <f>SUM($P$342:$P$369)</f>
        <v>0</v>
      </c>
      <c r="Q341" s="134"/>
      <c r="R341" s="139">
        <f>SUM($R$342:$R$369)</f>
        <v>0.4383876400000001</v>
      </c>
      <c r="S341" s="134"/>
      <c r="T341" s="140">
        <f>SUM($T$342:$T$369)</f>
        <v>0.0890785</v>
      </c>
      <c r="AR341" s="141" t="s">
        <v>84</v>
      </c>
      <c r="AT341" s="141" t="s">
        <v>75</v>
      </c>
      <c r="AU341" s="141" t="s">
        <v>22</v>
      </c>
      <c r="AY341" s="141" t="s">
        <v>133</v>
      </c>
      <c r="BK341" s="142">
        <f>SUM($BK$342:$BK$369)</f>
        <v>0</v>
      </c>
    </row>
    <row r="342" spans="2:65" s="6" customFormat="1" ht="15.75" customHeight="1">
      <c r="B342" s="23"/>
      <c r="C342" s="145" t="s">
        <v>616</v>
      </c>
      <c r="D342" s="145" t="s">
        <v>136</v>
      </c>
      <c r="E342" s="146" t="s">
        <v>617</v>
      </c>
      <c r="F342" s="147" t="s">
        <v>618</v>
      </c>
      <c r="G342" s="148" t="s">
        <v>166</v>
      </c>
      <c r="H342" s="149">
        <v>287.35</v>
      </c>
      <c r="I342" s="150"/>
      <c r="J342" s="151">
        <f>ROUND($I$342*$H$342,2)</f>
        <v>0</v>
      </c>
      <c r="K342" s="147" t="s">
        <v>218</v>
      </c>
      <c r="L342" s="43"/>
      <c r="M342" s="152"/>
      <c r="N342" s="153" t="s">
        <v>47</v>
      </c>
      <c r="O342" s="24"/>
      <c r="P342" s="154">
        <f>$O$342*$H$342</f>
        <v>0</v>
      </c>
      <c r="Q342" s="154">
        <v>0.001</v>
      </c>
      <c r="R342" s="154">
        <f>$Q$342*$H$342</f>
        <v>0.28735000000000005</v>
      </c>
      <c r="S342" s="154">
        <v>0.00031</v>
      </c>
      <c r="T342" s="155">
        <f>$S$342*$H$342</f>
        <v>0.0890785</v>
      </c>
      <c r="AR342" s="89" t="s">
        <v>249</v>
      </c>
      <c r="AT342" s="89" t="s">
        <v>136</v>
      </c>
      <c r="AU342" s="89" t="s">
        <v>84</v>
      </c>
      <c r="AY342" s="6" t="s">
        <v>133</v>
      </c>
      <c r="BE342" s="156">
        <f>IF($N$342="základní",$J$342,0)</f>
        <v>0</v>
      </c>
      <c r="BF342" s="156">
        <f>IF($N$342="snížená",$J$342,0)</f>
        <v>0</v>
      </c>
      <c r="BG342" s="156">
        <f>IF($N$342="zákl. přenesená",$J$342,0)</f>
        <v>0</v>
      </c>
      <c r="BH342" s="156">
        <f>IF($N$342="sníž. přenesená",$J$342,0)</f>
        <v>0</v>
      </c>
      <c r="BI342" s="156">
        <f>IF($N$342="nulová",$J$342,0)</f>
        <v>0</v>
      </c>
      <c r="BJ342" s="89" t="s">
        <v>22</v>
      </c>
      <c r="BK342" s="156">
        <f>ROUND($I$342*$H$342,2)</f>
        <v>0</v>
      </c>
      <c r="BL342" s="89" t="s">
        <v>249</v>
      </c>
      <c r="BM342" s="89" t="s">
        <v>619</v>
      </c>
    </row>
    <row r="343" spans="2:47" s="6" customFormat="1" ht="16.5" customHeight="1">
      <c r="B343" s="23"/>
      <c r="C343" s="24"/>
      <c r="D343" s="157" t="s">
        <v>143</v>
      </c>
      <c r="E343" s="24"/>
      <c r="F343" s="158" t="s">
        <v>620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143</v>
      </c>
      <c r="AU343" s="6" t="s">
        <v>84</v>
      </c>
    </row>
    <row r="344" spans="2:51" s="6" customFormat="1" ht="15.75" customHeight="1">
      <c r="B344" s="159"/>
      <c r="C344" s="160"/>
      <c r="D344" s="161" t="s">
        <v>145</v>
      </c>
      <c r="E344" s="160"/>
      <c r="F344" s="162" t="s">
        <v>621</v>
      </c>
      <c r="G344" s="160"/>
      <c r="H344" s="163">
        <v>287.35</v>
      </c>
      <c r="J344" s="160"/>
      <c r="K344" s="160"/>
      <c r="L344" s="164"/>
      <c r="M344" s="165"/>
      <c r="N344" s="160"/>
      <c r="O344" s="160"/>
      <c r="P344" s="160"/>
      <c r="Q344" s="160"/>
      <c r="R344" s="160"/>
      <c r="S344" s="160"/>
      <c r="T344" s="166"/>
      <c r="AT344" s="167" t="s">
        <v>145</v>
      </c>
      <c r="AU344" s="167" t="s">
        <v>84</v>
      </c>
      <c r="AV344" s="167" t="s">
        <v>84</v>
      </c>
      <c r="AW344" s="167" t="s">
        <v>98</v>
      </c>
      <c r="AX344" s="167" t="s">
        <v>76</v>
      </c>
      <c r="AY344" s="167" t="s">
        <v>133</v>
      </c>
    </row>
    <row r="345" spans="2:65" s="6" customFormat="1" ht="15.75" customHeight="1">
      <c r="B345" s="23"/>
      <c r="C345" s="145" t="s">
        <v>622</v>
      </c>
      <c r="D345" s="145" t="s">
        <v>136</v>
      </c>
      <c r="E345" s="146" t="s">
        <v>623</v>
      </c>
      <c r="F345" s="147" t="s">
        <v>624</v>
      </c>
      <c r="G345" s="148" t="s">
        <v>166</v>
      </c>
      <c r="H345" s="149">
        <v>287.35</v>
      </c>
      <c r="I345" s="150"/>
      <c r="J345" s="151">
        <f>ROUND($I$345*$H$345,2)</f>
        <v>0</v>
      </c>
      <c r="K345" s="147" t="s">
        <v>218</v>
      </c>
      <c r="L345" s="43"/>
      <c r="M345" s="152"/>
      <c r="N345" s="153" t="s">
        <v>47</v>
      </c>
      <c r="O345" s="24"/>
      <c r="P345" s="154">
        <f>$O$345*$H$345</f>
        <v>0</v>
      </c>
      <c r="Q345" s="154">
        <v>0</v>
      </c>
      <c r="R345" s="154">
        <f>$Q$345*$H$345</f>
        <v>0</v>
      </c>
      <c r="S345" s="154">
        <v>0</v>
      </c>
      <c r="T345" s="155">
        <f>$S$345*$H$345</f>
        <v>0</v>
      </c>
      <c r="AR345" s="89" t="s">
        <v>249</v>
      </c>
      <c r="AT345" s="89" t="s">
        <v>136</v>
      </c>
      <c r="AU345" s="89" t="s">
        <v>84</v>
      </c>
      <c r="AY345" s="6" t="s">
        <v>133</v>
      </c>
      <c r="BE345" s="156">
        <f>IF($N$345="základní",$J$345,0)</f>
        <v>0</v>
      </c>
      <c r="BF345" s="156">
        <f>IF($N$345="snížená",$J$345,0)</f>
        <v>0</v>
      </c>
      <c r="BG345" s="156">
        <f>IF($N$345="zákl. přenesená",$J$345,0)</f>
        <v>0</v>
      </c>
      <c r="BH345" s="156">
        <f>IF($N$345="sníž. přenesená",$J$345,0)</f>
        <v>0</v>
      </c>
      <c r="BI345" s="156">
        <f>IF($N$345="nulová",$J$345,0)</f>
        <v>0</v>
      </c>
      <c r="BJ345" s="89" t="s">
        <v>22</v>
      </c>
      <c r="BK345" s="156">
        <f>ROUND($I$345*$H$345,2)</f>
        <v>0</v>
      </c>
      <c r="BL345" s="89" t="s">
        <v>249</v>
      </c>
      <c r="BM345" s="89" t="s">
        <v>625</v>
      </c>
    </row>
    <row r="346" spans="2:47" s="6" customFormat="1" ht="16.5" customHeight="1">
      <c r="B346" s="23"/>
      <c r="C346" s="24"/>
      <c r="D346" s="157" t="s">
        <v>143</v>
      </c>
      <c r="E346" s="24"/>
      <c r="F346" s="158" t="s">
        <v>624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143</v>
      </c>
      <c r="AU346" s="6" t="s">
        <v>84</v>
      </c>
    </row>
    <row r="347" spans="2:65" s="6" customFormat="1" ht="15.75" customHeight="1">
      <c r="B347" s="23"/>
      <c r="C347" s="145" t="s">
        <v>626</v>
      </c>
      <c r="D347" s="145" t="s">
        <v>136</v>
      </c>
      <c r="E347" s="146" t="s">
        <v>627</v>
      </c>
      <c r="F347" s="147" t="s">
        <v>628</v>
      </c>
      <c r="G347" s="148" t="s">
        <v>166</v>
      </c>
      <c r="H347" s="149">
        <v>290.457</v>
      </c>
      <c r="I347" s="150"/>
      <c r="J347" s="151">
        <f>ROUND($I$347*$H$347,2)</f>
        <v>0</v>
      </c>
      <c r="K347" s="147" t="s">
        <v>218</v>
      </c>
      <c r="L347" s="43"/>
      <c r="M347" s="152"/>
      <c r="N347" s="153" t="s">
        <v>47</v>
      </c>
      <c r="O347" s="24"/>
      <c r="P347" s="154">
        <f>$O$347*$H$347</f>
        <v>0</v>
      </c>
      <c r="Q347" s="154">
        <v>0.0002</v>
      </c>
      <c r="R347" s="154">
        <f>$Q$347*$H$347</f>
        <v>0.0580914</v>
      </c>
      <c r="S347" s="154">
        <v>0</v>
      </c>
      <c r="T347" s="155">
        <f>$S$347*$H$347</f>
        <v>0</v>
      </c>
      <c r="AR347" s="89" t="s">
        <v>249</v>
      </c>
      <c r="AT347" s="89" t="s">
        <v>136</v>
      </c>
      <c r="AU347" s="89" t="s">
        <v>84</v>
      </c>
      <c r="AY347" s="6" t="s">
        <v>133</v>
      </c>
      <c r="BE347" s="156">
        <f>IF($N$347="základní",$J$347,0)</f>
        <v>0</v>
      </c>
      <c r="BF347" s="156">
        <f>IF($N$347="snížená",$J$347,0)</f>
        <v>0</v>
      </c>
      <c r="BG347" s="156">
        <f>IF($N$347="zákl. přenesená",$J$347,0)</f>
        <v>0</v>
      </c>
      <c r="BH347" s="156">
        <f>IF($N$347="sníž. přenesená",$J$347,0)</f>
        <v>0</v>
      </c>
      <c r="BI347" s="156">
        <f>IF($N$347="nulová",$J$347,0)</f>
        <v>0</v>
      </c>
      <c r="BJ347" s="89" t="s">
        <v>22</v>
      </c>
      <c r="BK347" s="156">
        <f>ROUND($I$347*$H$347,2)</f>
        <v>0</v>
      </c>
      <c r="BL347" s="89" t="s">
        <v>249</v>
      </c>
      <c r="BM347" s="89" t="s">
        <v>629</v>
      </c>
    </row>
    <row r="348" spans="2:47" s="6" customFormat="1" ht="16.5" customHeight="1">
      <c r="B348" s="23"/>
      <c r="C348" s="24"/>
      <c r="D348" s="157" t="s">
        <v>143</v>
      </c>
      <c r="E348" s="24"/>
      <c r="F348" s="158" t="s">
        <v>630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143</v>
      </c>
      <c r="AU348" s="6" t="s">
        <v>84</v>
      </c>
    </row>
    <row r="349" spans="2:65" s="6" customFormat="1" ht="15.75" customHeight="1">
      <c r="B349" s="23"/>
      <c r="C349" s="145" t="s">
        <v>631</v>
      </c>
      <c r="D349" s="145" t="s">
        <v>136</v>
      </c>
      <c r="E349" s="146" t="s">
        <v>632</v>
      </c>
      <c r="F349" s="147" t="s">
        <v>633</v>
      </c>
      <c r="G349" s="148" t="s">
        <v>166</v>
      </c>
      <c r="H349" s="149">
        <v>290.457</v>
      </c>
      <c r="I349" s="150"/>
      <c r="J349" s="151">
        <f>ROUND($I$349*$H$349,2)</f>
        <v>0</v>
      </c>
      <c r="K349" s="147" t="s">
        <v>218</v>
      </c>
      <c r="L349" s="43"/>
      <c r="M349" s="152"/>
      <c r="N349" s="153" t="s">
        <v>47</v>
      </c>
      <c r="O349" s="24"/>
      <c r="P349" s="154">
        <f>$O$349*$H$349</f>
        <v>0</v>
      </c>
      <c r="Q349" s="154">
        <v>0.00032</v>
      </c>
      <c r="R349" s="154">
        <f>$Q$349*$H$349</f>
        <v>0.09294624</v>
      </c>
      <c r="S349" s="154">
        <v>0</v>
      </c>
      <c r="T349" s="155">
        <f>$S$349*$H$349</f>
        <v>0</v>
      </c>
      <c r="AR349" s="89" t="s">
        <v>249</v>
      </c>
      <c r="AT349" s="89" t="s">
        <v>136</v>
      </c>
      <c r="AU349" s="89" t="s">
        <v>84</v>
      </c>
      <c r="AY349" s="6" t="s">
        <v>133</v>
      </c>
      <c r="BE349" s="156">
        <f>IF($N$349="základní",$J$349,0)</f>
        <v>0</v>
      </c>
      <c r="BF349" s="156">
        <f>IF($N$349="snížená",$J$349,0)</f>
        <v>0</v>
      </c>
      <c r="BG349" s="156">
        <f>IF($N$349="zákl. přenesená",$J$349,0)</f>
        <v>0</v>
      </c>
      <c r="BH349" s="156">
        <f>IF($N$349="sníž. přenesená",$J$349,0)</f>
        <v>0</v>
      </c>
      <c r="BI349" s="156">
        <f>IF($N$349="nulová",$J$349,0)</f>
        <v>0</v>
      </c>
      <c r="BJ349" s="89" t="s">
        <v>22</v>
      </c>
      <c r="BK349" s="156">
        <f>ROUND($I$349*$H$349,2)</f>
        <v>0</v>
      </c>
      <c r="BL349" s="89" t="s">
        <v>249</v>
      </c>
      <c r="BM349" s="89" t="s">
        <v>634</v>
      </c>
    </row>
    <row r="350" spans="2:47" s="6" customFormat="1" ht="27" customHeight="1">
      <c r="B350" s="23"/>
      <c r="C350" s="24"/>
      <c r="D350" s="157" t="s">
        <v>143</v>
      </c>
      <c r="E350" s="24"/>
      <c r="F350" s="158" t="s">
        <v>635</v>
      </c>
      <c r="G350" s="24"/>
      <c r="H350" s="24"/>
      <c r="J350" s="24"/>
      <c r="K350" s="24"/>
      <c r="L350" s="43"/>
      <c r="M350" s="56"/>
      <c r="N350" s="24"/>
      <c r="O350" s="24"/>
      <c r="P350" s="24"/>
      <c r="Q350" s="24"/>
      <c r="R350" s="24"/>
      <c r="S350" s="24"/>
      <c r="T350" s="57"/>
      <c r="AT350" s="6" t="s">
        <v>143</v>
      </c>
      <c r="AU350" s="6" t="s">
        <v>84</v>
      </c>
    </row>
    <row r="351" spans="2:51" s="6" customFormat="1" ht="15.75" customHeight="1">
      <c r="B351" s="168"/>
      <c r="C351" s="169"/>
      <c r="D351" s="161" t="s">
        <v>145</v>
      </c>
      <c r="E351" s="169"/>
      <c r="F351" s="170" t="s">
        <v>636</v>
      </c>
      <c r="G351" s="169"/>
      <c r="H351" s="169"/>
      <c r="J351" s="169"/>
      <c r="K351" s="169"/>
      <c r="L351" s="171"/>
      <c r="M351" s="172"/>
      <c r="N351" s="169"/>
      <c r="O351" s="169"/>
      <c r="P351" s="169"/>
      <c r="Q351" s="169"/>
      <c r="R351" s="169"/>
      <c r="S351" s="169"/>
      <c r="T351" s="173"/>
      <c r="AT351" s="174" t="s">
        <v>145</v>
      </c>
      <c r="AU351" s="174" t="s">
        <v>84</v>
      </c>
      <c r="AV351" s="174" t="s">
        <v>22</v>
      </c>
      <c r="AW351" s="174" t="s">
        <v>98</v>
      </c>
      <c r="AX351" s="174" t="s">
        <v>76</v>
      </c>
      <c r="AY351" s="174" t="s">
        <v>133</v>
      </c>
    </row>
    <row r="352" spans="2:51" s="6" customFormat="1" ht="15.75" customHeight="1">
      <c r="B352" s="159"/>
      <c r="C352" s="160"/>
      <c r="D352" s="161" t="s">
        <v>145</v>
      </c>
      <c r="E352" s="160"/>
      <c r="F352" s="162" t="s">
        <v>637</v>
      </c>
      <c r="G352" s="160"/>
      <c r="H352" s="163">
        <v>77.53</v>
      </c>
      <c r="J352" s="160"/>
      <c r="K352" s="160"/>
      <c r="L352" s="164"/>
      <c r="M352" s="165"/>
      <c r="N352" s="160"/>
      <c r="O352" s="160"/>
      <c r="P352" s="160"/>
      <c r="Q352" s="160"/>
      <c r="R352" s="160"/>
      <c r="S352" s="160"/>
      <c r="T352" s="166"/>
      <c r="AT352" s="167" t="s">
        <v>145</v>
      </c>
      <c r="AU352" s="167" t="s">
        <v>84</v>
      </c>
      <c r="AV352" s="167" t="s">
        <v>84</v>
      </c>
      <c r="AW352" s="167" t="s">
        <v>98</v>
      </c>
      <c r="AX352" s="167" t="s">
        <v>76</v>
      </c>
      <c r="AY352" s="167" t="s">
        <v>133</v>
      </c>
    </row>
    <row r="353" spans="2:51" s="6" customFormat="1" ht="15.75" customHeight="1">
      <c r="B353" s="168"/>
      <c r="C353" s="169"/>
      <c r="D353" s="161" t="s">
        <v>145</v>
      </c>
      <c r="E353" s="169"/>
      <c r="F353" s="170" t="s">
        <v>226</v>
      </c>
      <c r="G353" s="169"/>
      <c r="H353" s="169"/>
      <c r="J353" s="169"/>
      <c r="K353" s="169"/>
      <c r="L353" s="171"/>
      <c r="M353" s="172"/>
      <c r="N353" s="169"/>
      <c r="O353" s="169"/>
      <c r="P353" s="169"/>
      <c r="Q353" s="169"/>
      <c r="R353" s="169"/>
      <c r="S353" s="169"/>
      <c r="T353" s="173"/>
      <c r="AT353" s="174" t="s">
        <v>145</v>
      </c>
      <c r="AU353" s="174" t="s">
        <v>84</v>
      </c>
      <c r="AV353" s="174" t="s">
        <v>22</v>
      </c>
      <c r="AW353" s="174" t="s">
        <v>98</v>
      </c>
      <c r="AX353" s="174" t="s">
        <v>76</v>
      </c>
      <c r="AY353" s="174" t="s">
        <v>133</v>
      </c>
    </row>
    <row r="354" spans="2:51" s="6" customFormat="1" ht="15.75" customHeight="1">
      <c r="B354" s="159"/>
      <c r="C354" s="160"/>
      <c r="D354" s="161" t="s">
        <v>145</v>
      </c>
      <c r="E354" s="160"/>
      <c r="F354" s="162" t="s">
        <v>227</v>
      </c>
      <c r="G354" s="160"/>
      <c r="H354" s="163">
        <v>41.52</v>
      </c>
      <c r="J354" s="160"/>
      <c r="K354" s="160"/>
      <c r="L354" s="164"/>
      <c r="M354" s="165"/>
      <c r="N354" s="160"/>
      <c r="O354" s="160"/>
      <c r="P354" s="160"/>
      <c r="Q354" s="160"/>
      <c r="R354" s="160"/>
      <c r="S354" s="160"/>
      <c r="T354" s="166"/>
      <c r="AT354" s="167" t="s">
        <v>145</v>
      </c>
      <c r="AU354" s="167" t="s">
        <v>84</v>
      </c>
      <c r="AV354" s="167" t="s">
        <v>84</v>
      </c>
      <c r="AW354" s="167" t="s">
        <v>98</v>
      </c>
      <c r="AX354" s="167" t="s">
        <v>76</v>
      </c>
      <c r="AY354" s="167" t="s">
        <v>133</v>
      </c>
    </row>
    <row r="355" spans="2:51" s="6" customFormat="1" ht="15.75" customHeight="1">
      <c r="B355" s="168"/>
      <c r="C355" s="169"/>
      <c r="D355" s="161" t="s">
        <v>145</v>
      </c>
      <c r="E355" s="169"/>
      <c r="F355" s="170" t="s">
        <v>638</v>
      </c>
      <c r="G355" s="169"/>
      <c r="H355" s="169"/>
      <c r="J355" s="169"/>
      <c r="K355" s="169"/>
      <c r="L355" s="171"/>
      <c r="M355" s="172"/>
      <c r="N355" s="169"/>
      <c r="O355" s="169"/>
      <c r="P355" s="169"/>
      <c r="Q355" s="169"/>
      <c r="R355" s="169"/>
      <c r="S355" s="169"/>
      <c r="T355" s="173"/>
      <c r="AT355" s="174" t="s">
        <v>145</v>
      </c>
      <c r="AU355" s="174" t="s">
        <v>84</v>
      </c>
      <c r="AV355" s="174" t="s">
        <v>22</v>
      </c>
      <c r="AW355" s="174" t="s">
        <v>98</v>
      </c>
      <c r="AX355" s="174" t="s">
        <v>76</v>
      </c>
      <c r="AY355" s="174" t="s">
        <v>133</v>
      </c>
    </row>
    <row r="356" spans="2:51" s="6" customFormat="1" ht="15.75" customHeight="1">
      <c r="B356" s="159"/>
      <c r="C356" s="160"/>
      <c r="D356" s="161" t="s">
        <v>145</v>
      </c>
      <c r="E356" s="160"/>
      <c r="F356" s="162" t="s">
        <v>639</v>
      </c>
      <c r="G356" s="160"/>
      <c r="H356" s="163">
        <v>13.2</v>
      </c>
      <c r="J356" s="160"/>
      <c r="K356" s="160"/>
      <c r="L356" s="164"/>
      <c r="M356" s="165"/>
      <c r="N356" s="160"/>
      <c r="O356" s="160"/>
      <c r="P356" s="160"/>
      <c r="Q356" s="160"/>
      <c r="R356" s="160"/>
      <c r="S356" s="160"/>
      <c r="T356" s="166"/>
      <c r="AT356" s="167" t="s">
        <v>145</v>
      </c>
      <c r="AU356" s="167" t="s">
        <v>84</v>
      </c>
      <c r="AV356" s="167" t="s">
        <v>84</v>
      </c>
      <c r="AW356" s="167" t="s">
        <v>98</v>
      </c>
      <c r="AX356" s="167" t="s">
        <v>76</v>
      </c>
      <c r="AY356" s="167" t="s">
        <v>133</v>
      </c>
    </row>
    <row r="357" spans="2:51" s="6" customFormat="1" ht="15.75" customHeight="1">
      <c r="B357" s="168"/>
      <c r="C357" s="169"/>
      <c r="D357" s="161" t="s">
        <v>145</v>
      </c>
      <c r="E357" s="169"/>
      <c r="F357" s="170" t="s">
        <v>640</v>
      </c>
      <c r="G357" s="169"/>
      <c r="H357" s="169"/>
      <c r="J357" s="169"/>
      <c r="K357" s="169"/>
      <c r="L357" s="171"/>
      <c r="M357" s="172"/>
      <c r="N357" s="169"/>
      <c r="O357" s="169"/>
      <c r="P357" s="169"/>
      <c r="Q357" s="169"/>
      <c r="R357" s="169"/>
      <c r="S357" s="169"/>
      <c r="T357" s="173"/>
      <c r="AT357" s="174" t="s">
        <v>145</v>
      </c>
      <c r="AU357" s="174" t="s">
        <v>84</v>
      </c>
      <c r="AV357" s="174" t="s">
        <v>22</v>
      </c>
      <c r="AW357" s="174" t="s">
        <v>98</v>
      </c>
      <c r="AX357" s="174" t="s">
        <v>76</v>
      </c>
      <c r="AY357" s="174" t="s">
        <v>133</v>
      </c>
    </row>
    <row r="358" spans="2:51" s="6" customFormat="1" ht="15.75" customHeight="1">
      <c r="B358" s="159"/>
      <c r="C358" s="160"/>
      <c r="D358" s="161" t="s">
        <v>145</v>
      </c>
      <c r="E358" s="160"/>
      <c r="F358" s="162" t="s">
        <v>641</v>
      </c>
      <c r="G358" s="160"/>
      <c r="H358" s="163">
        <v>4.758</v>
      </c>
      <c r="J358" s="160"/>
      <c r="K358" s="160"/>
      <c r="L358" s="164"/>
      <c r="M358" s="165"/>
      <c r="N358" s="160"/>
      <c r="O358" s="160"/>
      <c r="P358" s="160"/>
      <c r="Q358" s="160"/>
      <c r="R358" s="160"/>
      <c r="S358" s="160"/>
      <c r="T358" s="166"/>
      <c r="AT358" s="167" t="s">
        <v>145</v>
      </c>
      <c r="AU358" s="167" t="s">
        <v>84</v>
      </c>
      <c r="AV358" s="167" t="s">
        <v>84</v>
      </c>
      <c r="AW358" s="167" t="s">
        <v>98</v>
      </c>
      <c r="AX358" s="167" t="s">
        <v>76</v>
      </c>
      <c r="AY358" s="167" t="s">
        <v>133</v>
      </c>
    </row>
    <row r="359" spans="2:51" s="6" customFormat="1" ht="15.75" customHeight="1">
      <c r="B359" s="168"/>
      <c r="C359" s="169"/>
      <c r="D359" s="161" t="s">
        <v>145</v>
      </c>
      <c r="E359" s="169"/>
      <c r="F359" s="170" t="s">
        <v>228</v>
      </c>
      <c r="G359" s="169"/>
      <c r="H359" s="169"/>
      <c r="J359" s="169"/>
      <c r="K359" s="169"/>
      <c r="L359" s="171"/>
      <c r="M359" s="172"/>
      <c r="N359" s="169"/>
      <c r="O359" s="169"/>
      <c r="P359" s="169"/>
      <c r="Q359" s="169"/>
      <c r="R359" s="169"/>
      <c r="S359" s="169"/>
      <c r="T359" s="173"/>
      <c r="AT359" s="174" t="s">
        <v>145</v>
      </c>
      <c r="AU359" s="174" t="s">
        <v>84</v>
      </c>
      <c r="AV359" s="174" t="s">
        <v>22</v>
      </c>
      <c r="AW359" s="174" t="s">
        <v>98</v>
      </c>
      <c r="AX359" s="174" t="s">
        <v>76</v>
      </c>
      <c r="AY359" s="174" t="s">
        <v>133</v>
      </c>
    </row>
    <row r="360" spans="2:51" s="6" customFormat="1" ht="15.75" customHeight="1">
      <c r="B360" s="159"/>
      <c r="C360" s="160"/>
      <c r="D360" s="161" t="s">
        <v>145</v>
      </c>
      <c r="E360" s="160"/>
      <c r="F360" s="162" t="s">
        <v>642</v>
      </c>
      <c r="G360" s="160"/>
      <c r="H360" s="163">
        <v>2.86</v>
      </c>
      <c r="J360" s="160"/>
      <c r="K360" s="160"/>
      <c r="L360" s="164"/>
      <c r="M360" s="165"/>
      <c r="N360" s="160"/>
      <c r="O360" s="160"/>
      <c r="P360" s="160"/>
      <c r="Q360" s="160"/>
      <c r="R360" s="160"/>
      <c r="S360" s="160"/>
      <c r="T360" s="166"/>
      <c r="AT360" s="167" t="s">
        <v>145</v>
      </c>
      <c r="AU360" s="167" t="s">
        <v>84</v>
      </c>
      <c r="AV360" s="167" t="s">
        <v>84</v>
      </c>
      <c r="AW360" s="167" t="s">
        <v>98</v>
      </c>
      <c r="AX360" s="167" t="s">
        <v>76</v>
      </c>
      <c r="AY360" s="167" t="s">
        <v>133</v>
      </c>
    </row>
    <row r="361" spans="2:51" s="6" customFormat="1" ht="15.75" customHeight="1">
      <c r="B361" s="168"/>
      <c r="C361" s="169"/>
      <c r="D361" s="161" t="s">
        <v>145</v>
      </c>
      <c r="E361" s="169"/>
      <c r="F361" s="170" t="s">
        <v>643</v>
      </c>
      <c r="G361" s="169"/>
      <c r="H361" s="169"/>
      <c r="J361" s="169"/>
      <c r="K361" s="169"/>
      <c r="L361" s="171"/>
      <c r="M361" s="172"/>
      <c r="N361" s="169"/>
      <c r="O361" s="169"/>
      <c r="P361" s="169"/>
      <c r="Q361" s="169"/>
      <c r="R361" s="169"/>
      <c r="S361" s="169"/>
      <c r="T361" s="173"/>
      <c r="AT361" s="174" t="s">
        <v>145</v>
      </c>
      <c r="AU361" s="174" t="s">
        <v>84</v>
      </c>
      <c r="AV361" s="174" t="s">
        <v>22</v>
      </c>
      <c r="AW361" s="174" t="s">
        <v>98</v>
      </c>
      <c r="AX361" s="174" t="s">
        <v>76</v>
      </c>
      <c r="AY361" s="174" t="s">
        <v>133</v>
      </c>
    </row>
    <row r="362" spans="2:51" s="6" customFormat="1" ht="15.75" customHeight="1">
      <c r="B362" s="159"/>
      <c r="C362" s="160"/>
      <c r="D362" s="161" t="s">
        <v>145</v>
      </c>
      <c r="E362" s="160"/>
      <c r="F362" s="162" t="s">
        <v>644</v>
      </c>
      <c r="G362" s="160"/>
      <c r="H362" s="163">
        <v>38.492</v>
      </c>
      <c r="J362" s="160"/>
      <c r="K362" s="160"/>
      <c r="L362" s="164"/>
      <c r="M362" s="165"/>
      <c r="N362" s="160"/>
      <c r="O362" s="160"/>
      <c r="P362" s="160"/>
      <c r="Q362" s="160"/>
      <c r="R362" s="160"/>
      <c r="S362" s="160"/>
      <c r="T362" s="166"/>
      <c r="AT362" s="167" t="s">
        <v>145</v>
      </c>
      <c r="AU362" s="167" t="s">
        <v>84</v>
      </c>
      <c r="AV362" s="167" t="s">
        <v>84</v>
      </c>
      <c r="AW362" s="167" t="s">
        <v>98</v>
      </c>
      <c r="AX362" s="167" t="s">
        <v>76</v>
      </c>
      <c r="AY362" s="167" t="s">
        <v>133</v>
      </c>
    </row>
    <row r="363" spans="2:51" s="6" customFormat="1" ht="15.75" customHeight="1">
      <c r="B363" s="168"/>
      <c r="C363" s="169"/>
      <c r="D363" s="161" t="s">
        <v>145</v>
      </c>
      <c r="E363" s="169"/>
      <c r="F363" s="170" t="s">
        <v>645</v>
      </c>
      <c r="G363" s="169"/>
      <c r="H363" s="169"/>
      <c r="J363" s="169"/>
      <c r="K363" s="169"/>
      <c r="L363" s="171"/>
      <c r="M363" s="172"/>
      <c r="N363" s="169"/>
      <c r="O363" s="169"/>
      <c r="P363" s="169"/>
      <c r="Q363" s="169"/>
      <c r="R363" s="169"/>
      <c r="S363" s="169"/>
      <c r="T363" s="173"/>
      <c r="AT363" s="174" t="s">
        <v>145</v>
      </c>
      <c r="AU363" s="174" t="s">
        <v>84</v>
      </c>
      <c r="AV363" s="174" t="s">
        <v>22</v>
      </c>
      <c r="AW363" s="174" t="s">
        <v>98</v>
      </c>
      <c r="AX363" s="174" t="s">
        <v>76</v>
      </c>
      <c r="AY363" s="174" t="s">
        <v>133</v>
      </c>
    </row>
    <row r="364" spans="2:51" s="6" customFormat="1" ht="15.75" customHeight="1">
      <c r="B364" s="159"/>
      <c r="C364" s="160"/>
      <c r="D364" s="161" t="s">
        <v>145</v>
      </c>
      <c r="E364" s="160"/>
      <c r="F364" s="162" t="s">
        <v>646</v>
      </c>
      <c r="G364" s="160"/>
      <c r="H364" s="163">
        <v>38.666</v>
      </c>
      <c r="J364" s="160"/>
      <c r="K364" s="160"/>
      <c r="L364" s="164"/>
      <c r="M364" s="165"/>
      <c r="N364" s="160"/>
      <c r="O364" s="160"/>
      <c r="P364" s="160"/>
      <c r="Q364" s="160"/>
      <c r="R364" s="160"/>
      <c r="S364" s="160"/>
      <c r="T364" s="166"/>
      <c r="AT364" s="167" t="s">
        <v>145</v>
      </c>
      <c r="AU364" s="167" t="s">
        <v>84</v>
      </c>
      <c r="AV364" s="167" t="s">
        <v>84</v>
      </c>
      <c r="AW364" s="167" t="s">
        <v>98</v>
      </c>
      <c r="AX364" s="167" t="s">
        <v>76</v>
      </c>
      <c r="AY364" s="167" t="s">
        <v>133</v>
      </c>
    </row>
    <row r="365" spans="2:51" s="6" customFormat="1" ht="15.75" customHeight="1">
      <c r="B365" s="168"/>
      <c r="C365" s="169"/>
      <c r="D365" s="161" t="s">
        <v>145</v>
      </c>
      <c r="E365" s="169"/>
      <c r="F365" s="170" t="s">
        <v>647</v>
      </c>
      <c r="G365" s="169"/>
      <c r="H365" s="169"/>
      <c r="J365" s="169"/>
      <c r="K365" s="169"/>
      <c r="L365" s="171"/>
      <c r="M365" s="172"/>
      <c r="N365" s="169"/>
      <c r="O365" s="169"/>
      <c r="P365" s="169"/>
      <c r="Q365" s="169"/>
      <c r="R365" s="169"/>
      <c r="S365" s="169"/>
      <c r="T365" s="173"/>
      <c r="AT365" s="174" t="s">
        <v>145</v>
      </c>
      <c r="AU365" s="174" t="s">
        <v>84</v>
      </c>
      <c r="AV365" s="174" t="s">
        <v>22</v>
      </c>
      <c r="AW365" s="174" t="s">
        <v>98</v>
      </c>
      <c r="AX365" s="174" t="s">
        <v>76</v>
      </c>
      <c r="AY365" s="174" t="s">
        <v>133</v>
      </c>
    </row>
    <row r="366" spans="2:51" s="6" customFormat="1" ht="15.75" customHeight="1">
      <c r="B366" s="159"/>
      <c r="C366" s="160"/>
      <c r="D366" s="161" t="s">
        <v>145</v>
      </c>
      <c r="E366" s="160"/>
      <c r="F366" s="162" t="s">
        <v>648</v>
      </c>
      <c r="G366" s="160"/>
      <c r="H366" s="163">
        <v>33.113</v>
      </c>
      <c r="J366" s="160"/>
      <c r="K366" s="160"/>
      <c r="L366" s="164"/>
      <c r="M366" s="165"/>
      <c r="N366" s="160"/>
      <c r="O366" s="160"/>
      <c r="P366" s="160"/>
      <c r="Q366" s="160"/>
      <c r="R366" s="160"/>
      <c r="S366" s="160"/>
      <c r="T366" s="166"/>
      <c r="AT366" s="167" t="s">
        <v>145</v>
      </c>
      <c r="AU366" s="167" t="s">
        <v>84</v>
      </c>
      <c r="AV366" s="167" t="s">
        <v>84</v>
      </c>
      <c r="AW366" s="167" t="s">
        <v>98</v>
      </c>
      <c r="AX366" s="167" t="s">
        <v>76</v>
      </c>
      <c r="AY366" s="167" t="s">
        <v>133</v>
      </c>
    </row>
    <row r="367" spans="2:51" s="6" customFormat="1" ht="15.75" customHeight="1">
      <c r="B367" s="168"/>
      <c r="C367" s="169"/>
      <c r="D367" s="161" t="s">
        <v>145</v>
      </c>
      <c r="E367" s="169"/>
      <c r="F367" s="170" t="s">
        <v>201</v>
      </c>
      <c r="G367" s="169"/>
      <c r="H367" s="169"/>
      <c r="J367" s="169"/>
      <c r="K367" s="169"/>
      <c r="L367" s="171"/>
      <c r="M367" s="172"/>
      <c r="N367" s="169"/>
      <c r="O367" s="169"/>
      <c r="P367" s="169"/>
      <c r="Q367" s="169"/>
      <c r="R367" s="169"/>
      <c r="S367" s="169"/>
      <c r="T367" s="173"/>
      <c r="AT367" s="174" t="s">
        <v>145</v>
      </c>
      <c r="AU367" s="174" t="s">
        <v>84</v>
      </c>
      <c r="AV367" s="174" t="s">
        <v>22</v>
      </c>
      <c r="AW367" s="174" t="s">
        <v>98</v>
      </c>
      <c r="AX367" s="174" t="s">
        <v>76</v>
      </c>
      <c r="AY367" s="174" t="s">
        <v>133</v>
      </c>
    </row>
    <row r="368" spans="2:51" s="6" customFormat="1" ht="15.75" customHeight="1">
      <c r="B368" s="159"/>
      <c r="C368" s="160"/>
      <c r="D368" s="161" t="s">
        <v>145</v>
      </c>
      <c r="E368" s="160"/>
      <c r="F368" s="162" t="s">
        <v>649</v>
      </c>
      <c r="G368" s="160"/>
      <c r="H368" s="163">
        <v>38.438</v>
      </c>
      <c r="J368" s="160"/>
      <c r="K368" s="160"/>
      <c r="L368" s="164"/>
      <c r="M368" s="165"/>
      <c r="N368" s="160"/>
      <c r="O368" s="160"/>
      <c r="P368" s="160"/>
      <c r="Q368" s="160"/>
      <c r="R368" s="160"/>
      <c r="S368" s="160"/>
      <c r="T368" s="166"/>
      <c r="AT368" s="167" t="s">
        <v>145</v>
      </c>
      <c r="AU368" s="167" t="s">
        <v>84</v>
      </c>
      <c r="AV368" s="167" t="s">
        <v>84</v>
      </c>
      <c r="AW368" s="167" t="s">
        <v>98</v>
      </c>
      <c r="AX368" s="167" t="s">
        <v>76</v>
      </c>
      <c r="AY368" s="167" t="s">
        <v>133</v>
      </c>
    </row>
    <row r="369" spans="2:51" s="6" customFormat="1" ht="15.75" customHeight="1">
      <c r="B369" s="159"/>
      <c r="C369" s="160"/>
      <c r="D369" s="161" t="s">
        <v>145</v>
      </c>
      <c r="E369" s="160"/>
      <c r="F369" s="162" t="s">
        <v>231</v>
      </c>
      <c r="G369" s="160"/>
      <c r="H369" s="163">
        <v>1.88</v>
      </c>
      <c r="J369" s="160"/>
      <c r="K369" s="160"/>
      <c r="L369" s="164"/>
      <c r="M369" s="165"/>
      <c r="N369" s="160"/>
      <c r="O369" s="160"/>
      <c r="P369" s="160"/>
      <c r="Q369" s="160"/>
      <c r="R369" s="160"/>
      <c r="S369" s="160"/>
      <c r="T369" s="166"/>
      <c r="AT369" s="167" t="s">
        <v>145</v>
      </c>
      <c r="AU369" s="167" t="s">
        <v>84</v>
      </c>
      <c r="AV369" s="167" t="s">
        <v>84</v>
      </c>
      <c r="AW369" s="167" t="s">
        <v>98</v>
      </c>
      <c r="AX369" s="167" t="s">
        <v>76</v>
      </c>
      <c r="AY369" s="167" t="s">
        <v>133</v>
      </c>
    </row>
    <row r="370" spans="2:63" s="132" customFormat="1" ht="30.75" customHeight="1">
      <c r="B370" s="133"/>
      <c r="C370" s="134"/>
      <c r="D370" s="134" t="s">
        <v>75</v>
      </c>
      <c r="E370" s="143" t="s">
        <v>650</v>
      </c>
      <c r="F370" s="143" t="s">
        <v>651</v>
      </c>
      <c r="G370" s="134"/>
      <c r="H370" s="134"/>
      <c r="J370" s="144">
        <f>$BK$370</f>
        <v>0</v>
      </c>
      <c r="K370" s="134"/>
      <c r="L370" s="137"/>
      <c r="M370" s="138"/>
      <c r="N370" s="134"/>
      <c r="O370" s="134"/>
      <c r="P370" s="139">
        <f>SUM($P$371:$P$372)</f>
        <v>0</v>
      </c>
      <c r="Q370" s="134"/>
      <c r="R370" s="139">
        <f>SUM($R$371:$R$372)</f>
        <v>0</v>
      </c>
      <c r="S370" s="134"/>
      <c r="T370" s="140">
        <f>SUM($T$371:$T$372)</f>
        <v>0</v>
      </c>
      <c r="AR370" s="141" t="s">
        <v>134</v>
      </c>
      <c r="AT370" s="141" t="s">
        <v>75</v>
      </c>
      <c r="AU370" s="141" t="s">
        <v>22</v>
      </c>
      <c r="AY370" s="141" t="s">
        <v>133</v>
      </c>
      <c r="BK370" s="142">
        <f>SUM($BK$371:$BK$372)</f>
        <v>0</v>
      </c>
    </row>
    <row r="371" spans="2:65" s="6" customFormat="1" ht="15.75" customHeight="1">
      <c r="B371" s="23"/>
      <c r="C371" s="145" t="s">
        <v>652</v>
      </c>
      <c r="D371" s="145" t="s">
        <v>136</v>
      </c>
      <c r="E371" s="146" t="s">
        <v>653</v>
      </c>
      <c r="F371" s="147" t="s">
        <v>654</v>
      </c>
      <c r="G371" s="148" t="s">
        <v>277</v>
      </c>
      <c r="H371" s="149">
        <v>1</v>
      </c>
      <c r="I371" s="150"/>
      <c r="J371" s="151">
        <f>ROUND($I$371*$H$371,2)</f>
        <v>0</v>
      </c>
      <c r="K371" s="147"/>
      <c r="L371" s="43"/>
      <c r="M371" s="152"/>
      <c r="N371" s="153" t="s">
        <v>47</v>
      </c>
      <c r="O371" s="24"/>
      <c r="P371" s="154">
        <f>$O$371*$H$371</f>
        <v>0</v>
      </c>
      <c r="Q371" s="154">
        <v>0</v>
      </c>
      <c r="R371" s="154">
        <f>$Q$371*$H$371</f>
        <v>0</v>
      </c>
      <c r="S371" s="154">
        <v>0</v>
      </c>
      <c r="T371" s="155">
        <f>$S$371*$H$371</f>
        <v>0</v>
      </c>
      <c r="AR371" s="89" t="s">
        <v>247</v>
      </c>
      <c r="AT371" s="89" t="s">
        <v>136</v>
      </c>
      <c r="AU371" s="89" t="s">
        <v>84</v>
      </c>
      <c r="AY371" s="6" t="s">
        <v>133</v>
      </c>
      <c r="BE371" s="156">
        <f>IF($N$371="základní",$J$371,0)</f>
        <v>0</v>
      </c>
      <c r="BF371" s="156">
        <f>IF($N$371="snížená",$J$371,0)</f>
        <v>0</v>
      </c>
      <c r="BG371" s="156">
        <f>IF($N$371="zákl. přenesená",$J$371,0)</f>
        <v>0</v>
      </c>
      <c r="BH371" s="156">
        <f>IF($N$371="sníž. přenesená",$J$371,0)</f>
        <v>0</v>
      </c>
      <c r="BI371" s="156">
        <f>IF($N$371="nulová",$J$371,0)</f>
        <v>0</v>
      </c>
      <c r="BJ371" s="89" t="s">
        <v>22</v>
      </c>
      <c r="BK371" s="156">
        <f>ROUND($I$371*$H$371,2)</f>
        <v>0</v>
      </c>
      <c r="BL371" s="89" t="s">
        <v>247</v>
      </c>
      <c r="BM371" s="89" t="s">
        <v>655</v>
      </c>
    </row>
    <row r="372" spans="2:47" s="6" customFormat="1" ht="16.5" customHeight="1">
      <c r="B372" s="23"/>
      <c r="C372" s="24"/>
      <c r="D372" s="157" t="s">
        <v>143</v>
      </c>
      <c r="E372" s="24"/>
      <c r="F372" s="158" t="s">
        <v>654</v>
      </c>
      <c r="G372" s="24"/>
      <c r="H372" s="24"/>
      <c r="J372" s="24"/>
      <c r="K372" s="24"/>
      <c r="L372" s="43"/>
      <c r="M372" s="187"/>
      <c r="N372" s="188"/>
      <c r="O372" s="188"/>
      <c r="P372" s="188"/>
      <c r="Q372" s="188"/>
      <c r="R372" s="188"/>
      <c r="S372" s="188"/>
      <c r="T372" s="189"/>
      <c r="AT372" s="6" t="s">
        <v>143</v>
      </c>
      <c r="AU372" s="6" t="s">
        <v>84</v>
      </c>
    </row>
    <row r="373" spans="2:12" s="6" customFormat="1" ht="7.5" customHeight="1">
      <c r="B373" s="38"/>
      <c r="C373" s="39"/>
      <c r="D373" s="39"/>
      <c r="E373" s="39"/>
      <c r="F373" s="39"/>
      <c r="G373" s="39"/>
      <c r="H373" s="39"/>
      <c r="I373" s="101"/>
      <c r="J373" s="39"/>
      <c r="K373" s="39"/>
      <c r="L373" s="43"/>
    </row>
    <row r="374" s="2" customFormat="1" ht="14.25" customHeight="1"/>
  </sheetData>
  <sheetProtection password="CC35" sheet="1" objects="1" scenarios="1" formatColumns="0" formatRows="0" sort="0" autoFilter="0"/>
  <autoFilter ref="C92:K92"/>
  <mergeCells count="9">
    <mergeCell ref="E85:H85"/>
    <mergeCell ref="G1:H1"/>
    <mergeCell ref="L2:V2"/>
    <mergeCell ref="E7:H7"/>
    <mergeCell ref="E9:H9"/>
    <mergeCell ref="E24:H24"/>
    <mergeCell ref="E45:H45"/>
    <mergeCell ref="E47:H47"/>
    <mergeCell ref="E83:H83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3"/>
      <c r="C1" s="193"/>
      <c r="D1" s="192" t="s">
        <v>1</v>
      </c>
      <c r="E1" s="193"/>
      <c r="F1" s="194" t="s">
        <v>679</v>
      </c>
      <c r="G1" s="311" t="s">
        <v>680</v>
      </c>
      <c r="H1" s="311"/>
      <c r="I1" s="193"/>
      <c r="J1" s="194" t="s">
        <v>681</v>
      </c>
      <c r="K1" s="192" t="s">
        <v>89</v>
      </c>
      <c r="L1" s="194" t="s">
        <v>682</v>
      </c>
      <c r="M1" s="194"/>
      <c r="N1" s="194"/>
      <c r="O1" s="194"/>
      <c r="P1" s="194"/>
      <c r="Q1" s="194"/>
      <c r="R1" s="194"/>
      <c r="S1" s="194"/>
      <c r="T1" s="194"/>
      <c r="U1" s="190"/>
      <c r="V1" s="19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4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84</v>
      </c>
    </row>
    <row r="4" spans="2:46" s="2" customFormat="1" ht="37.5" customHeight="1">
      <c r="B4" s="10"/>
      <c r="C4" s="11"/>
      <c r="D4" s="12" t="s">
        <v>90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2" t="str">
        <f>'Rekapitulace stavby'!$K$6</f>
        <v>PD na opravy objektu kanceláře +1BJ-SOUE Plzeň</v>
      </c>
      <c r="F7" s="304"/>
      <c r="G7" s="304"/>
      <c r="H7" s="304"/>
      <c r="J7" s="11"/>
      <c r="K7" s="13"/>
    </row>
    <row r="8" spans="2:11" s="6" customFormat="1" ht="15.75" customHeight="1">
      <c r="B8" s="23"/>
      <c r="C8" s="24"/>
      <c r="D8" s="19" t="s">
        <v>91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9" t="s">
        <v>656</v>
      </c>
      <c r="F9" s="292"/>
      <c r="G9" s="292"/>
      <c r="H9" s="29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93</v>
      </c>
      <c r="G12" s="24"/>
      <c r="H12" s="24"/>
      <c r="I12" s="88" t="s">
        <v>25</v>
      </c>
      <c r="J12" s="52" t="str">
        <f>'Rekapitulace stavby'!$AN$8</f>
        <v>05.03.2015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29</v>
      </c>
      <c r="E14" s="24"/>
      <c r="F14" s="24"/>
      <c r="G14" s="24"/>
      <c r="H14" s="24"/>
      <c r="I14" s="88" t="s">
        <v>30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31</v>
      </c>
      <c r="F15" s="24"/>
      <c r="G15" s="24"/>
      <c r="H15" s="24"/>
      <c r="I15" s="88" t="s">
        <v>32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30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30</v>
      </c>
      <c r="J20" s="17" t="s">
        <v>36</v>
      </c>
      <c r="K20" s="27"/>
    </row>
    <row r="21" spans="2:11" s="6" customFormat="1" ht="18.75" customHeight="1">
      <c r="B21" s="23"/>
      <c r="C21" s="24"/>
      <c r="D21" s="24"/>
      <c r="E21" s="17" t="s">
        <v>37</v>
      </c>
      <c r="F21" s="24"/>
      <c r="G21" s="24"/>
      <c r="H21" s="24"/>
      <c r="I21" s="88" t="s">
        <v>32</v>
      </c>
      <c r="J21" s="17" t="s">
        <v>38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40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07"/>
      <c r="F24" s="313"/>
      <c r="G24" s="313"/>
      <c r="H24" s="313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42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44</v>
      </c>
      <c r="G29" s="24"/>
      <c r="H29" s="24"/>
      <c r="I29" s="95" t="s">
        <v>43</v>
      </c>
      <c r="J29" s="28" t="s">
        <v>45</v>
      </c>
      <c r="K29" s="27"/>
    </row>
    <row r="30" spans="2:11" s="6" customFormat="1" ht="15" customHeight="1">
      <c r="B30" s="23"/>
      <c r="C30" s="24"/>
      <c r="D30" s="30" t="s">
        <v>46</v>
      </c>
      <c r="E30" s="30" t="s">
        <v>47</v>
      </c>
      <c r="F30" s="96">
        <f>ROUND(SUM($BE$78:$BE$88),2)</f>
        <v>0</v>
      </c>
      <c r="G30" s="24"/>
      <c r="H30" s="24"/>
      <c r="I30" s="97">
        <v>0.21</v>
      </c>
      <c r="J30" s="96">
        <f>ROUND(ROUND((SUM($BE$78:$BE$88)),2)*$I$30,2)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48</v>
      </c>
      <c r="F31" s="96">
        <f>ROUND(SUM($BF$78:$BF$88),2)</f>
        <v>0</v>
      </c>
      <c r="G31" s="24"/>
      <c r="H31" s="24"/>
      <c r="I31" s="97">
        <v>0.15</v>
      </c>
      <c r="J31" s="96">
        <f>ROUND(ROUND((SUM($BF$78:$BF$88)),2)*$I$31,2)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49</v>
      </c>
      <c r="F32" s="96">
        <f>ROUND(SUM($BG$78:$BG$88),2)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50</v>
      </c>
      <c r="F33" s="96">
        <f>ROUND(SUM($BH$78:$BH$88),2)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51</v>
      </c>
      <c r="F34" s="96">
        <f>ROUND(SUM($BI$78:$BI$88),2)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52</v>
      </c>
      <c r="E36" s="34"/>
      <c r="F36" s="34"/>
      <c r="G36" s="98" t="s">
        <v>53</v>
      </c>
      <c r="H36" s="35" t="s">
        <v>54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94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12" t="str">
        <f>$E$7</f>
        <v>PD na opravy objektu kanceláře +1BJ-SOUE Plzeň</v>
      </c>
      <c r="F45" s="292"/>
      <c r="G45" s="292"/>
      <c r="H45" s="292"/>
      <c r="J45" s="24"/>
      <c r="K45" s="27"/>
    </row>
    <row r="46" spans="2:11" s="6" customFormat="1" ht="15" customHeight="1">
      <c r="B46" s="23"/>
      <c r="C46" s="19" t="s">
        <v>91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9" t="str">
        <f>$E$9</f>
        <v>02 - Vedlejší a ostatní náklady</v>
      </c>
      <c r="F47" s="292"/>
      <c r="G47" s="292"/>
      <c r="H47" s="29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Plzeň</v>
      </c>
      <c r="G49" s="24"/>
      <c r="H49" s="24"/>
      <c r="I49" s="88" t="s">
        <v>25</v>
      </c>
      <c r="J49" s="52" t="str">
        <f>IF($J$12="","",$J$12)</f>
        <v>05.03.2015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29</v>
      </c>
      <c r="D51" s="24"/>
      <c r="E51" s="24"/>
      <c r="F51" s="17" t="str">
        <f>$E$15</f>
        <v>SOUE, Vejprnická 56, 318 00 Plzeň</v>
      </c>
      <c r="G51" s="24"/>
      <c r="H51" s="24"/>
      <c r="I51" s="88" t="s">
        <v>35</v>
      </c>
      <c r="J51" s="17" t="str">
        <f>$E$21</f>
        <v>Luboš Beneda,Čižická 279, 332 09 Štěnovice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95</v>
      </c>
      <c r="D54" s="32"/>
      <c r="E54" s="32"/>
      <c r="F54" s="32"/>
      <c r="G54" s="32"/>
      <c r="H54" s="32"/>
      <c r="I54" s="106"/>
      <c r="J54" s="107" t="s">
        <v>96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97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98</v>
      </c>
    </row>
    <row r="57" spans="2:11" s="73" customFormat="1" ht="25.5" customHeight="1">
      <c r="B57" s="108"/>
      <c r="C57" s="109"/>
      <c r="D57" s="110" t="s">
        <v>657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658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116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312" t="str">
        <f>$E$7</f>
        <v>PD na opravy objektu kanceláře +1BJ-SOUE Plzeň</v>
      </c>
      <c r="F68" s="292"/>
      <c r="G68" s="292"/>
      <c r="H68" s="292"/>
      <c r="J68" s="24"/>
      <c r="K68" s="24"/>
      <c r="L68" s="43"/>
    </row>
    <row r="69" spans="2:12" s="6" customFormat="1" ht="15" customHeight="1">
      <c r="B69" s="23"/>
      <c r="C69" s="19" t="s">
        <v>91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89" t="str">
        <f>$E$9</f>
        <v>02 - Vedlejší a ostatní náklady</v>
      </c>
      <c r="F70" s="292"/>
      <c r="G70" s="292"/>
      <c r="H70" s="29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23</v>
      </c>
      <c r="D72" s="24"/>
      <c r="E72" s="24"/>
      <c r="F72" s="17" t="str">
        <f>$F$12</f>
        <v>Plzeň</v>
      </c>
      <c r="G72" s="24"/>
      <c r="H72" s="24"/>
      <c r="I72" s="88" t="s">
        <v>25</v>
      </c>
      <c r="J72" s="52" t="str">
        <f>IF($J$12="","",$J$12)</f>
        <v>05.03.2015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29</v>
      </c>
      <c r="D74" s="24"/>
      <c r="E74" s="24"/>
      <c r="F74" s="17" t="str">
        <f>$E$15</f>
        <v>SOUE, Vejprnická 56, 318 00 Plzeň</v>
      </c>
      <c r="G74" s="24"/>
      <c r="H74" s="24"/>
      <c r="I74" s="88" t="s">
        <v>35</v>
      </c>
      <c r="J74" s="17" t="str">
        <f>$E$21</f>
        <v>Luboš Beneda,Čižická 279, 332 09 Štěnovice</v>
      </c>
      <c r="K74" s="24"/>
      <c r="L74" s="43"/>
    </row>
    <row r="75" spans="2:12" s="6" customFormat="1" ht="15" customHeight="1">
      <c r="B75" s="23"/>
      <c r="C75" s="19" t="s">
        <v>33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117</v>
      </c>
      <c r="D77" s="124" t="s">
        <v>61</v>
      </c>
      <c r="E77" s="124" t="s">
        <v>57</v>
      </c>
      <c r="F77" s="124" t="s">
        <v>118</v>
      </c>
      <c r="G77" s="124" t="s">
        <v>119</v>
      </c>
      <c r="H77" s="124" t="s">
        <v>120</v>
      </c>
      <c r="I77" s="125" t="s">
        <v>121</v>
      </c>
      <c r="J77" s="124" t="s">
        <v>122</v>
      </c>
      <c r="K77" s="126" t="s">
        <v>123</v>
      </c>
      <c r="L77" s="127"/>
      <c r="M77" s="59" t="s">
        <v>124</v>
      </c>
      <c r="N77" s="60" t="s">
        <v>46</v>
      </c>
      <c r="O77" s="60" t="s">
        <v>125</v>
      </c>
      <c r="P77" s="60" t="s">
        <v>126</v>
      </c>
      <c r="Q77" s="60" t="s">
        <v>127</v>
      </c>
      <c r="R77" s="60" t="s">
        <v>128</v>
      </c>
      <c r="S77" s="60" t="s">
        <v>129</v>
      </c>
      <c r="T77" s="61" t="s">
        <v>130</v>
      </c>
    </row>
    <row r="78" spans="2:63" s="6" customFormat="1" ht="30" customHeight="1">
      <c r="B78" s="23"/>
      <c r="C78" s="66" t="s">
        <v>97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75</v>
      </c>
      <c r="AU78" s="6" t="s">
        <v>98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75</v>
      </c>
      <c r="E79" s="135" t="s">
        <v>659</v>
      </c>
      <c r="F79" s="135" t="s">
        <v>660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170</v>
      </c>
      <c r="AT79" s="141" t="s">
        <v>75</v>
      </c>
      <c r="AU79" s="141" t="s">
        <v>76</v>
      </c>
      <c r="AY79" s="141" t="s">
        <v>133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75</v>
      </c>
      <c r="E80" s="143" t="s">
        <v>76</v>
      </c>
      <c r="F80" s="143" t="s">
        <v>660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SUM($P$81:$P$88)</f>
        <v>0</v>
      </c>
      <c r="Q80" s="134"/>
      <c r="R80" s="139">
        <f>SUM($R$81:$R$88)</f>
        <v>0</v>
      </c>
      <c r="S80" s="134"/>
      <c r="T80" s="140">
        <f>SUM($T$81:$T$88)</f>
        <v>0</v>
      </c>
      <c r="AR80" s="141" t="s">
        <v>170</v>
      </c>
      <c r="AT80" s="141" t="s">
        <v>75</v>
      </c>
      <c r="AU80" s="141" t="s">
        <v>22</v>
      </c>
      <c r="AY80" s="141" t="s">
        <v>133</v>
      </c>
      <c r="BK80" s="142">
        <f>SUM($BK$81:$BK$88)</f>
        <v>0</v>
      </c>
    </row>
    <row r="81" spans="2:65" s="6" customFormat="1" ht="27" customHeight="1">
      <c r="B81" s="23"/>
      <c r="C81" s="145" t="s">
        <v>22</v>
      </c>
      <c r="D81" s="145" t="s">
        <v>136</v>
      </c>
      <c r="E81" s="146" t="s">
        <v>661</v>
      </c>
      <c r="F81" s="147" t="s">
        <v>662</v>
      </c>
      <c r="G81" s="148" t="s">
        <v>663</v>
      </c>
      <c r="H81" s="149">
        <v>1</v>
      </c>
      <c r="I81" s="150"/>
      <c r="J81" s="151">
        <f>ROUND($I$81*$H$81,2)</f>
        <v>0</v>
      </c>
      <c r="K81" s="147" t="s">
        <v>140</v>
      </c>
      <c r="L81" s="43"/>
      <c r="M81" s="152"/>
      <c r="N81" s="153" t="s">
        <v>47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664</v>
      </c>
      <c r="AT81" s="89" t="s">
        <v>136</v>
      </c>
      <c r="AU81" s="89" t="s">
        <v>84</v>
      </c>
      <c r="AY81" s="6" t="s">
        <v>133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22</v>
      </c>
      <c r="BK81" s="156">
        <f>ROUND($I$81*$H$81,2)</f>
        <v>0</v>
      </c>
      <c r="BL81" s="89" t="s">
        <v>664</v>
      </c>
      <c r="BM81" s="89" t="s">
        <v>665</v>
      </c>
    </row>
    <row r="82" spans="2:47" s="6" customFormat="1" ht="16.5" customHeight="1">
      <c r="B82" s="23"/>
      <c r="C82" s="24"/>
      <c r="D82" s="157" t="s">
        <v>143</v>
      </c>
      <c r="E82" s="24"/>
      <c r="F82" s="158" t="s">
        <v>662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143</v>
      </c>
      <c r="AU82" s="6" t="s">
        <v>84</v>
      </c>
    </row>
    <row r="83" spans="2:65" s="6" customFormat="1" ht="15.75" customHeight="1">
      <c r="B83" s="23"/>
      <c r="C83" s="145" t="s">
        <v>84</v>
      </c>
      <c r="D83" s="145" t="s">
        <v>136</v>
      </c>
      <c r="E83" s="146" t="s">
        <v>666</v>
      </c>
      <c r="F83" s="147" t="s">
        <v>667</v>
      </c>
      <c r="G83" s="148" t="s">
        <v>663</v>
      </c>
      <c r="H83" s="149">
        <v>1</v>
      </c>
      <c r="I83" s="150"/>
      <c r="J83" s="151">
        <f>ROUND($I$83*$H$83,2)</f>
        <v>0</v>
      </c>
      <c r="K83" s="147" t="s">
        <v>140</v>
      </c>
      <c r="L83" s="43"/>
      <c r="M83" s="152"/>
      <c r="N83" s="153" t="s">
        <v>47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664</v>
      </c>
      <c r="AT83" s="89" t="s">
        <v>136</v>
      </c>
      <c r="AU83" s="89" t="s">
        <v>84</v>
      </c>
      <c r="AY83" s="6" t="s">
        <v>133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22</v>
      </c>
      <c r="BK83" s="156">
        <f>ROUND($I$83*$H$83,2)</f>
        <v>0</v>
      </c>
      <c r="BL83" s="89" t="s">
        <v>664</v>
      </c>
      <c r="BM83" s="89" t="s">
        <v>668</v>
      </c>
    </row>
    <row r="84" spans="2:47" s="6" customFormat="1" ht="16.5" customHeight="1">
      <c r="B84" s="23"/>
      <c r="C84" s="24"/>
      <c r="D84" s="157" t="s">
        <v>143</v>
      </c>
      <c r="E84" s="24"/>
      <c r="F84" s="158" t="s">
        <v>667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143</v>
      </c>
      <c r="AU84" s="6" t="s">
        <v>84</v>
      </c>
    </row>
    <row r="85" spans="2:65" s="6" customFormat="1" ht="15.75" customHeight="1">
      <c r="B85" s="23"/>
      <c r="C85" s="145" t="s">
        <v>134</v>
      </c>
      <c r="D85" s="145" t="s">
        <v>136</v>
      </c>
      <c r="E85" s="146" t="s">
        <v>669</v>
      </c>
      <c r="F85" s="147" t="s">
        <v>670</v>
      </c>
      <c r="G85" s="148" t="s">
        <v>663</v>
      </c>
      <c r="H85" s="149">
        <v>1</v>
      </c>
      <c r="I85" s="150"/>
      <c r="J85" s="151">
        <f>ROUND($I$85*$H$85,2)</f>
        <v>0</v>
      </c>
      <c r="K85" s="147" t="s">
        <v>140</v>
      </c>
      <c r="L85" s="43"/>
      <c r="M85" s="152"/>
      <c r="N85" s="153" t="s">
        <v>47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664</v>
      </c>
      <c r="AT85" s="89" t="s">
        <v>136</v>
      </c>
      <c r="AU85" s="89" t="s">
        <v>84</v>
      </c>
      <c r="AY85" s="6" t="s">
        <v>133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22</v>
      </c>
      <c r="BK85" s="156">
        <f>ROUND($I$85*$H$85,2)</f>
        <v>0</v>
      </c>
      <c r="BL85" s="89" t="s">
        <v>664</v>
      </c>
      <c r="BM85" s="89" t="s">
        <v>671</v>
      </c>
    </row>
    <row r="86" spans="2:47" s="6" customFormat="1" ht="16.5" customHeight="1">
      <c r="B86" s="23"/>
      <c r="C86" s="24"/>
      <c r="D86" s="157" t="s">
        <v>143</v>
      </c>
      <c r="E86" s="24"/>
      <c r="F86" s="158" t="s">
        <v>670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143</v>
      </c>
      <c r="AU86" s="6" t="s">
        <v>84</v>
      </c>
    </row>
    <row r="87" spans="2:65" s="6" customFormat="1" ht="15.75" customHeight="1">
      <c r="B87" s="23"/>
      <c r="C87" s="145" t="s">
        <v>141</v>
      </c>
      <c r="D87" s="145" t="s">
        <v>136</v>
      </c>
      <c r="E87" s="146" t="s">
        <v>672</v>
      </c>
      <c r="F87" s="147" t="s">
        <v>673</v>
      </c>
      <c r="G87" s="148" t="s">
        <v>663</v>
      </c>
      <c r="H87" s="149">
        <v>1</v>
      </c>
      <c r="I87" s="150"/>
      <c r="J87" s="151">
        <f>ROUND($I$87*$H$87,2)</f>
        <v>0</v>
      </c>
      <c r="K87" s="147" t="s">
        <v>140</v>
      </c>
      <c r="L87" s="43"/>
      <c r="M87" s="152"/>
      <c r="N87" s="153" t="s">
        <v>47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664</v>
      </c>
      <c r="AT87" s="89" t="s">
        <v>136</v>
      </c>
      <c r="AU87" s="89" t="s">
        <v>84</v>
      </c>
      <c r="AY87" s="6" t="s">
        <v>133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22</v>
      </c>
      <c r="BK87" s="156">
        <f>ROUND($I$87*$H$87,2)</f>
        <v>0</v>
      </c>
      <c r="BL87" s="89" t="s">
        <v>664</v>
      </c>
      <c r="BM87" s="89" t="s">
        <v>674</v>
      </c>
    </row>
    <row r="88" spans="2:47" s="6" customFormat="1" ht="16.5" customHeight="1">
      <c r="B88" s="23"/>
      <c r="C88" s="24"/>
      <c r="D88" s="157" t="s">
        <v>143</v>
      </c>
      <c r="E88" s="24"/>
      <c r="F88" s="158" t="s">
        <v>675</v>
      </c>
      <c r="G88" s="24"/>
      <c r="H88" s="24"/>
      <c r="J88" s="24"/>
      <c r="K88" s="24"/>
      <c r="L88" s="43"/>
      <c r="M88" s="187"/>
      <c r="N88" s="188"/>
      <c r="O88" s="188"/>
      <c r="P88" s="188"/>
      <c r="Q88" s="188"/>
      <c r="R88" s="188"/>
      <c r="S88" s="188"/>
      <c r="T88" s="189"/>
      <c r="AT88" s="6" t="s">
        <v>143</v>
      </c>
      <c r="AU88" s="6" t="s">
        <v>84</v>
      </c>
    </row>
    <row r="89" spans="2:12" s="6" customFormat="1" ht="7.5" customHeight="1">
      <c r="B89" s="38"/>
      <c r="C89" s="39"/>
      <c r="D89" s="39"/>
      <c r="E89" s="39"/>
      <c r="F89" s="39"/>
      <c r="G89" s="39"/>
      <c r="H89" s="39"/>
      <c r="I89" s="101"/>
      <c r="J89" s="39"/>
      <c r="K89" s="39"/>
      <c r="L89" s="43"/>
    </row>
    <row r="374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pans="2:11" s="204" customFormat="1" ht="45" customHeight="1">
      <c r="B3" s="202"/>
      <c r="C3" s="316" t="s">
        <v>683</v>
      </c>
      <c r="D3" s="316"/>
      <c r="E3" s="316"/>
      <c r="F3" s="316"/>
      <c r="G3" s="316"/>
      <c r="H3" s="316"/>
      <c r="I3" s="316"/>
      <c r="J3" s="316"/>
      <c r="K3" s="203"/>
    </row>
    <row r="4" spans="2:11" ht="25.5" customHeight="1">
      <c r="B4" s="205"/>
      <c r="C4" s="321" t="s">
        <v>684</v>
      </c>
      <c r="D4" s="321"/>
      <c r="E4" s="321"/>
      <c r="F4" s="321"/>
      <c r="G4" s="321"/>
      <c r="H4" s="321"/>
      <c r="I4" s="321"/>
      <c r="J4" s="321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18" t="s">
        <v>685</v>
      </c>
      <c r="D6" s="318"/>
      <c r="E6" s="318"/>
      <c r="F6" s="318"/>
      <c r="G6" s="318"/>
      <c r="H6" s="318"/>
      <c r="I6" s="318"/>
      <c r="J6" s="318"/>
      <c r="K6" s="206"/>
    </row>
    <row r="7" spans="2:11" ht="15" customHeight="1">
      <c r="B7" s="209"/>
      <c r="C7" s="318" t="s">
        <v>686</v>
      </c>
      <c r="D7" s="318"/>
      <c r="E7" s="318"/>
      <c r="F7" s="318"/>
      <c r="G7" s="318"/>
      <c r="H7" s="318"/>
      <c r="I7" s="318"/>
      <c r="J7" s="318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18" t="s">
        <v>687</v>
      </c>
      <c r="D9" s="318"/>
      <c r="E9" s="318"/>
      <c r="F9" s="318"/>
      <c r="G9" s="318"/>
      <c r="H9" s="318"/>
      <c r="I9" s="318"/>
      <c r="J9" s="318"/>
      <c r="K9" s="206"/>
    </row>
    <row r="10" spans="2:11" ht="15" customHeight="1">
      <c r="B10" s="209"/>
      <c r="C10" s="208"/>
      <c r="D10" s="318" t="s">
        <v>688</v>
      </c>
      <c r="E10" s="318"/>
      <c r="F10" s="318"/>
      <c r="G10" s="318"/>
      <c r="H10" s="318"/>
      <c r="I10" s="318"/>
      <c r="J10" s="318"/>
      <c r="K10" s="206"/>
    </row>
    <row r="11" spans="2:11" ht="15" customHeight="1">
      <c r="B11" s="209"/>
      <c r="C11" s="210"/>
      <c r="D11" s="318" t="s">
        <v>689</v>
      </c>
      <c r="E11" s="318"/>
      <c r="F11" s="318"/>
      <c r="G11" s="318"/>
      <c r="H11" s="318"/>
      <c r="I11" s="318"/>
      <c r="J11" s="318"/>
      <c r="K11" s="206"/>
    </row>
    <row r="12" spans="2:11" ht="12.75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06"/>
    </row>
    <row r="13" spans="2:11" ht="15" customHeight="1">
      <c r="B13" s="209"/>
      <c r="C13" s="210"/>
      <c r="D13" s="318" t="s">
        <v>690</v>
      </c>
      <c r="E13" s="318"/>
      <c r="F13" s="318"/>
      <c r="G13" s="318"/>
      <c r="H13" s="318"/>
      <c r="I13" s="318"/>
      <c r="J13" s="318"/>
      <c r="K13" s="206"/>
    </row>
    <row r="14" spans="2:11" ht="15" customHeight="1">
      <c r="B14" s="209"/>
      <c r="C14" s="210"/>
      <c r="D14" s="318" t="s">
        <v>691</v>
      </c>
      <c r="E14" s="318"/>
      <c r="F14" s="318"/>
      <c r="G14" s="318"/>
      <c r="H14" s="318"/>
      <c r="I14" s="318"/>
      <c r="J14" s="318"/>
      <c r="K14" s="206"/>
    </row>
    <row r="15" spans="2:11" ht="15" customHeight="1">
      <c r="B15" s="209"/>
      <c r="C15" s="210"/>
      <c r="D15" s="318" t="s">
        <v>692</v>
      </c>
      <c r="E15" s="318"/>
      <c r="F15" s="318"/>
      <c r="G15" s="318"/>
      <c r="H15" s="318"/>
      <c r="I15" s="318"/>
      <c r="J15" s="318"/>
      <c r="K15" s="206"/>
    </row>
    <row r="16" spans="2:11" ht="15" customHeight="1">
      <c r="B16" s="209"/>
      <c r="C16" s="210"/>
      <c r="D16" s="210"/>
      <c r="E16" s="211" t="s">
        <v>82</v>
      </c>
      <c r="F16" s="318" t="s">
        <v>693</v>
      </c>
      <c r="G16" s="318"/>
      <c r="H16" s="318"/>
      <c r="I16" s="318"/>
      <c r="J16" s="318"/>
      <c r="K16" s="206"/>
    </row>
    <row r="17" spans="2:11" ht="15" customHeight="1">
      <c r="B17" s="209"/>
      <c r="C17" s="210"/>
      <c r="D17" s="210"/>
      <c r="E17" s="211" t="s">
        <v>694</v>
      </c>
      <c r="F17" s="318" t="s">
        <v>695</v>
      </c>
      <c r="G17" s="318"/>
      <c r="H17" s="318"/>
      <c r="I17" s="318"/>
      <c r="J17" s="318"/>
      <c r="K17" s="206"/>
    </row>
    <row r="18" spans="2:11" ht="15" customHeight="1">
      <c r="B18" s="209"/>
      <c r="C18" s="210"/>
      <c r="D18" s="210"/>
      <c r="E18" s="211" t="s">
        <v>696</v>
      </c>
      <c r="F18" s="318" t="s">
        <v>697</v>
      </c>
      <c r="G18" s="318"/>
      <c r="H18" s="318"/>
      <c r="I18" s="318"/>
      <c r="J18" s="318"/>
      <c r="K18" s="206"/>
    </row>
    <row r="19" spans="2:11" ht="15" customHeight="1">
      <c r="B19" s="209"/>
      <c r="C19" s="210"/>
      <c r="D19" s="210"/>
      <c r="E19" s="211" t="s">
        <v>87</v>
      </c>
      <c r="F19" s="318" t="s">
        <v>86</v>
      </c>
      <c r="G19" s="318"/>
      <c r="H19" s="318"/>
      <c r="I19" s="318"/>
      <c r="J19" s="318"/>
      <c r="K19" s="206"/>
    </row>
    <row r="20" spans="2:11" ht="15" customHeight="1">
      <c r="B20" s="209"/>
      <c r="C20" s="210"/>
      <c r="D20" s="210"/>
      <c r="E20" s="211" t="s">
        <v>698</v>
      </c>
      <c r="F20" s="318" t="s">
        <v>699</v>
      </c>
      <c r="G20" s="318"/>
      <c r="H20" s="318"/>
      <c r="I20" s="318"/>
      <c r="J20" s="318"/>
      <c r="K20" s="206"/>
    </row>
    <row r="21" spans="2:11" ht="15" customHeight="1">
      <c r="B21" s="209"/>
      <c r="C21" s="210"/>
      <c r="D21" s="210"/>
      <c r="E21" s="211" t="s">
        <v>700</v>
      </c>
      <c r="F21" s="318" t="s">
        <v>701</v>
      </c>
      <c r="G21" s="318"/>
      <c r="H21" s="318"/>
      <c r="I21" s="318"/>
      <c r="J21" s="318"/>
      <c r="K21" s="206"/>
    </row>
    <row r="22" spans="2:11" ht="12.75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06"/>
    </row>
    <row r="23" spans="2:11" ht="15" customHeight="1">
      <c r="B23" s="209"/>
      <c r="C23" s="318" t="s">
        <v>702</v>
      </c>
      <c r="D23" s="318"/>
      <c r="E23" s="318"/>
      <c r="F23" s="318"/>
      <c r="G23" s="318"/>
      <c r="H23" s="318"/>
      <c r="I23" s="318"/>
      <c r="J23" s="318"/>
      <c r="K23" s="206"/>
    </row>
    <row r="24" spans="2:11" ht="15" customHeight="1">
      <c r="B24" s="209"/>
      <c r="C24" s="318" t="s">
        <v>703</v>
      </c>
      <c r="D24" s="318"/>
      <c r="E24" s="318"/>
      <c r="F24" s="318"/>
      <c r="G24" s="318"/>
      <c r="H24" s="318"/>
      <c r="I24" s="318"/>
      <c r="J24" s="318"/>
      <c r="K24" s="206"/>
    </row>
    <row r="25" spans="2:11" ht="15" customHeight="1">
      <c r="B25" s="209"/>
      <c r="C25" s="208"/>
      <c r="D25" s="318" t="s">
        <v>704</v>
      </c>
      <c r="E25" s="318"/>
      <c r="F25" s="318"/>
      <c r="G25" s="318"/>
      <c r="H25" s="318"/>
      <c r="I25" s="318"/>
      <c r="J25" s="318"/>
      <c r="K25" s="206"/>
    </row>
    <row r="26" spans="2:11" ht="15" customHeight="1">
      <c r="B26" s="209"/>
      <c r="C26" s="210"/>
      <c r="D26" s="318" t="s">
        <v>705</v>
      </c>
      <c r="E26" s="318"/>
      <c r="F26" s="318"/>
      <c r="G26" s="318"/>
      <c r="H26" s="318"/>
      <c r="I26" s="318"/>
      <c r="J26" s="318"/>
      <c r="K26" s="206"/>
    </row>
    <row r="27" spans="2:11" ht="12.75" customHeight="1">
      <c r="B27" s="209"/>
      <c r="C27" s="210"/>
      <c r="D27" s="210"/>
      <c r="E27" s="210"/>
      <c r="F27" s="210"/>
      <c r="G27" s="210"/>
      <c r="H27" s="210"/>
      <c r="I27" s="210"/>
      <c r="J27" s="210"/>
      <c r="K27" s="206"/>
    </row>
    <row r="28" spans="2:11" ht="15" customHeight="1">
      <c r="B28" s="209"/>
      <c r="C28" s="210"/>
      <c r="D28" s="318" t="s">
        <v>706</v>
      </c>
      <c r="E28" s="318"/>
      <c r="F28" s="318"/>
      <c r="G28" s="318"/>
      <c r="H28" s="318"/>
      <c r="I28" s="318"/>
      <c r="J28" s="318"/>
      <c r="K28" s="206"/>
    </row>
    <row r="29" spans="2:11" ht="15" customHeight="1">
      <c r="B29" s="209"/>
      <c r="C29" s="210"/>
      <c r="D29" s="318" t="s">
        <v>707</v>
      </c>
      <c r="E29" s="318"/>
      <c r="F29" s="318"/>
      <c r="G29" s="318"/>
      <c r="H29" s="318"/>
      <c r="I29" s="318"/>
      <c r="J29" s="318"/>
      <c r="K29" s="206"/>
    </row>
    <row r="30" spans="2:11" ht="12.7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06"/>
    </row>
    <row r="31" spans="2:11" ht="15" customHeight="1">
      <c r="B31" s="209"/>
      <c r="C31" s="210"/>
      <c r="D31" s="318" t="s">
        <v>708</v>
      </c>
      <c r="E31" s="318"/>
      <c r="F31" s="318"/>
      <c r="G31" s="318"/>
      <c r="H31" s="318"/>
      <c r="I31" s="318"/>
      <c r="J31" s="318"/>
      <c r="K31" s="206"/>
    </row>
    <row r="32" spans="2:11" ht="15" customHeight="1">
      <c r="B32" s="209"/>
      <c r="C32" s="210"/>
      <c r="D32" s="318" t="s">
        <v>709</v>
      </c>
      <c r="E32" s="318"/>
      <c r="F32" s="318"/>
      <c r="G32" s="318"/>
      <c r="H32" s="318"/>
      <c r="I32" s="318"/>
      <c r="J32" s="318"/>
      <c r="K32" s="206"/>
    </row>
    <row r="33" spans="2:11" ht="15" customHeight="1">
      <c r="B33" s="209"/>
      <c r="C33" s="210"/>
      <c r="D33" s="318" t="s">
        <v>710</v>
      </c>
      <c r="E33" s="318"/>
      <c r="F33" s="318"/>
      <c r="G33" s="318"/>
      <c r="H33" s="318"/>
      <c r="I33" s="318"/>
      <c r="J33" s="318"/>
      <c r="K33" s="206"/>
    </row>
    <row r="34" spans="2:11" ht="15" customHeight="1">
      <c r="B34" s="209"/>
      <c r="C34" s="210"/>
      <c r="D34" s="208"/>
      <c r="E34" s="212" t="s">
        <v>117</v>
      </c>
      <c r="F34" s="208"/>
      <c r="G34" s="318" t="s">
        <v>711</v>
      </c>
      <c r="H34" s="318"/>
      <c r="I34" s="318"/>
      <c r="J34" s="318"/>
      <c r="K34" s="206"/>
    </row>
    <row r="35" spans="2:11" ht="30.75" customHeight="1">
      <c r="B35" s="209"/>
      <c r="C35" s="210"/>
      <c r="D35" s="208"/>
      <c r="E35" s="212" t="s">
        <v>712</v>
      </c>
      <c r="F35" s="208"/>
      <c r="G35" s="318" t="s">
        <v>713</v>
      </c>
      <c r="H35" s="318"/>
      <c r="I35" s="318"/>
      <c r="J35" s="318"/>
      <c r="K35" s="206"/>
    </row>
    <row r="36" spans="2:11" ht="15" customHeight="1">
      <c r="B36" s="209"/>
      <c r="C36" s="210"/>
      <c r="D36" s="208"/>
      <c r="E36" s="212" t="s">
        <v>57</v>
      </c>
      <c r="F36" s="208"/>
      <c r="G36" s="318" t="s">
        <v>714</v>
      </c>
      <c r="H36" s="318"/>
      <c r="I36" s="318"/>
      <c r="J36" s="318"/>
      <c r="K36" s="206"/>
    </row>
    <row r="37" spans="2:11" ht="15" customHeight="1">
      <c r="B37" s="209"/>
      <c r="C37" s="210"/>
      <c r="D37" s="208"/>
      <c r="E37" s="212" t="s">
        <v>118</v>
      </c>
      <c r="F37" s="208"/>
      <c r="G37" s="318" t="s">
        <v>715</v>
      </c>
      <c r="H37" s="318"/>
      <c r="I37" s="318"/>
      <c r="J37" s="318"/>
      <c r="K37" s="206"/>
    </row>
    <row r="38" spans="2:11" ht="15" customHeight="1">
      <c r="B38" s="209"/>
      <c r="C38" s="210"/>
      <c r="D38" s="208"/>
      <c r="E38" s="212" t="s">
        <v>119</v>
      </c>
      <c r="F38" s="208"/>
      <c r="G38" s="318" t="s">
        <v>716</v>
      </c>
      <c r="H38" s="318"/>
      <c r="I38" s="318"/>
      <c r="J38" s="318"/>
      <c r="K38" s="206"/>
    </row>
    <row r="39" spans="2:11" ht="15" customHeight="1">
      <c r="B39" s="209"/>
      <c r="C39" s="210"/>
      <c r="D39" s="208"/>
      <c r="E39" s="212" t="s">
        <v>120</v>
      </c>
      <c r="F39" s="208"/>
      <c r="G39" s="318" t="s">
        <v>717</v>
      </c>
      <c r="H39" s="318"/>
      <c r="I39" s="318"/>
      <c r="J39" s="318"/>
      <c r="K39" s="206"/>
    </row>
    <row r="40" spans="2:11" ht="15" customHeight="1">
      <c r="B40" s="209"/>
      <c r="C40" s="210"/>
      <c r="D40" s="208"/>
      <c r="E40" s="212" t="s">
        <v>718</v>
      </c>
      <c r="F40" s="208"/>
      <c r="G40" s="318" t="s">
        <v>719</v>
      </c>
      <c r="H40" s="318"/>
      <c r="I40" s="318"/>
      <c r="J40" s="318"/>
      <c r="K40" s="206"/>
    </row>
    <row r="41" spans="2:11" ht="15" customHeight="1">
      <c r="B41" s="209"/>
      <c r="C41" s="210"/>
      <c r="D41" s="208"/>
      <c r="E41" s="212"/>
      <c r="F41" s="208"/>
      <c r="G41" s="318" t="s">
        <v>720</v>
      </c>
      <c r="H41" s="318"/>
      <c r="I41" s="318"/>
      <c r="J41" s="318"/>
      <c r="K41" s="206"/>
    </row>
    <row r="42" spans="2:11" ht="15" customHeight="1">
      <c r="B42" s="209"/>
      <c r="C42" s="210"/>
      <c r="D42" s="208"/>
      <c r="E42" s="212" t="s">
        <v>721</v>
      </c>
      <c r="F42" s="208"/>
      <c r="G42" s="318" t="s">
        <v>722</v>
      </c>
      <c r="H42" s="318"/>
      <c r="I42" s="318"/>
      <c r="J42" s="318"/>
      <c r="K42" s="206"/>
    </row>
    <row r="43" spans="2:11" ht="15" customHeight="1">
      <c r="B43" s="209"/>
      <c r="C43" s="210"/>
      <c r="D43" s="208"/>
      <c r="E43" s="212" t="s">
        <v>123</v>
      </c>
      <c r="F43" s="208"/>
      <c r="G43" s="318" t="s">
        <v>723</v>
      </c>
      <c r="H43" s="318"/>
      <c r="I43" s="318"/>
      <c r="J43" s="318"/>
      <c r="K43" s="206"/>
    </row>
    <row r="44" spans="2:11" ht="12.75" customHeight="1">
      <c r="B44" s="209"/>
      <c r="C44" s="210"/>
      <c r="D44" s="208"/>
      <c r="E44" s="208"/>
      <c r="F44" s="208"/>
      <c r="G44" s="208"/>
      <c r="H44" s="208"/>
      <c r="I44" s="208"/>
      <c r="J44" s="208"/>
      <c r="K44" s="206"/>
    </row>
    <row r="45" spans="2:11" ht="15" customHeight="1">
      <c r="B45" s="209"/>
      <c r="C45" s="210"/>
      <c r="D45" s="318" t="s">
        <v>724</v>
      </c>
      <c r="E45" s="318"/>
      <c r="F45" s="318"/>
      <c r="G45" s="318"/>
      <c r="H45" s="318"/>
      <c r="I45" s="318"/>
      <c r="J45" s="318"/>
      <c r="K45" s="206"/>
    </row>
    <row r="46" spans="2:11" ht="15" customHeight="1">
      <c r="B46" s="209"/>
      <c r="C46" s="210"/>
      <c r="D46" s="210"/>
      <c r="E46" s="318" t="s">
        <v>725</v>
      </c>
      <c r="F46" s="318"/>
      <c r="G46" s="318"/>
      <c r="H46" s="318"/>
      <c r="I46" s="318"/>
      <c r="J46" s="318"/>
      <c r="K46" s="206"/>
    </row>
    <row r="47" spans="2:11" ht="15" customHeight="1">
      <c r="B47" s="209"/>
      <c r="C47" s="210"/>
      <c r="D47" s="210"/>
      <c r="E47" s="318" t="s">
        <v>726</v>
      </c>
      <c r="F47" s="318"/>
      <c r="G47" s="318"/>
      <c r="H47" s="318"/>
      <c r="I47" s="318"/>
      <c r="J47" s="318"/>
      <c r="K47" s="206"/>
    </row>
    <row r="48" spans="2:11" ht="15" customHeight="1">
      <c r="B48" s="209"/>
      <c r="C48" s="210"/>
      <c r="D48" s="210"/>
      <c r="E48" s="318" t="s">
        <v>727</v>
      </c>
      <c r="F48" s="318"/>
      <c r="G48" s="318"/>
      <c r="H48" s="318"/>
      <c r="I48" s="318"/>
      <c r="J48" s="318"/>
      <c r="K48" s="206"/>
    </row>
    <row r="49" spans="2:11" ht="15" customHeight="1">
      <c r="B49" s="209"/>
      <c r="C49" s="210"/>
      <c r="D49" s="318" t="s">
        <v>728</v>
      </c>
      <c r="E49" s="318"/>
      <c r="F49" s="318"/>
      <c r="G49" s="318"/>
      <c r="H49" s="318"/>
      <c r="I49" s="318"/>
      <c r="J49" s="318"/>
      <c r="K49" s="206"/>
    </row>
    <row r="50" spans="2:11" ht="25.5" customHeight="1">
      <c r="B50" s="205"/>
      <c r="C50" s="321" t="s">
        <v>729</v>
      </c>
      <c r="D50" s="321"/>
      <c r="E50" s="321"/>
      <c r="F50" s="321"/>
      <c r="G50" s="321"/>
      <c r="H50" s="321"/>
      <c r="I50" s="321"/>
      <c r="J50" s="321"/>
      <c r="K50" s="206"/>
    </row>
    <row r="51" spans="2:11" ht="5.25" customHeight="1">
      <c r="B51" s="205"/>
      <c r="C51" s="207"/>
      <c r="D51" s="207"/>
      <c r="E51" s="207"/>
      <c r="F51" s="207"/>
      <c r="G51" s="207"/>
      <c r="H51" s="207"/>
      <c r="I51" s="207"/>
      <c r="J51" s="207"/>
      <c r="K51" s="206"/>
    </row>
    <row r="52" spans="2:11" ht="15" customHeight="1">
      <c r="B52" s="205"/>
      <c r="C52" s="318" t="s">
        <v>730</v>
      </c>
      <c r="D52" s="318"/>
      <c r="E52" s="318"/>
      <c r="F52" s="318"/>
      <c r="G52" s="318"/>
      <c r="H52" s="318"/>
      <c r="I52" s="318"/>
      <c r="J52" s="318"/>
      <c r="K52" s="206"/>
    </row>
    <row r="53" spans="2:11" ht="15" customHeight="1">
      <c r="B53" s="205"/>
      <c r="C53" s="318" t="s">
        <v>731</v>
      </c>
      <c r="D53" s="318"/>
      <c r="E53" s="318"/>
      <c r="F53" s="318"/>
      <c r="G53" s="318"/>
      <c r="H53" s="318"/>
      <c r="I53" s="318"/>
      <c r="J53" s="318"/>
      <c r="K53" s="206"/>
    </row>
    <row r="54" spans="2:11" ht="12.75" customHeight="1">
      <c r="B54" s="205"/>
      <c r="C54" s="208"/>
      <c r="D54" s="208"/>
      <c r="E54" s="208"/>
      <c r="F54" s="208"/>
      <c r="G54" s="208"/>
      <c r="H54" s="208"/>
      <c r="I54" s="208"/>
      <c r="J54" s="208"/>
      <c r="K54" s="206"/>
    </row>
    <row r="55" spans="2:11" ht="15" customHeight="1">
      <c r="B55" s="205"/>
      <c r="C55" s="318" t="s">
        <v>732</v>
      </c>
      <c r="D55" s="318"/>
      <c r="E55" s="318"/>
      <c r="F55" s="318"/>
      <c r="G55" s="318"/>
      <c r="H55" s="318"/>
      <c r="I55" s="318"/>
      <c r="J55" s="318"/>
      <c r="K55" s="206"/>
    </row>
    <row r="56" spans="2:11" ht="15" customHeight="1">
      <c r="B56" s="205"/>
      <c r="C56" s="210"/>
      <c r="D56" s="318" t="s">
        <v>733</v>
      </c>
      <c r="E56" s="318"/>
      <c r="F56" s="318"/>
      <c r="G56" s="318"/>
      <c r="H56" s="318"/>
      <c r="I56" s="318"/>
      <c r="J56" s="318"/>
      <c r="K56" s="206"/>
    </row>
    <row r="57" spans="2:11" ht="15" customHeight="1">
      <c r="B57" s="205"/>
      <c r="C57" s="210"/>
      <c r="D57" s="318" t="s">
        <v>734</v>
      </c>
      <c r="E57" s="318"/>
      <c r="F57" s="318"/>
      <c r="G57" s="318"/>
      <c r="H57" s="318"/>
      <c r="I57" s="318"/>
      <c r="J57" s="318"/>
      <c r="K57" s="206"/>
    </row>
    <row r="58" spans="2:11" ht="15" customHeight="1">
      <c r="B58" s="205"/>
      <c r="C58" s="210"/>
      <c r="D58" s="318" t="s">
        <v>735</v>
      </c>
      <c r="E58" s="318"/>
      <c r="F58" s="318"/>
      <c r="G58" s="318"/>
      <c r="H58" s="318"/>
      <c r="I58" s="318"/>
      <c r="J58" s="318"/>
      <c r="K58" s="206"/>
    </row>
    <row r="59" spans="2:11" ht="15" customHeight="1">
      <c r="B59" s="205"/>
      <c r="C59" s="210"/>
      <c r="D59" s="318" t="s">
        <v>736</v>
      </c>
      <c r="E59" s="318"/>
      <c r="F59" s="318"/>
      <c r="G59" s="318"/>
      <c r="H59" s="318"/>
      <c r="I59" s="318"/>
      <c r="J59" s="318"/>
      <c r="K59" s="206"/>
    </row>
    <row r="60" spans="2:11" ht="15" customHeight="1">
      <c r="B60" s="205"/>
      <c r="C60" s="210"/>
      <c r="D60" s="320" t="s">
        <v>737</v>
      </c>
      <c r="E60" s="320"/>
      <c r="F60" s="320"/>
      <c r="G60" s="320"/>
      <c r="H60" s="320"/>
      <c r="I60" s="320"/>
      <c r="J60" s="320"/>
      <c r="K60" s="206"/>
    </row>
    <row r="61" spans="2:11" ht="15" customHeight="1">
      <c r="B61" s="205"/>
      <c r="C61" s="210"/>
      <c r="D61" s="318" t="s">
        <v>738</v>
      </c>
      <c r="E61" s="318"/>
      <c r="F61" s="318"/>
      <c r="G61" s="318"/>
      <c r="H61" s="318"/>
      <c r="I61" s="318"/>
      <c r="J61" s="318"/>
      <c r="K61" s="206"/>
    </row>
    <row r="62" spans="2:11" ht="12.75" customHeight="1">
      <c r="B62" s="205"/>
      <c r="C62" s="210"/>
      <c r="D62" s="210"/>
      <c r="E62" s="213"/>
      <c r="F62" s="210"/>
      <c r="G62" s="210"/>
      <c r="H62" s="210"/>
      <c r="I62" s="210"/>
      <c r="J62" s="210"/>
      <c r="K62" s="206"/>
    </row>
    <row r="63" spans="2:11" ht="15" customHeight="1">
      <c r="B63" s="205"/>
      <c r="C63" s="210"/>
      <c r="D63" s="318" t="s">
        <v>739</v>
      </c>
      <c r="E63" s="318"/>
      <c r="F63" s="318"/>
      <c r="G63" s="318"/>
      <c r="H63" s="318"/>
      <c r="I63" s="318"/>
      <c r="J63" s="318"/>
      <c r="K63" s="206"/>
    </row>
    <row r="64" spans="2:11" ht="15" customHeight="1">
      <c r="B64" s="205"/>
      <c r="C64" s="210"/>
      <c r="D64" s="320" t="s">
        <v>740</v>
      </c>
      <c r="E64" s="320"/>
      <c r="F64" s="320"/>
      <c r="G64" s="320"/>
      <c r="H64" s="320"/>
      <c r="I64" s="320"/>
      <c r="J64" s="320"/>
      <c r="K64" s="206"/>
    </row>
    <row r="65" spans="2:11" ht="15" customHeight="1">
      <c r="B65" s="205"/>
      <c r="C65" s="210"/>
      <c r="D65" s="318" t="s">
        <v>741</v>
      </c>
      <c r="E65" s="318"/>
      <c r="F65" s="318"/>
      <c r="G65" s="318"/>
      <c r="H65" s="318"/>
      <c r="I65" s="318"/>
      <c r="J65" s="318"/>
      <c r="K65" s="206"/>
    </row>
    <row r="66" spans="2:11" ht="15" customHeight="1">
      <c r="B66" s="205"/>
      <c r="C66" s="210"/>
      <c r="D66" s="318" t="s">
        <v>742</v>
      </c>
      <c r="E66" s="318"/>
      <c r="F66" s="318"/>
      <c r="G66" s="318"/>
      <c r="H66" s="318"/>
      <c r="I66" s="318"/>
      <c r="J66" s="318"/>
      <c r="K66" s="206"/>
    </row>
    <row r="67" spans="2:11" ht="15" customHeight="1">
      <c r="B67" s="205"/>
      <c r="C67" s="210"/>
      <c r="D67" s="318" t="s">
        <v>743</v>
      </c>
      <c r="E67" s="318"/>
      <c r="F67" s="318"/>
      <c r="G67" s="318"/>
      <c r="H67" s="318"/>
      <c r="I67" s="318"/>
      <c r="J67" s="318"/>
      <c r="K67" s="206"/>
    </row>
    <row r="68" spans="2:11" ht="15" customHeight="1">
      <c r="B68" s="205"/>
      <c r="C68" s="210"/>
      <c r="D68" s="318" t="s">
        <v>744</v>
      </c>
      <c r="E68" s="318"/>
      <c r="F68" s="318"/>
      <c r="G68" s="318"/>
      <c r="H68" s="318"/>
      <c r="I68" s="318"/>
      <c r="J68" s="318"/>
      <c r="K68" s="206"/>
    </row>
    <row r="69" spans="2:11" ht="12.7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19" t="s">
        <v>682</v>
      </c>
      <c r="D73" s="319"/>
      <c r="E73" s="319"/>
      <c r="F73" s="319"/>
      <c r="G73" s="319"/>
      <c r="H73" s="319"/>
      <c r="I73" s="319"/>
      <c r="J73" s="319"/>
      <c r="K73" s="223"/>
    </row>
    <row r="74" spans="2:11" ht="17.25" customHeight="1">
      <c r="B74" s="222"/>
      <c r="C74" s="224" t="s">
        <v>745</v>
      </c>
      <c r="D74" s="224"/>
      <c r="E74" s="224"/>
      <c r="F74" s="224" t="s">
        <v>746</v>
      </c>
      <c r="G74" s="225"/>
      <c r="H74" s="224" t="s">
        <v>118</v>
      </c>
      <c r="I74" s="224" t="s">
        <v>61</v>
      </c>
      <c r="J74" s="224" t="s">
        <v>747</v>
      </c>
      <c r="K74" s="223"/>
    </row>
    <row r="75" spans="2:11" ht="17.25" customHeight="1">
      <c r="B75" s="222"/>
      <c r="C75" s="226" t="s">
        <v>748</v>
      </c>
      <c r="D75" s="226"/>
      <c r="E75" s="226"/>
      <c r="F75" s="227" t="s">
        <v>749</v>
      </c>
      <c r="G75" s="228"/>
      <c r="H75" s="226"/>
      <c r="I75" s="226"/>
      <c r="J75" s="226" t="s">
        <v>750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12" t="s">
        <v>57</v>
      </c>
      <c r="D77" s="229"/>
      <c r="E77" s="229"/>
      <c r="F77" s="231" t="s">
        <v>751</v>
      </c>
      <c r="G77" s="230"/>
      <c r="H77" s="212" t="s">
        <v>752</v>
      </c>
      <c r="I77" s="212" t="s">
        <v>753</v>
      </c>
      <c r="J77" s="212">
        <v>20</v>
      </c>
      <c r="K77" s="223"/>
    </row>
    <row r="78" spans="2:11" ht="15" customHeight="1">
      <c r="B78" s="222"/>
      <c r="C78" s="212" t="s">
        <v>754</v>
      </c>
      <c r="D78" s="212"/>
      <c r="E78" s="212"/>
      <c r="F78" s="231" t="s">
        <v>751</v>
      </c>
      <c r="G78" s="230"/>
      <c r="H78" s="212" t="s">
        <v>755</v>
      </c>
      <c r="I78" s="212" t="s">
        <v>753</v>
      </c>
      <c r="J78" s="212">
        <v>120</v>
      </c>
      <c r="K78" s="223"/>
    </row>
    <row r="79" spans="2:11" ht="15" customHeight="1">
      <c r="B79" s="232"/>
      <c r="C79" s="212" t="s">
        <v>756</v>
      </c>
      <c r="D79" s="212"/>
      <c r="E79" s="212"/>
      <c r="F79" s="231" t="s">
        <v>757</v>
      </c>
      <c r="G79" s="230"/>
      <c r="H79" s="212" t="s">
        <v>758</v>
      </c>
      <c r="I79" s="212" t="s">
        <v>753</v>
      </c>
      <c r="J79" s="212">
        <v>50</v>
      </c>
      <c r="K79" s="223"/>
    </row>
    <row r="80" spans="2:11" ht="15" customHeight="1">
      <c r="B80" s="232"/>
      <c r="C80" s="212" t="s">
        <v>759</v>
      </c>
      <c r="D80" s="212"/>
      <c r="E80" s="212"/>
      <c r="F80" s="231" t="s">
        <v>751</v>
      </c>
      <c r="G80" s="230"/>
      <c r="H80" s="212" t="s">
        <v>760</v>
      </c>
      <c r="I80" s="212" t="s">
        <v>761</v>
      </c>
      <c r="J80" s="212"/>
      <c r="K80" s="223"/>
    </row>
    <row r="81" spans="2:11" ht="15" customHeight="1">
      <c r="B81" s="232"/>
      <c r="C81" s="233" t="s">
        <v>762</v>
      </c>
      <c r="D81" s="233"/>
      <c r="E81" s="233"/>
      <c r="F81" s="234" t="s">
        <v>757</v>
      </c>
      <c r="G81" s="233"/>
      <c r="H81" s="233" t="s">
        <v>763</v>
      </c>
      <c r="I81" s="233" t="s">
        <v>753</v>
      </c>
      <c r="J81" s="233">
        <v>15</v>
      </c>
      <c r="K81" s="223"/>
    </row>
    <row r="82" spans="2:11" ht="15" customHeight="1">
      <c r="B82" s="232"/>
      <c r="C82" s="233" t="s">
        <v>764</v>
      </c>
      <c r="D82" s="233"/>
      <c r="E82" s="233"/>
      <c r="F82" s="234" t="s">
        <v>757</v>
      </c>
      <c r="G82" s="233"/>
      <c r="H82" s="233" t="s">
        <v>765</v>
      </c>
      <c r="I82" s="233" t="s">
        <v>753</v>
      </c>
      <c r="J82" s="233">
        <v>15</v>
      </c>
      <c r="K82" s="223"/>
    </row>
    <row r="83" spans="2:11" ht="15" customHeight="1">
      <c r="B83" s="232"/>
      <c r="C83" s="233" t="s">
        <v>766</v>
      </c>
      <c r="D83" s="233"/>
      <c r="E83" s="233"/>
      <c r="F83" s="234" t="s">
        <v>757</v>
      </c>
      <c r="G83" s="233"/>
      <c r="H83" s="233" t="s">
        <v>767</v>
      </c>
      <c r="I83" s="233" t="s">
        <v>753</v>
      </c>
      <c r="J83" s="233">
        <v>20</v>
      </c>
      <c r="K83" s="223"/>
    </row>
    <row r="84" spans="2:11" ht="15" customHeight="1">
      <c r="B84" s="232"/>
      <c r="C84" s="233" t="s">
        <v>768</v>
      </c>
      <c r="D84" s="233"/>
      <c r="E84" s="233"/>
      <c r="F84" s="234" t="s">
        <v>757</v>
      </c>
      <c r="G84" s="233"/>
      <c r="H84" s="233" t="s">
        <v>769</v>
      </c>
      <c r="I84" s="233" t="s">
        <v>753</v>
      </c>
      <c r="J84" s="233">
        <v>20</v>
      </c>
      <c r="K84" s="223"/>
    </row>
    <row r="85" spans="2:11" ht="15" customHeight="1">
      <c r="B85" s="232"/>
      <c r="C85" s="212" t="s">
        <v>770</v>
      </c>
      <c r="D85" s="212"/>
      <c r="E85" s="212"/>
      <c r="F85" s="231" t="s">
        <v>757</v>
      </c>
      <c r="G85" s="230"/>
      <c r="H85" s="212" t="s">
        <v>771</v>
      </c>
      <c r="I85" s="212" t="s">
        <v>753</v>
      </c>
      <c r="J85" s="212">
        <v>50</v>
      </c>
      <c r="K85" s="223"/>
    </row>
    <row r="86" spans="2:11" ht="15" customHeight="1">
      <c r="B86" s="232"/>
      <c r="C86" s="212" t="s">
        <v>772</v>
      </c>
      <c r="D86" s="212"/>
      <c r="E86" s="212"/>
      <c r="F86" s="231" t="s">
        <v>757</v>
      </c>
      <c r="G86" s="230"/>
      <c r="H86" s="212" t="s">
        <v>773</v>
      </c>
      <c r="I86" s="212" t="s">
        <v>753</v>
      </c>
      <c r="J86" s="212">
        <v>20</v>
      </c>
      <c r="K86" s="223"/>
    </row>
    <row r="87" spans="2:11" ht="15" customHeight="1">
      <c r="B87" s="232"/>
      <c r="C87" s="212" t="s">
        <v>774</v>
      </c>
      <c r="D87" s="212"/>
      <c r="E87" s="212"/>
      <c r="F87" s="231" t="s">
        <v>757</v>
      </c>
      <c r="G87" s="230"/>
      <c r="H87" s="212" t="s">
        <v>775</v>
      </c>
      <c r="I87" s="212" t="s">
        <v>753</v>
      </c>
      <c r="J87" s="212">
        <v>20</v>
      </c>
      <c r="K87" s="223"/>
    </row>
    <row r="88" spans="2:11" ht="15" customHeight="1">
      <c r="B88" s="232"/>
      <c r="C88" s="212" t="s">
        <v>776</v>
      </c>
      <c r="D88" s="212"/>
      <c r="E88" s="212"/>
      <c r="F88" s="231" t="s">
        <v>757</v>
      </c>
      <c r="G88" s="230"/>
      <c r="H88" s="212" t="s">
        <v>777</v>
      </c>
      <c r="I88" s="212" t="s">
        <v>753</v>
      </c>
      <c r="J88" s="212">
        <v>50</v>
      </c>
      <c r="K88" s="223"/>
    </row>
    <row r="89" spans="2:11" ht="15" customHeight="1">
      <c r="B89" s="232"/>
      <c r="C89" s="212" t="s">
        <v>778</v>
      </c>
      <c r="D89" s="212"/>
      <c r="E89" s="212"/>
      <c r="F89" s="231" t="s">
        <v>757</v>
      </c>
      <c r="G89" s="230"/>
      <c r="H89" s="212" t="s">
        <v>778</v>
      </c>
      <c r="I89" s="212" t="s">
        <v>753</v>
      </c>
      <c r="J89" s="212">
        <v>50</v>
      </c>
      <c r="K89" s="223"/>
    </row>
    <row r="90" spans="2:11" ht="15" customHeight="1">
      <c r="B90" s="232"/>
      <c r="C90" s="212" t="s">
        <v>124</v>
      </c>
      <c r="D90" s="212"/>
      <c r="E90" s="212"/>
      <c r="F90" s="231" t="s">
        <v>757</v>
      </c>
      <c r="G90" s="230"/>
      <c r="H90" s="212" t="s">
        <v>779</v>
      </c>
      <c r="I90" s="212" t="s">
        <v>753</v>
      </c>
      <c r="J90" s="212">
        <v>255</v>
      </c>
      <c r="K90" s="223"/>
    </row>
    <row r="91" spans="2:11" ht="15" customHeight="1">
      <c r="B91" s="232"/>
      <c r="C91" s="212" t="s">
        <v>780</v>
      </c>
      <c r="D91" s="212"/>
      <c r="E91" s="212"/>
      <c r="F91" s="231" t="s">
        <v>751</v>
      </c>
      <c r="G91" s="230"/>
      <c r="H91" s="212" t="s">
        <v>781</v>
      </c>
      <c r="I91" s="212" t="s">
        <v>782</v>
      </c>
      <c r="J91" s="212"/>
      <c r="K91" s="223"/>
    </row>
    <row r="92" spans="2:11" ht="15" customHeight="1">
      <c r="B92" s="232"/>
      <c r="C92" s="212" t="s">
        <v>783</v>
      </c>
      <c r="D92" s="212"/>
      <c r="E92" s="212"/>
      <c r="F92" s="231" t="s">
        <v>751</v>
      </c>
      <c r="G92" s="230"/>
      <c r="H92" s="212" t="s">
        <v>784</v>
      </c>
      <c r="I92" s="212" t="s">
        <v>785</v>
      </c>
      <c r="J92" s="212"/>
      <c r="K92" s="223"/>
    </row>
    <row r="93" spans="2:11" ht="15" customHeight="1">
      <c r="B93" s="232"/>
      <c r="C93" s="212" t="s">
        <v>786</v>
      </c>
      <c r="D93" s="212"/>
      <c r="E93" s="212"/>
      <c r="F93" s="231" t="s">
        <v>751</v>
      </c>
      <c r="G93" s="230"/>
      <c r="H93" s="212" t="s">
        <v>786</v>
      </c>
      <c r="I93" s="212" t="s">
        <v>785</v>
      </c>
      <c r="J93" s="212"/>
      <c r="K93" s="223"/>
    </row>
    <row r="94" spans="2:11" ht="15" customHeight="1">
      <c r="B94" s="232"/>
      <c r="C94" s="212" t="s">
        <v>42</v>
      </c>
      <c r="D94" s="212"/>
      <c r="E94" s="212"/>
      <c r="F94" s="231" t="s">
        <v>751</v>
      </c>
      <c r="G94" s="230"/>
      <c r="H94" s="212" t="s">
        <v>787</v>
      </c>
      <c r="I94" s="212" t="s">
        <v>785</v>
      </c>
      <c r="J94" s="212"/>
      <c r="K94" s="223"/>
    </row>
    <row r="95" spans="2:11" ht="15" customHeight="1">
      <c r="B95" s="232"/>
      <c r="C95" s="212" t="s">
        <v>52</v>
      </c>
      <c r="D95" s="212"/>
      <c r="E95" s="212"/>
      <c r="F95" s="231" t="s">
        <v>751</v>
      </c>
      <c r="G95" s="230"/>
      <c r="H95" s="212" t="s">
        <v>788</v>
      </c>
      <c r="I95" s="212" t="s">
        <v>785</v>
      </c>
      <c r="J95" s="212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19" t="s">
        <v>789</v>
      </c>
      <c r="D100" s="319"/>
      <c r="E100" s="319"/>
      <c r="F100" s="319"/>
      <c r="G100" s="319"/>
      <c r="H100" s="319"/>
      <c r="I100" s="319"/>
      <c r="J100" s="319"/>
      <c r="K100" s="223"/>
    </row>
    <row r="101" spans="2:11" ht="17.25" customHeight="1">
      <c r="B101" s="222"/>
      <c r="C101" s="224" t="s">
        <v>745</v>
      </c>
      <c r="D101" s="224"/>
      <c r="E101" s="224"/>
      <c r="F101" s="224" t="s">
        <v>746</v>
      </c>
      <c r="G101" s="225"/>
      <c r="H101" s="224" t="s">
        <v>118</v>
      </c>
      <c r="I101" s="224" t="s">
        <v>61</v>
      </c>
      <c r="J101" s="224" t="s">
        <v>747</v>
      </c>
      <c r="K101" s="223"/>
    </row>
    <row r="102" spans="2:11" ht="17.25" customHeight="1">
      <c r="B102" s="222"/>
      <c r="C102" s="226" t="s">
        <v>748</v>
      </c>
      <c r="D102" s="226"/>
      <c r="E102" s="226"/>
      <c r="F102" s="227" t="s">
        <v>749</v>
      </c>
      <c r="G102" s="228"/>
      <c r="H102" s="226"/>
      <c r="I102" s="226"/>
      <c r="J102" s="226" t="s">
        <v>750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12" t="s">
        <v>57</v>
      </c>
      <c r="D104" s="229"/>
      <c r="E104" s="229"/>
      <c r="F104" s="231" t="s">
        <v>751</v>
      </c>
      <c r="G104" s="240"/>
      <c r="H104" s="212" t="s">
        <v>790</v>
      </c>
      <c r="I104" s="212" t="s">
        <v>753</v>
      </c>
      <c r="J104" s="212">
        <v>20</v>
      </c>
      <c r="K104" s="223"/>
    </row>
    <row r="105" spans="2:11" ht="15" customHeight="1">
      <c r="B105" s="222"/>
      <c r="C105" s="212" t="s">
        <v>754</v>
      </c>
      <c r="D105" s="212"/>
      <c r="E105" s="212"/>
      <c r="F105" s="231" t="s">
        <v>751</v>
      </c>
      <c r="G105" s="212"/>
      <c r="H105" s="212" t="s">
        <v>790</v>
      </c>
      <c r="I105" s="212" t="s">
        <v>753</v>
      </c>
      <c r="J105" s="212">
        <v>120</v>
      </c>
      <c r="K105" s="223"/>
    </row>
    <row r="106" spans="2:11" ht="15" customHeight="1">
      <c r="B106" s="232"/>
      <c r="C106" s="212" t="s">
        <v>756</v>
      </c>
      <c r="D106" s="212"/>
      <c r="E106" s="212"/>
      <c r="F106" s="231" t="s">
        <v>757</v>
      </c>
      <c r="G106" s="212"/>
      <c r="H106" s="212" t="s">
        <v>790</v>
      </c>
      <c r="I106" s="212" t="s">
        <v>753</v>
      </c>
      <c r="J106" s="212">
        <v>50</v>
      </c>
      <c r="K106" s="223"/>
    </row>
    <row r="107" spans="2:11" ht="15" customHeight="1">
      <c r="B107" s="232"/>
      <c r="C107" s="212" t="s">
        <v>759</v>
      </c>
      <c r="D107" s="212"/>
      <c r="E107" s="212"/>
      <c r="F107" s="231" t="s">
        <v>751</v>
      </c>
      <c r="G107" s="212"/>
      <c r="H107" s="212" t="s">
        <v>790</v>
      </c>
      <c r="I107" s="212" t="s">
        <v>761</v>
      </c>
      <c r="J107" s="212"/>
      <c r="K107" s="223"/>
    </row>
    <row r="108" spans="2:11" ht="15" customHeight="1">
      <c r="B108" s="232"/>
      <c r="C108" s="212" t="s">
        <v>770</v>
      </c>
      <c r="D108" s="212"/>
      <c r="E108" s="212"/>
      <c r="F108" s="231" t="s">
        <v>757</v>
      </c>
      <c r="G108" s="212"/>
      <c r="H108" s="212" t="s">
        <v>790</v>
      </c>
      <c r="I108" s="212" t="s">
        <v>753</v>
      </c>
      <c r="J108" s="212">
        <v>50</v>
      </c>
      <c r="K108" s="223"/>
    </row>
    <row r="109" spans="2:11" ht="15" customHeight="1">
      <c r="B109" s="232"/>
      <c r="C109" s="212" t="s">
        <v>778</v>
      </c>
      <c r="D109" s="212"/>
      <c r="E109" s="212"/>
      <c r="F109" s="231" t="s">
        <v>757</v>
      </c>
      <c r="G109" s="212"/>
      <c r="H109" s="212" t="s">
        <v>790</v>
      </c>
      <c r="I109" s="212" t="s">
        <v>753</v>
      </c>
      <c r="J109" s="212">
        <v>50</v>
      </c>
      <c r="K109" s="223"/>
    </row>
    <row r="110" spans="2:11" ht="15" customHeight="1">
      <c r="B110" s="232"/>
      <c r="C110" s="212" t="s">
        <v>776</v>
      </c>
      <c r="D110" s="212"/>
      <c r="E110" s="212"/>
      <c r="F110" s="231" t="s">
        <v>757</v>
      </c>
      <c r="G110" s="212"/>
      <c r="H110" s="212" t="s">
        <v>790</v>
      </c>
      <c r="I110" s="212" t="s">
        <v>753</v>
      </c>
      <c r="J110" s="212">
        <v>50</v>
      </c>
      <c r="K110" s="223"/>
    </row>
    <row r="111" spans="2:11" ht="15" customHeight="1">
      <c r="B111" s="232"/>
      <c r="C111" s="212" t="s">
        <v>57</v>
      </c>
      <c r="D111" s="212"/>
      <c r="E111" s="212"/>
      <c r="F111" s="231" t="s">
        <v>751</v>
      </c>
      <c r="G111" s="212"/>
      <c r="H111" s="212" t="s">
        <v>791</v>
      </c>
      <c r="I111" s="212" t="s">
        <v>753</v>
      </c>
      <c r="J111" s="212">
        <v>20</v>
      </c>
      <c r="K111" s="223"/>
    </row>
    <row r="112" spans="2:11" ht="15" customHeight="1">
      <c r="B112" s="232"/>
      <c r="C112" s="212" t="s">
        <v>792</v>
      </c>
      <c r="D112" s="212"/>
      <c r="E112" s="212"/>
      <c r="F112" s="231" t="s">
        <v>751</v>
      </c>
      <c r="G112" s="212"/>
      <c r="H112" s="212" t="s">
        <v>793</v>
      </c>
      <c r="I112" s="212" t="s">
        <v>753</v>
      </c>
      <c r="J112" s="212">
        <v>120</v>
      </c>
      <c r="K112" s="223"/>
    </row>
    <row r="113" spans="2:11" ht="15" customHeight="1">
      <c r="B113" s="232"/>
      <c r="C113" s="212" t="s">
        <v>42</v>
      </c>
      <c r="D113" s="212"/>
      <c r="E113" s="212"/>
      <c r="F113" s="231" t="s">
        <v>751</v>
      </c>
      <c r="G113" s="212"/>
      <c r="H113" s="212" t="s">
        <v>794</v>
      </c>
      <c r="I113" s="212" t="s">
        <v>785</v>
      </c>
      <c r="J113" s="212"/>
      <c r="K113" s="223"/>
    </row>
    <row r="114" spans="2:11" ht="15" customHeight="1">
      <c r="B114" s="232"/>
      <c r="C114" s="212" t="s">
        <v>52</v>
      </c>
      <c r="D114" s="212"/>
      <c r="E114" s="212"/>
      <c r="F114" s="231" t="s">
        <v>751</v>
      </c>
      <c r="G114" s="212"/>
      <c r="H114" s="212" t="s">
        <v>795</v>
      </c>
      <c r="I114" s="212" t="s">
        <v>785</v>
      </c>
      <c r="J114" s="212"/>
      <c r="K114" s="223"/>
    </row>
    <row r="115" spans="2:11" ht="15" customHeight="1">
      <c r="B115" s="232"/>
      <c r="C115" s="212" t="s">
        <v>61</v>
      </c>
      <c r="D115" s="212"/>
      <c r="E115" s="212"/>
      <c r="F115" s="231" t="s">
        <v>751</v>
      </c>
      <c r="G115" s="212"/>
      <c r="H115" s="212" t="s">
        <v>796</v>
      </c>
      <c r="I115" s="212" t="s">
        <v>797</v>
      </c>
      <c r="J115" s="212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8"/>
      <c r="D117" s="208"/>
      <c r="E117" s="208"/>
      <c r="F117" s="243"/>
      <c r="G117" s="208"/>
      <c r="H117" s="208"/>
      <c r="I117" s="208"/>
      <c r="J117" s="208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7"/>
      <c r="C120" s="316" t="s">
        <v>798</v>
      </c>
      <c r="D120" s="316"/>
      <c r="E120" s="316"/>
      <c r="F120" s="316"/>
      <c r="G120" s="316"/>
      <c r="H120" s="316"/>
      <c r="I120" s="316"/>
      <c r="J120" s="316"/>
      <c r="K120" s="248"/>
    </row>
    <row r="121" spans="2:11" ht="17.25" customHeight="1">
      <c r="B121" s="249"/>
      <c r="C121" s="224" t="s">
        <v>745</v>
      </c>
      <c r="D121" s="224"/>
      <c r="E121" s="224"/>
      <c r="F121" s="224" t="s">
        <v>746</v>
      </c>
      <c r="G121" s="225"/>
      <c r="H121" s="224" t="s">
        <v>118</v>
      </c>
      <c r="I121" s="224" t="s">
        <v>61</v>
      </c>
      <c r="J121" s="224" t="s">
        <v>747</v>
      </c>
      <c r="K121" s="250"/>
    </row>
    <row r="122" spans="2:11" ht="17.25" customHeight="1">
      <c r="B122" s="249"/>
      <c r="C122" s="226" t="s">
        <v>748</v>
      </c>
      <c r="D122" s="226"/>
      <c r="E122" s="226"/>
      <c r="F122" s="227" t="s">
        <v>749</v>
      </c>
      <c r="G122" s="228"/>
      <c r="H122" s="226"/>
      <c r="I122" s="226"/>
      <c r="J122" s="226" t="s">
        <v>750</v>
      </c>
      <c r="K122" s="250"/>
    </row>
    <row r="123" spans="2:11" ht="5.25" customHeight="1">
      <c r="B123" s="251"/>
      <c r="C123" s="229"/>
      <c r="D123" s="229"/>
      <c r="E123" s="229"/>
      <c r="F123" s="229"/>
      <c r="G123" s="212"/>
      <c r="H123" s="229"/>
      <c r="I123" s="229"/>
      <c r="J123" s="229"/>
      <c r="K123" s="252"/>
    </row>
    <row r="124" spans="2:11" ht="15" customHeight="1">
      <c r="B124" s="251"/>
      <c r="C124" s="212" t="s">
        <v>754</v>
      </c>
      <c r="D124" s="229"/>
      <c r="E124" s="229"/>
      <c r="F124" s="231" t="s">
        <v>751</v>
      </c>
      <c r="G124" s="212"/>
      <c r="H124" s="212" t="s">
        <v>790</v>
      </c>
      <c r="I124" s="212" t="s">
        <v>753</v>
      </c>
      <c r="J124" s="212">
        <v>120</v>
      </c>
      <c r="K124" s="253"/>
    </row>
    <row r="125" spans="2:11" ht="15" customHeight="1">
      <c r="B125" s="251"/>
      <c r="C125" s="212" t="s">
        <v>799</v>
      </c>
      <c r="D125" s="212"/>
      <c r="E125" s="212"/>
      <c r="F125" s="231" t="s">
        <v>751</v>
      </c>
      <c r="G125" s="212"/>
      <c r="H125" s="212" t="s">
        <v>800</v>
      </c>
      <c r="I125" s="212" t="s">
        <v>753</v>
      </c>
      <c r="J125" s="212" t="s">
        <v>801</v>
      </c>
      <c r="K125" s="253"/>
    </row>
    <row r="126" spans="2:11" ht="15" customHeight="1">
      <c r="B126" s="251"/>
      <c r="C126" s="212" t="s">
        <v>700</v>
      </c>
      <c r="D126" s="212"/>
      <c r="E126" s="212"/>
      <c r="F126" s="231" t="s">
        <v>751</v>
      </c>
      <c r="G126" s="212"/>
      <c r="H126" s="212" t="s">
        <v>802</v>
      </c>
      <c r="I126" s="212" t="s">
        <v>753</v>
      </c>
      <c r="J126" s="212" t="s">
        <v>801</v>
      </c>
      <c r="K126" s="253"/>
    </row>
    <row r="127" spans="2:11" ht="15" customHeight="1">
      <c r="B127" s="251"/>
      <c r="C127" s="212" t="s">
        <v>762</v>
      </c>
      <c r="D127" s="212"/>
      <c r="E127" s="212"/>
      <c r="F127" s="231" t="s">
        <v>757</v>
      </c>
      <c r="G127" s="212"/>
      <c r="H127" s="212" t="s">
        <v>763</v>
      </c>
      <c r="I127" s="212" t="s">
        <v>753</v>
      </c>
      <c r="J127" s="212">
        <v>15</v>
      </c>
      <c r="K127" s="253"/>
    </row>
    <row r="128" spans="2:11" ht="15" customHeight="1">
      <c r="B128" s="251"/>
      <c r="C128" s="233" t="s">
        <v>764</v>
      </c>
      <c r="D128" s="233"/>
      <c r="E128" s="233"/>
      <c r="F128" s="234" t="s">
        <v>757</v>
      </c>
      <c r="G128" s="233"/>
      <c r="H128" s="233" t="s">
        <v>765</v>
      </c>
      <c r="I128" s="233" t="s">
        <v>753</v>
      </c>
      <c r="J128" s="233">
        <v>15</v>
      </c>
      <c r="K128" s="253"/>
    </row>
    <row r="129" spans="2:11" ht="15" customHeight="1">
      <c r="B129" s="251"/>
      <c r="C129" s="233" t="s">
        <v>766</v>
      </c>
      <c r="D129" s="233"/>
      <c r="E129" s="233"/>
      <c r="F129" s="234" t="s">
        <v>757</v>
      </c>
      <c r="G129" s="233"/>
      <c r="H129" s="233" t="s">
        <v>767</v>
      </c>
      <c r="I129" s="233" t="s">
        <v>753</v>
      </c>
      <c r="J129" s="233">
        <v>20</v>
      </c>
      <c r="K129" s="253"/>
    </row>
    <row r="130" spans="2:11" ht="15" customHeight="1">
      <c r="B130" s="251"/>
      <c r="C130" s="233" t="s">
        <v>768</v>
      </c>
      <c r="D130" s="233"/>
      <c r="E130" s="233"/>
      <c r="F130" s="234" t="s">
        <v>757</v>
      </c>
      <c r="G130" s="233"/>
      <c r="H130" s="233" t="s">
        <v>769</v>
      </c>
      <c r="I130" s="233" t="s">
        <v>753</v>
      </c>
      <c r="J130" s="233">
        <v>20</v>
      </c>
      <c r="K130" s="253"/>
    </row>
    <row r="131" spans="2:11" ht="15" customHeight="1">
      <c r="B131" s="251"/>
      <c r="C131" s="212" t="s">
        <v>756</v>
      </c>
      <c r="D131" s="212"/>
      <c r="E131" s="212"/>
      <c r="F131" s="231" t="s">
        <v>757</v>
      </c>
      <c r="G131" s="212"/>
      <c r="H131" s="212" t="s">
        <v>790</v>
      </c>
      <c r="I131" s="212" t="s">
        <v>753</v>
      </c>
      <c r="J131" s="212">
        <v>50</v>
      </c>
      <c r="K131" s="253"/>
    </row>
    <row r="132" spans="2:11" ht="15" customHeight="1">
      <c r="B132" s="251"/>
      <c r="C132" s="212" t="s">
        <v>770</v>
      </c>
      <c r="D132" s="212"/>
      <c r="E132" s="212"/>
      <c r="F132" s="231" t="s">
        <v>757</v>
      </c>
      <c r="G132" s="212"/>
      <c r="H132" s="212" t="s">
        <v>790</v>
      </c>
      <c r="I132" s="212" t="s">
        <v>753</v>
      </c>
      <c r="J132" s="212">
        <v>50</v>
      </c>
      <c r="K132" s="253"/>
    </row>
    <row r="133" spans="2:11" ht="15" customHeight="1">
      <c r="B133" s="251"/>
      <c r="C133" s="212" t="s">
        <v>776</v>
      </c>
      <c r="D133" s="212"/>
      <c r="E133" s="212"/>
      <c r="F133" s="231" t="s">
        <v>757</v>
      </c>
      <c r="G133" s="212"/>
      <c r="H133" s="212" t="s">
        <v>790</v>
      </c>
      <c r="I133" s="212" t="s">
        <v>753</v>
      </c>
      <c r="J133" s="212">
        <v>50</v>
      </c>
      <c r="K133" s="253"/>
    </row>
    <row r="134" spans="2:11" ht="15" customHeight="1">
      <c r="B134" s="251"/>
      <c r="C134" s="212" t="s">
        <v>778</v>
      </c>
      <c r="D134" s="212"/>
      <c r="E134" s="212"/>
      <c r="F134" s="231" t="s">
        <v>757</v>
      </c>
      <c r="G134" s="212"/>
      <c r="H134" s="212" t="s">
        <v>790</v>
      </c>
      <c r="I134" s="212" t="s">
        <v>753</v>
      </c>
      <c r="J134" s="212">
        <v>50</v>
      </c>
      <c r="K134" s="253"/>
    </row>
    <row r="135" spans="2:11" ht="15" customHeight="1">
      <c r="B135" s="251"/>
      <c r="C135" s="212" t="s">
        <v>124</v>
      </c>
      <c r="D135" s="212"/>
      <c r="E135" s="212"/>
      <c r="F135" s="231" t="s">
        <v>757</v>
      </c>
      <c r="G135" s="212"/>
      <c r="H135" s="212" t="s">
        <v>803</v>
      </c>
      <c r="I135" s="212" t="s">
        <v>753</v>
      </c>
      <c r="J135" s="212">
        <v>255</v>
      </c>
      <c r="K135" s="253"/>
    </row>
    <row r="136" spans="2:11" ht="15" customHeight="1">
      <c r="B136" s="251"/>
      <c r="C136" s="212" t="s">
        <v>780</v>
      </c>
      <c r="D136" s="212"/>
      <c r="E136" s="212"/>
      <c r="F136" s="231" t="s">
        <v>751</v>
      </c>
      <c r="G136" s="212"/>
      <c r="H136" s="212" t="s">
        <v>804</v>
      </c>
      <c r="I136" s="212" t="s">
        <v>782</v>
      </c>
      <c r="J136" s="212"/>
      <c r="K136" s="253"/>
    </row>
    <row r="137" spans="2:11" ht="15" customHeight="1">
      <c r="B137" s="251"/>
      <c r="C137" s="212" t="s">
        <v>783</v>
      </c>
      <c r="D137" s="212"/>
      <c r="E137" s="212"/>
      <c r="F137" s="231" t="s">
        <v>751</v>
      </c>
      <c r="G137" s="212"/>
      <c r="H137" s="212" t="s">
        <v>805</v>
      </c>
      <c r="I137" s="212" t="s">
        <v>785</v>
      </c>
      <c r="J137" s="212"/>
      <c r="K137" s="253"/>
    </row>
    <row r="138" spans="2:11" ht="15" customHeight="1">
      <c r="B138" s="251"/>
      <c r="C138" s="212" t="s">
        <v>786</v>
      </c>
      <c r="D138" s="212"/>
      <c r="E138" s="212"/>
      <c r="F138" s="231" t="s">
        <v>751</v>
      </c>
      <c r="G138" s="212"/>
      <c r="H138" s="212" t="s">
        <v>786</v>
      </c>
      <c r="I138" s="212" t="s">
        <v>785</v>
      </c>
      <c r="J138" s="212"/>
      <c r="K138" s="253"/>
    </row>
    <row r="139" spans="2:11" ht="15" customHeight="1">
      <c r="B139" s="251"/>
      <c r="C139" s="212" t="s">
        <v>42</v>
      </c>
      <c r="D139" s="212"/>
      <c r="E139" s="212"/>
      <c r="F139" s="231" t="s">
        <v>751</v>
      </c>
      <c r="G139" s="212"/>
      <c r="H139" s="212" t="s">
        <v>806</v>
      </c>
      <c r="I139" s="212" t="s">
        <v>785</v>
      </c>
      <c r="J139" s="212"/>
      <c r="K139" s="253"/>
    </row>
    <row r="140" spans="2:11" ht="15" customHeight="1">
      <c r="B140" s="251"/>
      <c r="C140" s="212" t="s">
        <v>807</v>
      </c>
      <c r="D140" s="212"/>
      <c r="E140" s="212"/>
      <c r="F140" s="231" t="s">
        <v>751</v>
      </c>
      <c r="G140" s="212"/>
      <c r="H140" s="212" t="s">
        <v>808</v>
      </c>
      <c r="I140" s="212" t="s">
        <v>785</v>
      </c>
      <c r="J140" s="212"/>
      <c r="K140" s="253"/>
    </row>
    <row r="141" spans="2:11" ht="15" customHeight="1">
      <c r="B141" s="254"/>
      <c r="C141" s="255"/>
      <c r="D141" s="255"/>
      <c r="E141" s="255"/>
      <c r="F141" s="255"/>
      <c r="G141" s="255"/>
      <c r="H141" s="255"/>
      <c r="I141" s="255"/>
      <c r="J141" s="255"/>
      <c r="K141" s="256"/>
    </row>
    <row r="142" spans="2:11" ht="18.75" customHeight="1">
      <c r="B142" s="208"/>
      <c r="C142" s="208"/>
      <c r="D142" s="208"/>
      <c r="E142" s="208"/>
      <c r="F142" s="243"/>
      <c r="G142" s="208"/>
      <c r="H142" s="208"/>
      <c r="I142" s="208"/>
      <c r="J142" s="208"/>
      <c r="K142" s="208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19" t="s">
        <v>809</v>
      </c>
      <c r="D145" s="319"/>
      <c r="E145" s="319"/>
      <c r="F145" s="319"/>
      <c r="G145" s="319"/>
      <c r="H145" s="319"/>
      <c r="I145" s="319"/>
      <c r="J145" s="319"/>
      <c r="K145" s="223"/>
    </row>
    <row r="146" spans="2:11" ht="17.25" customHeight="1">
      <c r="B146" s="222"/>
      <c r="C146" s="224" t="s">
        <v>745</v>
      </c>
      <c r="D146" s="224"/>
      <c r="E146" s="224"/>
      <c r="F146" s="224" t="s">
        <v>746</v>
      </c>
      <c r="G146" s="225"/>
      <c r="H146" s="224" t="s">
        <v>118</v>
      </c>
      <c r="I146" s="224" t="s">
        <v>61</v>
      </c>
      <c r="J146" s="224" t="s">
        <v>747</v>
      </c>
      <c r="K146" s="223"/>
    </row>
    <row r="147" spans="2:11" ht="17.25" customHeight="1">
      <c r="B147" s="222"/>
      <c r="C147" s="226" t="s">
        <v>748</v>
      </c>
      <c r="D147" s="226"/>
      <c r="E147" s="226"/>
      <c r="F147" s="227" t="s">
        <v>749</v>
      </c>
      <c r="G147" s="228"/>
      <c r="H147" s="226"/>
      <c r="I147" s="226"/>
      <c r="J147" s="226" t="s">
        <v>750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3"/>
    </row>
    <row r="149" spans="2:11" ht="15" customHeight="1">
      <c r="B149" s="232"/>
      <c r="C149" s="257" t="s">
        <v>754</v>
      </c>
      <c r="D149" s="212"/>
      <c r="E149" s="212"/>
      <c r="F149" s="258" t="s">
        <v>751</v>
      </c>
      <c r="G149" s="212"/>
      <c r="H149" s="257" t="s">
        <v>790</v>
      </c>
      <c r="I149" s="257" t="s">
        <v>753</v>
      </c>
      <c r="J149" s="257">
        <v>120</v>
      </c>
      <c r="K149" s="253"/>
    </row>
    <row r="150" spans="2:11" ht="15" customHeight="1">
      <c r="B150" s="232"/>
      <c r="C150" s="257" t="s">
        <v>799</v>
      </c>
      <c r="D150" s="212"/>
      <c r="E150" s="212"/>
      <c r="F150" s="258" t="s">
        <v>751</v>
      </c>
      <c r="G150" s="212"/>
      <c r="H150" s="257" t="s">
        <v>810</v>
      </c>
      <c r="I150" s="257" t="s">
        <v>753</v>
      </c>
      <c r="J150" s="257" t="s">
        <v>801</v>
      </c>
      <c r="K150" s="253"/>
    </row>
    <row r="151" spans="2:11" ht="15" customHeight="1">
      <c r="B151" s="232"/>
      <c r="C151" s="257" t="s">
        <v>700</v>
      </c>
      <c r="D151" s="212"/>
      <c r="E151" s="212"/>
      <c r="F151" s="258" t="s">
        <v>751</v>
      </c>
      <c r="G151" s="212"/>
      <c r="H151" s="257" t="s">
        <v>811</v>
      </c>
      <c r="I151" s="257" t="s">
        <v>753</v>
      </c>
      <c r="J151" s="257" t="s">
        <v>801</v>
      </c>
      <c r="K151" s="253"/>
    </row>
    <row r="152" spans="2:11" ht="15" customHeight="1">
      <c r="B152" s="232"/>
      <c r="C152" s="257" t="s">
        <v>756</v>
      </c>
      <c r="D152" s="212"/>
      <c r="E152" s="212"/>
      <c r="F152" s="258" t="s">
        <v>757</v>
      </c>
      <c r="G152" s="212"/>
      <c r="H152" s="257" t="s">
        <v>790</v>
      </c>
      <c r="I152" s="257" t="s">
        <v>753</v>
      </c>
      <c r="J152" s="257">
        <v>50</v>
      </c>
      <c r="K152" s="253"/>
    </row>
    <row r="153" spans="2:11" ht="15" customHeight="1">
      <c r="B153" s="232"/>
      <c r="C153" s="257" t="s">
        <v>759</v>
      </c>
      <c r="D153" s="212"/>
      <c r="E153" s="212"/>
      <c r="F153" s="258" t="s">
        <v>751</v>
      </c>
      <c r="G153" s="212"/>
      <c r="H153" s="257" t="s">
        <v>790</v>
      </c>
      <c r="I153" s="257" t="s">
        <v>761</v>
      </c>
      <c r="J153" s="257"/>
      <c r="K153" s="253"/>
    </row>
    <row r="154" spans="2:11" ht="15" customHeight="1">
      <c r="B154" s="232"/>
      <c r="C154" s="257" t="s">
        <v>770</v>
      </c>
      <c r="D154" s="212"/>
      <c r="E154" s="212"/>
      <c r="F154" s="258" t="s">
        <v>757</v>
      </c>
      <c r="G154" s="212"/>
      <c r="H154" s="257" t="s">
        <v>790</v>
      </c>
      <c r="I154" s="257" t="s">
        <v>753</v>
      </c>
      <c r="J154" s="257">
        <v>50</v>
      </c>
      <c r="K154" s="253"/>
    </row>
    <row r="155" spans="2:11" ht="15" customHeight="1">
      <c r="B155" s="232"/>
      <c r="C155" s="257" t="s">
        <v>778</v>
      </c>
      <c r="D155" s="212"/>
      <c r="E155" s="212"/>
      <c r="F155" s="258" t="s">
        <v>757</v>
      </c>
      <c r="G155" s="212"/>
      <c r="H155" s="257" t="s">
        <v>790</v>
      </c>
      <c r="I155" s="257" t="s">
        <v>753</v>
      </c>
      <c r="J155" s="257">
        <v>50</v>
      </c>
      <c r="K155" s="253"/>
    </row>
    <row r="156" spans="2:11" ht="15" customHeight="1">
      <c r="B156" s="232"/>
      <c r="C156" s="257" t="s">
        <v>776</v>
      </c>
      <c r="D156" s="212"/>
      <c r="E156" s="212"/>
      <c r="F156" s="258" t="s">
        <v>757</v>
      </c>
      <c r="G156" s="212"/>
      <c r="H156" s="257" t="s">
        <v>790</v>
      </c>
      <c r="I156" s="257" t="s">
        <v>753</v>
      </c>
      <c r="J156" s="257">
        <v>50</v>
      </c>
      <c r="K156" s="253"/>
    </row>
    <row r="157" spans="2:11" ht="15" customHeight="1">
      <c r="B157" s="232"/>
      <c r="C157" s="257" t="s">
        <v>95</v>
      </c>
      <c r="D157" s="212"/>
      <c r="E157" s="212"/>
      <c r="F157" s="258" t="s">
        <v>751</v>
      </c>
      <c r="G157" s="212"/>
      <c r="H157" s="257" t="s">
        <v>812</v>
      </c>
      <c r="I157" s="257" t="s">
        <v>753</v>
      </c>
      <c r="J157" s="257" t="s">
        <v>813</v>
      </c>
      <c r="K157" s="253"/>
    </row>
    <row r="158" spans="2:11" ht="15" customHeight="1">
      <c r="B158" s="232"/>
      <c r="C158" s="257" t="s">
        <v>814</v>
      </c>
      <c r="D158" s="212"/>
      <c r="E158" s="212"/>
      <c r="F158" s="258" t="s">
        <v>751</v>
      </c>
      <c r="G158" s="212"/>
      <c r="H158" s="257" t="s">
        <v>815</v>
      </c>
      <c r="I158" s="257" t="s">
        <v>785</v>
      </c>
      <c r="J158" s="257"/>
      <c r="K158" s="253"/>
    </row>
    <row r="159" spans="2:11" ht="15" customHeight="1">
      <c r="B159" s="259"/>
      <c r="C159" s="241"/>
      <c r="D159" s="241"/>
      <c r="E159" s="241"/>
      <c r="F159" s="241"/>
      <c r="G159" s="241"/>
      <c r="H159" s="241"/>
      <c r="I159" s="241"/>
      <c r="J159" s="241"/>
      <c r="K159" s="260"/>
    </row>
    <row r="160" spans="2:11" ht="18.75" customHeight="1">
      <c r="B160" s="208"/>
      <c r="C160" s="212"/>
      <c r="D160" s="212"/>
      <c r="E160" s="212"/>
      <c r="F160" s="231"/>
      <c r="G160" s="212"/>
      <c r="H160" s="212"/>
      <c r="I160" s="212"/>
      <c r="J160" s="212"/>
      <c r="K160" s="208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199"/>
      <c r="C162" s="200"/>
      <c r="D162" s="200"/>
      <c r="E162" s="200"/>
      <c r="F162" s="200"/>
      <c r="G162" s="200"/>
      <c r="H162" s="200"/>
      <c r="I162" s="200"/>
      <c r="J162" s="200"/>
      <c r="K162" s="201"/>
    </row>
    <row r="163" spans="2:11" ht="45" customHeight="1">
      <c r="B163" s="202"/>
      <c r="C163" s="316" t="s">
        <v>816</v>
      </c>
      <c r="D163" s="316"/>
      <c r="E163" s="316"/>
      <c r="F163" s="316"/>
      <c r="G163" s="316"/>
      <c r="H163" s="316"/>
      <c r="I163" s="316"/>
      <c r="J163" s="316"/>
      <c r="K163" s="203"/>
    </row>
    <row r="164" spans="2:11" ht="17.25" customHeight="1">
      <c r="B164" s="202"/>
      <c r="C164" s="224" t="s">
        <v>745</v>
      </c>
      <c r="D164" s="224"/>
      <c r="E164" s="224"/>
      <c r="F164" s="224" t="s">
        <v>746</v>
      </c>
      <c r="G164" s="261"/>
      <c r="H164" s="262" t="s">
        <v>118</v>
      </c>
      <c r="I164" s="262" t="s">
        <v>61</v>
      </c>
      <c r="J164" s="224" t="s">
        <v>747</v>
      </c>
      <c r="K164" s="203"/>
    </row>
    <row r="165" spans="2:11" ht="17.25" customHeight="1">
      <c r="B165" s="205"/>
      <c r="C165" s="226" t="s">
        <v>748</v>
      </c>
      <c r="D165" s="226"/>
      <c r="E165" s="226"/>
      <c r="F165" s="227" t="s">
        <v>749</v>
      </c>
      <c r="G165" s="263"/>
      <c r="H165" s="264"/>
      <c r="I165" s="264"/>
      <c r="J165" s="226" t="s">
        <v>750</v>
      </c>
      <c r="K165" s="206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3"/>
    </row>
    <row r="167" spans="2:11" ht="15" customHeight="1">
      <c r="B167" s="232"/>
      <c r="C167" s="212" t="s">
        <v>754</v>
      </c>
      <c r="D167" s="212"/>
      <c r="E167" s="212"/>
      <c r="F167" s="231" t="s">
        <v>751</v>
      </c>
      <c r="G167" s="212"/>
      <c r="H167" s="212" t="s">
        <v>790</v>
      </c>
      <c r="I167" s="212" t="s">
        <v>753</v>
      </c>
      <c r="J167" s="212">
        <v>120</v>
      </c>
      <c r="K167" s="253"/>
    </row>
    <row r="168" spans="2:11" ht="15" customHeight="1">
      <c r="B168" s="232"/>
      <c r="C168" s="212" t="s">
        <v>799</v>
      </c>
      <c r="D168" s="212"/>
      <c r="E168" s="212"/>
      <c r="F168" s="231" t="s">
        <v>751</v>
      </c>
      <c r="G168" s="212"/>
      <c r="H168" s="212" t="s">
        <v>800</v>
      </c>
      <c r="I168" s="212" t="s">
        <v>753</v>
      </c>
      <c r="J168" s="212" t="s">
        <v>801</v>
      </c>
      <c r="K168" s="253"/>
    </row>
    <row r="169" spans="2:11" ht="15" customHeight="1">
      <c r="B169" s="232"/>
      <c r="C169" s="212" t="s">
        <v>700</v>
      </c>
      <c r="D169" s="212"/>
      <c r="E169" s="212"/>
      <c r="F169" s="231" t="s">
        <v>751</v>
      </c>
      <c r="G169" s="212"/>
      <c r="H169" s="212" t="s">
        <v>817</v>
      </c>
      <c r="I169" s="212" t="s">
        <v>753</v>
      </c>
      <c r="J169" s="212" t="s">
        <v>801</v>
      </c>
      <c r="K169" s="253"/>
    </row>
    <row r="170" spans="2:11" ht="15" customHeight="1">
      <c r="B170" s="232"/>
      <c r="C170" s="212" t="s">
        <v>756</v>
      </c>
      <c r="D170" s="212"/>
      <c r="E170" s="212"/>
      <c r="F170" s="231" t="s">
        <v>757</v>
      </c>
      <c r="G170" s="212"/>
      <c r="H170" s="212" t="s">
        <v>817</v>
      </c>
      <c r="I170" s="212" t="s">
        <v>753</v>
      </c>
      <c r="J170" s="212">
        <v>50</v>
      </c>
      <c r="K170" s="253"/>
    </row>
    <row r="171" spans="2:11" ht="15" customHeight="1">
      <c r="B171" s="232"/>
      <c r="C171" s="212" t="s">
        <v>759</v>
      </c>
      <c r="D171" s="212"/>
      <c r="E171" s="212"/>
      <c r="F171" s="231" t="s">
        <v>751</v>
      </c>
      <c r="G171" s="212"/>
      <c r="H171" s="212" t="s">
        <v>817</v>
      </c>
      <c r="I171" s="212" t="s">
        <v>761</v>
      </c>
      <c r="J171" s="212"/>
      <c r="K171" s="253"/>
    </row>
    <row r="172" spans="2:11" ht="15" customHeight="1">
      <c r="B172" s="232"/>
      <c r="C172" s="212" t="s">
        <v>770</v>
      </c>
      <c r="D172" s="212"/>
      <c r="E172" s="212"/>
      <c r="F172" s="231" t="s">
        <v>757</v>
      </c>
      <c r="G172" s="212"/>
      <c r="H172" s="212" t="s">
        <v>817</v>
      </c>
      <c r="I172" s="212" t="s">
        <v>753</v>
      </c>
      <c r="J172" s="212">
        <v>50</v>
      </c>
      <c r="K172" s="253"/>
    </row>
    <row r="173" spans="2:11" ht="15" customHeight="1">
      <c r="B173" s="232"/>
      <c r="C173" s="212" t="s">
        <v>778</v>
      </c>
      <c r="D173" s="212"/>
      <c r="E173" s="212"/>
      <c r="F173" s="231" t="s">
        <v>757</v>
      </c>
      <c r="G173" s="212"/>
      <c r="H173" s="212" t="s">
        <v>817</v>
      </c>
      <c r="I173" s="212" t="s">
        <v>753</v>
      </c>
      <c r="J173" s="212">
        <v>50</v>
      </c>
      <c r="K173" s="253"/>
    </row>
    <row r="174" spans="2:11" ht="15" customHeight="1">
      <c r="B174" s="232"/>
      <c r="C174" s="212" t="s">
        <v>776</v>
      </c>
      <c r="D174" s="212"/>
      <c r="E174" s="212"/>
      <c r="F174" s="231" t="s">
        <v>757</v>
      </c>
      <c r="G174" s="212"/>
      <c r="H174" s="212" t="s">
        <v>817</v>
      </c>
      <c r="I174" s="212" t="s">
        <v>753</v>
      </c>
      <c r="J174" s="212">
        <v>50</v>
      </c>
      <c r="K174" s="253"/>
    </row>
    <row r="175" spans="2:11" ht="15" customHeight="1">
      <c r="B175" s="232"/>
      <c r="C175" s="212" t="s">
        <v>117</v>
      </c>
      <c r="D175" s="212"/>
      <c r="E175" s="212"/>
      <c r="F175" s="231" t="s">
        <v>751</v>
      </c>
      <c r="G175" s="212"/>
      <c r="H175" s="212" t="s">
        <v>818</v>
      </c>
      <c r="I175" s="212" t="s">
        <v>819</v>
      </c>
      <c r="J175" s="212"/>
      <c r="K175" s="253"/>
    </row>
    <row r="176" spans="2:11" ht="15" customHeight="1">
      <c r="B176" s="232"/>
      <c r="C176" s="212" t="s">
        <v>61</v>
      </c>
      <c r="D176" s="212"/>
      <c r="E176" s="212"/>
      <c r="F176" s="231" t="s">
        <v>751</v>
      </c>
      <c r="G176" s="212"/>
      <c r="H176" s="212" t="s">
        <v>820</v>
      </c>
      <c r="I176" s="212" t="s">
        <v>821</v>
      </c>
      <c r="J176" s="212">
        <v>1</v>
      </c>
      <c r="K176" s="253"/>
    </row>
    <row r="177" spans="2:11" ht="15" customHeight="1">
      <c r="B177" s="232"/>
      <c r="C177" s="212" t="s">
        <v>57</v>
      </c>
      <c r="D177" s="212"/>
      <c r="E177" s="212"/>
      <c r="F177" s="231" t="s">
        <v>751</v>
      </c>
      <c r="G177" s="212"/>
      <c r="H177" s="212" t="s">
        <v>822</v>
      </c>
      <c r="I177" s="212" t="s">
        <v>753</v>
      </c>
      <c r="J177" s="212">
        <v>20</v>
      </c>
      <c r="K177" s="253"/>
    </row>
    <row r="178" spans="2:11" ht="15" customHeight="1">
      <c r="B178" s="232"/>
      <c r="C178" s="212" t="s">
        <v>118</v>
      </c>
      <c r="D178" s="212"/>
      <c r="E178" s="212"/>
      <c r="F178" s="231" t="s">
        <v>751</v>
      </c>
      <c r="G178" s="212"/>
      <c r="H178" s="212" t="s">
        <v>823</v>
      </c>
      <c r="I178" s="212" t="s">
        <v>753</v>
      </c>
      <c r="J178" s="212">
        <v>255</v>
      </c>
      <c r="K178" s="253"/>
    </row>
    <row r="179" spans="2:11" ht="15" customHeight="1">
      <c r="B179" s="232"/>
      <c r="C179" s="212" t="s">
        <v>119</v>
      </c>
      <c r="D179" s="212"/>
      <c r="E179" s="212"/>
      <c r="F179" s="231" t="s">
        <v>751</v>
      </c>
      <c r="G179" s="212"/>
      <c r="H179" s="212" t="s">
        <v>716</v>
      </c>
      <c r="I179" s="212" t="s">
        <v>753</v>
      </c>
      <c r="J179" s="212">
        <v>10</v>
      </c>
      <c r="K179" s="253"/>
    </row>
    <row r="180" spans="2:11" ht="15" customHeight="1">
      <c r="B180" s="232"/>
      <c r="C180" s="212" t="s">
        <v>120</v>
      </c>
      <c r="D180" s="212"/>
      <c r="E180" s="212"/>
      <c r="F180" s="231" t="s">
        <v>751</v>
      </c>
      <c r="G180" s="212"/>
      <c r="H180" s="212" t="s">
        <v>824</v>
      </c>
      <c r="I180" s="212" t="s">
        <v>785</v>
      </c>
      <c r="J180" s="212"/>
      <c r="K180" s="253"/>
    </row>
    <row r="181" spans="2:11" ht="15" customHeight="1">
      <c r="B181" s="232"/>
      <c r="C181" s="212" t="s">
        <v>825</v>
      </c>
      <c r="D181" s="212"/>
      <c r="E181" s="212"/>
      <c r="F181" s="231" t="s">
        <v>751</v>
      </c>
      <c r="G181" s="212"/>
      <c r="H181" s="212" t="s">
        <v>826</v>
      </c>
      <c r="I181" s="212" t="s">
        <v>785</v>
      </c>
      <c r="J181" s="212"/>
      <c r="K181" s="253"/>
    </row>
    <row r="182" spans="2:11" ht="15" customHeight="1">
      <c r="B182" s="232"/>
      <c r="C182" s="212" t="s">
        <v>814</v>
      </c>
      <c r="D182" s="212"/>
      <c r="E182" s="212"/>
      <c r="F182" s="231" t="s">
        <v>751</v>
      </c>
      <c r="G182" s="212"/>
      <c r="H182" s="212" t="s">
        <v>827</v>
      </c>
      <c r="I182" s="212" t="s">
        <v>785</v>
      </c>
      <c r="J182" s="212"/>
      <c r="K182" s="253"/>
    </row>
    <row r="183" spans="2:11" ht="15" customHeight="1">
      <c r="B183" s="232"/>
      <c r="C183" s="212" t="s">
        <v>123</v>
      </c>
      <c r="D183" s="212"/>
      <c r="E183" s="212"/>
      <c r="F183" s="231" t="s">
        <v>757</v>
      </c>
      <c r="G183" s="212"/>
      <c r="H183" s="212" t="s">
        <v>828</v>
      </c>
      <c r="I183" s="212" t="s">
        <v>753</v>
      </c>
      <c r="J183" s="212">
        <v>50</v>
      </c>
      <c r="K183" s="253"/>
    </row>
    <row r="184" spans="2:11" ht="15" customHeight="1">
      <c r="B184" s="259"/>
      <c r="C184" s="241"/>
      <c r="D184" s="241"/>
      <c r="E184" s="241"/>
      <c r="F184" s="241"/>
      <c r="G184" s="241"/>
      <c r="H184" s="241"/>
      <c r="I184" s="241"/>
      <c r="J184" s="241"/>
      <c r="K184" s="260"/>
    </row>
    <row r="185" spans="2:11" ht="18.75" customHeight="1">
      <c r="B185" s="208"/>
      <c r="C185" s="212"/>
      <c r="D185" s="212"/>
      <c r="E185" s="212"/>
      <c r="F185" s="231"/>
      <c r="G185" s="212"/>
      <c r="H185" s="212"/>
      <c r="I185" s="212"/>
      <c r="J185" s="212"/>
      <c r="K185" s="208"/>
    </row>
    <row r="186" spans="2:11" ht="18.75" customHeight="1"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</row>
    <row r="187" spans="2:11" ht="13.5">
      <c r="B187" s="199"/>
      <c r="C187" s="200"/>
      <c r="D187" s="200"/>
      <c r="E187" s="200"/>
      <c r="F187" s="200"/>
      <c r="G187" s="200"/>
      <c r="H187" s="200"/>
      <c r="I187" s="200"/>
      <c r="J187" s="200"/>
      <c r="K187" s="201"/>
    </row>
    <row r="188" spans="2:11" ht="21">
      <c r="B188" s="202"/>
      <c r="C188" s="316" t="s">
        <v>829</v>
      </c>
      <c r="D188" s="316"/>
      <c r="E188" s="316"/>
      <c r="F188" s="316"/>
      <c r="G188" s="316"/>
      <c r="H188" s="316"/>
      <c r="I188" s="316"/>
      <c r="J188" s="316"/>
      <c r="K188" s="203"/>
    </row>
    <row r="189" spans="2:11" ht="25.5" customHeight="1">
      <c r="B189" s="202"/>
      <c r="C189" s="265" t="s">
        <v>830</v>
      </c>
      <c r="D189" s="265"/>
      <c r="E189" s="265"/>
      <c r="F189" s="265" t="s">
        <v>831</v>
      </c>
      <c r="G189" s="266"/>
      <c r="H189" s="317" t="s">
        <v>832</v>
      </c>
      <c r="I189" s="317"/>
      <c r="J189" s="317"/>
      <c r="K189" s="203"/>
    </row>
    <row r="190" spans="2:11" ht="5.25" customHeight="1">
      <c r="B190" s="232"/>
      <c r="C190" s="229"/>
      <c r="D190" s="229"/>
      <c r="E190" s="229"/>
      <c r="F190" s="229"/>
      <c r="G190" s="212"/>
      <c r="H190" s="229"/>
      <c r="I190" s="229"/>
      <c r="J190" s="229"/>
      <c r="K190" s="253"/>
    </row>
    <row r="191" spans="2:11" ht="15" customHeight="1">
      <c r="B191" s="232"/>
      <c r="C191" s="212" t="s">
        <v>833</v>
      </c>
      <c r="D191" s="212"/>
      <c r="E191" s="212"/>
      <c r="F191" s="231" t="s">
        <v>47</v>
      </c>
      <c r="G191" s="212"/>
      <c r="H191" s="315" t="s">
        <v>834</v>
      </c>
      <c r="I191" s="315"/>
      <c r="J191" s="315"/>
      <c r="K191" s="253"/>
    </row>
    <row r="192" spans="2:11" ht="15" customHeight="1">
      <c r="B192" s="232"/>
      <c r="C192" s="238"/>
      <c r="D192" s="212"/>
      <c r="E192" s="212"/>
      <c r="F192" s="231" t="s">
        <v>48</v>
      </c>
      <c r="G192" s="212"/>
      <c r="H192" s="315" t="s">
        <v>835</v>
      </c>
      <c r="I192" s="315"/>
      <c r="J192" s="315"/>
      <c r="K192" s="253"/>
    </row>
    <row r="193" spans="2:11" ht="15" customHeight="1">
      <c r="B193" s="232"/>
      <c r="C193" s="238"/>
      <c r="D193" s="212"/>
      <c r="E193" s="212"/>
      <c r="F193" s="231" t="s">
        <v>51</v>
      </c>
      <c r="G193" s="212"/>
      <c r="H193" s="315" t="s">
        <v>836</v>
      </c>
      <c r="I193" s="315"/>
      <c r="J193" s="315"/>
      <c r="K193" s="253"/>
    </row>
    <row r="194" spans="2:11" ht="15" customHeight="1">
      <c r="B194" s="232"/>
      <c r="C194" s="212"/>
      <c r="D194" s="212"/>
      <c r="E194" s="212"/>
      <c r="F194" s="231" t="s">
        <v>49</v>
      </c>
      <c r="G194" s="212"/>
      <c r="H194" s="315" t="s">
        <v>837</v>
      </c>
      <c r="I194" s="315"/>
      <c r="J194" s="315"/>
      <c r="K194" s="253"/>
    </row>
    <row r="195" spans="2:11" ht="15" customHeight="1">
      <c r="B195" s="232"/>
      <c r="C195" s="212"/>
      <c r="D195" s="212"/>
      <c r="E195" s="212"/>
      <c r="F195" s="231" t="s">
        <v>50</v>
      </c>
      <c r="G195" s="212"/>
      <c r="H195" s="315" t="s">
        <v>838</v>
      </c>
      <c r="I195" s="315"/>
      <c r="J195" s="315"/>
      <c r="K195" s="253"/>
    </row>
    <row r="196" spans="2:11" ht="15" customHeight="1">
      <c r="B196" s="232"/>
      <c r="C196" s="212"/>
      <c r="D196" s="212"/>
      <c r="E196" s="212"/>
      <c r="F196" s="231"/>
      <c r="G196" s="212"/>
      <c r="H196" s="212"/>
      <c r="I196" s="212"/>
      <c r="J196" s="212"/>
      <c r="K196" s="253"/>
    </row>
    <row r="197" spans="2:11" ht="15" customHeight="1">
      <c r="B197" s="232"/>
      <c r="C197" s="212" t="s">
        <v>797</v>
      </c>
      <c r="D197" s="212"/>
      <c r="E197" s="212"/>
      <c r="F197" s="231" t="s">
        <v>82</v>
      </c>
      <c r="G197" s="212"/>
      <c r="H197" s="315" t="s">
        <v>81</v>
      </c>
      <c r="I197" s="315"/>
      <c r="J197" s="315"/>
      <c r="K197" s="253"/>
    </row>
    <row r="198" spans="2:11" ht="15" customHeight="1">
      <c r="B198" s="232"/>
      <c r="C198" s="238"/>
      <c r="D198" s="212"/>
      <c r="E198" s="212"/>
      <c r="F198" s="231" t="s">
        <v>696</v>
      </c>
      <c r="G198" s="212"/>
      <c r="H198" s="315" t="s">
        <v>697</v>
      </c>
      <c r="I198" s="315"/>
      <c r="J198" s="315"/>
      <c r="K198" s="253"/>
    </row>
    <row r="199" spans="2:11" ht="15" customHeight="1">
      <c r="B199" s="232"/>
      <c r="C199" s="212"/>
      <c r="D199" s="212"/>
      <c r="E199" s="212"/>
      <c r="F199" s="231" t="s">
        <v>694</v>
      </c>
      <c r="G199" s="212"/>
      <c r="H199" s="315" t="s">
        <v>839</v>
      </c>
      <c r="I199" s="315"/>
      <c r="J199" s="315"/>
      <c r="K199" s="253"/>
    </row>
    <row r="200" spans="2:11" ht="15" customHeight="1">
      <c r="B200" s="267"/>
      <c r="C200" s="238"/>
      <c r="D200" s="238"/>
      <c r="E200" s="238"/>
      <c r="F200" s="231" t="s">
        <v>87</v>
      </c>
      <c r="G200" s="217"/>
      <c r="H200" s="314" t="s">
        <v>86</v>
      </c>
      <c r="I200" s="314"/>
      <c r="J200" s="314"/>
      <c r="K200" s="268"/>
    </row>
    <row r="201" spans="2:11" ht="15" customHeight="1">
      <c r="B201" s="267"/>
      <c r="C201" s="238"/>
      <c r="D201" s="238"/>
      <c r="E201" s="238"/>
      <c r="F201" s="231" t="s">
        <v>698</v>
      </c>
      <c r="G201" s="217"/>
      <c r="H201" s="314" t="s">
        <v>840</v>
      </c>
      <c r="I201" s="314"/>
      <c r="J201" s="314"/>
      <c r="K201" s="268"/>
    </row>
    <row r="202" spans="2:11" ht="15" customHeight="1">
      <c r="B202" s="267"/>
      <c r="C202" s="238"/>
      <c r="D202" s="238"/>
      <c r="E202" s="238"/>
      <c r="F202" s="269"/>
      <c r="G202" s="217"/>
      <c r="H202" s="270"/>
      <c r="I202" s="270"/>
      <c r="J202" s="270"/>
      <c r="K202" s="268"/>
    </row>
    <row r="203" spans="2:11" ht="15" customHeight="1">
      <c r="B203" s="267"/>
      <c r="C203" s="212" t="s">
        <v>821</v>
      </c>
      <c r="D203" s="238"/>
      <c r="E203" s="238"/>
      <c r="F203" s="231">
        <v>1</v>
      </c>
      <c r="G203" s="217"/>
      <c r="H203" s="314" t="s">
        <v>841</v>
      </c>
      <c r="I203" s="314"/>
      <c r="J203" s="314"/>
      <c r="K203" s="268"/>
    </row>
    <row r="204" spans="2:11" ht="15" customHeight="1">
      <c r="B204" s="267"/>
      <c r="C204" s="238"/>
      <c r="D204" s="238"/>
      <c r="E204" s="238"/>
      <c r="F204" s="231">
        <v>2</v>
      </c>
      <c r="G204" s="217"/>
      <c r="H204" s="314" t="s">
        <v>842</v>
      </c>
      <c r="I204" s="314"/>
      <c r="J204" s="314"/>
      <c r="K204" s="268"/>
    </row>
    <row r="205" spans="2:11" ht="15" customHeight="1">
      <c r="B205" s="267"/>
      <c r="C205" s="238"/>
      <c r="D205" s="238"/>
      <c r="E205" s="238"/>
      <c r="F205" s="231">
        <v>3</v>
      </c>
      <c r="G205" s="217"/>
      <c r="H205" s="314" t="s">
        <v>843</v>
      </c>
      <c r="I205" s="314"/>
      <c r="J205" s="314"/>
      <c r="K205" s="268"/>
    </row>
    <row r="206" spans="2:11" ht="15" customHeight="1">
      <c r="B206" s="267"/>
      <c r="C206" s="238"/>
      <c r="D206" s="238"/>
      <c r="E206" s="238"/>
      <c r="F206" s="231">
        <v>4</v>
      </c>
      <c r="G206" s="217"/>
      <c r="H206" s="314" t="s">
        <v>844</v>
      </c>
      <c r="I206" s="314"/>
      <c r="J206" s="314"/>
      <c r="K206" s="268"/>
    </row>
    <row r="207" spans="2:11" ht="12.75" customHeight="1">
      <c r="B207" s="271"/>
      <c r="C207" s="272"/>
      <c r="D207" s="272"/>
      <c r="E207" s="272"/>
      <c r="F207" s="272"/>
      <c r="G207" s="272"/>
      <c r="H207" s="272"/>
      <c r="I207" s="272"/>
      <c r="J207" s="272"/>
      <c r="K207" s="273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 Roman</dc:creator>
  <cp:keywords/>
  <dc:description/>
  <cp:lastModifiedBy>dohnal</cp:lastModifiedBy>
  <dcterms:created xsi:type="dcterms:W3CDTF">2015-06-05T06:11:32Z</dcterms:created>
  <dcterms:modified xsi:type="dcterms:W3CDTF">2015-06-05T06:11:33Z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