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215" windowHeight="9885" activeTab="4"/>
  </bookViews>
  <sheets>
    <sheet name="Rekapitulace po oddílech" sheetId="1" r:id="rId1"/>
    <sheet name="Stavební část" sheetId="2" r:id="rId2"/>
    <sheet name="ZTI" sheetId="3" r:id="rId3"/>
    <sheet name="vytápění" sheetId="4" r:id="rId4"/>
    <sheet name="Elektroinstalace" sheetId="5" r:id="rId5"/>
  </sheets>
  <definedNames>
    <definedName name="_xlnm.Print_Titles" localSheetId="4">'Elektroinstalace'!$1:$7</definedName>
  </definedNames>
  <calcPr fullCalcOnLoad="1"/>
</workbook>
</file>

<file path=xl/sharedStrings.xml><?xml version="1.0" encoding="utf-8"?>
<sst xmlns="http://schemas.openxmlformats.org/spreadsheetml/2006/main" count="642" uniqueCount="301">
  <si>
    <t xml:space="preserve">Investor:  </t>
  </si>
  <si>
    <t>Název</t>
  </si>
  <si>
    <t>jedn.</t>
  </si>
  <si>
    <t>množství</t>
  </si>
  <si>
    <t>jedn.cena</t>
  </si>
  <si>
    <t>celk.cena</t>
  </si>
  <si>
    <t>Součet</t>
  </si>
  <si>
    <t>m2</t>
  </si>
  <si>
    <t>ks</t>
  </si>
  <si>
    <t>9. Ostatní práce</t>
  </si>
  <si>
    <t>Vyčištění budov po ukončení stavebních prací</t>
  </si>
  <si>
    <t xml:space="preserve">Celkový součet </t>
  </si>
  <si>
    <t>Vypracoval : Ing. Jan Rössler</t>
  </si>
  <si>
    <t>soub</t>
  </si>
  <si>
    <t>784. Malby</t>
  </si>
  <si>
    <t>766. Konstrukce truhlářské</t>
  </si>
  <si>
    <t>767. Konstrukce zámečnické</t>
  </si>
  <si>
    <t>725. Zařizovací předměty</t>
  </si>
  <si>
    <t>C 21M Elektroinstalace</t>
  </si>
  <si>
    <t>m3</t>
  </si>
  <si>
    <t>776. Podlahy povlakové</t>
  </si>
  <si>
    <t>Celkový součet bez DPH</t>
  </si>
  <si>
    <t>Přestavba objektu skladu na st.p.č. 1742,</t>
  </si>
  <si>
    <t>k.ú. Stříbro</t>
  </si>
  <si>
    <t xml:space="preserve">SÚS Pk, přísp.org., </t>
  </si>
  <si>
    <t>Škroupova 18, Plzeň</t>
  </si>
  <si>
    <t>Výkaz výměr-kontrolní rozpočet</t>
  </si>
  <si>
    <t>1. Výkopy, HTÚ</t>
  </si>
  <si>
    <t>Hloubení rýh pro základové patky v horn.3-4 (50 :50), naložení na dopravní prostředek, odvoz na skládku do 10 km, skládkovné</t>
  </si>
  <si>
    <t>Hloubení rýh pro základové patky v horn.3-4 (50 :50), naložení na dopravní prostředek, přesun na staveništi, uložení na mezideponii do 100 m</t>
  </si>
  <si>
    <t>Hloubení rýh pro základové pasy v horn.3-4 (50 :50), naložení na dopravní prostředek, odvoz na skládku do 10 km, skládkovné</t>
  </si>
  <si>
    <t>Plošné odkopání zeminy pro štěrkový polštář pod podlahovou konnstrukci, naložení na dopravní prostředek, odvoz na skládku do 10 km, skládkovné</t>
  </si>
  <si>
    <t>Obsyp objektů vykopanou zeminou se zhutněním po vrstvách, dovoz z mezideponie do 100 m</t>
  </si>
  <si>
    <t>Hloubení rýh pro topný kanál v horn.3-4 (50 :50), naložení na dopravní prostředek, přesun na staveništi, uložení na mezideponii do 100 m</t>
  </si>
  <si>
    <t>Obsyp potrubí prohozenou zeminou se zhutněním po vrstvách, dovoz z mezideponie do 100 m</t>
  </si>
  <si>
    <t>Podklad pod základové patky z hutněného štěrkopísku</t>
  </si>
  <si>
    <t>Podkladní beton  pod základové patky z betonu C12/15 XC0 do výkopu</t>
  </si>
  <si>
    <t>Základové  patky z betonu prostého C20/25 XC3 do systémového bednění včetně bednění a odbednění</t>
  </si>
  <si>
    <t>Základové  patky z betonu železového C20/25 XC3 do systémového bednění včetně bednění a odbednění s podílem výztuže do 90 kg/m3</t>
  </si>
  <si>
    <t>Zabetonování odpadního potrubí DN 125 do základových patek dl. 2,70 m</t>
  </si>
  <si>
    <t>Přibetonování základových patek z betonu C20/25 XC0 do systémového bednění včetně bednění a odbednění</t>
  </si>
  <si>
    <t>Základové  pasy z hutněné štěrkodrti fr. 8/16 do výkopu</t>
  </si>
  <si>
    <t>Bednění a odbednění prostupů v základových pasech (vodovod, topení</t>
  </si>
  <si>
    <t>Polštář hutněný ze štěrku fr.  8/16 pod zákl. desku tl. 150+geotextýlie</t>
  </si>
  <si>
    <t>Základová deska z betonu žel.  C 12/15 XC0+ Kari síť 5/5-150/150 tl. 100</t>
  </si>
  <si>
    <t>Základový práh z betonu C20/25 XC0 do systémového bednění včetně bednění a odbednění (přístřešek)</t>
  </si>
  <si>
    <t>Základový práh z betonu C20/25 XC0 do systémového bednění včetně bednění a odbednění vč. kletovaného povrchu a sražené hrany (sklad olejů a barev)</t>
  </si>
  <si>
    <t>Zemnící pásek s vývody pro uzemnění</t>
  </si>
  <si>
    <t>m</t>
  </si>
  <si>
    <t>3. Svislé konstrukce</t>
  </si>
  <si>
    <t xml:space="preserve">Soklové tepelně izolační desky Perimetr tl. 100 </t>
  </si>
  <si>
    <t>Sk příčka dvojitá tl. 125 mm (EI 30D1) vč. ztužení v místě otvorů - výměra vč. otvorů (požárně dělící konstrukce nutno ukončit u stropu ve vlnách sendvičových panelů)</t>
  </si>
  <si>
    <t xml:space="preserve">Sk instalační předstěna  vč. ztužení v místě zařizovacích předmětů </t>
  </si>
  <si>
    <t>Sanitární dělící příčky v. 2045 včetně dveří a uchycení do stěna a podlah</t>
  </si>
  <si>
    <t>bm</t>
  </si>
  <si>
    <t>Montovaný obklad obvodových stěn a sloupů z plechových CD profilů a laminovaných MDFdesek tl. 16 vč. zalištování - do výměry započítány i okna, ale nepřipočteno ostění, nadpraží a parapety (výroba)</t>
  </si>
  <si>
    <t>Opláštění objektu ze sendvičových  panelů s jádrem z IPN pěny tl. 100 mm (min. EW 15) včetně klempířského lemování rohů, ukončení u soklu a římsy, lemování otvorů - plocha včetně plochy otvorů - prořezy</t>
  </si>
  <si>
    <t>t</t>
  </si>
  <si>
    <t xml:space="preserve">Doplnění ocelové nosné konstrukce objektu (L100/100/6 u podlahy a RHS 140/60/5 - nadpraží dveří) , vevaženo do OK resp. upevněno do podlahy (základových prahů) pomocí chemických kotev, opatřená základním nátěrem + 3 násobným vrchním nátěrem </t>
  </si>
  <si>
    <t>kg</t>
  </si>
  <si>
    <t>4. Vodorovné konstrukce</t>
  </si>
  <si>
    <t>Zastřešení objektu ze sendvičových  panelů s jádrem z IPN pěny tl. 100 mm (min. EW 15) včetně klempířského lemování štítů, hřebene, okapů</t>
  </si>
  <si>
    <t>5. Komunikace</t>
  </si>
  <si>
    <t>Obrubník silniční 150/250 do betonu B15 s boční opěrou</t>
  </si>
  <si>
    <t>(podlaha pod přístřeškem uvnitř objektu)</t>
  </si>
  <si>
    <t>Venkovní zpevněné plochy ve skladbě: asf.beton střednězrnný ABS III tl. 50, asf.beton velmi hrubozrnný ABVH III tl. 60, obal.kamenivo OKS II tl. 100, štěrkodrť fr. 32-63 tl 200, štěrkodrť fr. 0-32 tl. 100 ; zhutněná pláň</t>
  </si>
  <si>
    <t>(zpevněná plocha před objektem)</t>
  </si>
  <si>
    <t>Hutněná pláň do 100% PS</t>
  </si>
  <si>
    <t>Štěrkopískové lože fr. 0-8 tl. 100</t>
  </si>
  <si>
    <t>Drcené kamenivo fr. 0-63 tl. 350 hutněné po vrstvách</t>
  </si>
  <si>
    <t>Drcené kamenivo fr. 8-16 tl. 50</t>
  </si>
  <si>
    <t>Kladecí vrstva fr. 4-8 tl. 30</t>
  </si>
  <si>
    <t>Betonová zámková dlažba Best tl. 80 - pouze montáž</t>
  </si>
  <si>
    <t>Betonová zámková dlažba Best tl. 80-dodávka a montáž</t>
  </si>
  <si>
    <t>(okapní chodníček)</t>
  </si>
  <si>
    <t>Betonová zákrytová deska 500/300/60 do betonového lože tl. 30 mm</t>
  </si>
  <si>
    <t>Betonová dlažba z desek 300/300/40 do betonového lože tl. 30 mm</t>
  </si>
  <si>
    <t>62. Omítky vnější</t>
  </si>
  <si>
    <t>Oprava cementové soklové omítky hrubé</t>
  </si>
  <si>
    <t>Betonová mazanina - drátkobeton tl. 70mm (kanceláře, vstup, sociální zázemí)</t>
  </si>
  <si>
    <t>Betonová mazanina - drátkobeton tl. 140 mm (sklad olejů a barev)</t>
  </si>
  <si>
    <t>Betonová mazanina - drátkobeton tl. 190mm - po obvodu do odnímatelného systémového bednění, včetně prořezání a vyplnění dilatačních spar</t>
  </si>
  <si>
    <t>64. Výplně otvorů</t>
  </si>
  <si>
    <t>(dveře vč, zámků a kování - kliky a štítky)</t>
  </si>
  <si>
    <t>(5)Vrata vnější sekční zateplená výsuvná 2500/2700 (rozměr včetně rámu) elektricky ovládaná pomocí tlačítek (k&lt;1,5)</t>
  </si>
  <si>
    <t>(6)Vrata vnější sekční zateplená výsuvná 2700/2700 (rozměr včetně rámu) elektricky ovládaná pomocí tlačítek (k&lt;1,5)</t>
  </si>
  <si>
    <t>(14)Vstupní prosklené plastové dveře 1000/2050 s pevným nadsvětlíkem 1000/450 včetně kování (k&lt;1,3)</t>
  </si>
  <si>
    <t>(okna zasklena izolačním dvojsklem k&lt;1,1, včetně vnitřního a vnějšáho parapetu)</t>
  </si>
  <si>
    <t xml:space="preserve">Okno dvoukřídlové plastové otevíravé a vyklápěcí 2000/1500 </t>
  </si>
  <si>
    <t xml:space="preserve">Okno jednokřídlové plastové otevíravé a vyklápěcí 1000/1500 </t>
  </si>
  <si>
    <t>8. Trubní vedení</t>
  </si>
  <si>
    <t>Vodovodní přípojka (přívod do objektu) PE 63 ve zpevněné ploše včetně zemních prací a včetně napojení ve stávající vodoměrníé šachtě (výkop, položení potrubí, obsyp pískem, zásyp výkopu prohozenou zeminou se zhutněním, uvedení povrchu do původního stavu)</t>
  </si>
  <si>
    <t>(splašková kanalizace)</t>
  </si>
  <si>
    <t>Ležatá vnitřní kanalizace splašková KG 125 pod podlahou včetně napojení na stáívající odpad (výkop, položení potrubí, obsyp pískem, zásyp výkopu prohozenou zeminou se zhutněním)</t>
  </si>
  <si>
    <t>(dešťová kanalizace)</t>
  </si>
  <si>
    <t>Dešťová kanalizace KG 125 hl. do 1,5m ve zpevněné ploše včetně napojení na stávající kanalizaci vsazením odbočky, včetně zemních prací (výkop, položení potrubí, obsyp pískem, zásyp výkopu prohozenou zeminou se zhutněním, uvedení povrchu do původního stavu)</t>
  </si>
  <si>
    <t>Zkouška vodotěsnosti vnitřní kanalizace</t>
  </si>
  <si>
    <t>Zkouška vodotěsnosti venkovní kanalizace</t>
  </si>
  <si>
    <t>Zkouška vodotěsnosti venkovního vodovodu</t>
  </si>
  <si>
    <t>(bourání)</t>
  </si>
  <si>
    <t xml:space="preserve">Demontáž střešní krytiny z AZC vlnovek vč. laťování, naložení na dopravní prostředek, odvoz na skládku do 10 km, skládkovné </t>
  </si>
  <si>
    <t xml:space="preserve">Demontáž stropního podhledu z omítnutých Heraklitových desek na dřevěném roštu včetně tepelné izolace z čedičové vaty tl. 100 mm (část podhledu provedena ze SK desek na roštu), naložení na dopravní prostředek, odvoz na skládku do 10 km, skládkovné </t>
  </si>
  <si>
    <t xml:space="preserve">Vyvěšení dveřních, okenních a vratových křídel včetně vybourání rámů, naložení na dopravní prostředek, odvoz na skládku do 10 km, skládkovné </t>
  </si>
  <si>
    <t xml:space="preserve">Demontáž střešních příhradových dřevěných vazníků včetně zavětrování a obkladu štítů dřevěným bedněním, naložení na dopravní prostředek, odvoz na skládku do 10 km, skládkovné </t>
  </si>
  <si>
    <t xml:space="preserve">Demontáž stěn z kompletizovaných dřevěných panelů, naložení na dopravní prostředek, odvoz na skládku do 10 km, skládkovné </t>
  </si>
  <si>
    <t xml:space="preserve">Demontáž rozvodů elektro s ukončením v rozvodné skříni, naložení na dopravní prostředek, odvoz na skládku do 10 km, skládkovné </t>
  </si>
  <si>
    <t xml:space="preserve">Demontáž rozvodů ústředního vytápění včetně otopných těles s ukončením v armaturní šachtě, naložení na dopravní prostředek, odvoz na skládku do 10 km, skládkovné </t>
  </si>
  <si>
    <t xml:space="preserve">Demontáž rozvodů ZTI včetně zařizovacích předmětů, naložení na dopravní prostředek, odvoz na skládku do 10 km, skládkovné </t>
  </si>
  <si>
    <t>Demolice budov z cihelného zdiva postupným rozebráním s podílem konstrukcí do 15 %, naložení na dopravní prostředek, odvoz na skládku do 10 km, skládkovné (m3 OP)</t>
  </si>
  <si>
    <t>Vybourání stávající podlahy z betonové mazaniny tl. do 150 mm, naložení na dopravní prostředek, odvoz na skládku do 10 km, skládkovné (oddělení případně ropnými látkami kontaminované suti, likvidace)</t>
  </si>
  <si>
    <t>Rozebrání stávající betonové zámkové dlažby k dalšímu použití, uložení na staveništi</t>
  </si>
  <si>
    <t>Vybourání stávajících základových pasů v místě budoucích základových patek, naložení na dopravní prostředek, odvoz na skládku do 10 km, skládkovné</t>
  </si>
  <si>
    <t>(ostatní práce)</t>
  </si>
  <si>
    <t xml:space="preserve">Dod.a osazení čistící zóny na obuv 1800/1200 </t>
  </si>
  <si>
    <t>Osazení plastových dvířek 150/300 vanových (čistící kusy)</t>
  </si>
  <si>
    <t>Osazení hasicích přístrojů PHP s hasicí schopností 21A (prášek)</t>
  </si>
  <si>
    <t xml:space="preserve">Osazení hasicích přístrojů PHP s hasicí schopností 183B (prášek) </t>
  </si>
  <si>
    <t>711. Izolace proti vodě</t>
  </si>
  <si>
    <t>Vodorovná hydroizolace 1x SBD modifikovaný pás (radonová izolace) + ANP</t>
  </si>
  <si>
    <t>713. Izolace tepelné</t>
  </si>
  <si>
    <t>Izolace podlah PE fólie + EPS 150 S Stabil tl. 120</t>
  </si>
  <si>
    <t>764. Konstrukce klempířské</t>
  </si>
  <si>
    <t>(pokud nejsou součástí dodávky obvodového pláště)</t>
  </si>
  <si>
    <t>Podokap.žlab půlkruhový  RŠ 330 z lakovaného plechu vč.háků</t>
  </si>
  <si>
    <t>Odpadní potrubí DN 100 z lakovaného plechu vč. kotlíku, kolen a zděří</t>
  </si>
  <si>
    <t>Neuzavíratelná protidešťová žaluzie 150/150 včetně lemování</t>
  </si>
  <si>
    <t>Neuzavíratelná protidešťová žaluzie 250/500 včetně lemování</t>
  </si>
  <si>
    <t>Neuzavíratelná protidešťová žaluzie 500/500 včetně lemování</t>
  </si>
  <si>
    <t>Neuzavíratelná protidešťová žaluzie 1000/750 včetně lemování</t>
  </si>
  <si>
    <t>Větrací hlavice kanalizace DN 100 do střešní roviny včetně lemování</t>
  </si>
  <si>
    <t>Ventilačí hlavice odvětrání DN 100 do střešní roviny včetně lemování</t>
  </si>
  <si>
    <t>Ventilačí hlavice odvětrání DN 200 do střešní roviny včetně lemování</t>
  </si>
  <si>
    <t>Ventilačí hlavice odvětrání DN 250 do střešní roviny včetně lemování</t>
  </si>
  <si>
    <t>Kompletace dveří a oken (3%)</t>
  </si>
  <si>
    <t xml:space="preserve">Zavěšený kazetový podhled s polozapuštěným rastrem 600/600 s hranou VT </t>
  </si>
  <si>
    <t>Dělící stěna z dílců v. 2,10 m ze svařovaného drátěného pletiva do ocelových sloupků vč. vstupní branky opatřené zámkem</t>
  </si>
  <si>
    <t>771. Dlažby</t>
  </si>
  <si>
    <t>Ker. dlažba slinutá 300/300 do tmele + penetrace (+soklík)</t>
  </si>
  <si>
    <t>Epoxidivá stěrka včetně úpravy podkladu a fabionů (s odolností proti působení ropných látek - nepropustná vana ve skladu olejů)</t>
  </si>
  <si>
    <t>Lepené linoleum včetně  vyrovnání podkladu stěrkou, vč.soklových lišt</t>
  </si>
  <si>
    <t>781. Obklady</t>
  </si>
  <si>
    <t>Ker. obklad 200/250 do tmele + penetrace + ukončující lišty</t>
  </si>
  <si>
    <t>Malba stěn  vnitř. 1x pačok+1x penetrace+2x disp.nátěr vnitřní</t>
  </si>
  <si>
    <t>V Tachově 11/2012</t>
  </si>
  <si>
    <t>Rekapitulace-kontrolní rozpočet</t>
  </si>
  <si>
    <t>2. Základy</t>
  </si>
  <si>
    <t xml:space="preserve">Ocelová skeletová nosná konstrukce objektu (sloupy, nosníky, vaznice) opatřená základním nátěrem + 3 násobným vrchním nátěrem včetně kotvení do spodní stavby </t>
  </si>
  <si>
    <t>63. Mazaniny</t>
  </si>
  <si>
    <t>721. Vnitřní kanalizace</t>
  </si>
  <si>
    <t>k.ú. Stříbro - ZTI</t>
  </si>
  <si>
    <t>(včetně přípomocných prací - opláštění, zvuková izolace, revizní dvířka, závěsy apod.)</t>
  </si>
  <si>
    <t>Svislé potrubí PPs HT DN 110 vč. odboček, kolen  a čist.kusů</t>
  </si>
  <si>
    <t>Vent. hlavice HTHL 810 prům.100</t>
  </si>
  <si>
    <t>Lapač střešních splavenin +redukce 125/100</t>
  </si>
  <si>
    <t>Připoj. potrubí v přizdívce  DN 110 vč. kolen, odboček a redukcí</t>
  </si>
  <si>
    <t>Připoj. potrubí v přizdívce resp. příčce DN 50 vč. kolen, odboček a redukcí</t>
  </si>
  <si>
    <t>Odvětrávací potrubí DN 100 (napojení na ventilátor a ventilační hlavici)</t>
  </si>
  <si>
    <t>722. Vnitřní vodovod</t>
  </si>
  <si>
    <t>(rozvody vč. přípomoce a nástěnek)</t>
  </si>
  <si>
    <t>Rozvod PP typ 3 PN 16 25x3,5 na závěsech + tepelná izolace</t>
  </si>
  <si>
    <t>Rozvod PP typ 3 PN 16 25x3,5 ve stěně + tepelná izolace</t>
  </si>
  <si>
    <t>Ocel.pozink.potrubí JS 6/4" na závěsech + fitinky + tepelná izolace + nátěr</t>
  </si>
  <si>
    <t>Ocel.pozink.potrubí JS 5/4" v objímkách + fitinky + tepelná izolace + nátěr</t>
  </si>
  <si>
    <t>Tlaková zkouška vodovodu</t>
  </si>
  <si>
    <t>Tlaková zkouška požárního vodovodu</t>
  </si>
  <si>
    <t>Umyvadlo  š.550 se záp.uzávěrkou a pákovou stoj. baterií  vč.roh.armatur a polosloupu, vč. připojení</t>
  </si>
  <si>
    <t>Klozet závěsný + prkénko + zabudovaná nádržka + přípojení</t>
  </si>
  <si>
    <t xml:space="preserve">Keram. výlevka nástěnná včetně připojení + nástěnná baterie </t>
  </si>
  <si>
    <t>Nástěnný hydrant s tvarově stálou hadicí dl. 30 m vč. hydrantové skříně a proudnice</t>
  </si>
  <si>
    <t>Uzavírací ventil  DN 40 s vypouštěním v místě napojení pož. vododvodu - hlavní uzávěr</t>
  </si>
  <si>
    <t>Uzavírací ventil DN 20 na výstupu TUV z ohřívače</t>
  </si>
  <si>
    <t>Elektrický zásobníkový stojatý ohřívač TUV objemu 80 l vč.pojistné sestavy DN 20 na přívodu stud.vody do ohřívače TUV</t>
  </si>
  <si>
    <t xml:space="preserve">Poznámka: pomocná konstrukce v SK příčkách pro upevnění zařizovacích předmětů součástí dodávky ZTI. Dopojení VZT jednotek a technologických zařízení bude upřesněno při montáži. </t>
  </si>
  <si>
    <t>1.0</t>
  </si>
  <si>
    <t>POTRUBÍ</t>
  </si>
  <si>
    <t>ocelová trubka závitová bezešvá včetně uložení</t>
  </si>
  <si>
    <t>DN15</t>
  </si>
  <si>
    <t>DN20</t>
  </si>
  <si>
    <t>DN25</t>
  </si>
  <si>
    <t>DN32</t>
  </si>
  <si>
    <t>DN40</t>
  </si>
  <si>
    <t xml:space="preserve"> </t>
  </si>
  <si>
    <t>předizolované potrubí ocelové Pipeizol DN40, vnější průměr 125mm</t>
  </si>
  <si>
    <t>předizolované koleno Pipeizol 90°</t>
  </si>
  <si>
    <t>2.0</t>
  </si>
  <si>
    <t>ARMATURY</t>
  </si>
  <si>
    <t>rad.ventil přímý dvouregulační</t>
  </si>
  <si>
    <t>uzavírací šroubení přímé</t>
  </si>
  <si>
    <t>vypouštěcí kohout</t>
  </si>
  <si>
    <t>automatický odvzdušňovací ventil</t>
  </si>
  <si>
    <t>3.0</t>
  </si>
  <si>
    <t>TEPELNÉ IZOLACE</t>
  </si>
  <si>
    <t>tepelné izolace potrubí  Rockwool v bm s povrchovou úpravou Al folií</t>
  </si>
  <si>
    <t>tl.2cm</t>
  </si>
  <si>
    <t>4.0</t>
  </si>
  <si>
    <t>NÁTĚRY</t>
  </si>
  <si>
    <t>nátěr potrubí syntetický dvojnásobný základní do DN50</t>
  </si>
  <si>
    <t>5.0</t>
  </si>
  <si>
    <t>OTOPNÁ TĚLESA</t>
  </si>
  <si>
    <t>registr z ocelových žebrovaných trub pr.76/3/156</t>
  </si>
  <si>
    <t>ŽR 2x1000-76/3/156</t>
  </si>
  <si>
    <t>ŽR 3x1000-76/3/156</t>
  </si>
  <si>
    <t>ŽR 3x1500-76/3/156</t>
  </si>
  <si>
    <t>ŽR 3x2000-76/3/156</t>
  </si>
  <si>
    <t>otopné těleso panelové Korado Klasik</t>
  </si>
  <si>
    <t>22/6060</t>
  </si>
  <si>
    <t>22/6160</t>
  </si>
  <si>
    <t>22/6180</t>
  </si>
  <si>
    <t>6.0</t>
  </si>
  <si>
    <t>hodinová sazba</t>
  </si>
  <si>
    <t>topná zkouška</t>
  </si>
  <si>
    <t>hod</t>
  </si>
  <si>
    <t>p.č.</t>
  </si>
  <si>
    <t>popis</t>
  </si>
  <si>
    <t>velikost</t>
  </si>
  <si>
    <t>počet</t>
  </si>
  <si>
    <t>dod.+montáž</t>
  </si>
  <si>
    <t>ks/kpl</t>
  </si>
  <si>
    <t>Kč/ks</t>
  </si>
  <si>
    <t>celkem</t>
  </si>
  <si>
    <t>k.ú. Stříbro - ústřední vytápění</t>
  </si>
  <si>
    <t>CELKEM BEZ DPH</t>
  </si>
  <si>
    <t>731. Ústřední vytápění</t>
  </si>
  <si>
    <t>PŘÍSTAVBA OBJEKTU SKLADU</t>
  </si>
  <si>
    <t>NA ST.P.Č. 1742, K.Ú. STŘÍBRO</t>
  </si>
  <si>
    <t>SÚS PK, PŘÍSP. ORG.</t>
  </si>
  <si>
    <t>Elektroinstalace</t>
  </si>
  <si>
    <t>ŠKROUPOVA 18, PLZEŇ</t>
  </si>
  <si>
    <t>Silnoproudá  elektroinstalace</t>
  </si>
  <si>
    <t>MONTÁŽ</t>
  </si>
  <si>
    <t>trubka tuhá el.inst.z PVC  R=16mm (VU+PO)</t>
  </si>
  <si>
    <t>trubka tuhá el.inst.z PVC  R=23mm (VU+PO)</t>
  </si>
  <si>
    <t>kabelový žlab MARS 125/50mm vč.víka a podpěrek</t>
  </si>
  <si>
    <t>krab.přístrojová do podparapet.kanálu</t>
  </si>
  <si>
    <t>krab.rozvodka 6455-11, do 4mm2, včetně zapojení</t>
  </si>
  <si>
    <t>krab.rozvodka 6455-26, do 6mm2, včetně zapojení</t>
  </si>
  <si>
    <t>spín.nást. řazení 7 GO</t>
  </si>
  <si>
    <t>spín.nást.  řazení 5 GO</t>
  </si>
  <si>
    <t>spín.nást.  řazení 6 GO</t>
  </si>
  <si>
    <t>spín.nást.  řazení 5/6 GO</t>
  </si>
  <si>
    <t>spín.nást.  řazení 6/6 GO</t>
  </si>
  <si>
    <t>zásuvka zapuštěná 10/16A 250V pro průb.mont+svodič.přepětí</t>
  </si>
  <si>
    <t>zásuvka zapuštěná 10/16A 250V pro průb.mont</t>
  </si>
  <si>
    <t>montáž ventilátoru-zapojení</t>
  </si>
  <si>
    <t>CY6 mm2 ZŽ</t>
  </si>
  <si>
    <t>mont.oceloplech.rozvodnic do 20kg</t>
  </si>
  <si>
    <t>pohybové čidlo</t>
  </si>
  <si>
    <t>svítidlo venkovní s poh.čidlem</t>
  </si>
  <si>
    <t>CYKY-CYKYm 2Ax1.5 mm2 750V (PU)</t>
  </si>
  <si>
    <t>CYKY-CYKYm 3Ax1.5 mm2 750V (PU)</t>
  </si>
  <si>
    <t>CYKY-CYKYm 3Cx1.5 mm2 750V (PU)</t>
  </si>
  <si>
    <t>CYKY-CYKYm 3Cx2.5 mm2 750V (PU)</t>
  </si>
  <si>
    <t>CYKY-CYKYm 5Cx6 mm2 750V (PU)</t>
  </si>
  <si>
    <t>CYKY-CYKYm 4Bx25 mm2 750V (PU)</t>
  </si>
  <si>
    <t>svítidlo zářivkové  2x36W, IP 54</t>
  </si>
  <si>
    <t>svítidlo zářivkové kancelářské 2x36W, parabola</t>
  </si>
  <si>
    <t>svítidlo žárovkové</t>
  </si>
  <si>
    <t>pomocný jímač</t>
  </si>
  <si>
    <t xml:space="preserve">ochranná trubka s držáky do zdiva </t>
  </si>
  <si>
    <t>AlMgSi 8mm</t>
  </si>
  <si>
    <t>FeZn 30/4</t>
  </si>
  <si>
    <t>podpěra vedení PV 01</t>
  </si>
  <si>
    <t>podpěra vedení pro plech. Střechy - hřeben</t>
  </si>
  <si>
    <t>podpěra vedení pro plech. střechy</t>
  </si>
  <si>
    <t>svorka SO</t>
  </si>
  <si>
    <t>svorka SZ</t>
  </si>
  <si>
    <t>svorka SS</t>
  </si>
  <si>
    <t>mont.zásuvkové skříně</t>
  </si>
  <si>
    <t>lanový závěs pro svítidla včetně napínačů</t>
  </si>
  <si>
    <t>Slaboproudá  elektroinstalace</t>
  </si>
  <si>
    <t>zásuvka datová 2xRJ45 Cat.6</t>
  </si>
  <si>
    <t>UTP Cat.6</t>
  </si>
  <si>
    <t>MATERIÁL</t>
  </si>
  <si>
    <t xml:space="preserve">CYKY-CYKYm 2Ax1.5 mm2 </t>
  </si>
  <si>
    <t xml:space="preserve">CYKY-CYKYm 3Ax1.5 mm2 </t>
  </si>
  <si>
    <t xml:space="preserve">CYKY-CYKYm 3Cx1.5 mm2 </t>
  </si>
  <si>
    <t xml:space="preserve">CYKY-CYKYm 3Cx2.5 mm2 </t>
  </si>
  <si>
    <t xml:space="preserve">CYKY-CYKYm 5Cx6 mm2 </t>
  </si>
  <si>
    <t xml:space="preserve">CYKY-CYKYm 4Bx25 mm2 </t>
  </si>
  <si>
    <t>HZS</t>
  </si>
  <si>
    <t>nastavení/oživení - datové rozvody</t>
  </si>
  <si>
    <t>revize elektro</t>
  </si>
  <si>
    <t>DODÁVKY SLABOPROUD</t>
  </si>
  <si>
    <t>router a WIFI pojítko</t>
  </si>
  <si>
    <t>DODÁVKY SILNOPROUD</t>
  </si>
  <si>
    <t>pojistková skříň včetně pilíře (plast)</t>
  </si>
  <si>
    <t>ventilátor do R=100mm</t>
  </si>
  <si>
    <t>rozvaděč RO</t>
  </si>
  <si>
    <t>zás.skříň 32/3, 16/3, 2x16/1 (proudový chránič)</t>
  </si>
  <si>
    <t>podparapetní kanál 120/40</t>
  </si>
  <si>
    <t>podružný materiál</t>
  </si>
  <si>
    <t>CENA CELKEM BEZ DPH</t>
  </si>
  <si>
    <t>Vypracoval: Ing.M. Křístek         21.11.2012</t>
  </si>
  <si>
    <t xml:space="preserve">781. Obklady </t>
  </si>
  <si>
    <t>(1)Dveře vnitřní dřevěné plné do ocelové zárubně vč. nátěru s těsněním 700/1970</t>
  </si>
  <si>
    <t>(2)Dveře vnitřní dřevěné plné do ocelové zárubně vč. nátěru s těsněním 800/1970</t>
  </si>
  <si>
    <t>(3)Dveře vnější dřevěné plné do ocelové zárubně vč. nátěru s těsněním 900/1970 - EW15DP3-C</t>
  </si>
  <si>
    <t>(4)Dveře vnitřní dřevěné plné do ocelové zárubně vč. nátěru s těsněním 800/1970 protipožární EW 15 DP3-C</t>
  </si>
  <si>
    <t>Vypracoval: Ing. Petr Bůžek</t>
  </si>
  <si>
    <t>Dat.: 11/2012</t>
  </si>
  <si>
    <t>Pozn.: V položkách zakalkulovány veškeré vedlejší náklady (zařízení staveniště, přesuny hmot, mimostaveništní doprava apod.)</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</si>
</sst>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_);[Red]\(#,##0\)"/>
    <numFmt numFmtId="165" formatCode="#,##0.00_);[Red]\(#,##0.00\)"/>
    <numFmt numFmtId="166" formatCode="&quot; Kč&quot;#,##0_);[Red]\(&quot; Kč&quot;#,##0\)"/>
    <numFmt numFmtId="167" formatCode="&quot; Kč&quot;#,##0.00_);[Red]\(&quot; Kč&quot;#,##0.00\)"/>
    <numFmt numFmtId="168" formatCode="&quot;Yes&quot;;&quot;Yes&quot;;&quot;No&quot;"/>
    <numFmt numFmtId="169" formatCode="&quot;True&quot;;&quot;True&quot;;&quot;False&quot;"/>
    <numFmt numFmtId="170" formatCode="&quot;On&quot;;&quot;On&quot;;&quot;Off&quot;"/>
    <numFmt numFmtId="171" formatCode="000\ 00"/>
  </numFmts>
  <fonts count="22">
    <font>
      <sz val="10"/>
      <name val="MS Sans Serif"/>
      <family val="0"/>
    </font>
    <font>
      <b/>
      <sz val="10"/>
      <name val="MS Sans Serif"/>
      <family val="0"/>
    </font>
    <font>
      <i/>
      <sz val="10"/>
      <name val="MS Sans Serif"/>
      <family val="0"/>
    </font>
    <font>
      <b/>
      <i/>
      <sz val="10"/>
      <name val="MS Sans Serif"/>
      <family val="0"/>
    </font>
    <font>
      <sz val="10"/>
      <name val="Arial CE"/>
      <family val="0"/>
    </font>
    <font>
      <b/>
      <sz val="8"/>
      <name val="Arial CE"/>
      <family val="0"/>
    </font>
    <font>
      <sz val="8"/>
      <name val="Arial CE"/>
      <family val="0"/>
    </font>
    <font>
      <b/>
      <sz val="12"/>
      <name val="Arial CE"/>
      <family val="0"/>
    </font>
    <font>
      <b/>
      <i/>
      <u val="single"/>
      <sz val="10"/>
      <name val="Arial CE"/>
      <family val="0"/>
    </font>
    <font>
      <b/>
      <i/>
      <sz val="8"/>
      <name val="Arial CE"/>
      <family val="0"/>
    </font>
    <font>
      <b/>
      <i/>
      <sz val="9"/>
      <name val="Arial CE"/>
      <family val="0"/>
    </font>
    <font>
      <sz val="8"/>
      <name val="MS Sans Serif"/>
      <family val="0"/>
    </font>
    <font>
      <sz val="11"/>
      <name val="Courier New"/>
      <family val="3"/>
    </font>
    <font>
      <sz val="10"/>
      <name val="Courier New"/>
      <family val="3"/>
    </font>
    <font>
      <b/>
      <i/>
      <sz val="10"/>
      <name val="Courier New"/>
      <family val="3"/>
    </font>
    <font>
      <b/>
      <sz val="14"/>
      <name val="Courier New"/>
      <family val="3"/>
    </font>
    <font>
      <sz val="10"/>
      <name val="Arial"/>
      <family val="2"/>
    </font>
    <font>
      <sz val="8"/>
      <name val="Arial"/>
      <family val="2"/>
    </font>
    <font>
      <b/>
      <sz val="10"/>
      <name val="Arial CE"/>
      <family val="0"/>
    </font>
    <font>
      <sz val="8"/>
      <color indexed="8"/>
      <name val="Arial"/>
      <family val="2"/>
    </font>
    <font>
      <b/>
      <sz val="8"/>
      <color indexed="10"/>
      <name val="Arial CE"/>
      <family val="0"/>
    </font>
    <font>
      <b/>
      <sz val="10"/>
      <color indexed="10"/>
      <name val="Arial CE"/>
      <family val="0"/>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11">
    <border>
      <left/>
      <right/>
      <top/>
      <bottom/>
      <diagonal/>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medium"/>
    </border>
    <border>
      <left style="thin"/>
      <right style="thin"/>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3" fontId="6" fillId="0" borderId="0" xfId="0" applyNumberFormat="1" applyFont="1" applyFill="1" applyBorder="1" applyAlignment="1" applyProtection="1">
      <alignment/>
      <protection/>
    </xf>
    <xf numFmtId="4" fontId="6" fillId="0" borderId="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1" xfId="0" applyNumberFormat="1" applyFont="1" applyFill="1" applyBorder="1" applyAlignment="1" applyProtection="1">
      <alignment/>
      <protection/>
    </xf>
    <xf numFmtId="4" fontId="6" fillId="0" borderId="1" xfId="0" applyNumberFormat="1" applyFont="1" applyFill="1" applyBorder="1" applyAlignment="1" applyProtection="1">
      <alignment/>
      <protection/>
    </xf>
    <xf numFmtId="3" fontId="5" fillId="0" borderId="2" xfId="0" applyNumberFormat="1" applyFont="1" applyFill="1" applyBorder="1" applyAlignment="1" applyProtection="1">
      <alignment/>
      <protection/>
    </xf>
    <xf numFmtId="3" fontId="6" fillId="0" borderId="2" xfId="0" applyNumberFormat="1" applyFont="1" applyFill="1" applyBorder="1" applyAlignment="1" applyProtection="1">
      <alignment/>
      <protection/>
    </xf>
    <xf numFmtId="0" fontId="10" fillId="0" borderId="3" xfId="0" applyNumberFormat="1" applyFont="1" applyFill="1" applyBorder="1" applyAlignment="1" applyProtection="1">
      <alignment/>
      <protection/>
    </xf>
    <xf numFmtId="0" fontId="9" fillId="0" borderId="3" xfId="0" applyNumberFormat="1" applyFont="1" applyFill="1" applyBorder="1" applyAlignment="1" applyProtection="1">
      <alignment horizontal="left"/>
      <protection/>
    </xf>
    <xf numFmtId="4" fontId="9" fillId="0" borderId="3" xfId="0" applyNumberFormat="1" applyFont="1" applyFill="1" applyBorder="1" applyAlignment="1" applyProtection="1">
      <alignment horizontal="right"/>
      <protection/>
    </xf>
    <xf numFmtId="0" fontId="9" fillId="0" borderId="3" xfId="0" applyNumberFormat="1" applyFont="1" applyFill="1" applyBorder="1" applyAlignment="1" applyProtection="1">
      <alignment horizontal="right"/>
      <protection/>
    </xf>
    <xf numFmtId="3" fontId="9" fillId="0" borderId="4" xfId="0" applyNumberFormat="1" applyFont="1" applyFill="1" applyBorder="1" applyAlignment="1" applyProtection="1">
      <alignment horizontal="right"/>
      <protection/>
    </xf>
    <xf numFmtId="0" fontId="7"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wrapText="1"/>
      <protection/>
    </xf>
    <xf numFmtId="0" fontId="8" fillId="0" borderId="0" xfId="0" applyNumberFormat="1" applyFont="1" applyFill="1" applyBorder="1" applyAlignment="1" applyProtection="1">
      <alignment wrapText="1"/>
      <protection/>
    </xf>
    <xf numFmtId="0" fontId="9" fillId="0" borderId="5" xfId="0" applyNumberFormat="1" applyFont="1" applyFill="1" applyBorder="1" applyAlignment="1" applyProtection="1">
      <alignment wrapText="1"/>
      <protection/>
    </xf>
    <xf numFmtId="0" fontId="5" fillId="0" borderId="0" xfId="0" applyNumberFormat="1" applyFont="1" applyFill="1" applyBorder="1" applyAlignment="1" applyProtection="1">
      <alignment wrapText="1"/>
      <protection/>
    </xf>
    <xf numFmtId="0" fontId="6" fillId="0" borderId="6"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6" fillId="0" borderId="0" xfId="0" applyNumberFormat="1" applyFont="1" applyFill="1" applyBorder="1" applyAlignment="1" applyProtection="1">
      <alignment wrapText="1"/>
      <protection/>
    </xf>
    <xf numFmtId="3" fontId="5" fillId="0" borderId="0" xfId="0" applyNumberFormat="1" applyFont="1" applyFill="1" applyBorder="1" applyAlignment="1" applyProtection="1">
      <alignment/>
      <protection/>
    </xf>
    <xf numFmtId="0" fontId="0" fillId="0" borderId="0" xfId="0" applyFont="1" applyAlignment="1">
      <alignment/>
    </xf>
    <xf numFmtId="0" fontId="0" fillId="0" borderId="0" xfId="0" applyFont="1" applyAlignment="1">
      <alignment/>
    </xf>
    <xf numFmtId="0" fontId="6" fillId="0" borderId="0" xfId="0" applyNumberFormat="1" applyFont="1" applyFill="1" applyBorder="1" applyAlignment="1" applyProtection="1">
      <alignment horizontal="left" wrapText="1"/>
      <protection/>
    </xf>
    <xf numFmtId="4" fontId="4" fillId="0" borderId="0"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49" fontId="12" fillId="2" borderId="7" xfId="0" applyNumberFormat="1" applyFont="1" applyFill="1" applyBorder="1" applyAlignment="1">
      <alignment wrapText="1"/>
    </xf>
    <xf numFmtId="0" fontId="12" fillId="2" borderId="7" xfId="0" applyFont="1" applyFill="1" applyBorder="1" applyAlignment="1">
      <alignment wrapText="1"/>
    </xf>
    <xf numFmtId="0" fontId="13" fillId="2" borderId="7" xfId="0" applyFont="1" applyFill="1" applyBorder="1" applyAlignment="1">
      <alignment wrapText="1"/>
    </xf>
    <xf numFmtId="3" fontId="13" fillId="0" borderId="7" xfId="0" applyNumberFormat="1" applyFont="1" applyBorder="1" applyAlignment="1">
      <alignment wrapText="1"/>
    </xf>
    <xf numFmtId="3" fontId="14" fillId="0" borderId="7" xfId="0" applyNumberFormat="1" applyFont="1" applyBorder="1" applyAlignment="1">
      <alignment/>
    </xf>
    <xf numFmtId="49" fontId="12" fillId="0" borderId="7" xfId="0" applyNumberFormat="1" applyFont="1" applyFill="1" applyBorder="1" applyAlignment="1">
      <alignment wrapText="1"/>
    </xf>
    <xf numFmtId="0" fontId="12" fillId="0" borderId="7" xfId="0" applyFont="1" applyFill="1" applyBorder="1" applyAlignment="1">
      <alignment wrapText="1"/>
    </xf>
    <xf numFmtId="0" fontId="13" fillId="0" borderId="7" xfId="0" applyFont="1" applyFill="1" applyBorder="1" applyAlignment="1">
      <alignment wrapText="1"/>
    </xf>
    <xf numFmtId="3" fontId="13" fillId="0" borderId="7" xfId="0" applyNumberFormat="1" applyFont="1" applyBorder="1" applyAlignment="1">
      <alignment/>
    </xf>
    <xf numFmtId="49" fontId="12" fillId="0" borderId="7" xfId="0" applyNumberFormat="1" applyFont="1" applyBorder="1" applyAlignment="1">
      <alignment wrapText="1"/>
    </xf>
    <xf numFmtId="0" fontId="12" fillId="0" borderId="7" xfId="0" applyFont="1" applyBorder="1" applyAlignment="1">
      <alignment wrapText="1"/>
    </xf>
    <xf numFmtId="0" fontId="13" fillId="0" borderId="7" xfId="0" applyFont="1" applyBorder="1" applyAlignment="1">
      <alignment wrapText="1"/>
    </xf>
    <xf numFmtId="0" fontId="15" fillId="2" borderId="7" xfId="0" applyFont="1" applyFill="1" applyBorder="1" applyAlignment="1">
      <alignment wrapText="1"/>
    </xf>
    <xf numFmtId="3" fontId="13" fillId="2" borderId="7" xfId="0" applyNumberFormat="1" applyFont="1" applyFill="1" applyBorder="1" applyAlignment="1">
      <alignment/>
    </xf>
    <xf numFmtId="3" fontId="14" fillId="2" borderId="7" xfId="0" applyNumberFormat="1" applyFont="1" applyFill="1" applyBorder="1" applyAlignment="1">
      <alignment/>
    </xf>
    <xf numFmtId="171" fontId="16" fillId="3" borderId="8" xfId="0" applyNumberFormat="1" applyFont="1" applyFill="1" applyBorder="1" applyAlignment="1">
      <alignment/>
    </xf>
    <xf numFmtId="171" fontId="16" fillId="3" borderId="7" xfId="0" applyNumberFormat="1" applyFont="1" applyFill="1" applyBorder="1" applyAlignment="1">
      <alignment/>
    </xf>
    <xf numFmtId="171" fontId="16" fillId="3" borderId="6" xfId="0" applyNumberFormat="1" applyFont="1" applyFill="1" applyBorder="1" applyAlignment="1">
      <alignment/>
    </xf>
    <xf numFmtId="171" fontId="16" fillId="3" borderId="2" xfId="0" applyNumberFormat="1" applyFont="1" applyFill="1" applyBorder="1" applyAlignment="1">
      <alignment/>
    </xf>
    <xf numFmtId="0" fontId="16" fillId="0" borderId="9" xfId="0" applyFont="1" applyBorder="1" applyAlignment="1">
      <alignment/>
    </xf>
    <xf numFmtId="171" fontId="16" fillId="3" borderId="10" xfId="0" applyNumberFormat="1" applyFont="1" applyFill="1" applyBorder="1" applyAlignment="1">
      <alignment/>
    </xf>
    <xf numFmtId="0" fontId="17" fillId="0" borderId="0" xfId="0" applyFont="1" applyAlignment="1">
      <alignment/>
    </xf>
    <xf numFmtId="0" fontId="18" fillId="0" borderId="0" xfId="0" applyNumberFormat="1" applyFont="1" applyFill="1" applyBorder="1" applyAlignment="1" applyProtection="1">
      <alignment wrapText="1"/>
      <protection/>
    </xf>
    <xf numFmtId="49" fontId="19" fillId="0" borderId="0" xfId="0" applyNumberFormat="1" applyFont="1" applyAlignment="1" applyProtection="1">
      <alignment vertical="center"/>
      <protection locked="0"/>
    </xf>
    <xf numFmtId="4" fontId="19" fillId="0" borderId="0" xfId="0" applyNumberFormat="1" applyFont="1" applyAlignment="1" applyProtection="1">
      <alignment vertical="center"/>
      <protection locked="0"/>
    </xf>
    <xf numFmtId="0" fontId="18" fillId="0" borderId="1" xfId="0" applyNumberFormat="1" applyFont="1" applyFill="1" applyBorder="1" applyAlignment="1" applyProtection="1">
      <alignment/>
      <protection/>
    </xf>
    <xf numFmtId="0" fontId="5" fillId="0" borderId="1" xfId="0" applyNumberFormat="1" applyFont="1" applyFill="1" applyBorder="1" applyAlignment="1" applyProtection="1">
      <alignment/>
      <protection/>
    </xf>
    <xf numFmtId="4" fontId="5" fillId="0" borderId="1" xfId="0" applyNumberFormat="1" applyFont="1" applyFill="1" applyBorder="1" applyAlignment="1" applyProtection="1">
      <alignment/>
      <protection/>
    </xf>
    <xf numFmtId="0" fontId="18" fillId="0" borderId="0" xfId="0" applyNumberFormat="1" applyFont="1" applyFill="1" applyBorder="1" applyAlignment="1" applyProtection="1">
      <alignment/>
      <protection/>
    </xf>
    <xf numFmtId="4" fontId="5" fillId="0" borderId="0" xfId="0" applyNumberFormat="1" applyFont="1" applyFill="1" applyBorder="1" applyAlignment="1" applyProtection="1">
      <alignment/>
      <protection/>
    </xf>
    <xf numFmtId="49" fontId="19" fillId="0" borderId="0" xfId="0" applyNumberFormat="1" applyFont="1" applyBorder="1" applyAlignment="1" applyProtection="1">
      <alignment vertical="center"/>
      <protection locked="0"/>
    </xf>
    <xf numFmtId="4" fontId="19" fillId="0" borderId="0" xfId="0" applyNumberFormat="1" applyFont="1" applyBorder="1" applyAlignment="1" applyProtection="1">
      <alignment vertical="center"/>
      <protection locked="0"/>
    </xf>
    <xf numFmtId="0" fontId="20" fillId="0" borderId="6" xfId="0" applyNumberFormat="1" applyFont="1" applyFill="1" applyBorder="1" applyAlignment="1" applyProtection="1">
      <alignment wrapText="1"/>
      <protection/>
    </xf>
    <xf numFmtId="0" fontId="21" fillId="0" borderId="1" xfId="0" applyNumberFormat="1" applyFont="1" applyFill="1" applyBorder="1" applyAlignment="1" applyProtection="1">
      <alignment/>
      <protection/>
    </xf>
    <xf numFmtId="0" fontId="20" fillId="0" borderId="1" xfId="0" applyNumberFormat="1" applyFont="1" applyFill="1" applyBorder="1" applyAlignment="1" applyProtection="1">
      <alignment/>
      <protection/>
    </xf>
    <xf numFmtId="4" fontId="20" fillId="0" borderId="1" xfId="0" applyNumberFormat="1" applyFont="1" applyFill="1" applyBorder="1" applyAlignment="1" applyProtection="1">
      <alignment/>
      <protection/>
    </xf>
    <xf numFmtId="3" fontId="20" fillId="0" borderId="2" xfId="0" applyNumberFormat="1" applyFont="1" applyFill="1" applyBorder="1" applyAlignment="1" applyProtection="1">
      <alignment/>
      <protection/>
    </xf>
    <xf numFmtId="0" fontId="1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71"/>
  <sheetViews>
    <sheetView workbookViewId="0" topLeftCell="A1">
      <selection activeCell="A58" sqref="A58"/>
    </sheetView>
  </sheetViews>
  <sheetFormatPr defaultColWidth="9.140625" defaultRowHeight="12.75"/>
  <cols>
    <col min="1" max="1" width="49.28125" style="0" customWidth="1"/>
  </cols>
  <sheetData>
    <row r="1" spans="1:5" ht="22.5" customHeight="1">
      <c r="A1" s="15" t="s">
        <v>22</v>
      </c>
      <c r="B1" s="4" t="s">
        <v>0</v>
      </c>
      <c r="C1" s="5"/>
      <c r="D1" s="5"/>
      <c r="E1" s="1"/>
    </row>
    <row r="2" spans="1:5" ht="15.75">
      <c r="A2" s="15" t="s">
        <v>23</v>
      </c>
      <c r="B2" s="5" t="s">
        <v>24</v>
      </c>
      <c r="C2" s="5"/>
      <c r="D2" s="5"/>
      <c r="E2" s="1"/>
    </row>
    <row r="3" spans="1:5" ht="12.75">
      <c r="A3" s="17" t="s">
        <v>144</v>
      </c>
      <c r="B3" s="5" t="s">
        <v>25</v>
      </c>
      <c r="C3" s="5"/>
      <c r="D3" s="5"/>
      <c r="E3" s="1"/>
    </row>
    <row r="4" spans="1:5" ht="13.5" thickBot="1">
      <c r="A4" s="16"/>
      <c r="B4" s="5"/>
      <c r="C4" s="2"/>
      <c r="D4" s="5"/>
      <c r="E4" s="1"/>
    </row>
    <row r="5" spans="1:5" ht="13.5" thickBot="1">
      <c r="A5" s="18" t="s">
        <v>1</v>
      </c>
      <c r="B5" s="11" t="s">
        <v>2</v>
      </c>
      <c r="C5" s="12" t="s">
        <v>3</v>
      </c>
      <c r="D5" s="13" t="s">
        <v>4</v>
      </c>
      <c r="E5" s="14" t="s">
        <v>5</v>
      </c>
    </row>
    <row r="6" spans="1:5" ht="12.75">
      <c r="A6" s="16"/>
      <c r="B6" s="5"/>
      <c r="C6" s="2"/>
      <c r="D6" s="5"/>
      <c r="E6" s="1"/>
    </row>
    <row r="7" spans="1:5" ht="12.75">
      <c r="A7" s="19" t="s">
        <v>27</v>
      </c>
      <c r="B7" s="5"/>
      <c r="C7" s="2"/>
      <c r="D7" s="5"/>
      <c r="E7" s="23">
        <f>'Stavební část'!E19</f>
        <v>0</v>
      </c>
    </row>
    <row r="8" spans="1:5" ht="12.75">
      <c r="A8" s="16"/>
      <c r="B8" s="5"/>
      <c r="C8" s="2"/>
      <c r="D8" s="5"/>
      <c r="E8" s="23"/>
    </row>
    <row r="9" spans="1:5" ht="12.75">
      <c r="A9" s="19" t="s">
        <v>145</v>
      </c>
      <c r="B9" s="5"/>
      <c r="C9" s="2"/>
      <c r="D9" s="5"/>
      <c r="E9" s="23">
        <f>'Stavební část'!E38</f>
        <v>0</v>
      </c>
    </row>
    <row r="10" spans="1:5" ht="12.75">
      <c r="A10" s="16"/>
      <c r="B10" s="5"/>
      <c r="C10" s="2"/>
      <c r="D10" s="5"/>
      <c r="E10" s="23"/>
    </row>
    <row r="11" spans="1:5" ht="12.75">
      <c r="A11" s="19" t="s">
        <v>49</v>
      </c>
      <c r="B11" s="5"/>
      <c r="C11" s="2"/>
      <c r="D11" s="5"/>
      <c r="E11" s="23">
        <f>'Stavební část'!E51</f>
        <v>0</v>
      </c>
    </row>
    <row r="12" spans="1:5" ht="12.75">
      <c r="A12" s="16"/>
      <c r="B12" s="5"/>
      <c r="C12" s="2"/>
      <c r="D12" s="5"/>
      <c r="E12" s="23"/>
    </row>
    <row r="13" spans="1:5" ht="12.75">
      <c r="A13" s="19" t="s">
        <v>60</v>
      </c>
      <c r="B13" s="5"/>
      <c r="C13" s="2"/>
      <c r="D13" s="5"/>
      <c r="E13" s="23">
        <f>'Stavební část'!E58</f>
        <v>0</v>
      </c>
    </row>
    <row r="14" spans="1:5" ht="12.75">
      <c r="A14" s="16"/>
      <c r="B14" s="5"/>
      <c r="C14" s="2"/>
      <c r="D14" s="5"/>
      <c r="E14" s="23"/>
    </row>
    <row r="15" spans="1:5" ht="12.75">
      <c r="A15" s="19" t="s">
        <v>62</v>
      </c>
      <c r="B15" s="5"/>
      <c r="C15" s="2"/>
      <c r="D15" s="5"/>
      <c r="E15" s="23">
        <f>'Stavební část'!E78</f>
        <v>0</v>
      </c>
    </row>
    <row r="16" spans="1:5" ht="12.75">
      <c r="A16" s="16"/>
      <c r="B16" s="5"/>
      <c r="C16" s="2"/>
      <c r="D16" s="5"/>
      <c r="E16" s="23"/>
    </row>
    <row r="17" spans="1:5" ht="12.75">
      <c r="A17" s="19" t="s">
        <v>77</v>
      </c>
      <c r="B17" s="5"/>
      <c r="C17" s="2"/>
      <c r="D17" s="5"/>
      <c r="E17" s="23">
        <f>'Stavební část'!E85</f>
        <v>0</v>
      </c>
    </row>
    <row r="18" spans="1:5" ht="12.75">
      <c r="A18" s="16"/>
      <c r="B18" s="5"/>
      <c r="C18" s="2"/>
      <c r="D18" s="5"/>
      <c r="E18" s="23"/>
    </row>
    <row r="19" spans="1:5" ht="12.75">
      <c r="A19" s="19" t="s">
        <v>147</v>
      </c>
      <c r="B19" s="5"/>
      <c r="C19" s="2"/>
      <c r="D19" s="5"/>
      <c r="E19" s="23">
        <f>'Stavební část'!E94</f>
        <v>0</v>
      </c>
    </row>
    <row r="20" spans="1:5" ht="12.75">
      <c r="A20" s="16"/>
      <c r="B20" s="5"/>
      <c r="C20" s="2"/>
      <c r="D20" s="5"/>
      <c r="E20" s="23"/>
    </row>
    <row r="21" spans="1:5" ht="12.75">
      <c r="A21" s="19" t="s">
        <v>82</v>
      </c>
      <c r="B21" s="5"/>
      <c r="C21" s="2"/>
      <c r="D21" s="5"/>
      <c r="E21" s="23">
        <f>'Stavební část'!E111</f>
        <v>0</v>
      </c>
    </row>
    <row r="22" spans="1:5" ht="12.75">
      <c r="A22" s="16"/>
      <c r="B22" s="5"/>
      <c r="C22" s="2"/>
      <c r="D22" s="5"/>
      <c r="E22" s="23"/>
    </row>
    <row r="23" spans="1:5" ht="12.75">
      <c r="A23" s="19" t="s">
        <v>90</v>
      </c>
      <c r="B23" s="5"/>
      <c r="C23" s="2"/>
      <c r="D23" s="5"/>
      <c r="E23" s="23">
        <f>'Stavební část'!E124</f>
        <v>0</v>
      </c>
    </row>
    <row r="24" spans="1:5" ht="12.75">
      <c r="A24" s="16"/>
      <c r="B24" s="5"/>
      <c r="C24" s="2"/>
      <c r="D24" s="5"/>
      <c r="E24" s="23"/>
    </row>
    <row r="25" spans="1:6" ht="15.75" customHeight="1">
      <c r="A25" s="19" t="s">
        <v>9</v>
      </c>
      <c r="B25" s="5"/>
      <c r="C25" s="2"/>
      <c r="D25" s="5"/>
      <c r="E25" s="23">
        <f>'Stavební část'!E149</f>
        <v>0</v>
      </c>
      <c r="F25" s="24"/>
    </row>
    <row r="26" spans="5:6" ht="12.75">
      <c r="E26" s="23"/>
      <c r="F26" s="24"/>
    </row>
    <row r="27" spans="1:6" ht="12.75">
      <c r="A27" s="19" t="s">
        <v>117</v>
      </c>
      <c r="E27" s="23">
        <f>'Stavební část'!E156</f>
        <v>0</v>
      </c>
      <c r="F27" s="24"/>
    </row>
    <row r="28" spans="5:6" ht="12.75">
      <c r="E28" s="23"/>
      <c r="F28" s="24"/>
    </row>
    <row r="29" spans="1:6" ht="12.75">
      <c r="A29" s="19" t="s">
        <v>119</v>
      </c>
      <c r="E29" s="23">
        <f>'Stavební část'!E163</f>
        <v>0</v>
      </c>
      <c r="F29" s="24"/>
    </row>
    <row r="30" spans="5:6" ht="12.75">
      <c r="E30" s="23"/>
      <c r="F30" s="24"/>
    </row>
    <row r="31" spans="1:6" ht="12.75">
      <c r="A31" s="19" t="s">
        <v>148</v>
      </c>
      <c r="E31" s="23">
        <f>ZTI!E20</f>
        <v>0</v>
      </c>
      <c r="F31" s="24"/>
    </row>
    <row r="32" spans="5:6" ht="12.75">
      <c r="E32" s="23"/>
      <c r="F32" s="24"/>
    </row>
    <row r="33" spans="1:6" ht="12.75">
      <c r="A33" s="19" t="s">
        <v>157</v>
      </c>
      <c r="E33" s="23">
        <f>ZTI!E33</f>
        <v>0</v>
      </c>
      <c r="F33" s="24"/>
    </row>
    <row r="34" spans="5:6" ht="12.75">
      <c r="E34" s="23"/>
      <c r="F34" s="24"/>
    </row>
    <row r="35" spans="1:6" ht="12.75">
      <c r="A35" s="19" t="s">
        <v>17</v>
      </c>
      <c r="E35" s="23">
        <f>ZTI!E46</f>
        <v>0</v>
      </c>
      <c r="F35" s="25"/>
    </row>
    <row r="36" spans="5:6" ht="12.75">
      <c r="E36" s="23"/>
      <c r="F36" s="25"/>
    </row>
    <row r="37" spans="1:6" ht="12.75">
      <c r="A37" s="19" t="s">
        <v>222</v>
      </c>
      <c r="E37" s="23">
        <f>vytápění!F43</f>
        <v>0</v>
      </c>
      <c r="F37" s="25"/>
    </row>
    <row r="38" spans="5:6" ht="12.75">
      <c r="E38" s="23"/>
      <c r="F38" s="25"/>
    </row>
    <row r="39" spans="1:6" ht="12.75">
      <c r="A39" s="19" t="s">
        <v>18</v>
      </c>
      <c r="E39" s="23">
        <f>Elektroinstalace!J142</f>
        <v>0</v>
      </c>
      <c r="F39" s="25"/>
    </row>
    <row r="40" spans="5:6" ht="12.75">
      <c r="E40" s="23"/>
      <c r="F40" s="25"/>
    </row>
    <row r="41" spans="1:6" ht="12.75">
      <c r="A41" s="19" t="s">
        <v>121</v>
      </c>
      <c r="E41" s="23">
        <f>'Stavební část'!E179</f>
        <v>0</v>
      </c>
      <c r="F41" s="25"/>
    </row>
    <row r="42" spans="1:6" ht="12.75">
      <c r="A42" s="19"/>
      <c r="E42" s="23"/>
      <c r="F42" s="25"/>
    </row>
    <row r="43" spans="1:6" ht="12.75">
      <c r="A43" s="19" t="s">
        <v>15</v>
      </c>
      <c r="E43" s="23">
        <f>'Stavební část'!E187</f>
        <v>0</v>
      </c>
      <c r="F43" s="25"/>
    </row>
    <row r="44" spans="5:6" ht="12.75">
      <c r="E44" s="23"/>
      <c r="F44" s="25"/>
    </row>
    <row r="45" spans="1:6" ht="12.75">
      <c r="A45" s="19" t="s">
        <v>16</v>
      </c>
      <c r="E45" s="23">
        <f>'Stavební část'!E194</f>
        <v>0</v>
      </c>
      <c r="F45" s="25"/>
    </row>
    <row r="46" spans="5:6" ht="12.75">
      <c r="E46" s="23"/>
      <c r="F46" s="25"/>
    </row>
    <row r="47" spans="1:6" ht="12.75">
      <c r="A47" s="19" t="s">
        <v>136</v>
      </c>
      <c r="E47" s="23">
        <f>'Stavební část'!E201</f>
        <v>0</v>
      </c>
      <c r="F47" s="25"/>
    </row>
    <row r="48" spans="5:6" ht="12.75">
      <c r="E48" s="23"/>
      <c r="F48" s="25"/>
    </row>
    <row r="49" spans="1:6" ht="12.75">
      <c r="A49" s="19" t="s">
        <v>20</v>
      </c>
      <c r="E49" s="23">
        <f>'Stavební část'!E209</f>
        <v>0</v>
      </c>
      <c r="F49" s="25"/>
    </row>
    <row r="50" spans="5:6" ht="12.75">
      <c r="E50" s="23"/>
      <c r="F50" s="25"/>
    </row>
    <row r="51" spans="1:6" ht="12.75">
      <c r="A51" s="19" t="s">
        <v>293</v>
      </c>
      <c r="E51" s="23">
        <f>'Stavební část'!E216</f>
        <v>0</v>
      </c>
      <c r="F51" s="25"/>
    </row>
    <row r="52" spans="5:6" ht="12.75">
      <c r="E52" s="23"/>
      <c r="F52" s="25"/>
    </row>
    <row r="53" spans="1:6" ht="12.75">
      <c r="A53" s="19" t="s">
        <v>14</v>
      </c>
      <c r="E53" s="23">
        <f>'Stavební část'!E223</f>
        <v>0</v>
      </c>
      <c r="F53" s="25"/>
    </row>
    <row r="54" spans="5:6" ht="12.75">
      <c r="E54" s="23"/>
      <c r="F54" s="25"/>
    </row>
    <row r="55" spans="1:6" ht="12.75">
      <c r="A55" s="21" t="s">
        <v>21</v>
      </c>
      <c r="B55" s="6"/>
      <c r="C55" s="7"/>
      <c r="D55" s="6"/>
      <c r="E55" s="8">
        <f>SUM(E7:E54)</f>
        <v>0</v>
      </c>
      <c r="F55" s="25"/>
    </row>
    <row r="56" spans="1:6" ht="12.75">
      <c r="A56" s="19"/>
      <c r="B56" s="5"/>
      <c r="C56" s="2"/>
      <c r="D56" s="5"/>
      <c r="E56" s="23"/>
      <c r="F56" s="25"/>
    </row>
    <row r="57" spans="1:6" ht="12.75">
      <c r="A57" s="66" t="s">
        <v>300</v>
      </c>
      <c r="E57" s="23"/>
      <c r="F57" s="25"/>
    </row>
    <row r="58" spans="1:6" ht="12.75">
      <c r="A58" s="22" t="s">
        <v>143</v>
      </c>
      <c r="E58" s="23"/>
      <c r="F58" s="25"/>
    </row>
    <row r="59" spans="1:6" ht="12.75">
      <c r="A59" s="22" t="s">
        <v>12</v>
      </c>
      <c r="E59" s="23"/>
      <c r="F59" s="25"/>
    </row>
    <row r="60" spans="5:6" ht="12.75">
      <c r="E60" s="23"/>
      <c r="F60" s="25"/>
    </row>
    <row r="61" spans="5:6" ht="12.75">
      <c r="E61" s="23"/>
      <c r="F61" s="25"/>
    </row>
    <row r="62" spans="5:6" ht="12.75">
      <c r="E62" s="23"/>
      <c r="F62" s="25"/>
    </row>
    <row r="63" ht="12.75">
      <c r="E63" s="23"/>
    </row>
    <row r="64" ht="12.75">
      <c r="E64" s="23"/>
    </row>
    <row r="65" ht="12.75">
      <c r="E65" s="23"/>
    </row>
    <row r="66" ht="12.75">
      <c r="E66" s="23"/>
    </row>
    <row r="67" ht="12.75">
      <c r="E67" s="23"/>
    </row>
    <row r="68" ht="12.75">
      <c r="E68" s="23"/>
    </row>
    <row r="69" ht="12.75">
      <c r="E69" s="23"/>
    </row>
    <row r="70" ht="12.75">
      <c r="E70" s="23"/>
    </row>
    <row r="71" ht="12.75">
      <c r="E71" s="23"/>
    </row>
  </sheetData>
  <printOptions/>
  <pageMargins left="0.7874015748031497" right="0.7874015748031497" top="0.5905511811023623" bottom="0.5905511811023623" header="0.5118110236220472" footer="0.5118110236220472"/>
  <pageSetup orientation="portrait" paperSize="9" r:id="rId1"/>
</worksheet>
</file>

<file path=xl/worksheets/sheet2.xml><?xml version="1.0" encoding="utf-8"?>
<worksheet xmlns="http://schemas.openxmlformats.org/spreadsheetml/2006/main" xmlns:r="http://schemas.openxmlformats.org/officeDocument/2006/relationships">
  <dimension ref="A1:E230"/>
  <sheetViews>
    <sheetView workbookViewId="0" topLeftCell="A49">
      <selection activeCell="H57" sqref="H57"/>
    </sheetView>
  </sheetViews>
  <sheetFormatPr defaultColWidth="9.140625" defaultRowHeight="12.75"/>
  <cols>
    <col min="1" max="1" width="49.421875" style="0" customWidth="1"/>
  </cols>
  <sheetData>
    <row r="1" spans="1:5" ht="15.75">
      <c r="A1" s="15" t="s">
        <v>22</v>
      </c>
      <c r="B1" s="4" t="s">
        <v>0</v>
      </c>
      <c r="C1" s="5"/>
      <c r="D1" s="5"/>
      <c r="E1" s="1"/>
    </row>
    <row r="2" spans="1:5" ht="15.75">
      <c r="A2" s="15" t="s">
        <v>23</v>
      </c>
      <c r="B2" s="5" t="s">
        <v>24</v>
      </c>
      <c r="C2" s="5"/>
      <c r="D2" s="5"/>
      <c r="E2" s="1"/>
    </row>
    <row r="3" spans="1:5" ht="12.75">
      <c r="A3" s="16"/>
      <c r="B3" s="5" t="s">
        <v>25</v>
      </c>
      <c r="C3" s="5"/>
      <c r="D3" s="5"/>
      <c r="E3" s="1"/>
    </row>
    <row r="4" spans="1:5" ht="12.75">
      <c r="A4" s="17" t="s">
        <v>26</v>
      </c>
      <c r="B4" s="5"/>
      <c r="C4" s="2"/>
      <c r="D4" s="5"/>
      <c r="E4" s="1"/>
    </row>
    <row r="5" spans="1:5" ht="13.5" thickBot="1">
      <c r="A5" s="16"/>
      <c r="B5" s="5"/>
      <c r="C5" s="2"/>
      <c r="D5" s="5"/>
      <c r="E5" s="1"/>
    </row>
    <row r="6" spans="1:5" ht="13.5" thickBot="1">
      <c r="A6" s="18" t="s">
        <v>1</v>
      </c>
      <c r="B6" s="11" t="s">
        <v>2</v>
      </c>
      <c r="C6" s="12" t="s">
        <v>3</v>
      </c>
      <c r="D6" s="13" t="s">
        <v>4</v>
      </c>
      <c r="E6" s="14" t="s">
        <v>5</v>
      </c>
    </row>
    <row r="7" spans="1:5" ht="12.75">
      <c r="A7" s="16"/>
      <c r="B7" s="5"/>
      <c r="C7" s="2"/>
      <c r="D7" s="5"/>
      <c r="E7" s="1"/>
    </row>
    <row r="8" spans="1:5" ht="12.75">
      <c r="A8" s="16"/>
      <c r="B8" s="5"/>
      <c r="C8" s="2"/>
      <c r="D8" s="5"/>
      <c r="E8" s="1"/>
    </row>
    <row r="9" spans="1:5" ht="12.75">
      <c r="A9" s="19" t="s">
        <v>27</v>
      </c>
      <c r="B9" s="5"/>
      <c r="C9" s="2"/>
      <c r="D9" s="5"/>
      <c r="E9" s="1"/>
    </row>
    <row r="10" spans="1:5" ht="12.75">
      <c r="A10" s="16"/>
      <c r="B10" s="5"/>
      <c r="C10" s="5"/>
      <c r="D10" s="5"/>
      <c r="E10" s="5"/>
    </row>
    <row r="11" spans="1:5" ht="22.5">
      <c r="A11" s="16" t="s">
        <v>28</v>
      </c>
      <c r="B11" s="5" t="s">
        <v>19</v>
      </c>
      <c r="C11" s="2">
        <f>-20.91+8*1.6*2*1.9+3*1.4*1.8*1.9+1*1.8*1.1*3+3*1*1.8*0.8+8*1.2*2*0.8</f>
        <v>67.714</v>
      </c>
      <c r="D11" s="5"/>
      <c r="E11" s="1">
        <f aca="true" t="shared" si="0" ref="E11:E17">C11*D11</f>
        <v>0</v>
      </c>
    </row>
    <row r="12" spans="1:5" ht="33.75">
      <c r="A12" s="16" t="s">
        <v>29</v>
      </c>
      <c r="B12" s="5" t="s">
        <v>19</v>
      </c>
      <c r="C12" s="2">
        <f>8*1.6*2*1.9+3*1.4*1.8*1.9+1*1.8*1.1*3+3*1*1.8*0.8+8*1.2*2*0.8</f>
        <v>88.62400000000001</v>
      </c>
      <c r="D12" s="5"/>
      <c r="E12" s="1">
        <f t="shared" si="0"/>
        <v>0</v>
      </c>
    </row>
    <row r="13" spans="1:5" ht="22.5">
      <c r="A13" s="16" t="s">
        <v>30</v>
      </c>
      <c r="B13" s="5" t="s">
        <v>19</v>
      </c>
      <c r="C13" s="2">
        <f>0.6*5*0.8*4+0.6*6*0.8*6*2+0.6*2.5*0.8*2</f>
        <v>46.56</v>
      </c>
      <c r="D13" s="5"/>
      <c r="E13" s="1">
        <f t="shared" si="0"/>
        <v>0</v>
      </c>
    </row>
    <row r="14" spans="1:5" ht="33.75">
      <c r="A14" s="16" t="s">
        <v>31</v>
      </c>
      <c r="B14" s="5" t="s">
        <v>19</v>
      </c>
      <c r="C14" s="2">
        <f>68.75*12.45*0.15</f>
        <v>128.390625</v>
      </c>
      <c r="D14" s="5"/>
      <c r="E14" s="1">
        <f t="shared" si="0"/>
        <v>0</v>
      </c>
    </row>
    <row r="15" spans="1:5" ht="22.5">
      <c r="A15" s="16" t="s">
        <v>32</v>
      </c>
      <c r="B15" s="5" t="s">
        <v>19</v>
      </c>
      <c r="C15" s="2">
        <f>8*1.6*2*1.9+3*1.4*1.8*1.9+1*1.8*1.1*3+3*1*1.8*0.8+8*1.2*2*0.8</f>
        <v>88.62400000000001</v>
      </c>
      <c r="D15" s="5"/>
      <c r="E15" s="1">
        <f t="shared" si="0"/>
        <v>0</v>
      </c>
    </row>
    <row r="16" spans="1:5" ht="33.75">
      <c r="A16" s="16" t="s">
        <v>33</v>
      </c>
      <c r="B16" s="5" t="s">
        <v>19</v>
      </c>
      <c r="C16" s="2">
        <f>8*0.6*0.6</f>
        <v>2.88</v>
      </c>
      <c r="D16" s="5"/>
      <c r="E16" s="1">
        <f t="shared" si="0"/>
        <v>0</v>
      </c>
    </row>
    <row r="17" spans="1:5" ht="22.5">
      <c r="A17" s="16" t="s">
        <v>34</v>
      </c>
      <c r="B17" s="5" t="s">
        <v>19</v>
      </c>
      <c r="C17" s="2">
        <f>C16</f>
        <v>2.88</v>
      </c>
      <c r="D17" s="5"/>
      <c r="E17" s="1">
        <f t="shared" si="0"/>
        <v>0</v>
      </c>
    </row>
    <row r="18" spans="1:5" ht="12.75">
      <c r="A18" s="16"/>
      <c r="B18" s="5"/>
      <c r="C18" s="2"/>
      <c r="D18" s="5"/>
      <c r="E18" s="1"/>
    </row>
    <row r="19" spans="1:5" ht="12.75">
      <c r="A19" s="20" t="s">
        <v>6</v>
      </c>
      <c r="B19" s="6"/>
      <c r="C19" s="7"/>
      <c r="D19" s="6"/>
      <c r="E19" s="9">
        <f>SUM(E11:E18)</f>
        <v>0</v>
      </c>
    </row>
    <row r="20" spans="1:5" ht="12.75">
      <c r="A20" s="16"/>
      <c r="B20" s="5"/>
      <c r="C20" s="2"/>
      <c r="D20" s="5"/>
      <c r="E20" s="1"/>
    </row>
    <row r="21" spans="1:5" ht="12.75">
      <c r="A21" s="16"/>
      <c r="B21" s="5"/>
      <c r="C21" s="2"/>
      <c r="D21" s="5"/>
      <c r="E21" s="1"/>
    </row>
    <row r="22" spans="1:5" ht="12.75">
      <c r="A22" s="19" t="s">
        <v>145</v>
      </c>
      <c r="B22" s="5"/>
      <c r="C22" s="2"/>
      <c r="D22" s="5"/>
      <c r="E22" s="1"/>
    </row>
    <row r="23" spans="1:5" ht="12.75">
      <c r="A23" s="16"/>
      <c r="B23" s="5"/>
      <c r="C23" s="2"/>
      <c r="D23" s="5"/>
      <c r="E23" s="1"/>
    </row>
    <row r="24" spans="1:5" ht="12.75">
      <c r="A24" s="16" t="s">
        <v>35</v>
      </c>
      <c r="B24" s="5" t="s">
        <v>19</v>
      </c>
      <c r="C24" s="2">
        <f>0.3*1.4*1.8*3+0.3*1.6*2*8</f>
        <v>9.948</v>
      </c>
      <c r="D24" s="5"/>
      <c r="E24" s="1">
        <f aca="true" t="shared" si="1" ref="E24:E36">C24*D24</f>
        <v>0</v>
      </c>
    </row>
    <row r="25" spans="1:5" ht="22.5">
      <c r="A25" s="16" t="s">
        <v>36</v>
      </c>
      <c r="B25" s="5" t="s">
        <v>19</v>
      </c>
      <c r="C25" s="2">
        <f>0.8*1.4*1.8*3+0.8*1.6*2*8</f>
        <v>26.528000000000006</v>
      </c>
      <c r="D25" s="5"/>
      <c r="E25" s="1">
        <f t="shared" si="1"/>
        <v>0</v>
      </c>
    </row>
    <row r="26" spans="1:5" ht="22.5">
      <c r="A26" s="16" t="s">
        <v>37</v>
      </c>
      <c r="B26" s="5" t="s">
        <v>19</v>
      </c>
      <c r="C26" s="2">
        <f>1*1.8*0.8*9</f>
        <v>12.96</v>
      </c>
      <c r="D26" s="5"/>
      <c r="E26" s="1">
        <f>C26*D26</f>
        <v>0</v>
      </c>
    </row>
    <row r="27" spans="1:5" ht="22.5">
      <c r="A27" s="16" t="s">
        <v>38</v>
      </c>
      <c r="B27" s="5" t="s">
        <v>19</v>
      </c>
      <c r="C27" s="2">
        <f>1.2*2*0.8*16</f>
        <v>30.72</v>
      </c>
      <c r="D27" s="5"/>
      <c r="E27" s="1">
        <f>C27*D27</f>
        <v>0</v>
      </c>
    </row>
    <row r="28" spans="1:5" ht="22.5">
      <c r="A28" s="16" t="s">
        <v>39</v>
      </c>
      <c r="B28" s="5" t="s">
        <v>8</v>
      </c>
      <c r="C28" s="2">
        <v>3</v>
      </c>
      <c r="D28" s="5"/>
      <c r="E28" s="1">
        <f t="shared" si="1"/>
        <v>0</v>
      </c>
    </row>
    <row r="29" spans="1:5" ht="22.5">
      <c r="A29" s="16" t="s">
        <v>40</v>
      </c>
      <c r="B29" s="5" t="s">
        <v>19</v>
      </c>
      <c r="C29" s="2">
        <f>0.5*0.5*1.2*12</f>
        <v>3.5999999999999996</v>
      </c>
      <c r="D29" s="5"/>
      <c r="E29" s="1">
        <f>C29*D29</f>
        <v>0</v>
      </c>
    </row>
    <row r="30" spans="1:5" ht="12.75">
      <c r="A30" s="16" t="s">
        <v>41</v>
      </c>
      <c r="B30" s="5" t="s">
        <v>19</v>
      </c>
      <c r="C30" s="2">
        <f>0.6*5*0.8*4+0.6*6*0.8*6*2+0.6*2.5*0.8*2</f>
        <v>46.56</v>
      </c>
      <c r="D30" s="5"/>
      <c r="E30" s="1">
        <f>C30*D30</f>
        <v>0</v>
      </c>
    </row>
    <row r="31" spans="1:5" ht="22.5">
      <c r="A31" s="16" t="s">
        <v>42</v>
      </c>
      <c r="B31" s="5" t="s">
        <v>8</v>
      </c>
      <c r="C31" s="2">
        <v>3</v>
      </c>
      <c r="D31" s="5"/>
      <c r="E31" s="1">
        <f t="shared" si="1"/>
        <v>0</v>
      </c>
    </row>
    <row r="32" spans="1:5" ht="22.5">
      <c r="A32" s="16" t="s">
        <v>43</v>
      </c>
      <c r="B32" s="5" t="s">
        <v>7</v>
      </c>
      <c r="C32" s="2">
        <f>47.15*12.45</f>
        <v>587.0174999999999</v>
      </c>
      <c r="D32" s="5"/>
      <c r="E32" s="1">
        <f>C32*D32</f>
        <v>0</v>
      </c>
    </row>
    <row r="33" spans="1:5" ht="22.5">
      <c r="A33" s="16" t="s">
        <v>44</v>
      </c>
      <c r="B33" s="5" t="s">
        <v>7</v>
      </c>
      <c r="C33" s="2">
        <f>C32</f>
        <v>587.0174999999999</v>
      </c>
      <c r="D33" s="5"/>
      <c r="E33" s="1">
        <f t="shared" si="1"/>
        <v>0</v>
      </c>
    </row>
    <row r="34" spans="1:5" ht="22.5">
      <c r="A34" s="16" t="s">
        <v>45</v>
      </c>
      <c r="B34" s="5" t="s">
        <v>19</v>
      </c>
      <c r="C34" s="2">
        <f>0.3*0.3*(21.7+12.4)</f>
        <v>3.069</v>
      </c>
      <c r="D34" s="5"/>
      <c r="E34" s="1">
        <f>C34*D34</f>
        <v>0</v>
      </c>
    </row>
    <row r="35" spans="1:5" ht="33.75">
      <c r="A35" s="16" t="s">
        <v>46</v>
      </c>
      <c r="B35" s="5" t="s">
        <v>19</v>
      </c>
      <c r="C35" s="2">
        <f>0.25*0.2*(7.5*3+7.15*2)</f>
        <v>1.8399999999999999</v>
      </c>
      <c r="D35" s="5"/>
      <c r="E35" s="1">
        <f>C35*D35</f>
        <v>0</v>
      </c>
    </row>
    <row r="36" spans="1:5" ht="12.75">
      <c r="A36" s="16" t="s">
        <v>47</v>
      </c>
      <c r="B36" s="5" t="s">
        <v>48</v>
      </c>
      <c r="C36" s="2">
        <f>70*2+13*2+1.5*15</f>
        <v>188.5</v>
      </c>
      <c r="D36" s="5"/>
      <c r="E36" s="1">
        <f t="shared" si="1"/>
        <v>0</v>
      </c>
    </row>
    <row r="37" spans="1:5" ht="12.75">
      <c r="A37" s="16"/>
      <c r="B37" s="5"/>
      <c r="C37" s="2"/>
      <c r="D37" s="5"/>
      <c r="E37" s="1"/>
    </row>
    <row r="38" spans="1:5" ht="12.75">
      <c r="A38" s="20" t="s">
        <v>6</v>
      </c>
      <c r="B38" s="6"/>
      <c r="C38" s="7"/>
      <c r="D38" s="6"/>
      <c r="E38" s="9">
        <f>SUM(E24:E37)</f>
        <v>0</v>
      </c>
    </row>
    <row r="39" spans="1:5" ht="12.75">
      <c r="A39" s="16"/>
      <c r="B39" s="5"/>
      <c r="C39" s="2"/>
      <c r="D39" s="5"/>
      <c r="E39" s="1"/>
    </row>
    <row r="40" spans="1:5" ht="12.75">
      <c r="A40" s="19" t="s">
        <v>49</v>
      </c>
      <c r="B40" s="5"/>
      <c r="C40" s="2"/>
      <c r="D40" s="5"/>
      <c r="E40" s="1"/>
    </row>
    <row r="41" spans="1:5" ht="12.75">
      <c r="A41" s="16"/>
      <c r="B41" s="5"/>
      <c r="C41" s="2"/>
      <c r="D41" s="5"/>
      <c r="E41" s="1"/>
    </row>
    <row r="42" spans="1:5" ht="12.75">
      <c r="A42" s="16" t="s">
        <v>50</v>
      </c>
      <c r="B42" s="5" t="s">
        <v>7</v>
      </c>
      <c r="C42" s="2">
        <f>0.3*(12.45*2+47.15*2)</f>
        <v>35.76</v>
      </c>
      <c r="D42" s="5"/>
      <c r="E42" s="1">
        <f aca="true" t="shared" si="2" ref="E42:E48">C42*D42</f>
        <v>0</v>
      </c>
    </row>
    <row r="43" spans="1:5" ht="33.75">
      <c r="A43" s="16" t="s">
        <v>51</v>
      </c>
      <c r="B43" s="5" t="s">
        <v>7</v>
      </c>
      <c r="C43" s="2">
        <f>3.95*(12.25*4+5.65+4.9*2+7.7+2)+4.2*(7.1+9.55+10.5)</f>
        <v>406.9225</v>
      </c>
      <c r="D43" s="5"/>
      <c r="E43" s="1">
        <f t="shared" si="2"/>
        <v>0</v>
      </c>
    </row>
    <row r="44" spans="1:5" ht="12.75">
      <c r="A44" s="16" t="s">
        <v>52</v>
      </c>
      <c r="B44" s="5" t="s">
        <v>7</v>
      </c>
      <c r="C44" s="2">
        <f>2*1.35+0.4*2.75</f>
        <v>3.8000000000000003</v>
      </c>
      <c r="D44" s="5"/>
      <c r="E44" s="1">
        <f t="shared" si="2"/>
        <v>0</v>
      </c>
    </row>
    <row r="45" spans="1:5" ht="22.5">
      <c r="A45" s="16" t="s">
        <v>53</v>
      </c>
      <c r="B45" s="5" t="s">
        <v>54</v>
      </c>
      <c r="C45" s="2">
        <v>1.75</v>
      </c>
      <c r="D45" s="5"/>
      <c r="E45" s="1">
        <f t="shared" si="2"/>
        <v>0</v>
      </c>
    </row>
    <row r="46" spans="1:5" ht="45">
      <c r="A46" s="16" t="s">
        <v>55</v>
      </c>
      <c r="B46" s="5" t="s">
        <v>7</v>
      </c>
      <c r="C46" s="2">
        <f>13*6.5+12*3.5+3.2*3.5+36*6.5+12*3.5+3.5*13+8*0.3*3.5+7*3.5*0.3*4+10*0.3*3*6.5+6.5*6.8+3.5*6.8</f>
        <v>623.5</v>
      </c>
      <c r="D46" s="5"/>
      <c r="E46" s="1">
        <f t="shared" si="2"/>
        <v>0</v>
      </c>
    </row>
    <row r="47" spans="1:5" ht="45">
      <c r="A47" s="16" t="s">
        <v>56</v>
      </c>
      <c r="B47" s="5" t="s">
        <v>7</v>
      </c>
      <c r="C47" s="2">
        <f>3.5*(68.75+47.15)+3.8*(12.75*3)</f>
        <v>551</v>
      </c>
      <c r="D47" s="5"/>
      <c r="E47" s="1">
        <f t="shared" si="2"/>
        <v>0</v>
      </c>
    </row>
    <row r="48" spans="1:5" ht="33.75">
      <c r="A48" s="16" t="s">
        <v>146</v>
      </c>
      <c r="B48" s="5" t="s">
        <v>57</v>
      </c>
      <c r="C48" s="2">
        <v>26.15</v>
      </c>
      <c r="D48" s="5"/>
      <c r="E48" s="1">
        <f t="shared" si="2"/>
        <v>0</v>
      </c>
    </row>
    <row r="49" spans="1:5" ht="45">
      <c r="A49" s="16" t="s">
        <v>58</v>
      </c>
      <c r="B49" s="5" t="s">
        <v>59</v>
      </c>
      <c r="C49" s="2">
        <f>(1*4*14.95+(68.5+12.25*3+47-2.7*3-2.5*5-3))*1.1</f>
        <v>207.29500000000002</v>
      </c>
      <c r="D49" s="5"/>
      <c r="E49" s="1">
        <f>C49*D49</f>
        <v>0</v>
      </c>
    </row>
    <row r="50" spans="1:5" ht="12.75">
      <c r="A50" s="16"/>
      <c r="B50" s="5"/>
      <c r="C50" s="2"/>
      <c r="D50" s="5"/>
      <c r="E50" s="1"/>
    </row>
    <row r="51" spans="1:5" ht="12.75">
      <c r="A51" s="20" t="s">
        <v>6</v>
      </c>
      <c r="B51" s="6"/>
      <c r="C51" s="7"/>
      <c r="D51" s="6"/>
      <c r="E51" s="9">
        <f>SUM(E42:E50)</f>
        <v>0</v>
      </c>
    </row>
    <row r="52" spans="1:5" ht="12.75">
      <c r="A52" s="16"/>
      <c r="B52" s="5"/>
      <c r="C52" s="2"/>
      <c r="D52" s="5"/>
      <c r="E52" s="1"/>
    </row>
    <row r="53" spans="1:5" ht="12.75">
      <c r="A53" s="16"/>
      <c r="B53" s="5"/>
      <c r="C53" s="2"/>
      <c r="D53" s="5"/>
      <c r="E53" s="1"/>
    </row>
    <row r="54" spans="1:5" ht="12.75">
      <c r="A54" s="19" t="s">
        <v>60</v>
      </c>
      <c r="B54" s="5"/>
      <c r="C54" s="2"/>
      <c r="D54" s="5"/>
      <c r="E54" s="1"/>
    </row>
    <row r="55" spans="1:5" ht="12.75">
      <c r="A55" s="16"/>
      <c r="B55" s="5"/>
      <c r="C55" s="2"/>
      <c r="D55" s="5"/>
      <c r="E55" s="1"/>
    </row>
    <row r="56" spans="1:5" ht="33.75">
      <c r="A56" s="16" t="s">
        <v>61</v>
      </c>
      <c r="B56" s="5" t="s">
        <v>7</v>
      </c>
      <c r="C56" s="2">
        <f>6.55*2*69.1</f>
        <v>905.2099999999999</v>
      </c>
      <c r="D56" s="5"/>
      <c r="E56" s="1">
        <f>C56*D56</f>
        <v>0</v>
      </c>
    </row>
    <row r="57" spans="1:5" ht="12.75">
      <c r="A57" s="16"/>
      <c r="B57" s="5"/>
      <c r="C57" s="2"/>
      <c r="D57" s="5"/>
      <c r="E57" s="1"/>
    </row>
    <row r="58" spans="1:5" ht="12.75">
      <c r="A58" s="20" t="s">
        <v>6</v>
      </c>
      <c r="B58" s="6"/>
      <c r="C58" s="7"/>
      <c r="D58" s="6"/>
      <c r="E58" s="9">
        <f>SUM(E56:E57)</f>
        <v>0</v>
      </c>
    </row>
    <row r="59" spans="1:5" ht="12.75">
      <c r="A59" s="16"/>
      <c r="B59" s="5"/>
      <c r="C59" s="2"/>
      <c r="D59" s="5"/>
      <c r="E59" s="1"/>
    </row>
    <row r="60" spans="1:5" ht="12.75">
      <c r="A60" s="16"/>
      <c r="B60" s="5"/>
      <c r="C60" s="2"/>
      <c r="D60" s="5"/>
      <c r="E60" s="1"/>
    </row>
    <row r="61" spans="1:5" ht="12.75">
      <c r="A61" s="19" t="s">
        <v>62</v>
      </c>
      <c r="B61" s="5"/>
      <c r="C61" s="2"/>
      <c r="D61" s="5"/>
      <c r="E61" s="1"/>
    </row>
    <row r="62" spans="1:5" ht="12.75">
      <c r="A62" s="16"/>
      <c r="B62" s="5"/>
      <c r="C62" s="2"/>
      <c r="D62" s="5"/>
      <c r="E62" s="1"/>
    </row>
    <row r="63" spans="1:5" ht="12.75">
      <c r="A63" s="16" t="s">
        <v>63</v>
      </c>
      <c r="B63" s="5" t="s">
        <v>48</v>
      </c>
      <c r="C63" s="2">
        <f>2.15*2+21.5</f>
        <v>25.8</v>
      </c>
      <c r="D63" s="5"/>
      <c r="E63" s="1">
        <f>C63*D63</f>
        <v>0</v>
      </c>
    </row>
    <row r="64" spans="1:5" ht="12.75">
      <c r="A64" s="16" t="s">
        <v>64</v>
      </c>
      <c r="B64" s="5"/>
      <c r="C64" s="2"/>
      <c r="D64" s="5"/>
      <c r="E64" s="1"/>
    </row>
    <row r="65" spans="1:5" ht="45">
      <c r="A65" s="16" t="s">
        <v>65</v>
      </c>
      <c r="B65" s="5" t="s">
        <v>7</v>
      </c>
      <c r="C65" s="2">
        <v>265.31</v>
      </c>
      <c r="D65" s="5"/>
      <c r="E65" s="1">
        <f>C65*D65</f>
        <v>0</v>
      </c>
    </row>
    <row r="66" spans="1:5" ht="12.75">
      <c r="A66" s="16" t="s">
        <v>66</v>
      </c>
      <c r="B66" s="5"/>
      <c r="C66" s="2"/>
      <c r="D66" s="5"/>
      <c r="E66" s="1"/>
    </row>
    <row r="67" spans="1:5" ht="12.75">
      <c r="A67" s="16" t="s">
        <v>67</v>
      </c>
      <c r="B67" s="5" t="s">
        <v>7</v>
      </c>
      <c r="C67" s="2">
        <f>70.63*2.15</f>
        <v>151.85449999999997</v>
      </c>
      <c r="D67" s="5"/>
      <c r="E67" s="1">
        <f aca="true" t="shared" si="3" ref="E67:E72">C67*D67</f>
        <v>0</v>
      </c>
    </row>
    <row r="68" spans="1:5" ht="12.75">
      <c r="A68" s="16" t="s">
        <v>68</v>
      </c>
      <c r="B68" s="5" t="s">
        <v>7</v>
      </c>
      <c r="C68" s="2">
        <f>C67</f>
        <v>151.85449999999997</v>
      </c>
      <c r="D68" s="5"/>
      <c r="E68" s="1">
        <f t="shared" si="3"/>
        <v>0</v>
      </c>
    </row>
    <row r="69" spans="1:5" ht="12.75">
      <c r="A69" s="16" t="s">
        <v>69</v>
      </c>
      <c r="B69" s="5" t="s">
        <v>7</v>
      </c>
      <c r="C69" s="2">
        <f>C68</f>
        <v>151.85449999999997</v>
      </c>
      <c r="D69" s="5"/>
      <c r="E69" s="1">
        <f t="shared" si="3"/>
        <v>0</v>
      </c>
    </row>
    <row r="70" spans="1:5" ht="12.75">
      <c r="A70" s="16" t="s">
        <v>70</v>
      </c>
      <c r="B70" s="5" t="s">
        <v>7</v>
      </c>
      <c r="C70" s="2">
        <f>C69</f>
        <v>151.85449999999997</v>
      </c>
      <c r="D70" s="5"/>
      <c r="E70" s="1">
        <f t="shared" si="3"/>
        <v>0</v>
      </c>
    </row>
    <row r="71" spans="1:5" ht="12.75">
      <c r="A71" s="16" t="s">
        <v>71</v>
      </c>
      <c r="B71" s="5" t="s">
        <v>7</v>
      </c>
      <c r="C71" s="2">
        <f>C70</f>
        <v>151.85449999999997</v>
      </c>
      <c r="D71" s="5"/>
      <c r="E71" s="1">
        <f t="shared" si="3"/>
        <v>0</v>
      </c>
    </row>
    <row r="72" spans="1:5" ht="12.75">
      <c r="A72" s="16" t="s">
        <v>72</v>
      </c>
      <c r="B72" s="5" t="s">
        <v>7</v>
      </c>
      <c r="C72" s="2">
        <v>113.6</v>
      </c>
      <c r="D72" s="5"/>
      <c r="E72" s="1">
        <f t="shared" si="3"/>
        <v>0</v>
      </c>
    </row>
    <row r="73" spans="1:5" ht="12.75">
      <c r="A73" s="16" t="s">
        <v>73</v>
      </c>
      <c r="B73" s="5" t="s">
        <v>7</v>
      </c>
      <c r="C73" s="2">
        <f>C71-C72</f>
        <v>38.25449999999998</v>
      </c>
      <c r="D73" s="5"/>
      <c r="E73" s="1">
        <f>C73*D73</f>
        <v>0</v>
      </c>
    </row>
    <row r="74" spans="1:5" ht="12.75">
      <c r="A74" s="16" t="s">
        <v>74</v>
      </c>
      <c r="B74" s="5"/>
      <c r="C74" s="2"/>
      <c r="D74" s="5"/>
      <c r="E74" s="1"/>
    </row>
    <row r="75" spans="1:5" ht="12.75">
      <c r="A75" s="16" t="s">
        <v>75</v>
      </c>
      <c r="B75" s="5" t="s">
        <v>8</v>
      </c>
      <c r="C75" s="2">
        <f>13.5*2*2+70.5*2</f>
        <v>195</v>
      </c>
      <c r="D75" s="5"/>
      <c r="E75" s="1">
        <f>C75*D75</f>
        <v>0</v>
      </c>
    </row>
    <row r="76" spans="1:5" ht="12.75">
      <c r="A76" s="16" t="s">
        <v>76</v>
      </c>
      <c r="B76" s="5" t="s">
        <v>7</v>
      </c>
      <c r="C76" s="2">
        <f>(13.5*2+70.5)*0.3</f>
        <v>29.25</v>
      </c>
      <c r="D76" s="5"/>
      <c r="E76" s="1">
        <f>C76*D76</f>
        <v>0</v>
      </c>
    </row>
    <row r="77" spans="1:5" ht="12.75">
      <c r="A77" s="16"/>
      <c r="B77" s="5"/>
      <c r="C77" s="2"/>
      <c r="D77" s="5"/>
      <c r="E77" s="1"/>
    </row>
    <row r="78" spans="1:5" ht="12.75">
      <c r="A78" s="20" t="s">
        <v>6</v>
      </c>
      <c r="B78" s="6"/>
      <c r="C78" s="7"/>
      <c r="D78" s="6"/>
      <c r="E78" s="9">
        <f>SUM(E63:E77)</f>
        <v>0</v>
      </c>
    </row>
    <row r="79" spans="1:5" ht="12.75">
      <c r="A79" s="16"/>
      <c r="B79" s="5"/>
      <c r="C79" s="2"/>
      <c r="D79" s="5"/>
      <c r="E79" s="1"/>
    </row>
    <row r="80" spans="1:5" ht="12.75">
      <c r="A80" s="16"/>
      <c r="B80" s="5"/>
      <c r="C80" s="2"/>
      <c r="D80" s="5"/>
      <c r="E80" s="1"/>
    </row>
    <row r="81" spans="1:5" ht="12.75">
      <c r="A81" s="19" t="s">
        <v>77</v>
      </c>
      <c r="B81" s="5"/>
      <c r="C81" s="2"/>
      <c r="D81" s="5"/>
      <c r="E81" s="1"/>
    </row>
    <row r="82" spans="1:5" ht="12.75">
      <c r="A82" s="16"/>
      <c r="B82" s="5"/>
      <c r="C82" s="2"/>
      <c r="D82" s="5"/>
      <c r="E82" s="1"/>
    </row>
    <row r="83" spans="1:5" ht="12.75">
      <c r="A83" s="16" t="s">
        <v>78</v>
      </c>
      <c r="B83" s="5" t="s">
        <v>7</v>
      </c>
      <c r="C83" s="2">
        <f>1.05*71+1.2*13.7</f>
        <v>90.99</v>
      </c>
      <c r="D83" s="5"/>
      <c r="E83" s="1">
        <f>C83*D83</f>
        <v>0</v>
      </c>
    </row>
    <row r="84" spans="1:5" ht="12.75">
      <c r="A84" s="16"/>
      <c r="B84" s="5"/>
      <c r="C84" s="2"/>
      <c r="D84" s="5"/>
      <c r="E84" s="1"/>
    </row>
    <row r="85" spans="1:5" ht="12.75">
      <c r="A85" s="20" t="s">
        <v>6</v>
      </c>
      <c r="B85" s="6"/>
      <c r="C85" s="7"/>
      <c r="D85" s="6"/>
      <c r="E85" s="9">
        <f>SUM(E83:E84)</f>
        <v>0</v>
      </c>
    </row>
    <row r="86" spans="1:5" ht="12.75">
      <c r="A86" s="16"/>
      <c r="B86" s="5"/>
      <c r="C86" s="2"/>
      <c r="D86" s="5"/>
      <c r="E86" s="1"/>
    </row>
    <row r="87" spans="1:5" ht="12.75">
      <c r="A87" s="16"/>
      <c r="B87" s="5"/>
      <c r="C87" s="2"/>
      <c r="D87" s="5"/>
      <c r="E87" s="1"/>
    </row>
    <row r="88" spans="1:5" ht="12.75">
      <c r="A88" s="19" t="s">
        <v>147</v>
      </c>
      <c r="B88" s="5"/>
      <c r="C88" s="2"/>
      <c r="D88" s="5"/>
      <c r="E88" s="1"/>
    </row>
    <row r="89" spans="1:5" ht="12.75">
      <c r="A89" s="16"/>
      <c r="B89" s="5"/>
      <c r="C89" s="2"/>
      <c r="D89" s="5"/>
      <c r="E89" s="1"/>
    </row>
    <row r="90" spans="1:5" ht="22.5">
      <c r="A90" s="16" t="s">
        <v>79</v>
      </c>
      <c r="B90" s="5" t="s">
        <v>7</v>
      </c>
      <c r="C90" s="2">
        <f>9.51*4.9</f>
        <v>46.599000000000004</v>
      </c>
      <c r="D90" s="5"/>
      <c r="E90" s="1">
        <f>C90*D90</f>
        <v>0</v>
      </c>
    </row>
    <row r="91" spans="1:5" ht="12.75">
      <c r="A91" s="16" t="s">
        <v>80</v>
      </c>
      <c r="B91" s="5" t="s">
        <v>7</v>
      </c>
      <c r="C91" s="2">
        <v>52.7</v>
      </c>
      <c r="D91" s="5"/>
      <c r="E91" s="1">
        <f>C91*D91</f>
        <v>0</v>
      </c>
    </row>
    <row r="92" spans="1:5" ht="33.75">
      <c r="A92" s="16" t="s">
        <v>81</v>
      </c>
      <c r="B92" s="5" t="s">
        <v>7</v>
      </c>
      <c r="C92" s="2">
        <f>47.1*12.25-C91-C90</f>
        <v>477.676</v>
      </c>
      <c r="D92" s="5"/>
      <c r="E92" s="1">
        <f>C92*D92</f>
        <v>0</v>
      </c>
    </row>
    <row r="93" spans="1:5" ht="12.75">
      <c r="A93" s="16"/>
      <c r="B93" s="5"/>
      <c r="C93" s="2"/>
      <c r="D93" s="5"/>
      <c r="E93" s="1"/>
    </row>
    <row r="94" spans="1:5" ht="12.75">
      <c r="A94" s="20" t="s">
        <v>6</v>
      </c>
      <c r="B94" s="6"/>
      <c r="C94" s="7"/>
      <c r="D94" s="6"/>
      <c r="E94" s="9">
        <f>SUM(E90:E93)</f>
        <v>0</v>
      </c>
    </row>
    <row r="95" spans="1:5" ht="12.75">
      <c r="A95" s="16"/>
      <c r="B95" s="5"/>
      <c r="C95" s="2"/>
      <c r="D95" s="5"/>
      <c r="E95" s="1"/>
    </row>
    <row r="96" spans="1:5" ht="12.75">
      <c r="A96" s="16"/>
      <c r="B96" s="5"/>
      <c r="C96" s="2"/>
      <c r="D96" s="5"/>
      <c r="E96" s="1"/>
    </row>
    <row r="97" spans="1:5" ht="12.75">
      <c r="A97" s="19" t="s">
        <v>82</v>
      </c>
      <c r="B97" s="5"/>
      <c r="C97" s="2"/>
      <c r="D97" s="5"/>
      <c r="E97" s="1"/>
    </row>
    <row r="98" spans="1:5" ht="12.75">
      <c r="A98" s="19"/>
      <c r="B98" s="5"/>
      <c r="C98" s="2"/>
      <c r="D98" s="5"/>
      <c r="E98" s="1"/>
    </row>
    <row r="99" spans="1:5" ht="12.75">
      <c r="A99" s="16" t="s">
        <v>83</v>
      </c>
      <c r="B99" s="5"/>
      <c r="C99" s="2"/>
      <c r="D99" s="5"/>
      <c r="E99" s="1"/>
    </row>
    <row r="100" spans="1:5" ht="22.5">
      <c r="A100" s="16" t="s">
        <v>294</v>
      </c>
      <c r="B100" s="5" t="s">
        <v>8</v>
      </c>
      <c r="C100" s="2">
        <v>1</v>
      </c>
      <c r="D100" s="5"/>
      <c r="E100" s="1">
        <f aca="true" t="shared" si="4" ref="E100:E106">C100*D100</f>
        <v>0</v>
      </c>
    </row>
    <row r="101" spans="1:5" ht="22.5">
      <c r="A101" s="16" t="s">
        <v>295</v>
      </c>
      <c r="B101" s="5" t="s">
        <v>8</v>
      </c>
      <c r="C101" s="2">
        <v>6</v>
      </c>
      <c r="D101" s="5"/>
      <c r="E101" s="1">
        <f t="shared" si="4"/>
        <v>0</v>
      </c>
    </row>
    <row r="102" spans="1:5" ht="22.5">
      <c r="A102" s="16" t="s">
        <v>296</v>
      </c>
      <c r="B102" s="5" t="s">
        <v>8</v>
      </c>
      <c r="C102" s="2">
        <v>1</v>
      </c>
      <c r="D102" s="5"/>
      <c r="E102" s="1">
        <f t="shared" si="4"/>
        <v>0</v>
      </c>
    </row>
    <row r="103" spans="1:5" ht="22.5">
      <c r="A103" s="16" t="s">
        <v>297</v>
      </c>
      <c r="B103" s="5" t="s">
        <v>8</v>
      </c>
      <c r="C103" s="2">
        <v>1</v>
      </c>
      <c r="D103" s="5"/>
      <c r="E103" s="1">
        <f t="shared" si="4"/>
        <v>0</v>
      </c>
    </row>
    <row r="104" spans="1:5" ht="22.5">
      <c r="A104" s="16" t="s">
        <v>84</v>
      </c>
      <c r="B104" s="5" t="s">
        <v>8</v>
      </c>
      <c r="C104" s="2">
        <v>5</v>
      </c>
      <c r="D104" s="5"/>
      <c r="E104" s="1">
        <f t="shared" si="4"/>
        <v>0</v>
      </c>
    </row>
    <row r="105" spans="1:5" ht="22.5">
      <c r="A105" s="16" t="s">
        <v>85</v>
      </c>
      <c r="B105" s="5" t="s">
        <v>8</v>
      </c>
      <c r="C105" s="2">
        <v>5</v>
      </c>
      <c r="D105" s="5"/>
      <c r="E105" s="1">
        <f t="shared" si="4"/>
        <v>0</v>
      </c>
    </row>
    <row r="106" spans="1:5" ht="22.5">
      <c r="A106" s="16" t="s">
        <v>86</v>
      </c>
      <c r="B106" s="5" t="s">
        <v>8</v>
      </c>
      <c r="C106" s="2">
        <v>2</v>
      </c>
      <c r="D106" s="5"/>
      <c r="E106" s="1">
        <f t="shared" si="4"/>
        <v>0</v>
      </c>
    </row>
    <row r="107" spans="1:5" ht="22.5">
      <c r="A107" s="16" t="s">
        <v>87</v>
      </c>
      <c r="B107" s="3"/>
      <c r="C107" s="3"/>
      <c r="D107" s="3"/>
      <c r="E107" s="3"/>
    </row>
    <row r="108" spans="1:5" ht="12.75">
      <c r="A108" s="26" t="s">
        <v>88</v>
      </c>
      <c r="B108" s="5" t="s">
        <v>8</v>
      </c>
      <c r="C108" s="2">
        <v>2</v>
      </c>
      <c r="D108" s="5"/>
      <c r="E108" s="1">
        <f>C108*D108</f>
        <v>0</v>
      </c>
    </row>
    <row r="109" spans="1:5" ht="12.75">
      <c r="A109" s="26" t="s">
        <v>89</v>
      </c>
      <c r="B109" s="5" t="s">
        <v>8</v>
      </c>
      <c r="C109" s="2">
        <v>6</v>
      </c>
      <c r="D109" s="5"/>
      <c r="E109" s="1">
        <f>C109*D109</f>
        <v>0</v>
      </c>
    </row>
    <row r="110" spans="1:5" ht="12.75">
      <c r="A110" s="16"/>
      <c r="B110" s="5"/>
      <c r="C110" s="2"/>
      <c r="D110" s="5"/>
      <c r="E110" s="1"/>
    </row>
    <row r="111" spans="1:5" ht="12.75">
      <c r="A111" s="20" t="s">
        <v>6</v>
      </c>
      <c r="B111" s="6"/>
      <c r="C111" s="7"/>
      <c r="D111" s="6"/>
      <c r="E111" s="9">
        <f>SUM(E100:E110)</f>
        <v>0</v>
      </c>
    </row>
    <row r="112" spans="1:5" ht="12.75">
      <c r="A112" s="16"/>
      <c r="B112" s="5"/>
      <c r="C112" s="2"/>
      <c r="D112" s="5"/>
      <c r="E112" s="1"/>
    </row>
    <row r="113" spans="1:5" ht="12.75">
      <c r="A113" s="19" t="s">
        <v>90</v>
      </c>
      <c r="B113" s="5"/>
      <c r="C113" s="2"/>
      <c r="D113" s="5"/>
      <c r="E113" s="1"/>
    </row>
    <row r="114" spans="1:5" ht="12.75">
      <c r="A114" s="16"/>
      <c r="B114" s="5"/>
      <c r="C114" s="2"/>
      <c r="D114" s="5"/>
      <c r="E114" s="1"/>
    </row>
    <row r="115" spans="1:5" ht="56.25">
      <c r="A115" s="16" t="s">
        <v>91</v>
      </c>
      <c r="B115" s="5" t="s">
        <v>48</v>
      </c>
      <c r="C115" s="2">
        <v>11</v>
      </c>
      <c r="D115" s="5"/>
      <c r="E115" s="1">
        <f>C115*D115</f>
        <v>0</v>
      </c>
    </row>
    <row r="116" spans="1:5" ht="12.75">
      <c r="A116" s="16" t="s">
        <v>92</v>
      </c>
      <c r="B116" s="5"/>
      <c r="C116" s="2"/>
      <c r="D116" s="5"/>
      <c r="E116" s="1"/>
    </row>
    <row r="117" spans="1:5" ht="33.75">
      <c r="A117" s="16" t="s">
        <v>93</v>
      </c>
      <c r="B117" s="5" t="s">
        <v>48</v>
      </c>
      <c r="C117" s="2">
        <v>7</v>
      </c>
      <c r="D117" s="5"/>
      <c r="E117" s="1">
        <f>C117*D117</f>
        <v>0</v>
      </c>
    </row>
    <row r="118" spans="1:5" ht="12.75">
      <c r="A118" s="16" t="s">
        <v>94</v>
      </c>
      <c r="B118" s="5"/>
      <c r="C118" s="2"/>
      <c r="D118" s="5"/>
      <c r="E118" s="1"/>
    </row>
    <row r="119" spans="1:5" ht="56.25">
      <c r="A119" s="16" t="s">
        <v>95</v>
      </c>
      <c r="B119" s="5" t="s">
        <v>48</v>
      </c>
      <c r="C119" s="2">
        <f>3.7*3</f>
        <v>11.100000000000001</v>
      </c>
      <c r="D119" s="5"/>
      <c r="E119" s="1">
        <f>C119*D119</f>
        <v>0</v>
      </c>
    </row>
    <row r="120" spans="1:5" ht="12.75">
      <c r="A120" s="16" t="s">
        <v>96</v>
      </c>
      <c r="B120" s="5" t="s">
        <v>13</v>
      </c>
      <c r="C120" s="2">
        <v>1</v>
      </c>
      <c r="D120" s="5"/>
      <c r="E120" s="1">
        <f>C120*D120</f>
        <v>0</v>
      </c>
    </row>
    <row r="121" spans="1:5" ht="12.75">
      <c r="A121" s="16" t="s">
        <v>97</v>
      </c>
      <c r="B121" s="5" t="s">
        <v>13</v>
      </c>
      <c r="C121" s="2">
        <v>1</v>
      </c>
      <c r="D121" s="5"/>
      <c r="E121" s="1">
        <f>C121*D121</f>
        <v>0</v>
      </c>
    </row>
    <row r="122" spans="1:5" ht="12.75">
      <c r="A122" s="16" t="s">
        <v>98</v>
      </c>
      <c r="B122" s="5" t="s">
        <v>13</v>
      </c>
      <c r="C122" s="2">
        <v>1</v>
      </c>
      <c r="D122" s="5"/>
      <c r="E122" s="1">
        <f>C122*D122</f>
        <v>0</v>
      </c>
    </row>
    <row r="123" spans="1:5" ht="12.75">
      <c r="A123" s="16"/>
      <c r="B123" s="5"/>
      <c r="C123" s="2"/>
      <c r="D123" s="5"/>
      <c r="E123" s="1"/>
    </row>
    <row r="124" spans="1:5" ht="12.75">
      <c r="A124" s="20" t="s">
        <v>6</v>
      </c>
      <c r="B124" s="6"/>
      <c r="C124" s="7"/>
      <c r="D124" s="6"/>
      <c r="E124" s="9">
        <f>SUM(E114:E123)</f>
        <v>0</v>
      </c>
    </row>
    <row r="125" spans="1:5" ht="12.75">
      <c r="A125" s="16"/>
      <c r="B125" s="5"/>
      <c r="C125" s="2"/>
      <c r="D125" s="5"/>
      <c r="E125" s="1"/>
    </row>
    <row r="126" spans="1:5" ht="12.75">
      <c r="A126" s="16"/>
      <c r="B126" s="5"/>
      <c r="C126" s="2"/>
      <c r="D126" s="5"/>
      <c r="E126" s="1"/>
    </row>
    <row r="127" spans="1:5" ht="12.75">
      <c r="A127" s="19" t="s">
        <v>9</v>
      </c>
      <c r="B127" s="5"/>
      <c r="C127" s="2"/>
      <c r="D127" s="5"/>
      <c r="E127" s="1"/>
    </row>
    <row r="128" spans="1:5" ht="12.75">
      <c r="A128" s="16"/>
      <c r="B128" s="5"/>
      <c r="C128" s="2"/>
      <c r="D128" s="5"/>
      <c r="E128" s="1"/>
    </row>
    <row r="129" spans="1:5" ht="12.75">
      <c r="A129" s="16" t="s">
        <v>99</v>
      </c>
      <c r="B129" s="5"/>
      <c r="C129" s="2"/>
      <c r="D129" s="5"/>
      <c r="E129" s="1"/>
    </row>
    <row r="130" spans="1:5" ht="22.5">
      <c r="A130" s="16" t="s">
        <v>100</v>
      </c>
      <c r="B130" s="5" t="s">
        <v>7</v>
      </c>
      <c r="C130" s="2">
        <f>70*7.15*2</f>
        <v>1001</v>
      </c>
      <c r="D130" s="5"/>
      <c r="E130" s="1">
        <f aca="true" t="shared" si="5" ref="E130:E141">C130*D130</f>
        <v>0</v>
      </c>
    </row>
    <row r="131" spans="1:5" ht="45">
      <c r="A131" s="16" t="s">
        <v>101</v>
      </c>
      <c r="B131" s="5" t="s">
        <v>7</v>
      </c>
      <c r="C131" s="2">
        <f>12.5*69.2</f>
        <v>865</v>
      </c>
      <c r="D131" s="5"/>
      <c r="E131" s="1">
        <f t="shared" si="5"/>
        <v>0</v>
      </c>
    </row>
    <row r="132" spans="1:5" ht="33.75">
      <c r="A132" s="16" t="s">
        <v>102</v>
      </c>
      <c r="B132" s="5" t="s">
        <v>13</v>
      </c>
      <c r="C132" s="2">
        <v>1</v>
      </c>
      <c r="D132" s="5"/>
      <c r="E132" s="1">
        <f t="shared" si="5"/>
        <v>0</v>
      </c>
    </row>
    <row r="133" spans="1:5" ht="33.75">
      <c r="A133" s="16" t="s">
        <v>103</v>
      </c>
      <c r="B133" s="5" t="s">
        <v>7</v>
      </c>
      <c r="C133" s="2">
        <f>6.9*2.3*60</f>
        <v>952.1999999999999</v>
      </c>
      <c r="D133" s="5"/>
      <c r="E133" s="1">
        <f t="shared" si="5"/>
        <v>0</v>
      </c>
    </row>
    <row r="134" spans="1:5" ht="22.5">
      <c r="A134" s="16" t="s">
        <v>104</v>
      </c>
      <c r="B134" s="5" t="s">
        <v>7</v>
      </c>
      <c r="C134" s="2">
        <f>2.5*(69.7*2+12.9*2)</f>
        <v>413.00000000000006</v>
      </c>
      <c r="D134" s="5"/>
      <c r="E134" s="1">
        <f t="shared" si="5"/>
        <v>0</v>
      </c>
    </row>
    <row r="135" spans="1:5" ht="22.5">
      <c r="A135" s="16" t="s">
        <v>105</v>
      </c>
      <c r="B135" s="5" t="s">
        <v>13</v>
      </c>
      <c r="C135" s="2">
        <v>1</v>
      </c>
      <c r="D135" s="5"/>
      <c r="E135" s="1">
        <f t="shared" si="5"/>
        <v>0</v>
      </c>
    </row>
    <row r="136" spans="1:5" ht="33.75">
      <c r="A136" s="16" t="s">
        <v>106</v>
      </c>
      <c r="B136" s="5" t="s">
        <v>13</v>
      </c>
      <c r="C136" s="2">
        <v>1</v>
      </c>
      <c r="D136" s="5"/>
      <c r="E136" s="1">
        <f t="shared" si="5"/>
        <v>0</v>
      </c>
    </row>
    <row r="137" spans="1:5" ht="22.5">
      <c r="A137" s="16" t="s">
        <v>107</v>
      </c>
      <c r="B137" s="5" t="s">
        <v>13</v>
      </c>
      <c r="C137" s="2">
        <v>1</v>
      </c>
      <c r="D137" s="5"/>
      <c r="E137" s="1">
        <f t="shared" si="5"/>
        <v>0</v>
      </c>
    </row>
    <row r="138" spans="1:5" ht="33.75">
      <c r="A138" s="16" t="s">
        <v>108</v>
      </c>
      <c r="B138" s="5" t="s">
        <v>19</v>
      </c>
      <c r="C138" s="2">
        <f>69.63*12.9*2.5</f>
        <v>2245.5675</v>
      </c>
      <c r="D138" s="5"/>
      <c r="E138" s="1">
        <f t="shared" si="5"/>
        <v>0</v>
      </c>
    </row>
    <row r="139" spans="1:5" ht="45">
      <c r="A139" s="16" t="s">
        <v>109</v>
      </c>
      <c r="B139" s="5" t="s">
        <v>7</v>
      </c>
      <c r="C139" s="2">
        <f>C131</f>
        <v>865</v>
      </c>
      <c r="D139" s="5"/>
      <c r="E139" s="1">
        <f t="shared" si="5"/>
        <v>0</v>
      </c>
    </row>
    <row r="140" spans="1:5" ht="22.5">
      <c r="A140" s="16" t="s">
        <v>110</v>
      </c>
      <c r="B140" s="5" t="s">
        <v>7</v>
      </c>
      <c r="C140" s="2">
        <f>1.6*71</f>
        <v>113.60000000000001</v>
      </c>
      <c r="D140" s="5"/>
      <c r="E140" s="1">
        <f t="shared" si="5"/>
        <v>0</v>
      </c>
    </row>
    <row r="141" spans="1:5" ht="33.75">
      <c r="A141" s="16" t="s">
        <v>111</v>
      </c>
      <c r="B141" s="5" t="s">
        <v>19</v>
      </c>
      <c r="C141" s="2">
        <f>0.5*1.2*1.2*(11+2)+0.5*1.4*1.5*11</f>
        <v>20.909999999999997</v>
      </c>
      <c r="D141" s="5"/>
      <c r="E141" s="1">
        <f t="shared" si="5"/>
        <v>0</v>
      </c>
    </row>
    <row r="142" spans="1:5" ht="12.75">
      <c r="A142" s="16" t="s">
        <v>112</v>
      </c>
      <c r="B142" s="5"/>
      <c r="C142" s="2"/>
      <c r="D142" s="5"/>
      <c r="E142" s="1"/>
    </row>
    <row r="143" spans="1:5" ht="12.75">
      <c r="A143" s="16" t="s">
        <v>113</v>
      </c>
      <c r="B143" s="5" t="s">
        <v>8</v>
      </c>
      <c r="C143" s="2">
        <v>1</v>
      </c>
      <c r="D143" s="5"/>
      <c r="E143" s="1">
        <f>C143*D143</f>
        <v>0</v>
      </c>
    </row>
    <row r="144" spans="1:5" ht="12.75">
      <c r="A144" s="16" t="s">
        <v>10</v>
      </c>
      <c r="B144" s="5" t="s">
        <v>7</v>
      </c>
      <c r="C144" s="2">
        <f>68.5*12.2</f>
        <v>835.6999999999999</v>
      </c>
      <c r="D144" s="5"/>
      <c r="E144" s="1">
        <f>C144*D144</f>
        <v>0</v>
      </c>
    </row>
    <row r="145" spans="1:5" ht="12.75">
      <c r="A145" s="16" t="s">
        <v>114</v>
      </c>
      <c r="B145" s="5" t="s">
        <v>8</v>
      </c>
      <c r="C145" s="2">
        <v>1</v>
      </c>
      <c r="D145" s="5"/>
      <c r="E145" s="1">
        <f>C145*D145</f>
        <v>0</v>
      </c>
    </row>
    <row r="146" spans="1:5" ht="12.75">
      <c r="A146" s="16" t="s">
        <v>115</v>
      </c>
      <c r="B146" s="5" t="s">
        <v>8</v>
      </c>
      <c r="C146" s="2">
        <v>12</v>
      </c>
      <c r="D146" s="5"/>
      <c r="E146" s="1">
        <f>C146*D146</f>
        <v>0</v>
      </c>
    </row>
    <row r="147" spans="1:5" ht="12.75">
      <c r="A147" s="16" t="s">
        <v>116</v>
      </c>
      <c r="B147" s="5" t="s">
        <v>8</v>
      </c>
      <c r="C147" s="2">
        <v>2</v>
      </c>
      <c r="D147" s="5"/>
      <c r="E147" s="1">
        <f>C147*D147</f>
        <v>0</v>
      </c>
    </row>
    <row r="148" spans="1:5" ht="12.75">
      <c r="A148" s="16"/>
      <c r="B148" s="5"/>
      <c r="C148" s="2"/>
      <c r="D148" s="5"/>
      <c r="E148" s="1"/>
    </row>
    <row r="149" spans="1:5" ht="12.75">
      <c r="A149" s="20" t="s">
        <v>6</v>
      </c>
      <c r="B149" s="6"/>
      <c r="C149" s="7"/>
      <c r="D149" s="6"/>
      <c r="E149" s="9">
        <f>SUM(E130:E148)</f>
        <v>0</v>
      </c>
    </row>
    <row r="150" spans="1:5" ht="12.75">
      <c r="A150" s="16"/>
      <c r="B150" s="5"/>
      <c r="C150" s="2"/>
      <c r="D150" s="5"/>
      <c r="E150" s="1"/>
    </row>
    <row r="151" spans="1:5" ht="12.75">
      <c r="A151" s="16"/>
      <c r="B151" s="5"/>
      <c r="C151" s="2"/>
      <c r="D151" s="5"/>
      <c r="E151" s="1"/>
    </row>
    <row r="152" spans="1:5" ht="12.75">
      <c r="A152" s="19" t="s">
        <v>117</v>
      </c>
      <c r="B152" s="5"/>
      <c r="C152" s="2"/>
      <c r="D152" s="5"/>
      <c r="E152" s="1"/>
    </row>
    <row r="153" spans="1:5" ht="12.75">
      <c r="A153" s="16"/>
      <c r="B153" s="5"/>
      <c r="C153" s="2"/>
      <c r="D153" s="5"/>
      <c r="E153" s="1"/>
    </row>
    <row r="154" spans="1:5" ht="22.5">
      <c r="A154" s="16" t="s">
        <v>118</v>
      </c>
      <c r="B154" s="5" t="s">
        <v>7</v>
      </c>
      <c r="C154" s="2">
        <f>C32</f>
        <v>587.0174999999999</v>
      </c>
      <c r="D154" s="5"/>
      <c r="E154" s="1">
        <f>C154*D154</f>
        <v>0</v>
      </c>
    </row>
    <row r="155" spans="1:5" ht="12.75">
      <c r="A155" s="16"/>
      <c r="B155" s="5"/>
      <c r="C155" s="2"/>
      <c r="D155" s="5"/>
      <c r="E155" s="1"/>
    </row>
    <row r="156" spans="1:5" ht="12.75">
      <c r="A156" s="20" t="s">
        <v>6</v>
      </c>
      <c r="B156" s="6"/>
      <c r="C156" s="7"/>
      <c r="D156" s="6"/>
      <c r="E156" s="9">
        <f>SUM(E154:E155)</f>
        <v>0</v>
      </c>
    </row>
    <row r="157" spans="1:5" ht="12.75">
      <c r="A157" s="16"/>
      <c r="B157" s="5"/>
      <c r="C157" s="2"/>
      <c r="D157" s="5"/>
      <c r="E157" s="1"/>
    </row>
    <row r="158" spans="1:5" ht="12.75">
      <c r="A158" s="16"/>
      <c r="B158" s="5"/>
      <c r="C158" s="2"/>
      <c r="D158" s="5"/>
      <c r="E158" s="1"/>
    </row>
    <row r="159" spans="1:5" ht="12.75">
      <c r="A159" s="19" t="s">
        <v>119</v>
      </c>
      <c r="B159" s="5"/>
      <c r="C159" s="2"/>
      <c r="D159" s="5"/>
      <c r="E159" s="1"/>
    </row>
    <row r="160" spans="1:5" ht="12.75">
      <c r="A160" s="16"/>
      <c r="B160" s="5"/>
      <c r="C160" s="2"/>
      <c r="D160" s="5"/>
      <c r="E160" s="1"/>
    </row>
    <row r="161" spans="1:5" ht="12.75">
      <c r="A161" s="16" t="s">
        <v>120</v>
      </c>
      <c r="B161" s="5" t="s">
        <v>7</v>
      </c>
      <c r="C161" s="2">
        <f>C90</f>
        <v>46.599000000000004</v>
      </c>
      <c r="D161" s="5"/>
      <c r="E161" s="1">
        <f>C161*D161</f>
        <v>0</v>
      </c>
    </row>
    <row r="162" spans="1:5" ht="12.75">
      <c r="A162" s="16"/>
      <c r="B162" s="5"/>
      <c r="C162" s="2"/>
      <c r="D162" s="5"/>
      <c r="E162" s="1"/>
    </row>
    <row r="163" spans="1:5" ht="12.75">
      <c r="A163" s="20" t="s">
        <v>6</v>
      </c>
      <c r="B163" s="6"/>
      <c r="C163" s="7"/>
      <c r="D163" s="6"/>
      <c r="E163" s="9">
        <f>SUM(E161:E162)</f>
        <v>0</v>
      </c>
    </row>
    <row r="164" spans="1:5" ht="12.75">
      <c r="A164" s="16"/>
      <c r="B164" s="5"/>
      <c r="C164" s="2"/>
      <c r="D164" s="5"/>
      <c r="E164" s="1"/>
    </row>
    <row r="165" spans="1:5" ht="12.75">
      <c r="A165" s="16"/>
      <c r="B165" s="5"/>
      <c r="C165" s="2"/>
      <c r="D165" s="5"/>
      <c r="E165" s="1"/>
    </row>
    <row r="166" spans="1:5" ht="12.75">
      <c r="A166" s="19" t="s">
        <v>121</v>
      </c>
      <c r="B166" s="5"/>
      <c r="C166" s="2"/>
      <c r="D166" s="5"/>
      <c r="E166" s="1"/>
    </row>
    <row r="167" spans="1:5" ht="12.75">
      <c r="A167" s="16" t="s">
        <v>122</v>
      </c>
      <c r="B167" s="5"/>
      <c r="C167" s="2"/>
      <c r="D167" s="5"/>
      <c r="E167" s="1"/>
    </row>
    <row r="168" spans="1:5" ht="12.75">
      <c r="A168" s="16" t="s">
        <v>123</v>
      </c>
      <c r="B168" s="5" t="s">
        <v>48</v>
      </c>
      <c r="C168" s="2">
        <f>69.05*2</f>
        <v>138.1</v>
      </c>
      <c r="D168" s="5"/>
      <c r="E168" s="1">
        <f aca="true" t="shared" si="6" ref="E168:E177">C168*D168</f>
        <v>0</v>
      </c>
    </row>
    <row r="169" spans="1:5" ht="22.5">
      <c r="A169" s="16" t="s">
        <v>124</v>
      </c>
      <c r="B169" s="5" t="s">
        <v>48</v>
      </c>
      <c r="C169" s="2">
        <f>6*3.8</f>
        <v>22.799999999999997</v>
      </c>
      <c r="D169" s="5"/>
      <c r="E169" s="1">
        <f t="shared" si="6"/>
        <v>0</v>
      </c>
    </row>
    <row r="170" spans="1:5" ht="12.75">
      <c r="A170" s="16" t="s">
        <v>125</v>
      </c>
      <c r="B170" s="5" t="s">
        <v>8</v>
      </c>
      <c r="C170" s="2">
        <v>3</v>
      </c>
      <c r="D170" s="5"/>
      <c r="E170" s="1">
        <f t="shared" si="6"/>
        <v>0</v>
      </c>
    </row>
    <row r="171" spans="1:5" ht="12.75">
      <c r="A171" s="16" t="s">
        <v>126</v>
      </c>
      <c r="B171" s="5" t="s">
        <v>8</v>
      </c>
      <c r="C171" s="2">
        <v>2</v>
      </c>
      <c r="D171" s="5"/>
      <c r="E171" s="1">
        <f t="shared" si="6"/>
        <v>0</v>
      </c>
    </row>
    <row r="172" spans="1:5" ht="12.75">
      <c r="A172" s="16" t="s">
        <v>127</v>
      </c>
      <c r="B172" s="5" t="s">
        <v>8</v>
      </c>
      <c r="C172" s="2">
        <v>3</v>
      </c>
      <c r="D172" s="5"/>
      <c r="E172" s="1">
        <f t="shared" si="6"/>
        <v>0</v>
      </c>
    </row>
    <row r="173" spans="1:5" ht="12.75">
      <c r="A173" s="16" t="s">
        <v>128</v>
      </c>
      <c r="B173" s="5" t="s">
        <v>8</v>
      </c>
      <c r="C173" s="2">
        <v>3</v>
      </c>
      <c r="D173" s="5"/>
      <c r="E173" s="1">
        <f t="shared" si="6"/>
        <v>0</v>
      </c>
    </row>
    <row r="174" spans="1:5" ht="12.75">
      <c r="A174" s="16" t="s">
        <v>129</v>
      </c>
      <c r="B174" s="5" t="s">
        <v>8</v>
      </c>
      <c r="C174" s="2">
        <v>1</v>
      </c>
      <c r="D174" s="5"/>
      <c r="E174" s="1">
        <f t="shared" si="6"/>
        <v>0</v>
      </c>
    </row>
    <row r="175" spans="1:5" ht="12.75">
      <c r="A175" s="16" t="s">
        <v>130</v>
      </c>
      <c r="B175" s="5" t="s">
        <v>8</v>
      </c>
      <c r="C175" s="2">
        <v>1</v>
      </c>
      <c r="D175" s="5"/>
      <c r="E175" s="1">
        <f t="shared" si="6"/>
        <v>0</v>
      </c>
    </row>
    <row r="176" spans="1:5" ht="12.75">
      <c r="A176" s="16" t="s">
        <v>131</v>
      </c>
      <c r="B176" s="5" t="s">
        <v>8</v>
      </c>
      <c r="C176" s="2">
        <v>1</v>
      </c>
      <c r="D176" s="5"/>
      <c r="E176" s="1">
        <f t="shared" si="6"/>
        <v>0</v>
      </c>
    </row>
    <row r="177" spans="1:5" ht="12.75">
      <c r="A177" s="16" t="s">
        <v>132</v>
      </c>
      <c r="B177" s="5" t="s">
        <v>8</v>
      </c>
      <c r="C177" s="2">
        <v>1</v>
      </c>
      <c r="D177" s="5"/>
      <c r="E177" s="1">
        <f t="shared" si="6"/>
        <v>0</v>
      </c>
    </row>
    <row r="178" spans="1:5" ht="12.75">
      <c r="A178" s="16"/>
      <c r="B178" s="5"/>
      <c r="C178" s="2"/>
      <c r="D178" s="5"/>
      <c r="E178" s="1"/>
    </row>
    <row r="179" spans="1:5" ht="12.75">
      <c r="A179" s="20" t="s">
        <v>6</v>
      </c>
      <c r="B179" s="6"/>
      <c r="C179" s="7"/>
      <c r="D179" s="6"/>
      <c r="E179" s="9">
        <f>SUM(E168:E178)</f>
        <v>0</v>
      </c>
    </row>
    <row r="180" spans="1:5" ht="12.75">
      <c r="A180" s="16"/>
      <c r="B180" s="5"/>
      <c r="C180" s="2"/>
      <c r="D180" s="5"/>
      <c r="E180" s="1"/>
    </row>
    <row r="181" spans="1:5" ht="12.75">
      <c r="A181" s="16"/>
      <c r="B181" s="5"/>
      <c r="C181" s="2"/>
      <c r="D181" s="5"/>
      <c r="E181" s="1"/>
    </row>
    <row r="182" spans="1:5" ht="12.75">
      <c r="A182" s="19" t="s">
        <v>15</v>
      </c>
      <c r="B182" s="5"/>
      <c r="C182" s="2"/>
      <c r="D182" s="5"/>
      <c r="E182" s="1"/>
    </row>
    <row r="183" spans="1:5" ht="12.75">
      <c r="A183" s="16"/>
      <c r="B183" s="5"/>
      <c r="C183" s="2"/>
      <c r="D183" s="5"/>
      <c r="E183" s="1"/>
    </row>
    <row r="184" spans="1:5" ht="12.75">
      <c r="A184" s="16" t="s">
        <v>133</v>
      </c>
      <c r="B184" s="5"/>
      <c r="C184" s="2"/>
      <c r="D184" s="5"/>
      <c r="E184" s="1">
        <f>E111*0.03</f>
        <v>0</v>
      </c>
    </row>
    <row r="185" spans="1:5" ht="22.5">
      <c r="A185" s="16" t="s">
        <v>134</v>
      </c>
      <c r="B185" s="5" t="s">
        <v>7</v>
      </c>
      <c r="C185" s="2">
        <f>6+3.5+18.5+16.95</f>
        <v>44.95</v>
      </c>
      <c r="D185" s="5"/>
      <c r="E185" s="1">
        <f>C185*D185</f>
        <v>0</v>
      </c>
    </row>
    <row r="186" spans="1:5" ht="12.75">
      <c r="A186" s="16"/>
      <c r="B186" s="5"/>
      <c r="C186" s="2"/>
      <c r="D186" s="5"/>
      <c r="E186" s="1"/>
    </row>
    <row r="187" spans="1:5" ht="12.75">
      <c r="A187" s="20" t="s">
        <v>6</v>
      </c>
      <c r="B187" s="6"/>
      <c r="C187" s="7"/>
      <c r="D187" s="6"/>
      <c r="E187" s="9">
        <f>SUM(E184:E186)</f>
        <v>0</v>
      </c>
    </row>
    <row r="188" spans="1:5" ht="12.75">
      <c r="A188" s="16"/>
      <c r="B188" s="5"/>
      <c r="C188" s="2"/>
      <c r="D188" s="5"/>
      <c r="E188" s="1"/>
    </row>
    <row r="189" spans="1:5" ht="12.75">
      <c r="A189" s="16"/>
      <c r="B189" s="5"/>
      <c r="C189" s="2"/>
      <c r="D189" s="5"/>
      <c r="E189" s="1"/>
    </row>
    <row r="190" spans="1:5" ht="12.75">
      <c r="A190" s="19" t="s">
        <v>16</v>
      </c>
      <c r="B190" s="5"/>
      <c r="C190" s="2"/>
      <c r="D190" s="5"/>
      <c r="E190" s="1"/>
    </row>
    <row r="191" spans="1:5" ht="12.75">
      <c r="A191" s="16"/>
      <c r="B191" s="5"/>
      <c r="C191" s="2"/>
      <c r="D191" s="5"/>
      <c r="E191" s="1"/>
    </row>
    <row r="192" spans="1:5" ht="22.5">
      <c r="A192" s="16" t="s">
        <v>135</v>
      </c>
      <c r="B192" s="5" t="s">
        <v>48</v>
      </c>
      <c r="C192" s="2">
        <v>7.5</v>
      </c>
      <c r="D192" s="5"/>
      <c r="E192" s="1">
        <f>C192*D192</f>
        <v>0</v>
      </c>
    </row>
    <row r="193" spans="1:5" ht="12.75">
      <c r="A193" s="16"/>
      <c r="B193" s="5"/>
      <c r="C193" s="2"/>
      <c r="D193" s="5"/>
      <c r="E193" s="1"/>
    </row>
    <row r="194" spans="1:5" ht="12.75">
      <c r="A194" s="20" t="s">
        <v>6</v>
      </c>
      <c r="B194" s="6"/>
      <c r="C194" s="7"/>
      <c r="D194" s="6"/>
      <c r="E194" s="9">
        <f>SUM(E192:E193)</f>
        <v>0</v>
      </c>
    </row>
    <row r="195" spans="1:5" ht="12.75">
      <c r="A195" s="16"/>
      <c r="B195" s="5"/>
      <c r="C195" s="2"/>
      <c r="D195" s="5"/>
      <c r="E195" s="1"/>
    </row>
    <row r="196" spans="1:5" ht="12.75">
      <c r="A196" s="16"/>
      <c r="B196" s="5"/>
      <c r="C196" s="2"/>
      <c r="D196" s="5"/>
      <c r="E196" s="1"/>
    </row>
    <row r="197" spans="1:5" ht="12.75">
      <c r="A197" s="19" t="s">
        <v>136</v>
      </c>
      <c r="B197" s="5"/>
      <c r="C197" s="2"/>
      <c r="D197" s="5"/>
      <c r="E197" s="1"/>
    </row>
    <row r="198" spans="1:5" ht="12.75">
      <c r="A198" s="16"/>
      <c r="B198" s="5"/>
      <c r="C198" s="2"/>
      <c r="D198" s="5"/>
      <c r="E198" s="1"/>
    </row>
    <row r="199" spans="1:5" ht="12.75">
      <c r="A199" s="16" t="s">
        <v>137</v>
      </c>
      <c r="B199" s="5" t="s">
        <v>7</v>
      </c>
      <c r="C199" s="2">
        <v>3.5</v>
      </c>
      <c r="D199" s="5"/>
      <c r="E199" s="1">
        <f>C199*D199</f>
        <v>0</v>
      </c>
    </row>
    <row r="200" spans="1:5" ht="12.75">
      <c r="A200" s="16"/>
      <c r="B200" s="5"/>
      <c r="C200" s="2"/>
      <c r="D200" s="5"/>
      <c r="E200" s="1"/>
    </row>
    <row r="201" spans="1:5" ht="12.75">
      <c r="A201" s="20" t="s">
        <v>6</v>
      </c>
      <c r="B201" s="6"/>
      <c r="C201" s="7"/>
      <c r="D201" s="6"/>
      <c r="E201" s="9">
        <f>SUM(E199:E200)</f>
        <v>0</v>
      </c>
    </row>
    <row r="202" spans="1:5" ht="12.75">
      <c r="A202" s="16"/>
      <c r="B202" s="5"/>
      <c r="C202" s="2"/>
      <c r="D202" s="5"/>
      <c r="E202" s="1"/>
    </row>
    <row r="203" spans="1:5" ht="12.75">
      <c r="A203" s="16"/>
      <c r="B203" s="5"/>
      <c r="C203" s="2"/>
      <c r="D203" s="5"/>
      <c r="E203" s="1"/>
    </row>
    <row r="204" spans="1:5" ht="12.75">
      <c r="A204" s="19" t="s">
        <v>20</v>
      </c>
      <c r="B204" s="5"/>
      <c r="C204" s="2"/>
      <c r="D204" s="5"/>
      <c r="E204" s="1"/>
    </row>
    <row r="205" spans="1:5" ht="12.75">
      <c r="A205" s="16"/>
      <c r="B205" s="5"/>
      <c r="C205" s="2"/>
      <c r="D205" s="5"/>
      <c r="E205" s="1"/>
    </row>
    <row r="206" spans="1:5" ht="22.5">
      <c r="A206" s="16" t="s">
        <v>138</v>
      </c>
      <c r="B206" s="5" t="s">
        <v>7</v>
      </c>
      <c r="C206" s="2">
        <v>52.7</v>
      </c>
      <c r="D206" s="5"/>
      <c r="E206" s="1">
        <f>C206*D206</f>
        <v>0</v>
      </c>
    </row>
    <row r="207" spans="1:5" ht="22.5">
      <c r="A207" s="16" t="s">
        <v>139</v>
      </c>
      <c r="B207" s="5" t="s">
        <v>7</v>
      </c>
      <c r="C207" s="2">
        <f>18.5+19.65</f>
        <v>38.15</v>
      </c>
      <c r="D207" s="5"/>
      <c r="E207" s="1">
        <f>C207*D207</f>
        <v>0</v>
      </c>
    </row>
    <row r="208" spans="1:5" ht="12.75">
      <c r="A208" s="16"/>
      <c r="B208" s="5"/>
      <c r="C208" s="2"/>
      <c r="D208" s="5"/>
      <c r="E208" s="1"/>
    </row>
    <row r="209" spans="1:5" ht="12.75">
      <c r="A209" s="20" t="s">
        <v>6</v>
      </c>
      <c r="B209" s="6"/>
      <c r="C209" s="7"/>
      <c r="D209" s="6"/>
      <c r="E209" s="9">
        <f>SUM(E206:E208)</f>
        <v>0</v>
      </c>
    </row>
    <row r="210" spans="1:5" ht="12.75">
      <c r="A210" s="16"/>
      <c r="B210" s="5"/>
      <c r="C210" s="2"/>
      <c r="D210" s="5"/>
      <c r="E210" s="1"/>
    </row>
    <row r="211" spans="1:5" ht="12.75">
      <c r="A211" s="16"/>
      <c r="B211" s="5"/>
      <c r="C211" s="2"/>
      <c r="D211" s="5"/>
      <c r="E211" s="1"/>
    </row>
    <row r="212" spans="1:5" ht="12.75">
      <c r="A212" s="19" t="s">
        <v>140</v>
      </c>
      <c r="B212" s="5"/>
      <c r="C212" s="2"/>
      <c r="D212" s="5"/>
      <c r="E212" s="1"/>
    </row>
    <row r="213" spans="1:5" ht="12.75">
      <c r="A213" s="16"/>
      <c r="B213" s="5"/>
      <c r="C213" s="2"/>
      <c r="D213" s="5"/>
      <c r="E213" s="1"/>
    </row>
    <row r="214" spans="1:5" ht="12.75">
      <c r="A214" s="16" t="s">
        <v>141</v>
      </c>
      <c r="B214" s="5" t="s">
        <v>7</v>
      </c>
      <c r="C214" s="2">
        <f>(1.75*2+2+1.2+1.5)*1.8</f>
        <v>14.76</v>
      </c>
      <c r="D214" s="5"/>
      <c r="E214" s="1">
        <f>C214*D214</f>
        <v>0</v>
      </c>
    </row>
    <row r="215" spans="1:5" ht="12.75">
      <c r="A215" s="16"/>
      <c r="B215" s="5"/>
      <c r="C215" s="2"/>
      <c r="D215" s="5"/>
      <c r="E215" s="1"/>
    </row>
    <row r="216" spans="1:5" ht="12.75">
      <c r="A216" s="20" t="s">
        <v>6</v>
      </c>
      <c r="B216" s="6"/>
      <c r="C216" s="7"/>
      <c r="D216" s="6"/>
      <c r="E216" s="9">
        <f>SUM(E214:E215)</f>
        <v>0</v>
      </c>
    </row>
    <row r="217" spans="1:5" ht="12.75">
      <c r="A217" s="16"/>
      <c r="B217" s="5"/>
      <c r="C217" s="2"/>
      <c r="D217" s="5"/>
      <c r="E217" s="1"/>
    </row>
    <row r="218" spans="1:5" ht="12.75">
      <c r="A218" s="16"/>
      <c r="B218" s="5"/>
      <c r="C218" s="2"/>
      <c r="D218" s="5"/>
      <c r="E218" s="1"/>
    </row>
    <row r="219" spans="1:5" ht="12.75">
      <c r="A219" s="19" t="s">
        <v>14</v>
      </c>
      <c r="B219" s="5"/>
      <c r="C219" s="2"/>
      <c r="D219" s="5"/>
      <c r="E219" s="1"/>
    </row>
    <row r="220" spans="1:5" ht="12.75">
      <c r="A220" s="16"/>
      <c r="B220" s="5"/>
      <c r="C220" s="2"/>
      <c r="D220" s="5"/>
      <c r="E220" s="1"/>
    </row>
    <row r="221" spans="1:5" ht="12.75">
      <c r="A221" s="16" t="s">
        <v>142</v>
      </c>
      <c r="B221" s="5" t="s">
        <v>7</v>
      </c>
      <c r="C221" s="2">
        <f>C43*2</f>
        <v>813.845</v>
      </c>
      <c r="D221" s="5"/>
      <c r="E221" s="1">
        <f>C221*D221</f>
        <v>0</v>
      </c>
    </row>
    <row r="222" spans="1:5" ht="12.75">
      <c r="A222" s="16"/>
      <c r="B222" s="5"/>
      <c r="C222" s="2"/>
      <c r="D222" s="5"/>
      <c r="E222" s="1"/>
    </row>
    <row r="223" spans="1:5" ht="12.75">
      <c r="A223" s="20" t="s">
        <v>6</v>
      </c>
      <c r="B223" s="6"/>
      <c r="C223" s="7"/>
      <c r="D223" s="6"/>
      <c r="E223" s="9">
        <f>SUM(E221:E222)</f>
        <v>0</v>
      </c>
    </row>
    <row r="224" spans="1:5" ht="12.75">
      <c r="A224" s="16"/>
      <c r="B224" s="5"/>
      <c r="C224" s="2"/>
      <c r="D224" s="5"/>
      <c r="E224" s="1"/>
    </row>
    <row r="225" spans="1:5" ht="12.75">
      <c r="A225" s="21" t="s">
        <v>11</v>
      </c>
      <c r="B225" s="6"/>
      <c r="C225" s="7"/>
      <c r="D225" s="6"/>
      <c r="E225" s="8">
        <f>E223+E216+E209+E201+E194+E187+E179+E163+E156+E149+E124+E111+E94+E85+E78+E58+E51+E38+E19</f>
        <v>0</v>
      </c>
    </row>
    <row r="226" spans="1:5" ht="12.75">
      <c r="A226" s="16"/>
      <c r="B226" s="5"/>
      <c r="C226" s="2"/>
      <c r="D226" s="5"/>
      <c r="E226" s="1"/>
    </row>
    <row r="227" spans="1:5" ht="12.75">
      <c r="A227" s="16"/>
      <c r="B227" s="5"/>
      <c r="C227" s="2"/>
      <c r="D227" s="5"/>
      <c r="E227" s="1"/>
    </row>
    <row r="228" spans="1:5" ht="12.75">
      <c r="A228" s="16" t="s">
        <v>143</v>
      </c>
      <c r="B228" s="5"/>
      <c r="C228" s="2"/>
      <c r="D228" s="5"/>
      <c r="E228" s="1"/>
    </row>
    <row r="229" spans="1:5" ht="12.75">
      <c r="A229" s="16" t="s">
        <v>12</v>
      </c>
      <c r="B229" s="5"/>
      <c r="C229" s="2"/>
      <c r="D229" s="5"/>
      <c r="E229" s="1"/>
    </row>
    <row r="230" spans="1:5" ht="12.75">
      <c r="A230" s="16"/>
      <c r="B230" s="5"/>
      <c r="C230" s="2"/>
      <c r="D230" s="5"/>
      <c r="E230" s="1"/>
    </row>
  </sheetData>
  <printOptions/>
  <pageMargins left="0.75" right="0.75" top="1" bottom="1" header="0.4921259845" footer="0.4921259845"/>
  <pageSetup orientation="portrait" paperSize="9" r:id="rId1"/>
</worksheet>
</file>

<file path=xl/worksheets/sheet3.xml><?xml version="1.0" encoding="utf-8"?>
<worksheet xmlns="http://schemas.openxmlformats.org/spreadsheetml/2006/main" xmlns:r="http://schemas.openxmlformats.org/officeDocument/2006/relationships">
  <dimension ref="A1:E56"/>
  <sheetViews>
    <sheetView workbookViewId="0" topLeftCell="A1">
      <selection activeCell="D10" sqref="D10:D52"/>
    </sheetView>
  </sheetViews>
  <sheetFormatPr defaultColWidth="9.140625" defaultRowHeight="12.75"/>
  <cols>
    <col min="1" max="1" width="49.57421875" style="0" customWidth="1"/>
  </cols>
  <sheetData>
    <row r="1" spans="1:5" ht="15.75">
      <c r="A1" s="15" t="s">
        <v>22</v>
      </c>
      <c r="B1" s="4" t="s">
        <v>0</v>
      </c>
      <c r="C1" s="5"/>
      <c r="D1" s="5"/>
      <c r="E1" s="1"/>
    </row>
    <row r="2" spans="1:5" ht="15.75">
      <c r="A2" s="15" t="s">
        <v>149</v>
      </c>
      <c r="B2" s="5" t="s">
        <v>24</v>
      </c>
      <c r="C2" s="5"/>
      <c r="D2" s="5"/>
      <c r="E2" s="1"/>
    </row>
    <row r="3" spans="1:5" ht="12.75">
      <c r="A3" s="16"/>
      <c r="B3" s="5" t="s">
        <v>25</v>
      </c>
      <c r="C3" s="5"/>
      <c r="D3" s="5"/>
      <c r="E3" s="1"/>
    </row>
    <row r="4" spans="1:5" ht="12.75">
      <c r="A4" s="17" t="s">
        <v>26</v>
      </c>
      <c r="B4" s="5"/>
      <c r="C4" s="2"/>
      <c r="D4" s="5"/>
      <c r="E4" s="1"/>
    </row>
    <row r="5" spans="1:5" ht="13.5" thickBot="1">
      <c r="A5" s="16"/>
      <c r="B5" s="3"/>
      <c r="C5" s="27"/>
      <c r="D5" s="3"/>
      <c r="E5" s="28"/>
    </row>
    <row r="6" spans="1:5" ht="13.5" thickBot="1">
      <c r="A6" s="18" t="s">
        <v>1</v>
      </c>
      <c r="B6" s="11" t="s">
        <v>2</v>
      </c>
      <c r="C6" s="12" t="s">
        <v>3</v>
      </c>
      <c r="D6" s="13" t="s">
        <v>4</v>
      </c>
      <c r="E6" s="14" t="s">
        <v>5</v>
      </c>
    </row>
    <row r="7" spans="1:5" ht="12.75">
      <c r="A7" s="16"/>
      <c r="B7" s="3"/>
      <c r="C7" s="27"/>
      <c r="D7" s="3"/>
      <c r="E7" s="28"/>
    </row>
    <row r="8" spans="1:5" ht="12.75">
      <c r="A8" s="16"/>
      <c r="B8" s="3"/>
      <c r="C8" s="27"/>
      <c r="D8" s="3"/>
      <c r="E8" s="28"/>
    </row>
    <row r="9" spans="1:5" ht="12.75">
      <c r="A9" s="19" t="s">
        <v>148</v>
      </c>
      <c r="B9" s="3"/>
      <c r="C9" s="27"/>
      <c r="D9" s="3"/>
      <c r="E9" s="28"/>
    </row>
    <row r="10" spans="1:5" ht="12.75">
      <c r="A10" s="16"/>
      <c r="B10" s="3"/>
      <c r="C10" s="27"/>
      <c r="D10" s="3"/>
      <c r="E10" s="28"/>
    </row>
    <row r="11" spans="1:5" ht="22.5">
      <c r="A11" s="16" t="s">
        <v>150</v>
      </c>
      <c r="B11" s="3"/>
      <c r="C11" s="27"/>
      <c r="D11" s="3"/>
      <c r="E11" s="28"/>
    </row>
    <row r="12" spans="1:5" ht="12.75">
      <c r="A12" s="16" t="s">
        <v>151</v>
      </c>
      <c r="B12" s="5" t="s">
        <v>48</v>
      </c>
      <c r="C12" s="2">
        <v>4.5</v>
      </c>
      <c r="D12" s="5"/>
      <c r="E12" s="1">
        <f aca="true" t="shared" si="0" ref="E12:E17">C12*D12</f>
        <v>0</v>
      </c>
    </row>
    <row r="13" spans="1:5" ht="12.75">
      <c r="A13" s="16" t="s">
        <v>152</v>
      </c>
      <c r="B13" s="5" t="s">
        <v>8</v>
      </c>
      <c r="C13" s="2">
        <v>1</v>
      </c>
      <c r="D13" s="5"/>
      <c r="E13" s="1">
        <f t="shared" si="0"/>
        <v>0</v>
      </c>
    </row>
    <row r="14" spans="1:5" ht="12.75">
      <c r="A14" s="16" t="s">
        <v>153</v>
      </c>
      <c r="B14" s="5" t="s">
        <v>8</v>
      </c>
      <c r="C14" s="2">
        <v>6</v>
      </c>
      <c r="D14" s="5"/>
      <c r="E14" s="1">
        <f t="shared" si="0"/>
        <v>0</v>
      </c>
    </row>
    <row r="15" spans="1:5" ht="12.75">
      <c r="A15" s="16" t="s">
        <v>154</v>
      </c>
      <c r="B15" s="5" t="s">
        <v>48</v>
      </c>
      <c r="C15" s="2">
        <v>1</v>
      </c>
      <c r="D15" s="5"/>
      <c r="E15" s="1">
        <f t="shared" si="0"/>
        <v>0</v>
      </c>
    </row>
    <row r="16" spans="1:5" ht="22.5">
      <c r="A16" s="16" t="s">
        <v>155</v>
      </c>
      <c r="B16" s="5" t="s">
        <v>48</v>
      </c>
      <c r="C16" s="2">
        <v>4</v>
      </c>
      <c r="D16" s="5"/>
      <c r="E16" s="1">
        <f t="shared" si="0"/>
        <v>0</v>
      </c>
    </row>
    <row r="17" spans="1:5" ht="12.75">
      <c r="A17" s="16" t="s">
        <v>96</v>
      </c>
      <c r="B17" s="5" t="s">
        <v>13</v>
      </c>
      <c r="C17" s="2">
        <v>1</v>
      </c>
      <c r="D17" s="5"/>
      <c r="E17" s="1">
        <f t="shared" si="0"/>
        <v>0</v>
      </c>
    </row>
    <row r="18" spans="1:5" ht="22.5">
      <c r="A18" s="16" t="s">
        <v>156</v>
      </c>
      <c r="B18" s="5" t="s">
        <v>48</v>
      </c>
      <c r="C18" s="2">
        <v>1.8</v>
      </c>
      <c r="D18" s="5"/>
      <c r="E18" s="1">
        <f>C18*D18</f>
        <v>0</v>
      </c>
    </row>
    <row r="19" spans="1:5" ht="12.75">
      <c r="A19" s="16"/>
      <c r="B19" s="5"/>
      <c r="C19" s="2"/>
      <c r="D19" s="5"/>
      <c r="E19" s="1"/>
    </row>
    <row r="20" spans="1:5" ht="12.75">
      <c r="A20" s="20" t="s">
        <v>6</v>
      </c>
      <c r="B20" s="6"/>
      <c r="C20" s="7"/>
      <c r="D20" s="6"/>
      <c r="E20" s="9">
        <f>SUM(E11:E17)</f>
        <v>0</v>
      </c>
    </row>
    <row r="21" spans="1:5" ht="12.75">
      <c r="A21" s="16"/>
      <c r="B21" s="5"/>
      <c r="C21" s="2"/>
      <c r="D21" s="5"/>
      <c r="E21" s="1"/>
    </row>
    <row r="22" spans="1:5" ht="12.75">
      <c r="A22" s="16"/>
      <c r="B22" s="5"/>
      <c r="C22" s="2"/>
      <c r="D22" s="5"/>
      <c r="E22" s="1"/>
    </row>
    <row r="23" spans="1:5" ht="12.75">
      <c r="A23" s="19" t="s">
        <v>157</v>
      </c>
      <c r="B23" s="5"/>
      <c r="C23" s="2"/>
      <c r="D23" s="5"/>
      <c r="E23" s="1"/>
    </row>
    <row r="24" spans="1:5" ht="12.75">
      <c r="A24" s="16"/>
      <c r="B24" s="5"/>
      <c r="C24" s="2"/>
      <c r="D24" s="5"/>
      <c r="E24" s="1"/>
    </row>
    <row r="25" spans="1:5" ht="12.75">
      <c r="A25" s="16" t="s">
        <v>158</v>
      </c>
      <c r="B25" s="3"/>
      <c r="C25" s="27"/>
      <c r="D25" s="3"/>
      <c r="E25" s="28"/>
    </row>
    <row r="26" spans="1:5" ht="12.75">
      <c r="A26" s="16" t="s">
        <v>159</v>
      </c>
      <c r="B26" s="5" t="s">
        <v>48</v>
      </c>
      <c r="C26" s="2">
        <f>8.5+11.75+0.5</f>
        <v>20.75</v>
      </c>
      <c r="D26" s="5"/>
      <c r="E26" s="1">
        <f aca="true" t="shared" si="1" ref="E26:E31">C26*D26</f>
        <v>0</v>
      </c>
    </row>
    <row r="27" spans="1:5" ht="12.75">
      <c r="A27" s="16" t="s">
        <v>160</v>
      </c>
      <c r="B27" s="5" t="s">
        <v>48</v>
      </c>
      <c r="C27" s="2">
        <f>3+2.5*2+0.75*2+1*2+5*0.5</f>
        <v>14</v>
      </c>
      <c r="D27" s="5"/>
      <c r="E27" s="1">
        <f t="shared" si="1"/>
        <v>0</v>
      </c>
    </row>
    <row r="28" spans="1:5" ht="22.5">
      <c r="A28" s="16" t="s">
        <v>161</v>
      </c>
      <c r="B28" s="5" t="s">
        <v>48</v>
      </c>
      <c r="C28" s="2">
        <f>6.75+2+11.75+5+1</f>
        <v>26.5</v>
      </c>
      <c r="D28" s="5"/>
      <c r="E28" s="1">
        <f t="shared" si="1"/>
        <v>0</v>
      </c>
    </row>
    <row r="29" spans="1:5" ht="22.5">
      <c r="A29" s="16" t="s">
        <v>162</v>
      </c>
      <c r="B29" s="5" t="s">
        <v>48</v>
      </c>
      <c r="C29" s="2">
        <v>3.5</v>
      </c>
      <c r="D29" s="5"/>
      <c r="E29" s="1">
        <f t="shared" si="1"/>
        <v>0</v>
      </c>
    </row>
    <row r="30" spans="1:5" ht="12.75">
      <c r="A30" s="16" t="s">
        <v>163</v>
      </c>
      <c r="B30" s="5" t="s">
        <v>13</v>
      </c>
      <c r="C30" s="2">
        <v>1</v>
      </c>
      <c r="D30" s="5"/>
      <c r="E30" s="1">
        <f t="shared" si="1"/>
        <v>0</v>
      </c>
    </row>
    <row r="31" spans="1:5" ht="12.75">
      <c r="A31" s="16" t="s">
        <v>164</v>
      </c>
      <c r="B31" s="5" t="s">
        <v>13</v>
      </c>
      <c r="C31" s="2">
        <v>1</v>
      </c>
      <c r="D31" s="5"/>
      <c r="E31" s="1">
        <f t="shared" si="1"/>
        <v>0</v>
      </c>
    </row>
    <row r="32" spans="1:5" ht="12.75">
      <c r="A32" s="16"/>
      <c r="B32" s="5"/>
      <c r="C32" s="2"/>
      <c r="D32" s="5"/>
      <c r="E32" s="1"/>
    </row>
    <row r="33" spans="1:5" ht="12.75">
      <c r="A33" s="20" t="s">
        <v>6</v>
      </c>
      <c r="B33" s="6"/>
      <c r="C33" s="7"/>
      <c r="D33" s="6"/>
      <c r="E33" s="9">
        <f>SUM(E26:E32)</f>
        <v>0</v>
      </c>
    </row>
    <row r="34" spans="1:5" ht="12.75">
      <c r="A34" s="16"/>
      <c r="B34" s="5"/>
      <c r="C34" s="2"/>
      <c r="D34" s="5"/>
      <c r="E34" s="1"/>
    </row>
    <row r="35" spans="1:5" ht="12.75">
      <c r="A35" s="16"/>
      <c r="B35" s="5"/>
      <c r="C35" s="2"/>
      <c r="D35" s="5"/>
      <c r="E35" s="1"/>
    </row>
    <row r="36" spans="1:5" ht="12.75">
      <c r="A36" s="19" t="s">
        <v>17</v>
      </c>
      <c r="B36" s="5"/>
      <c r="C36" s="2"/>
      <c r="D36" s="5"/>
      <c r="E36" s="1"/>
    </row>
    <row r="37" spans="1:5" ht="12.75">
      <c r="A37" s="16"/>
      <c r="B37" s="5"/>
      <c r="C37" s="2"/>
      <c r="D37" s="5"/>
      <c r="E37" s="1"/>
    </row>
    <row r="38" spans="1:5" ht="22.5">
      <c r="A38" s="16" t="s">
        <v>165</v>
      </c>
      <c r="B38" s="5" t="s">
        <v>8</v>
      </c>
      <c r="C38" s="2">
        <v>2</v>
      </c>
      <c r="D38" s="5"/>
      <c r="E38" s="1">
        <f aca="true" t="shared" si="2" ref="E38:E44">C38*D38</f>
        <v>0</v>
      </c>
    </row>
    <row r="39" spans="1:5" ht="12.75">
      <c r="A39" s="16" t="s">
        <v>166</v>
      </c>
      <c r="B39" s="5" t="s">
        <v>8</v>
      </c>
      <c r="C39" s="2">
        <v>1</v>
      </c>
      <c r="D39" s="5"/>
      <c r="E39" s="1">
        <f t="shared" si="2"/>
        <v>0</v>
      </c>
    </row>
    <row r="40" spans="1:5" ht="12.75">
      <c r="A40" s="16" t="s">
        <v>167</v>
      </c>
      <c r="B40" s="5" t="s">
        <v>8</v>
      </c>
      <c r="C40" s="2">
        <v>1</v>
      </c>
      <c r="D40" s="5"/>
      <c r="E40" s="1">
        <f t="shared" si="2"/>
        <v>0</v>
      </c>
    </row>
    <row r="41" spans="1:5" ht="22.5">
      <c r="A41" s="16" t="s">
        <v>168</v>
      </c>
      <c r="B41" s="5" t="s">
        <v>8</v>
      </c>
      <c r="C41" s="2">
        <v>1</v>
      </c>
      <c r="D41" s="5"/>
      <c r="E41" s="1">
        <f t="shared" si="2"/>
        <v>0</v>
      </c>
    </row>
    <row r="42" spans="1:5" ht="22.5">
      <c r="A42" s="16" t="s">
        <v>169</v>
      </c>
      <c r="B42" s="5" t="s">
        <v>8</v>
      </c>
      <c r="C42" s="2">
        <v>1</v>
      </c>
      <c r="D42" s="5"/>
      <c r="E42" s="1">
        <f t="shared" si="2"/>
        <v>0</v>
      </c>
    </row>
    <row r="43" spans="1:5" ht="12.75">
      <c r="A43" s="16" t="s">
        <v>170</v>
      </c>
      <c r="B43" s="5" t="s">
        <v>8</v>
      </c>
      <c r="C43" s="2">
        <v>1</v>
      </c>
      <c r="D43" s="5"/>
      <c r="E43" s="1">
        <f t="shared" si="2"/>
        <v>0</v>
      </c>
    </row>
    <row r="44" spans="1:5" ht="22.5">
      <c r="A44" s="16" t="s">
        <v>171</v>
      </c>
      <c r="B44" s="5" t="s">
        <v>8</v>
      </c>
      <c r="C44" s="2">
        <v>1</v>
      </c>
      <c r="D44" s="5"/>
      <c r="E44" s="1">
        <f t="shared" si="2"/>
        <v>0</v>
      </c>
    </row>
    <row r="45" spans="1:5" ht="12.75">
      <c r="A45" s="16"/>
      <c r="B45" s="5"/>
      <c r="C45" s="2"/>
      <c r="D45" s="5"/>
      <c r="E45" s="1"/>
    </row>
    <row r="46" spans="1:5" ht="12.75">
      <c r="A46" s="20" t="s">
        <v>6</v>
      </c>
      <c r="B46" s="6"/>
      <c r="C46" s="7"/>
      <c r="D46" s="6"/>
      <c r="E46" s="9">
        <f>SUM(E38:E45)</f>
        <v>0</v>
      </c>
    </row>
    <row r="47" spans="1:5" ht="12.75">
      <c r="A47" s="16"/>
      <c r="B47" s="5"/>
      <c r="C47" s="2"/>
      <c r="D47" s="5"/>
      <c r="E47" s="1"/>
    </row>
    <row r="48" spans="1:5" ht="12.75">
      <c r="A48" s="16"/>
      <c r="B48" s="5"/>
      <c r="C48" s="2"/>
      <c r="D48" s="5"/>
      <c r="E48" s="1"/>
    </row>
    <row r="49" spans="1:5" ht="12.75">
      <c r="A49" s="21" t="s">
        <v>21</v>
      </c>
      <c r="B49" s="6"/>
      <c r="C49" s="7"/>
      <c r="D49" s="6"/>
      <c r="E49" s="8">
        <f>SUM(E46,E33,E20)</f>
        <v>0</v>
      </c>
    </row>
    <row r="50" spans="1:5" ht="12.75">
      <c r="A50" s="16"/>
      <c r="B50" s="5"/>
      <c r="C50" s="2"/>
      <c r="D50" s="5"/>
      <c r="E50" s="1"/>
    </row>
    <row r="51" spans="1:5" ht="33.75">
      <c r="A51" s="16" t="s">
        <v>172</v>
      </c>
      <c r="B51" s="5"/>
      <c r="C51" s="2"/>
      <c r="D51" s="5"/>
      <c r="E51" s="1"/>
    </row>
    <row r="52" spans="1:5" ht="12.75">
      <c r="A52" s="16"/>
      <c r="B52" s="5"/>
      <c r="C52" s="2"/>
      <c r="D52" s="5"/>
      <c r="E52" s="1"/>
    </row>
    <row r="53" spans="1:5" ht="12.75">
      <c r="A53" s="16"/>
      <c r="B53" s="5"/>
      <c r="C53" s="2"/>
      <c r="D53" s="5"/>
      <c r="E53" s="1"/>
    </row>
    <row r="54" spans="1:5" ht="12.75">
      <c r="A54" s="16" t="s">
        <v>143</v>
      </c>
      <c r="B54" s="3"/>
      <c r="C54" s="27"/>
      <c r="D54" s="3"/>
      <c r="E54" s="28"/>
    </row>
    <row r="55" spans="1:5" ht="12.75">
      <c r="A55" s="16" t="s">
        <v>12</v>
      </c>
      <c r="B55" s="3"/>
      <c r="C55" s="27"/>
      <c r="D55" s="3"/>
      <c r="E55" s="28"/>
    </row>
    <row r="56" spans="1:5" ht="12.75">
      <c r="A56" s="16"/>
      <c r="B56" s="3"/>
      <c r="C56" s="27"/>
      <c r="D56" s="3"/>
      <c r="E56" s="28"/>
    </row>
  </sheetData>
  <printOptions/>
  <pageMargins left="0.75" right="0.75" top="1" bottom="1" header="0.4921259845" footer="0.4921259845"/>
  <pageSetup orientation="portrait" paperSize="9" r:id="rId1"/>
</worksheet>
</file>

<file path=xl/worksheets/sheet4.xml><?xml version="1.0" encoding="utf-8"?>
<worksheet xmlns="http://schemas.openxmlformats.org/spreadsheetml/2006/main" xmlns:r="http://schemas.openxmlformats.org/officeDocument/2006/relationships">
  <dimension ref="A1:F46"/>
  <sheetViews>
    <sheetView workbookViewId="0" topLeftCell="A13">
      <selection activeCell="H29" sqref="H29"/>
    </sheetView>
  </sheetViews>
  <sheetFormatPr defaultColWidth="9.140625" defaultRowHeight="12.75"/>
  <cols>
    <col min="1" max="1" width="6.00390625" style="0" customWidth="1"/>
    <col min="2" max="2" width="52.140625" style="0" customWidth="1"/>
    <col min="3" max="3" width="7.421875" style="0" customWidth="1"/>
    <col min="4" max="4" width="7.57421875" style="0" customWidth="1"/>
    <col min="5" max="5" width="10.421875" style="0" customWidth="1"/>
    <col min="6" max="6" width="9.7109375" style="0" customWidth="1"/>
  </cols>
  <sheetData>
    <row r="1" spans="2:4" ht="15.75">
      <c r="B1" s="15" t="s">
        <v>22</v>
      </c>
      <c r="C1" s="4" t="s">
        <v>0</v>
      </c>
      <c r="D1" s="5"/>
    </row>
    <row r="2" spans="2:4" ht="15.75">
      <c r="B2" s="15" t="s">
        <v>220</v>
      </c>
      <c r="C2" s="5" t="s">
        <v>24</v>
      </c>
      <c r="D2" s="5"/>
    </row>
    <row r="3" spans="3:4" ht="12.75">
      <c r="C3" s="5" t="s">
        <v>25</v>
      </c>
      <c r="D3" s="5"/>
    </row>
    <row r="4" ht="12.75">
      <c r="B4" s="17" t="s">
        <v>26</v>
      </c>
    </row>
    <row r="6" spans="1:6" ht="12.75">
      <c r="A6" s="44" t="s">
        <v>212</v>
      </c>
      <c r="B6" s="44" t="s">
        <v>213</v>
      </c>
      <c r="C6" s="45" t="s">
        <v>214</v>
      </c>
      <c r="D6" s="45" t="s">
        <v>215</v>
      </c>
      <c r="E6" s="46" t="s">
        <v>216</v>
      </c>
      <c r="F6" s="47"/>
    </row>
    <row r="7" spans="1:6" ht="13.5" thickBot="1">
      <c r="A7" s="48"/>
      <c r="B7" s="48"/>
      <c r="C7" s="49"/>
      <c r="D7" s="49" t="s">
        <v>217</v>
      </c>
      <c r="E7" s="49" t="s">
        <v>218</v>
      </c>
      <c r="F7" s="49" t="s">
        <v>219</v>
      </c>
    </row>
    <row r="8" spans="1:6" ht="15">
      <c r="A8" s="29" t="s">
        <v>173</v>
      </c>
      <c r="B8" s="30" t="s">
        <v>174</v>
      </c>
      <c r="C8" s="30"/>
      <c r="D8" s="31"/>
      <c r="E8" s="32"/>
      <c r="F8" s="33"/>
    </row>
    <row r="9" spans="1:6" ht="30">
      <c r="A9" s="34"/>
      <c r="B9" s="35" t="s">
        <v>175</v>
      </c>
      <c r="C9" s="35" t="s">
        <v>176</v>
      </c>
      <c r="D9" s="36">
        <v>60</v>
      </c>
      <c r="E9" s="37"/>
      <c r="F9" s="33">
        <f>D9*E9</f>
        <v>0</v>
      </c>
    </row>
    <row r="10" spans="1:6" ht="15">
      <c r="A10" s="34"/>
      <c r="B10" s="35"/>
      <c r="C10" s="35" t="s">
        <v>177</v>
      </c>
      <c r="D10" s="36">
        <v>98</v>
      </c>
      <c r="E10" s="37"/>
      <c r="F10" s="33">
        <f aca="true" t="shared" si="0" ref="F10:F15">D10*E10</f>
        <v>0</v>
      </c>
    </row>
    <row r="11" spans="1:6" ht="15">
      <c r="A11" s="34"/>
      <c r="B11" s="35"/>
      <c r="C11" s="35" t="s">
        <v>178</v>
      </c>
      <c r="D11" s="36">
        <v>32</v>
      </c>
      <c r="E11" s="37"/>
      <c r="F11" s="33">
        <f t="shared" si="0"/>
        <v>0</v>
      </c>
    </row>
    <row r="12" spans="1:6" ht="15">
      <c r="A12" s="34"/>
      <c r="B12" s="35"/>
      <c r="C12" s="35" t="s">
        <v>179</v>
      </c>
      <c r="D12" s="36">
        <v>16</v>
      </c>
      <c r="E12" s="37"/>
      <c r="F12" s="33">
        <f t="shared" si="0"/>
        <v>0</v>
      </c>
    </row>
    <row r="13" spans="1:6" ht="15">
      <c r="A13" s="34"/>
      <c r="B13" s="35"/>
      <c r="C13" s="35" t="s">
        <v>180</v>
      </c>
      <c r="D13" s="36">
        <v>48</v>
      </c>
      <c r="E13" s="37"/>
      <c r="F13" s="33">
        <f t="shared" si="0"/>
        <v>0</v>
      </c>
    </row>
    <row r="14" spans="1:6" ht="30">
      <c r="A14" s="34" t="s">
        <v>181</v>
      </c>
      <c r="B14" s="35" t="s">
        <v>182</v>
      </c>
      <c r="C14" s="35" t="s">
        <v>180</v>
      </c>
      <c r="D14" s="36">
        <v>16</v>
      </c>
      <c r="E14" s="37"/>
      <c r="F14" s="33">
        <f t="shared" si="0"/>
        <v>0</v>
      </c>
    </row>
    <row r="15" spans="1:6" ht="15">
      <c r="A15" s="34"/>
      <c r="B15" s="35" t="s">
        <v>183</v>
      </c>
      <c r="C15" s="35" t="s">
        <v>180</v>
      </c>
      <c r="D15" s="36">
        <v>4</v>
      </c>
      <c r="E15" s="37"/>
      <c r="F15" s="33">
        <f t="shared" si="0"/>
        <v>0</v>
      </c>
    </row>
    <row r="16" spans="1:6" ht="15">
      <c r="A16" s="29" t="s">
        <v>184</v>
      </c>
      <c r="B16" s="30" t="s">
        <v>185</v>
      </c>
      <c r="C16" s="30"/>
      <c r="D16" s="31"/>
      <c r="E16" s="32"/>
      <c r="F16" s="33"/>
    </row>
    <row r="17" spans="1:6" ht="15">
      <c r="A17" s="34"/>
      <c r="B17" s="35" t="s">
        <v>186</v>
      </c>
      <c r="C17" s="35" t="s">
        <v>176</v>
      </c>
      <c r="D17" s="36">
        <v>19</v>
      </c>
      <c r="E17" s="37"/>
      <c r="F17" s="33">
        <f>D17*E17</f>
        <v>0</v>
      </c>
    </row>
    <row r="18" spans="1:6" ht="15">
      <c r="A18" s="34"/>
      <c r="B18" s="35" t="s">
        <v>187</v>
      </c>
      <c r="C18" s="35" t="s">
        <v>176</v>
      </c>
      <c r="D18" s="36">
        <v>19</v>
      </c>
      <c r="E18" s="37"/>
      <c r="F18" s="33">
        <f>D18*E18</f>
        <v>0</v>
      </c>
    </row>
    <row r="19" spans="1:6" ht="15">
      <c r="A19" s="34"/>
      <c r="B19" s="35" t="s">
        <v>188</v>
      </c>
      <c r="C19" s="35" t="s">
        <v>176</v>
      </c>
      <c r="D19" s="36">
        <v>14</v>
      </c>
      <c r="E19" s="37"/>
      <c r="F19" s="33">
        <f>D19*E19</f>
        <v>0</v>
      </c>
    </row>
    <row r="20" spans="1:6" ht="15">
      <c r="A20" s="34"/>
      <c r="B20" s="35" t="s">
        <v>189</v>
      </c>
      <c r="C20" s="35" t="s">
        <v>176</v>
      </c>
      <c r="D20" s="36">
        <v>2</v>
      </c>
      <c r="E20" s="37"/>
      <c r="F20" s="33">
        <f>D20*E20</f>
        <v>0</v>
      </c>
    </row>
    <row r="21" spans="1:6" ht="15">
      <c r="A21" s="29" t="s">
        <v>190</v>
      </c>
      <c r="B21" s="30" t="s">
        <v>191</v>
      </c>
      <c r="C21" s="30"/>
      <c r="D21" s="31"/>
      <c r="E21" s="37"/>
      <c r="F21" s="33"/>
    </row>
    <row r="22" spans="1:6" ht="30">
      <c r="A22" s="34"/>
      <c r="B22" s="35" t="s">
        <v>192</v>
      </c>
      <c r="C22" s="35" t="s">
        <v>181</v>
      </c>
      <c r="D22" s="36" t="s">
        <v>181</v>
      </c>
      <c r="E22" s="37"/>
      <c r="F22" s="33"/>
    </row>
    <row r="23" spans="1:6" ht="15">
      <c r="A23" s="34"/>
      <c r="B23" s="35" t="s">
        <v>193</v>
      </c>
      <c r="C23" s="35" t="s">
        <v>176</v>
      </c>
      <c r="D23" s="36">
        <v>18</v>
      </c>
      <c r="E23" s="37"/>
      <c r="F23" s="33">
        <f>D23*E23</f>
        <v>0</v>
      </c>
    </row>
    <row r="24" spans="1:6" ht="15">
      <c r="A24" s="34"/>
      <c r="B24" s="35" t="s">
        <v>181</v>
      </c>
      <c r="C24" s="35" t="s">
        <v>177</v>
      </c>
      <c r="D24" s="36">
        <v>68</v>
      </c>
      <c r="E24" s="37"/>
      <c r="F24" s="33">
        <f>D24*E24</f>
        <v>0</v>
      </c>
    </row>
    <row r="25" spans="1:6" ht="15">
      <c r="A25" s="34"/>
      <c r="B25" s="35"/>
      <c r="C25" s="35" t="s">
        <v>178</v>
      </c>
      <c r="D25" s="36">
        <v>32</v>
      </c>
      <c r="E25" s="37"/>
      <c r="F25" s="33">
        <f>D25*E25</f>
        <v>0</v>
      </c>
    </row>
    <row r="26" spans="1:6" ht="15">
      <c r="A26" s="34"/>
      <c r="B26" s="35" t="s">
        <v>181</v>
      </c>
      <c r="C26" s="35" t="s">
        <v>179</v>
      </c>
      <c r="D26" s="36">
        <v>16</v>
      </c>
      <c r="E26" s="37"/>
      <c r="F26" s="33">
        <f>D26*E26</f>
        <v>0</v>
      </c>
    </row>
    <row r="27" spans="1:6" ht="15">
      <c r="A27" s="34"/>
      <c r="B27" s="35" t="s">
        <v>181</v>
      </c>
      <c r="C27" s="35" t="s">
        <v>180</v>
      </c>
      <c r="D27" s="36">
        <v>48</v>
      </c>
      <c r="E27" s="37"/>
      <c r="F27" s="33">
        <f>D27*E27</f>
        <v>0</v>
      </c>
    </row>
    <row r="28" spans="1:6" ht="15">
      <c r="A28" s="29" t="s">
        <v>194</v>
      </c>
      <c r="B28" s="30" t="s">
        <v>195</v>
      </c>
      <c r="C28" s="30"/>
      <c r="D28" s="31"/>
      <c r="E28" s="37"/>
      <c r="F28" s="33"/>
    </row>
    <row r="29" spans="1:6" ht="30">
      <c r="A29" s="38"/>
      <c r="B29" s="39" t="s">
        <v>196</v>
      </c>
      <c r="C29" s="39"/>
      <c r="D29" s="40">
        <v>254</v>
      </c>
      <c r="E29" s="37"/>
      <c r="F29" s="33">
        <f>D29*E29</f>
        <v>0</v>
      </c>
    </row>
    <row r="30" spans="1:6" ht="15">
      <c r="A30" s="29" t="s">
        <v>197</v>
      </c>
      <c r="B30" s="30" t="s">
        <v>198</v>
      </c>
      <c r="C30" s="30"/>
      <c r="D30" s="31"/>
      <c r="E30" s="37"/>
      <c r="F30" s="33"/>
    </row>
    <row r="31" spans="1:6" ht="30">
      <c r="A31" s="38"/>
      <c r="B31" s="39" t="s">
        <v>199</v>
      </c>
      <c r="C31" s="39"/>
      <c r="D31" s="40" t="s">
        <v>181</v>
      </c>
      <c r="E31" s="37"/>
      <c r="F31" s="33"/>
    </row>
    <row r="32" spans="1:6" ht="15">
      <c r="A32" s="38"/>
      <c r="B32" s="39" t="s">
        <v>200</v>
      </c>
      <c r="C32" s="39" t="s">
        <v>8</v>
      </c>
      <c r="D32" s="40">
        <v>1</v>
      </c>
      <c r="E32" s="37"/>
      <c r="F32" s="33">
        <f aca="true" t="shared" si="1" ref="F32:F41">D32*E32</f>
        <v>0</v>
      </c>
    </row>
    <row r="33" spans="1:6" ht="15">
      <c r="A33" s="38"/>
      <c r="B33" s="39" t="s">
        <v>201</v>
      </c>
      <c r="C33" s="39" t="s">
        <v>8</v>
      </c>
      <c r="D33" s="40">
        <v>5</v>
      </c>
      <c r="E33" s="37"/>
      <c r="F33" s="33">
        <f t="shared" si="1"/>
        <v>0</v>
      </c>
    </row>
    <row r="34" spans="1:6" ht="15">
      <c r="A34" s="38"/>
      <c r="B34" s="39" t="s">
        <v>202</v>
      </c>
      <c r="C34" s="39" t="s">
        <v>8</v>
      </c>
      <c r="D34" s="40">
        <v>6</v>
      </c>
      <c r="E34" s="37"/>
      <c r="F34" s="33">
        <f t="shared" si="1"/>
        <v>0</v>
      </c>
    </row>
    <row r="35" spans="1:6" ht="15">
      <c r="A35" s="38"/>
      <c r="B35" s="39" t="s">
        <v>203</v>
      </c>
      <c r="C35" s="39" t="s">
        <v>8</v>
      </c>
      <c r="D35" s="40">
        <v>4</v>
      </c>
      <c r="E35" s="37"/>
      <c r="F35" s="33">
        <f t="shared" si="1"/>
        <v>0</v>
      </c>
    </row>
    <row r="36" spans="1:6" ht="15">
      <c r="A36" s="38"/>
      <c r="B36" s="39" t="s">
        <v>204</v>
      </c>
      <c r="C36" s="39"/>
      <c r="D36" s="40"/>
      <c r="E36" s="37"/>
      <c r="F36" s="33">
        <f t="shared" si="1"/>
        <v>0</v>
      </c>
    </row>
    <row r="37" spans="1:6" ht="15">
      <c r="A37" s="38"/>
      <c r="B37" s="39" t="s">
        <v>205</v>
      </c>
      <c r="C37" s="39" t="s">
        <v>8</v>
      </c>
      <c r="D37" s="40">
        <v>1</v>
      </c>
      <c r="E37" s="37"/>
      <c r="F37" s="33">
        <f t="shared" si="1"/>
        <v>0</v>
      </c>
    </row>
    <row r="38" spans="1:6" ht="15">
      <c r="A38" s="38"/>
      <c r="B38" s="39" t="s">
        <v>206</v>
      </c>
      <c r="C38" s="39" t="s">
        <v>8</v>
      </c>
      <c r="D38" s="40">
        <v>1</v>
      </c>
      <c r="E38" s="37"/>
      <c r="F38" s="33">
        <f t="shared" si="1"/>
        <v>0</v>
      </c>
    </row>
    <row r="39" spans="1:6" ht="15">
      <c r="A39" s="38"/>
      <c r="B39" s="39" t="s">
        <v>207</v>
      </c>
      <c r="C39" s="39" t="s">
        <v>8</v>
      </c>
      <c r="D39" s="40">
        <v>1</v>
      </c>
      <c r="E39" s="37"/>
      <c r="F39" s="33">
        <f t="shared" si="1"/>
        <v>0</v>
      </c>
    </row>
    <row r="40" spans="1:6" ht="15">
      <c r="A40" s="29" t="s">
        <v>208</v>
      </c>
      <c r="B40" s="30" t="s">
        <v>209</v>
      </c>
      <c r="C40" s="30"/>
      <c r="D40" s="31"/>
      <c r="E40" s="37"/>
      <c r="F40" s="33">
        <f t="shared" si="1"/>
        <v>0</v>
      </c>
    </row>
    <row r="41" spans="1:6" ht="15">
      <c r="A41" s="38"/>
      <c r="B41" s="39" t="s">
        <v>210</v>
      </c>
      <c r="C41" s="39" t="s">
        <v>211</v>
      </c>
      <c r="D41" s="40">
        <v>72</v>
      </c>
      <c r="E41" s="37"/>
      <c r="F41" s="33">
        <f t="shared" si="1"/>
        <v>0</v>
      </c>
    </row>
    <row r="42" spans="1:6" ht="15">
      <c r="A42" s="38"/>
      <c r="B42" s="39"/>
      <c r="C42" s="39"/>
      <c r="D42" s="40"/>
      <c r="E42" s="37"/>
      <c r="F42" s="33"/>
    </row>
    <row r="43" spans="1:6" ht="19.5">
      <c r="A43" s="29"/>
      <c r="B43" s="41" t="s">
        <v>221</v>
      </c>
      <c r="C43" s="30"/>
      <c r="D43" s="31"/>
      <c r="E43" s="42"/>
      <c r="F43" s="43">
        <f>SUM(F9:F42)</f>
        <v>0</v>
      </c>
    </row>
    <row r="44" spans="1:6" ht="12.75">
      <c r="A44" s="50"/>
      <c r="B44" s="50"/>
      <c r="C44" s="50"/>
      <c r="D44" s="50"/>
      <c r="E44" s="50"/>
      <c r="F44" s="50"/>
    </row>
    <row r="45" ht="12.75">
      <c r="B45" t="s">
        <v>298</v>
      </c>
    </row>
    <row r="46" ht="12.75">
      <c r="B46" t="s">
        <v>299</v>
      </c>
    </row>
  </sheetData>
  <mergeCells count="3">
    <mergeCell ref="A6:A7"/>
    <mergeCell ref="B6:B7"/>
    <mergeCell ref="E6:F6"/>
  </mergeCells>
  <printOptions/>
  <pageMargins left="0.7874015748031497" right="0.7874015748031497" top="0.984251968503937" bottom="0.984251968503937" header="0.5118110236220472" footer="0.5118110236220472"/>
  <pageSetup orientation="portrait" paperSize="9" r:id="rId1"/>
</worksheet>
</file>

<file path=xl/worksheets/sheet5.xml><?xml version="1.0" encoding="utf-8"?>
<worksheet xmlns="http://schemas.openxmlformats.org/spreadsheetml/2006/main" xmlns:r="http://schemas.openxmlformats.org/officeDocument/2006/relationships">
  <dimension ref="A1:J145"/>
  <sheetViews>
    <sheetView tabSelected="1" workbookViewId="0" topLeftCell="A22">
      <selection activeCell="N40" sqref="N40"/>
    </sheetView>
  </sheetViews>
  <sheetFormatPr defaultColWidth="9.140625" defaultRowHeight="12.75"/>
  <cols>
    <col min="1" max="1" width="49.00390625" style="16" customWidth="1"/>
    <col min="2" max="6" width="0" style="3" hidden="1" customWidth="1"/>
    <col min="7" max="7" width="7.00390625" style="5" customWidth="1"/>
    <col min="8" max="8" width="9.28125" style="2" customWidth="1"/>
    <col min="9" max="9" width="10.00390625" style="5" customWidth="1"/>
    <col min="10" max="10" width="11.00390625" style="1" customWidth="1"/>
    <col min="11" max="16384" width="10.00390625" style="3" customWidth="1"/>
  </cols>
  <sheetData>
    <row r="1" spans="1:8" ht="30" customHeight="1">
      <c r="A1" s="15" t="s">
        <v>223</v>
      </c>
      <c r="G1" s="4" t="s">
        <v>0</v>
      </c>
      <c r="H1" s="5"/>
    </row>
    <row r="2" spans="1:8" ht="15" customHeight="1">
      <c r="A2" s="15" t="s">
        <v>224</v>
      </c>
      <c r="H2" s="5" t="s">
        <v>225</v>
      </c>
    </row>
    <row r="3" spans="1:8" ht="12.75">
      <c r="A3" s="51" t="s">
        <v>226</v>
      </c>
      <c r="H3" s="5" t="s">
        <v>227</v>
      </c>
    </row>
    <row r="4" ht="12.75">
      <c r="A4" s="17" t="s">
        <v>26</v>
      </c>
    </row>
    <row r="6" spans="1:10" ht="12.75">
      <c r="A6" s="18" t="s">
        <v>1</v>
      </c>
      <c r="B6" s="10"/>
      <c r="C6" s="10"/>
      <c r="D6" s="10"/>
      <c r="E6" s="10"/>
      <c r="F6" s="10"/>
      <c r="G6" s="11" t="s">
        <v>2</v>
      </c>
      <c r="H6" s="12" t="s">
        <v>3</v>
      </c>
      <c r="I6" s="13" t="s">
        <v>4</v>
      </c>
      <c r="J6" s="14" t="s">
        <v>5</v>
      </c>
    </row>
    <row r="9" ht="12.75">
      <c r="A9" s="19" t="s">
        <v>228</v>
      </c>
    </row>
    <row r="11" ht="12.75">
      <c r="A11" s="19" t="s">
        <v>229</v>
      </c>
    </row>
    <row r="12" spans="1:10" ht="12.75">
      <c r="A12" s="52" t="s">
        <v>230</v>
      </c>
      <c r="B12" s="5"/>
      <c r="C12" s="5"/>
      <c r="D12" s="5"/>
      <c r="E12" s="5"/>
      <c r="F12" s="5"/>
      <c r="G12" s="52" t="s">
        <v>48</v>
      </c>
      <c r="H12" s="53">
        <v>215</v>
      </c>
      <c r="I12" s="53"/>
      <c r="J12" s="1">
        <f aca="true" t="shared" si="0" ref="J12:J34">H12*I12</f>
        <v>0</v>
      </c>
    </row>
    <row r="13" spans="1:10" ht="12.75">
      <c r="A13" s="52" t="s">
        <v>231</v>
      </c>
      <c r="B13" s="5"/>
      <c r="C13" s="5"/>
      <c r="D13" s="5"/>
      <c r="E13" s="5"/>
      <c r="F13" s="5"/>
      <c r="G13" s="52" t="s">
        <v>48</v>
      </c>
      <c r="H13" s="53">
        <v>56</v>
      </c>
      <c r="I13" s="53"/>
      <c r="J13" s="1">
        <f t="shared" si="0"/>
        <v>0</v>
      </c>
    </row>
    <row r="14" spans="1:10" ht="12.75">
      <c r="A14" s="52" t="s">
        <v>232</v>
      </c>
      <c r="B14" s="5"/>
      <c r="C14" s="5"/>
      <c r="D14" s="5"/>
      <c r="E14" s="5"/>
      <c r="F14" s="5"/>
      <c r="G14" s="52" t="s">
        <v>48</v>
      </c>
      <c r="H14" s="53">
        <v>50</v>
      </c>
      <c r="I14" s="53"/>
      <c r="J14" s="1">
        <f>H14*I14</f>
        <v>0</v>
      </c>
    </row>
    <row r="15" spans="1:10" ht="12.75">
      <c r="A15" s="52" t="s">
        <v>233</v>
      </c>
      <c r="B15" s="5"/>
      <c r="C15" s="5"/>
      <c r="D15" s="5"/>
      <c r="E15" s="5"/>
      <c r="F15" s="5"/>
      <c r="G15" s="52" t="s">
        <v>8</v>
      </c>
      <c r="H15" s="53">
        <v>24</v>
      </c>
      <c r="I15" s="53"/>
      <c r="J15" s="1">
        <f t="shared" si="0"/>
        <v>0</v>
      </c>
    </row>
    <row r="16" spans="1:10" ht="12.75">
      <c r="A16" s="52" t="s">
        <v>234</v>
      </c>
      <c r="B16" s="5"/>
      <c r="C16" s="5"/>
      <c r="D16" s="5"/>
      <c r="E16" s="5"/>
      <c r="F16" s="5"/>
      <c r="G16" s="52" t="s">
        <v>8</v>
      </c>
      <c r="H16" s="53">
        <v>30</v>
      </c>
      <c r="I16" s="53"/>
      <c r="J16" s="1">
        <f>H16*I16</f>
        <v>0</v>
      </c>
    </row>
    <row r="17" spans="1:10" ht="12.75">
      <c r="A17" s="52" t="s">
        <v>235</v>
      </c>
      <c r="B17" s="5"/>
      <c r="C17" s="5"/>
      <c r="D17" s="5"/>
      <c r="E17" s="5"/>
      <c r="F17" s="5"/>
      <c r="G17" s="52" t="s">
        <v>8</v>
      </c>
      <c r="H17" s="53">
        <v>8</v>
      </c>
      <c r="I17" s="53"/>
      <c r="J17" s="1">
        <f t="shared" si="0"/>
        <v>0</v>
      </c>
    </row>
    <row r="18" spans="1:10" ht="12.75">
      <c r="A18" s="52" t="s">
        <v>236</v>
      </c>
      <c r="B18" s="5"/>
      <c r="C18" s="5"/>
      <c r="D18" s="5"/>
      <c r="E18" s="5"/>
      <c r="F18" s="5"/>
      <c r="G18" s="52" t="s">
        <v>8</v>
      </c>
      <c r="H18" s="53">
        <v>2</v>
      </c>
      <c r="I18" s="53"/>
      <c r="J18" s="1">
        <f t="shared" si="0"/>
        <v>0</v>
      </c>
    </row>
    <row r="19" spans="1:10" ht="12.75">
      <c r="A19" s="52" t="s">
        <v>237</v>
      </c>
      <c r="B19" s="5"/>
      <c r="C19" s="5"/>
      <c r="D19" s="5"/>
      <c r="E19" s="5"/>
      <c r="F19" s="5"/>
      <c r="G19" s="52" t="s">
        <v>8</v>
      </c>
      <c r="H19" s="53">
        <v>12</v>
      </c>
      <c r="I19" s="53"/>
      <c r="J19" s="1">
        <f t="shared" si="0"/>
        <v>0</v>
      </c>
    </row>
    <row r="20" spans="1:10" ht="12.75">
      <c r="A20" s="52" t="s">
        <v>238</v>
      </c>
      <c r="B20" s="5"/>
      <c r="C20" s="5"/>
      <c r="D20" s="5"/>
      <c r="E20" s="5"/>
      <c r="F20" s="5"/>
      <c r="G20" s="52" t="s">
        <v>8</v>
      </c>
      <c r="H20" s="53">
        <v>2</v>
      </c>
      <c r="I20" s="53"/>
      <c r="J20" s="1">
        <f t="shared" si="0"/>
        <v>0</v>
      </c>
    </row>
    <row r="21" spans="1:10" ht="12.75">
      <c r="A21" s="52" t="s">
        <v>239</v>
      </c>
      <c r="B21" s="5"/>
      <c r="C21" s="5"/>
      <c r="D21" s="5"/>
      <c r="E21" s="5"/>
      <c r="F21" s="5"/>
      <c r="G21" s="52" t="s">
        <v>8</v>
      </c>
      <c r="H21" s="53">
        <v>2</v>
      </c>
      <c r="I21" s="53"/>
      <c r="J21" s="1">
        <f t="shared" si="0"/>
        <v>0</v>
      </c>
    </row>
    <row r="22" spans="1:10" ht="12.75">
      <c r="A22" s="52" t="s">
        <v>240</v>
      </c>
      <c r="B22" s="5"/>
      <c r="C22" s="5"/>
      <c r="D22" s="5"/>
      <c r="E22" s="5"/>
      <c r="F22" s="5"/>
      <c r="G22" s="52" t="s">
        <v>8</v>
      </c>
      <c r="H22" s="53">
        <v>4</v>
      </c>
      <c r="I22" s="53"/>
      <c r="J22" s="1">
        <f t="shared" si="0"/>
        <v>0</v>
      </c>
    </row>
    <row r="23" spans="1:10" ht="12.75">
      <c r="A23" s="52" t="s">
        <v>241</v>
      </c>
      <c r="B23" s="5"/>
      <c r="C23" s="5"/>
      <c r="D23" s="5"/>
      <c r="E23" s="5"/>
      <c r="F23" s="5"/>
      <c r="G23" s="52" t="s">
        <v>8</v>
      </c>
      <c r="H23" s="53">
        <v>2</v>
      </c>
      <c r="I23" s="53"/>
      <c r="J23" s="1">
        <f t="shared" si="0"/>
        <v>0</v>
      </c>
    </row>
    <row r="24" spans="1:10" ht="12.75">
      <c r="A24" s="52" t="s">
        <v>242</v>
      </c>
      <c r="B24" s="5"/>
      <c r="C24" s="5"/>
      <c r="D24" s="5"/>
      <c r="E24" s="5"/>
      <c r="F24" s="5"/>
      <c r="G24" s="52" t="s">
        <v>8</v>
      </c>
      <c r="H24" s="53">
        <v>18</v>
      </c>
      <c r="I24" s="53"/>
      <c r="J24" s="1">
        <f t="shared" si="0"/>
        <v>0</v>
      </c>
    </row>
    <row r="25" spans="1:10" ht="12.75">
      <c r="A25" s="52" t="s">
        <v>243</v>
      </c>
      <c r="B25" s="5"/>
      <c r="C25" s="5"/>
      <c r="D25" s="5"/>
      <c r="E25" s="5"/>
      <c r="F25" s="5"/>
      <c r="G25" s="52" t="s">
        <v>8</v>
      </c>
      <c r="H25" s="53">
        <v>1</v>
      </c>
      <c r="I25" s="53"/>
      <c r="J25" s="1">
        <f t="shared" si="0"/>
        <v>0</v>
      </c>
    </row>
    <row r="26" spans="1:10" ht="12.75">
      <c r="A26" s="52" t="s">
        <v>244</v>
      </c>
      <c r="B26" s="5"/>
      <c r="C26" s="5"/>
      <c r="D26" s="5"/>
      <c r="E26" s="5"/>
      <c r="F26" s="5"/>
      <c r="G26" s="52" t="s">
        <v>48</v>
      </c>
      <c r="H26" s="53">
        <v>15</v>
      </c>
      <c r="I26" s="53"/>
      <c r="J26" s="1">
        <f t="shared" si="0"/>
        <v>0</v>
      </c>
    </row>
    <row r="27" spans="1:10" ht="12.75">
      <c r="A27" s="52" t="s">
        <v>245</v>
      </c>
      <c r="B27" s="5"/>
      <c r="C27" s="5"/>
      <c r="D27" s="5"/>
      <c r="E27" s="5"/>
      <c r="F27" s="5"/>
      <c r="G27" s="52" t="s">
        <v>8</v>
      </c>
      <c r="H27" s="53">
        <v>1</v>
      </c>
      <c r="I27" s="53"/>
      <c r="J27" s="1">
        <f t="shared" si="0"/>
        <v>0</v>
      </c>
    </row>
    <row r="28" spans="1:10" ht="12.75">
      <c r="A28" s="52" t="s">
        <v>246</v>
      </c>
      <c r="B28" s="5"/>
      <c r="C28" s="5"/>
      <c r="D28" s="5"/>
      <c r="E28" s="5"/>
      <c r="F28" s="5"/>
      <c r="G28" s="52" t="s">
        <v>8</v>
      </c>
      <c r="H28" s="53">
        <v>2</v>
      </c>
      <c r="I28" s="53"/>
      <c r="J28" s="1">
        <f t="shared" si="0"/>
        <v>0</v>
      </c>
    </row>
    <row r="29" spans="1:10" ht="12.75">
      <c r="A29" s="52" t="s">
        <v>247</v>
      </c>
      <c r="B29" s="5"/>
      <c r="C29" s="5"/>
      <c r="D29" s="5"/>
      <c r="E29" s="5"/>
      <c r="F29" s="5"/>
      <c r="G29" s="52" t="s">
        <v>8</v>
      </c>
      <c r="H29" s="53">
        <v>6</v>
      </c>
      <c r="I29" s="53"/>
      <c r="J29" s="1">
        <f t="shared" si="0"/>
        <v>0</v>
      </c>
    </row>
    <row r="30" spans="1:10" ht="12.75">
      <c r="A30" s="52" t="s">
        <v>248</v>
      </c>
      <c r="B30" s="5"/>
      <c r="C30" s="5"/>
      <c r="D30" s="5"/>
      <c r="E30" s="5"/>
      <c r="F30" s="5"/>
      <c r="G30" s="52" t="s">
        <v>48</v>
      </c>
      <c r="H30" s="53">
        <v>100</v>
      </c>
      <c r="I30" s="53"/>
      <c r="J30" s="1">
        <f t="shared" si="0"/>
        <v>0</v>
      </c>
    </row>
    <row r="31" spans="1:10" ht="12.75">
      <c r="A31" s="52" t="s">
        <v>249</v>
      </c>
      <c r="B31" s="5"/>
      <c r="C31" s="5"/>
      <c r="D31" s="5"/>
      <c r="E31" s="5"/>
      <c r="F31" s="5"/>
      <c r="G31" s="52" t="s">
        <v>48</v>
      </c>
      <c r="H31" s="53">
        <v>200</v>
      </c>
      <c r="I31" s="53"/>
      <c r="J31" s="1">
        <f t="shared" si="0"/>
        <v>0</v>
      </c>
    </row>
    <row r="32" spans="1:10" ht="12.75">
      <c r="A32" s="52" t="s">
        <v>250</v>
      </c>
      <c r="B32" s="5"/>
      <c r="C32" s="5"/>
      <c r="D32" s="5"/>
      <c r="E32" s="5"/>
      <c r="F32" s="5"/>
      <c r="G32" s="52" t="s">
        <v>48</v>
      </c>
      <c r="H32" s="53">
        <v>2165</v>
      </c>
      <c r="I32" s="53"/>
      <c r="J32" s="1">
        <f t="shared" si="0"/>
        <v>0</v>
      </c>
    </row>
    <row r="33" spans="1:10" ht="12.75">
      <c r="A33" s="52" t="s">
        <v>251</v>
      </c>
      <c r="B33" s="5"/>
      <c r="C33" s="5"/>
      <c r="D33" s="5"/>
      <c r="E33" s="5"/>
      <c r="F33" s="5"/>
      <c r="G33" s="52" t="s">
        <v>48</v>
      </c>
      <c r="H33" s="53">
        <v>250</v>
      </c>
      <c r="I33" s="53"/>
      <c r="J33" s="1">
        <f t="shared" si="0"/>
        <v>0</v>
      </c>
    </row>
    <row r="34" spans="1:10" ht="12.75">
      <c r="A34" s="52" t="s">
        <v>252</v>
      </c>
      <c r="B34" s="5"/>
      <c r="C34" s="5"/>
      <c r="D34" s="5"/>
      <c r="E34" s="5"/>
      <c r="F34" s="5"/>
      <c r="G34" s="52" t="s">
        <v>48</v>
      </c>
      <c r="H34" s="53">
        <v>310</v>
      </c>
      <c r="I34" s="53"/>
      <c r="J34" s="1">
        <f t="shared" si="0"/>
        <v>0</v>
      </c>
    </row>
    <row r="35" spans="1:10" ht="12.75">
      <c r="A35" s="52" t="s">
        <v>253</v>
      </c>
      <c r="B35" s="5"/>
      <c r="C35" s="5"/>
      <c r="D35" s="5"/>
      <c r="E35" s="5"/>
      <c r="F35" s="5"/>
      <c r="G35" s="52" t="s">
        <v>48</v>
      </c>
      <c r="H35" s="53">
        <v>40</v>
      </c>
      <c r="I35" s="53"/>
      <c r="J35" s="1">
        <f>H35*I35</f>
        <v>0</v>
      </c>
    </row>
    <row r="36" spans="1:10" ht="12.75">
      <c r="A36" s="52" t="s">
        <v>254</v>
      </c>
      <c r="B36" s="5"/>
      <c r="C36" s="5"/>
      <c r="D36" s="5"/>
      <c r="E36" s="5"/>
      <c r="F36" s="5"/>
      <c r="G36" s="52" t="s">
        <v>8</v>
      </c>
      <c r="H36" s="53">
        <v>48</v>
      </c>
      <c r="I36" s="53"/>
      <c r="J36" s="1">
        <f>H36*I36</f>
        <v>0</v>
      </c>
    </row>
    <row r="37" spans="1:10" ht="12.75">
      <c r="A37" s="52" t="s">
        <v>255</v>
      </c>
      <c r="B37" s="5"/>
      <c r="C37" s="5"/>
      <c r="D37" s="5"/>
      <c r="E37" s="5"/>
      <c r="F37" s="5"/>
      <c r="G37" s="52" t="s">
        <v>8</v>
      </c>
      <c r="H37" s="53">
        <v>8</v>
      </c>
      <c r="I37" s="53"/>
      <c r="J37" s="1">
        <f>H37*I37</f>
        <v>0</v>
      </c>
    </row>
    <row r="38" spans="1:10" ht="12.75">
      <c r="A38" s="52" t="s">
        <v>256</v>
      </c>
      <c r="B38" s="5"/>
      <c r="C38" s="5"/>
      <c r="D38" s="5"/>
      <c r="E38" s="5"/>
      <c r="F38" s="5"/>
      <c r="G38" s="52" t="s">
        <v>8</v>
      </c>
      <c r="H38" s="53">
        <v>3</v>
      </c>
      <c r="I38" s="53"/>
      <c r="J38" s="1">
        <f>H38*I38</f>
        <v>0</v>
      </c>
    </row>
    <row r="39" spans="1:10" ht="12.75">
      <c r="A39" s="52" t="s">
        <v>257</v>
      </c>
      <c r="B39" s="5"/>
      <c r="C39" s="5"/>
      <c r="D39" s="5"/>
      <c r="E39" s="5"/>
      <c r="F39" s="5"/>
      <c r="G39" s="52" t="s">
        <v>8</v>
      </c>
      <c r="H39" s="53">
        <v>8</v>
      </c>
      <c r="I39" s="53"/>
      <c r="J39" s="1">
        <f aca="true" t="shared" si="1" ref="J39:J49">H39*I39</f>
        <v>0</v>
      </c>
    </row>
    <row r="40" spans="1:10" ht="12.75">
      <c r="A40" s="52" t="s">
        <v>258</v>
      </c>
      <c r="B40" s="5"/>
      <c r="C40" s="5"/>
      <c r="D40" s="5"/>
      <c r="E40" s="5"/>
      <c r="F40" s="5"/>
      <c r="G40" s="52" t="s">
        <v>8</v>
      </c>
      <c r="H40" s="53">
        <v>15</v>
      </c>
      <c r="I40" s="53"/>
      <c r="J40" s="1">
        <f t="shared" si="1"/>
        <v>0</v>
      </c>
    </row>
    <row r="41" spans="1:10" ht="12.75">
      <c r="A41" s="52" t="s">
        <v>259</v>
      </c>
      <c r="B41" s="5"/>
      <c r="C41" s="5"/>
      <c r="D41" s="5"/>
      <c r="E41" s="5"/>
      <c r="F41" s="5"/>
      <c r="G41" s="52" t="s">
        <v>48</v>
      </c>
      <c r="H41" s="53">
        <v>200</v>
      </c>
      <c r="I41" s="53"/>
      <c r="J41" s="1">
        <f t="shared" si="1"/>
        <v>0</v>
      </c>
    </row>
    <row r="42" spans="1:10" ht="12.75">
      <c r="A42" s="52" t="s">
        <v>260</v>
      </c>
      <c r="B42" s="5"/>
      <c r="C42" s="5"/>
      <c r="D42" s="5"/>
      <c r="E42" s="5"/>
      <c r="F42" s="5"/>
      <c r="G42" s="52" t="s">
        <v>48</v>
      </c>
      <c r="H42" s="53">
        <v>180</v>
      </c>
      <c r="I42" s="53"/>
      <c r="J42" s="1">
        <f t="shared" si="1"/>
        <v>0</v>
      </c>
    </row>
    <row r="43" spans="1:10" ht="12.75">
      <c r="A43" s="52" t="s">
        <v>261</v>
      </c>
      <c r="B43" s="5"/>
      <c r="C43" s="5"/>
      <c r="D43" s="5"/>
      <c r="E43" s="5"/>
      <c r="F43" s="5"/>
      <c r="G43" s="52" t="s">
        <v>8</v>
      </c>
      <c r="H43" s="53">
        <v>45</v>
      </c>
      <c r="I43" s="53"/>
      <c r="J43" s="1">
        <f t="shared" si="1"/>
        <v>0</v>
      </c>
    </row>
    <row r="44" spans="1:10" ht="12.75">
      <c r="A44" s="52" t="s">
        <v>262</v>
      </c>
      <c r="B44" s="5"/>
      <c r="C44" s="5"/>
      <c r="D44" s="5"/>
      <c r="E44" s="5"/>
      <c r="F44" s="5"/>
      <c r="G44" s="52" t="s">
        <v>8</v>
      </c>
      <c r="H44" s="53">
        <v>80</v>
      </c>
      <c r="I44" s="53"/>
      <c r="J44" s="1">
        <f>H44*I44</f>
        <v>0</v>
      </c>
    </row>
    <row r="45" spans="1:10" ht="12.75">
      <c r="A45" s="52" t="s">
        <v>263</v>
      </c>
      <c r="B45" s="5"/>
      <c r="C45" s="5"/>
      <c r="D45" s="5"/>
      <c r="E45" s="5"/>
      <c r="F45" s="5"/>
      <c r="G45" s="52" t="s">
        <v>8</v>
      </c>
      <c r="H45" s="53">
        <v>140</v>
      </c>
      <c r="I45" s="53"/>
      <c r="J45" s="1">
        <f t="shared" si="1"/>
        <v>0</v>
      </c>
    </row>
    <row r="46" spans="1:10" ht="12.75">
      <c r="A46" s="52" t="s">
        <v>264</v>
      </c>
      <c r="B46" s="5"/>
      <c r="C46" s="5"/>
      <c r="D46" s="5"/>
      <c r="E46" s="5"/>
      <c r="F46" s="5"/>
      <c r="G46" s="52" t="s">
        <v>8</v>
      </c>
      <c r="H46" s="53">
        <v>15</v>
      </c>
      <c r="I46" s="53"/>
      <c r="J46" s="1">
        <f t="shared" si="1"/>
        <v>0</v>
      </c>
    </row>
    <row r="47" spans="1:10" ht="12.75">
      <c r="A47" s="52" t="s">
        <v>265</v>
      </c>
      <c r="B47" s="5"/>
      <c r="C47" s="5"/>
      <c r="D47" s="5"/>
      <c r="E47" s="5"/>
      <c r="F47" s="5"/>
      <c r="G47" s="52" t="s">
        <v>8</v>
      </c>
      <c r="H47" s="53">
        <v>15</v>
      </c>
      <c r="I47" s="53"/>
      <c r="J47" s="1">
        <f t="shared" si="1"/>
        <v>0</v>
      </c>
    </row>
    <row r="48" spans="1:10" ht="12.75">
      <c r="A48" s="52" t="s">
        <v>266</v>
      </c>
      <c r="B48" s="5"/>
      <c r="C48" s="5"/>
      <c r="D48" s="5"/>
      <c r="E48" s="5"/>
      <c r="F48" s="5"/>
      <c r="G48" s="52" t="s">
        <v>8</v>
      </c>
      <c r="H48" s="53">
        <v>40</v>
      </c>
      <c r="I48" s="53"/>
      <c r="J48" s="1">
        <f t="shared" si="1"/>
        <v>0</v>
      </c>
    </row>
    <row r="49" spans="1:10" ht="12.75">
      <c r="A49" s="52" t="s">
        <v>267</v>
      </c>
      <c r="B49" s="5"/>
      <c r="C49" s="5"/>
      <c r="D49" s="5"/>
      <c r="E49" s="5"/>
      <c r="F49" s="5"/>
      <c r="G49" s="52" t="s">
        <v>8</v>
      </c>
      <c r="H49" s="53">
        <v>12</v>
      </c>
      <c r="I49" s="53"/>
      <c r="J49" s="1">
        <f t="shared" si="1"/>
        <v>0</v>
      </c>
    </row>
    <row r="50" spans="1:10" ht="12.75">
      <c r="A50" s="52" t="s">
        <v>268</v>
      </c>
      <c r="B50" s="5"/>
      <c r="C50" s="5"/>
      <c r="D50" s="5"/>
      <c r="E50" s="5"/>
      <c r="F50" s="5"/>
      <c r="G50" s="52" t="s">
        <v>48</v>
      </c>
      <c r="H50" s="53">
        <v>210</v>
      </c>
      <c r="I50" s="53"/>
      <c r="J50" s="1">
        <f>H50*I50</f>
        <v>0</v>
      </c>
    </row>
    <row r="51" spans="1:10" ht="12.75">
      <c r="A51" s="21" t="s">
        <v>6</v>
      </c>
      <c r="B51" s="54"/>
      <c r="C51" s="54"/>
      <c r="D51" s="54"/>
      <c r="E51" s="54"/>
      <c r="F51" s="54"/>
      <c r="G51" s="55"/>
      <c r="H51" s="56"/>
      <c r="I51" s="55"/>
      <c r="J51" s="8">
        <f>SUM(J12:J50)</f>
        <v>0</v>
      </c>
    </row>
    <row r="52" spans="1:10" ht="12.75">
      <c r="A52" s="19"/>
      <c r="B52" s="57"/>
      <c r="C52" s="57"/>
      <c r="D52" s="57"/>
      <c r="E52" s="57"/>
      <c r="F52" s="57"/>
      <c r="G52" s="4"/>
      <c r="H52" s="58"/>
      <c r="I52" s="4"/>
      <c r="J52" s="23"/>
    </row>
    <row r="53" spans="1:10" ht="12.75">
      <c r="A53" s="19"/>
      <c r="B53" s="57"/>
      <c r="C53" s="57"/>
      <c r="D53" s="57"/>
      <c r="E53" s="57"/>
      <c r="F53" s="57"/>
      <c r="G53" s="4"/>
      <c r="H53" s="58"/>
      <c r="I53" s="4"/>
      <c r="J53" s="23"/>
    </row>
    <row r="54" ht="12.75">
      <c r="A54" s="19" t="s">
        <v>269</v>
      </c>
    </row>
    <row r="56" ht="12.75">
      <c r="A56" s="19" t="s">
        <v>229</v>
      </c>
    </row>
    <row r="57" spans="1:9" ht="12.75">
      <c r="A57" s="52"/>
      <c r="B57" s="5"/>
      <c r="C57" s="5"/>
      <c r="D57" s="5"/>
      <c r="E57" s="5"/>
      <c r="F57" s="5"/>
      <c r="G57" s="52"/>
      <c r="H57" s="53"/>
      <c r="I57" s="53"/>
    </row>
    <row r="58" spans="1:9" ht="12.75">
      <c r="A58" s="52"/>
      <c r="B58" s="5"/>
      <c r="C58" s="5"/>
      <c r="D58" s="5"/>
      <c r="E58" s="5"/>
      <c r="F58" s="5"/>
      <c r="G58" s="52"/>
      <c r="H58" s="53"/>
      <c r="I58" s="53"/>
    </row>
    <row r="59" spans="1:10" ht="12.75">
      <c r="A59" s="52" t="s">
        <v>270</v>
      </c>
      <c r="B59" s="5"/>
      <c r="C59" s="5"/>
      <c r="D59" s="5"/>
      <c r="E59" s="5"/>
      <c r="F59" s="5"/>
      <c r="G59" s="52" t="s">
        <v>8</v>
      </c>
      <c r="H59" s="53">
        <v>4</v>
      </c>
      <c r="I59" s="53"/>
      <c r="J59" s="1">
        <f>H59*I59</f>
        <v>0</v>
      </c>
    </row>
    <row r="60" spans="1:10" ht="12.75">
      <c r="A60" s="52" t="s">
        <v>271</v>
      </c>
      <c r="B60" s="5"/>
      <c r="C60" s="5"/>
      <c r="D60" s="5"/>
      <c r="E60" s="5"/>
      <c r="F60" s="5"/>
      <c r="G60" s="52" t="s">
        <v>48</v>
      </c>
      <c r="H60" s="53">
        <v>100</v>
      </c>
      <c r="I60" s="53"/>
      <c r="J60" s="1">
        <f>H60*I60</f>
        <v>0</v>
      </c>
    </row>
    <row r="61" spans="1:9" ht="12.75">
      <c r="A61" s="52"/>
      <c r="B61" s="5"/>
      <c r="C61" s="5"/>
      <c r="D61" s="5"/>
      <c r="E61" s="5"/>
      <c r="F61" s="5"/>
      <c r="G61" s="52"/>
      <c r="H61" s="53"/>
      <c r="I61" s="53"/>
    </row>
    <row r="62" spans="1:10" ht="12.75">
      <c r="A62" s="21" t="s">
        <v>6</v>
      </c>
      <c r="B62" s="54"/>
      <c r="C62" s="54"/>
      <c r="D62" s="54"/>
      <c r="E62" s="54"/>
      <c r="F62" s="54"/>
      <c r="G62" s="55"/>
      <c r="H62" s="56"/>
      <c r="I62" s="55"/>
      <c r="J62" s="8">
        <f>SUM(J57:J61)</f>
        <v>0</v>
      </c>
    </row>
    <row r="63" spans="1:10" ht="12.75">
      <c r="A63" s="19"/>
      <c r="B63" s="57"/>
      <c r="C63" s="57"/>
      <c r="D63" s="57"/>
      <c r="E63" s="57"/>
      <c r="F63" s="57"/>
      <c r="G63" s="4"/>
      <c r="H63" s="58"/>
      <c r="I63" s="4"/>
      <c r="J63" s="23"/>
    </row>
    <row r="64" spans="1:10" ht="12.75">
      <c r="A64" s="19" t="s">
        <v>228</v>
      </c>
      <c r="B64" s="57"/>
      <c r="C64" s="57"/>
      <c r="D64" s="57"/>
      <c r="E64" s="57"/>
      <c r="F64" s="57"/>
      <c r="G64" s="4"/>
      <c r="H64" s="58"/>
      <c r="I64" s="4"/>
      <c r="J64" s="23"/>
    </row>
    <row r="65" spans="1:9" ht="12.75">
      <c r="A65" s="52"/>
      <c r="B65" s="5"/>
      <c r="C65" s="5"/>
      <c r="D65" s="5"/>
      <c r="E65" s="5"/>
      <c r="F65" s="5"/>
      <c r="G65" s="52"/>
      <c r="H65" s="53"/>
      <c r="I65" s="53"/>
    </row>
    <row r="66" spans="1:9" ht="12.75">
      <c r="A66" s="19" t="s">
        <v>272</v>
      </c>
      <c r="B66" s="5"/>
      <c r="C66" s="5"/>
      <c r="D66" s="5"/>
      <c r="E66" s="5"/>
      <c r="F66" s="5"/>
      <c r="G66" s="52"/>
      <c r="H66" s="53"/>
      <c r="I66" s="53"/>
    </row>
    <row r="67" spans="1:9" ht="12.75">
      <c r="A67" s="52"/>
      <c r="B67" s="5"/>
      <c r="C67" s="5"/>
      <c r="D67" s="5"/>
      <c r="E67" s="5"/>
      <c r="F67" s="5"/>
      <c r="G67" s="52"/>
      <c r="H67" s="53"/>
      <c r="I67" s="53"/>
    </row>
    <row r="68" spans="1:9" ht="27.75" customHeight="1">
      <c r="A68" s="52"/>
      <c r="B68" s="5"/>
      <c r="C68" s="5"/>
      <c r="D68" s="5"/>
      <c r="E68" s="5"/>
      <c r="F68" s="5"/>
      <c r="G68" s="52"/>
      <c r="H68" s="53"/>
      <c r="I68" s="53"/>
    </row>
    <row r="69" spans="1:10" ht="12.75">
      <c r="A69" s="52" t="s">
        <v>230</v>
      </c>
      <c r="B69" s="5"/>
      <c r="C69" s="5"/>
      <c r="D69" s="5"/>
      <c r="E69" s="5"/>
      <c r="F69" s="5"/>
      <c r="G69" s="52" t="s">
        <v>48</v>
      </c>
      <c r="H69" s="53">
        <v>215</v>
      </c>
      <c r="I69" s="53"/>
      <c r="J69" s="1">
        <f>H69*I69</f>
        <v>0</v>
      </c>
    </row>
    <row r="70" spans="1:10" ht="12.75">
      <c r="A70" s="52" t="s">
        <v>231</v>
      </c>
      <c r="B70" s="5"/>
      <c r="C70" s="5"/>
      <c r="D70" s="5"/>
      <c r="E70" s="5"/>
      <c r="F70" s="5"/>
      <c r="G70" s="52" t="s">
        <v>48</v>
      </c>
      <c r="H70" s="53">
        <v>56</v>
      </c>
      <c r="I70" s="53"/>
      <c r="J70" s="1">
        <f>H70*I70</f>
        <v>0</v>
      </c>
    </row>
    <row r="71" spans="1:10" ht="12.75">
      <c r="A71" s="52" t="s">
        <v>232</v>
      </c>
      <c r="B71" s="5"/>
      <c r="C71" s="5"/>
      <c r="D71" s="5"/>
      <c r="E71" s="5"/>
      <c r="F71" s="5"/>
      <c r="G71" s="52" t="s">
        <v>48</v>
      </c>
      <c r="H71" s="53">
        <v>50</v>
      </c>
      <c r="I71" s="53"/>
      <c r="J71" s="1">
        <f>H71*I71</f>
        <v>0</v>
      </c>
    </row>
    <row r="72" spans="1:10" ht="12.75">
      <c r="A72" s="52" t="s">
        <v>233</v>
      </c>
      <c r="B72" s="5"/>
      <c r="C72" s="5"/>
      <c r="D72" s="5"/>
      <c r="E72" s="5"/>
      <c r="F72" s="5"/>
      <c r="G72" s="52" t="s">
        <v>8</v>
      </c>
      <c r="H72" s="53">
        <v>24</v>
      </c>
      <c r="I72" s="53"/>
      <c r="J72" s="1">
        <f>H72*I72</f>
        <v>0</v>
      </c>
    </row>
    <row r="73" spans="1:10" ht="12.75">
      <c r="A73" s="52" t="s">
        <v>234</v>
      </c>
      <c r="B73" s="5"/>
      <c r="C73" s="5"/>
      <c r="D73" s="5"/>
      <c r="E73" s="5"/>
      <c r="F73" s="5"/>
      <c r="G73" s="52" t="s">
        <v>8</v>
      </c>
      <c r="H73" s="53">
        <v>30</v>
      </c>
      <c r="I73" s="53"/>
      <c r="J73" s="1">
        <f>H73*I73</f>
        <v>0</v>
      </c>
    </row>
    <row r="74" spans="1:10" ht="12.75">
      <c r="A74" s="52" t="s">
        <v>235</v>
      </c>
      <c r="B74" s="5"/>
      <c r="C74" s="5"/>
      <c r="D74" s="5"/>
      <c r="E74" s="5"/>
      <c r="F74" s="5"/>
      <c r="G74" s="52" t="s">
        <v>8</v>
      </c>
      <c r="H74" s="53">
        <v>8</v>
      </c>
      <c r="I74" s="53"/>
      <c r="J74" s="1">
        <f aca="true" t="shared" si="2" ref="J74:J104">H74*I74</f>
        <v>0</v>
      </c>
    </row>
    <row r="75" spans="1:10" ht="12.75">
      <c r="A75" s="52" t="s">
        <v>236</v>
      </c>
      <c r="B75" s="5"/>
      <c r="C75" s="5"/>
      <c r="D75" s="5"/>
      <c r="E75" s="5"/>
      <c r="F75" s="5"/>
      <c r="G75" s="52" t="s">
        <v>8</v>
      </c>
      <c r="H75" s="53">
        <v>2</v>
      </c>
      <c r="I75" s="53"/>
      <c r="J75" s="1">
        <f t="shared" si="2"/>
        <v>0</v>
      </c>
    </row>
    <row r="76" spans="1:10" ht="12.75">
      <c r="A76" s="52" t="s">
        <v>237</v>
      </c>
      <c r="B76" s="5"/>
      <c r="C76" s="5"/>
      <c r="D76" s="5"/>
      <c r="E76" s="5"/>
      <c r="F76" s="5"/>
      <c r="G76" s="52" t="s">
        <v>8</v>
      </c>
      <c r="H76" s="53">
        <v>12</v>
      </c>
      <c r="I76" s="53"/>
      <c r="J76" s="1">
        <f t="shared" si="2"/>
        <v>0</v>
      </c>
    </row>
    <row r="77" spans="1:10" ht="12.75">
      <c r="A77" s="52" t="s">
        <v>238</v>
      </c>
      <c r="B77" s="5"/>
      <c r="C77" s="5"/>
      <c r="D77" s="5"/>
      <c r="E77" s="5"/>
      <c r="F77" s="5"/>
      <c r="G77" s="52" t="s">
        <v>8</v>
      </c>
      <c r="H77" s="53">
        <v>2</v>
      </c>
      <c r="I77" s="53"/>
      <c r="J77" s="1">
        <f>H77*I77</f>
        <v>0</v>
      </c>
    </row>
    <row r="78" spans="1:10" ht="12.75">
      <c r="A78" s="52" t="s">
        <v>239</v>
      </c>
      <c r="B78" s="5"/>
      <c r="C78" s="5"/>
      <c r="D78" s="5"/>
      <c r="E78" s="5"/>
      <c r="F78" s="5"/>
      <c r="G78" s="52" t="s">
        <v>8</v>
      </c>
      <c r="H78" s="53">
        <v>2</v>
      </c>
      <c r="I78" s="53"/>
      <c r="J78" s="1">
        <f>H78*I78</f>
        <v>0</v>
      </c>
    </row>
    <row r="79" spans="1:10" ht="12.75">
      <c r="A79" s="52" t="s">
        <v>240</v>
      </c>
      <c r="B79" s="5"/>
      <c r="C79" s="5"/>
      <c r="D79" s="5"/>
      <c r="E79" s="5"/>
      <c r="F79" s="5"/>
      <c r="G79" s="52" t="s">
        <v>8</v>
      </c>
      <c r="H79" s="53">
        <v>4</v>
      </c>
      <c r="I79" s="53"/>
      <c r="J79" s="1">
        <f>H79*I79</f>
        <v>0</v>
      </c>
    </row>
    <row r="80" spans="1:10" ht="12.75">
      <c r="A80" s="52" t="s">
        <v>241</v>
      </c>
      <c r="B80" s="5"/>
      <c r="C80" s="5"/>
      <c r="D80" s="5"/>
      <c r="E80" s="5"/>
      <c r="F80" s="5"/>
      <c r="G80" s="52" t="s">
        <v>8</v>
      </c>
      <c r="H80" s="53">
        <v>2</v>
      </c>
      <c r="I80" s="53"/>
      <c r="J80" s="1">
        <f>H80*I80</f>
        <v>0</v>
      </c>
    </row>
    <row r="81" spans="1:10" ht="12.75">
      <c r="A81" s="52" t="s">
        <v>242</v>
      </c>
      <c r="B81" s="5"/>
      <c r="C81" s="5"/>
      <c r="D81" s="5"/>
      <c r="E81" s="5"/>
      <c r="F81" s="5"/>
      <c r="G81" s="52" t="s">
        <v>8</v>
      </c>
      <c r="H81" s="53">
        <v>18</v>
      </c>
      <c r="I81" s="53"/>
      <c r="J81" s="1">
        <f t="shared" si="2"/>
        <v>0</v>
      </c>
    </row>
    <row r="82" spans="1:10" ht="12.75">
      <c r="A82" s="52" t="s">
        <v>244</v>
      </c>
      <c r="B82" s="5"/>
      <c r="C82" s="5"/>
      <c r="D82" s="5"/>
      <c r="E82" s="5"/>
      <c r="F82" s="5"/>
      <c r="G82" s="52" t="s">
        <v>48</v>
      </c>
      <c r="H82" s="53">
        <v>15</v>
      </c>
      <c r="I82" s="53"/>
      <c r="J82" s="1">
        <f t="shared" si="2"/>
        <v>0</v>
      </c>
    </row>
    <row r="83" spans="1:10" ht="12.75">
      <c r="A83" s="52" t="s">
        <v>256</v>
      </c>
      <c r="B83" s="5"/>
      <c r="C83" s="5"/>
      <c r="D83" s="5"/>
      <c r="E83" s="5"/>
      <c r="F83" s="5"/>
      <c r="G83" s="52" t="s">
        <v>8</v>
      </c>
      <c r="H83" s="53">
        <v>3</v>
      </c>
      <c r="I83" s="53"/>
      <c r="J83" s="1">
        <f t="shared" si="2"/>
        <v>0</v>
      </c>
    </row>
    <row r="84" spans="1:10" ht="12.75">
      <c r="A84" s="52" t="s">
        <v>254</v>
      </c>
      <c r="B84" s="5"/>
      <c r="C84" s="5"/>
      <c r="D84" s="5"/>
      <c r="E84" s="5"/>
      <c r="F84" s="5"/>
      <c r="G84" s="52" t="s">
        <v>8</v>
      </c>
      <c r="H84" s="53">
        <v>48</v>
      </c>
      <c r="I84" s="53"/>
      <c r="J84" s="1">
        <f>H84*I84</f>
        <v>0</v>
      </c>
    </row>
    <row r="85" spans="1:10" ht="12.75">
      <c r="A85" s="52" t="s">
        <v>255</v>
      </c>
      <c r="B85" s="5"/>
      <c r="C85" s="5"/>
      <c r="D85" s="5"/>
      <c r="E85" s="5"/>
      <c r="F85" s="5"/>
      <c r="G85" s="52" t="s">
        <v>8</v>
      </c>
      <c r="H85" s="53">
        <v>8</v>
      </c>
      <c r="I85" s="53"/>
      <c r="J85" s="1">
        <f>H85*I85</f>
        <v>0</v>
      </c>
    </row>
    <row r="86" spans="1:10" ht="12.75">
      <c r="A86" s="52" t="s">
        <v>247</v>
      </c>
      <c r="B86" s="5"/>
      <c r="C86" s="5"/>
      <c r="D86" s="5"/>
      <c r="E86" s="5"/>
      <c r="F86" s="5"/>
      <c r="G86" s="52" t="s">
        <v>8</v>
      </c>
      <c r="H86" s="53">
        <v>6</v>
      </c>
      <c r="I86" s="53"/>
      <c r="J86" s="1">
        <f>H86*I86</f>
        <v>0</v>
      </c>
    </row>
    <row r="87" spans="1:10" ht="12.75">
      <c r="A87" s="52" t="s">
        <v>246</v>
      </c>
      <c r="B87" s="5"/>
      <c r="C87" s="5"/>
      <c r="D87" s="5"/>
      <c r="E87" s="5"/>
      <c r="F87" s="5"/>
      <c r="G87" s="52" t="s">
        <v>8</v>
      </c>
      <c r="H87" s="53">
        <v>2</v>
      </c>
      <c r="I87" s="53"/>
      <c r="J87" s="1">
        <f>H87*I87</f>
        <v>0</v>
      </c>
    </row>
    <row r="88" spans="1:10" ht="12.75">
      <c r="A88" s="52" t="s">
        <v>273</v>
      </c>
      <c r="B88" s="5"/>
      <c r="C88" s="5"/>
      <c r="D88" s="5"/>
      <c r="E88" s="5"/>
      <c r="F88" s="5"/>
      <c r="G88" s="52" t="s">
        <v>48</v>
      </c>
      <c r="H88" s="53">
        <v>100</v>
      </c>
      <c r="I88" s="53"/>
      <c r="J88" s="1">
        <f t="shared" si="2"/>
        <v>0</v>
      </c>
    </row>
    <row r="89" spans="1:10" ht="12.75">
      <c r="A89" s="52" t="s">
        <v>274</v>
      </c>
      <c r="B89" s="5"/>
      <c r="C89" s="5"/>
      <c r="D89" s="5"/>
      <c r="E89" s="5"/>
      <c r="F89" s="5"/>
      <c r="G89" s="52" t="s">
        <v>48</v>
      </c>
      <c r="H89" s="53">
        <v>200</v>
      </c>
      <c r="I89" s="53"/>
      <c r="J89" s="1">
        <f t="shared" si="2"/>
        <v>0</v>
      </c>
    </row>
    <row r="90" spans="1:10" ht="12.75">
      <c r="A90" s="52" t="s">
        <v>275</v>
      </c>
      <c r="B90" s="5"/>
      <c r="C90" s="5"/>
      <c r="D90" s="5"/>
      <c r="E90" s="5"/>
      <c r="F90" s="5"/>
      <c r="G90" s="52" t="s">
        <v>48</v>
      </c>
      <c r="H90" s="53">
        <v>2165</v>
      </c>
      <c r="I90" s="53"/>
      <c r="J90" s="1">
        <f t="shared" si="2"/>
        <v>0</v>
      </c>
    </row>
    <row r="91" spans="1:10" ht="12.75">
      <c r="A91" s="52" t="s">
        <v>276</v>
      </c>
      <c r="B91" s="6"/>
      <c r="C91" s="6"/>
      <c r="D91" s="6"/>
      <c r="E91" s="6"/>
      <c r="F91" s="6"/>
      <c r="G91" s="52" t="s">
        <v>48</v>
      </c>
      <c r="H91" s="53">
        <v>250</v>
      </c>
      <c r="I91" s="53"/>
      <c r="J91" s="1">
        <f t="shared" si="2"/>
        <v>0</v>
      </c>
    </row>
    <row r="92" spans="1:10" ht="12.75">
      <c r="A92" s="52" t="s">
        <v>277</v>
      </c>
      <c r="B92" s="5"/>
      <c r="C92" s="5"/>
      <c r="D92" s="5"/>
      <c r="E92" s="5"/>
      <c r="F92" s="5"/>
      <c r="G92" s="52" t="s">
        <v>48</v>
      </c>
      <c r="H92" s="53">
        <v>310</v>
      </c>
      <c r="I92" s="53"/>
      <c r="J92" s="1">
        <f t="shared" si="2"/>
        <v>0</v>
      </c>
    </row>
    <row r="93" spans="1:10" ht="12.75">
      <c r="A93" s="52" t="s">
        <v>278</v>
      </c>
      <c r="B93" s="5"/>
      <c r="C93" s="5"/>
      <c r="D93" s="5"/>
      <c r="E93" s="5"/>
      <c r="F93" s="5"/>
      <c r="G93" s="52" t="s">
        <v>48</v>
      </c>
      <c r="H93" s="53">
        <v>40</v>
      </c>
      <c r="I93" s="53"/>
      <c r="J93" s="1">
        <f t="shared" si="2"/>
        <v>0</v>
      </c>
    </row>
    <row r="94" spans="1:10" ht="12.75">
      <c r="A94" s="52" t="s">
        <v>258</v>
      </c>
      <c r="B94" s="5"/>
      <c r="C94" s="5"/>
      <c r="D94" s="5"/>
      <c r="E94" s="5"/>
      <c r="F94" s="5"/>
      <c r="G94" s="52" t="s">
        <v>8</v>
      </c>
      <c r="H94" s="53">
        <v>15</v>
      </c>
      <c r="I94" s="53"/>
      <c r="J94" s="1">
        <f t="shared" si="2"/>
        <v>0</v>
      </c>
    </row>
    <row r="95" spans="1:10" ht="12.75">
      <c r="A95" s="52" t="s">
        <v>257</v>
      </c>
      <c r="B95" s="5"/>
      <c r="C95" s="5"/>
      <c r="D95" s="5"/>
      <c r="E95" s="5"/>
      <c r="F95" s="5"/>
      <c r="G95" s="52" t="s">
        <v>8</v>
      </c>
      <c r="H95" s="53">
        <v>8</v>
      </c>
      <c r="I95" s="53"/>
      <c r="J95" s="1">
        <f t="shared" si="2"/>
        <v>0</v>
      </c>
    </row>
    <row r="96" spans="1:10" ht="12.75">
      <c r="A96" s="52" t="s">
        <v>259</v>
      </c>
      <c r="B96" s="5"/>
      <c r="C96" s="5"/>
      <c r="D96" s="5"/>
      <c r="E96" s="5"/>
      <c r="F96" s="5"/>
      <c r="G96" s="52" t="s">
        <v>48</v>
      </c>
      <c r="H96" s="53">
        <v>200</v>
      </c>
      <c r="I96" s="53"/>
      <c r="J96" s="1">
        <f t="shared" si="2"/>
        <v>0</v>
      </c>
    </row>
    <row r="97" spans="1:10" ht="12.75">
      <c r="A97" s="52" t="s">
        <v>260</v>
      </c>
      <c r="B97" s="5"/>
      <c r="C97" s="5"/>
      <c r="D97" s="5"/>
      <c r="E97" s="5"/>
      <c r="F97" s="5"/>
      <c r="G97" s="52" t="s">
        <v>48</v>
      </c>
      <c r="H97" s="53">
        <v>180</v>
      </c>
      <c r="I97" s="53"/>
      <c r="J97" s="1">
        <f t="shared" si="2"/>
        <v>0</v>
      </c>
    </row>
    <row r="98" spans="1:10" ht="12.75">
      <c r="A98" s="52" t="s">
        <v>261</v>
      </c>
      <c r="B98" s="5"/>
      <c r="C98" s="5"/>
      <c r="D98" s="5"/>
      <c r="E98" s="5"/>
      <c r="F98" s="5"/>
      <c r="G98" s="52" t="s">
        <v>8</v>
      </c>
      <c r="H98" s="53">
        <v>45</v>
      </c>
      <c r="I98" s="53"/>
      <c r="J98" s="1">
        <f t="shared" si="2"/>
        <v>0</v>
      </c>
    </row>
    <row r="99" spans="1:10" ht="12.75">
      <c r="A99" s="52" t="s">
        <v>262</v>
      </c>
      <c r="B99" s="5"/>
      <c r="C99" s="5"/>
      <c r="D99" s="5"/>
      <c r="E99" s="5"/>
      <c r="F99" s="5"/>
      <c r="G99" s="52" t="s">
        <v>8</v>
      </c>
      <c r="H99" s="53">
        <v>80</v>
      </c>
      <c r="I99" s="53"/>
      <c r="J99" s="1">
        <f>H99*I99</f>
        <v>0</v>
      </c>
    </row>
    <row r="100" spans="1:10" ht="12.75">
      <c r="A100" s="52" t="s">
        <v>263</v>
      </c>
      <c r="B100" s="5"/>
      <c r="C100" s="5"/>
      <c r="D100" s="5"/>
      <c r="E100" s="5"/>
      <c r="F100" s="5"/>
      <c r="G100" s="52" t="s">
        <v>8</v>
      </c>
      <c r="H100" s="53">
        <v>140</v>
      </c>
      <c r="I100" s="53"/>
      <c r="J100" s="1">
        <f t="shared" si="2"/>
        <v>0</v>
      </c>
    </row>
    <row r="101" spans="1:10" ht="12.75">
      <c r="A101" s="52" t="s">
        <v>264</v>
      </c>
      <c r="B101" s="5"/>
      <c r="C101" s="5"/>
      <c r="D101" s="5"/>
      <c r="E101" s="5"/>
      <c r="F101" s="5"/>
      <c r="G101" s="52" t="s">
        <v>8</v>
      </c>
      <c r="H101" s="53">
        <v>5</v>
      </c>
      <c r="I101" s="53"/>
      <c r="J101" s="1">
        <f t="shared" si="2"/>
        <v>0</v>
      </c>
    </row>
    <row r="102" spans="1:10" ht="12.75">
      <c r="A102" s="52" t="s">
        <v>265</v>
      </c>
      <c r="B102" s="5"/>
      <c r="C102" s="5"/>
      <c r="D102" s="5"/>
      <c r="E102" s="5"/>
      <c r="F102" s="5"/>
      <c r="G102" s="52" t="s">
        <v>8</v>
      </c>
      <c r="H102" s="53">
        <v>5</v>
      </c>
      <c r="I102" s="53"/>
      <c r="J102" s="1">
        <f t="shared" si="2"/>
        <v>0</v>
      </c>
    </row>
    <row r="103" spans="1:10" ht="12.75">
      <c r="A103" s="52" t="s">
        <v>266</v>
      </c>
      <c r="B103" s="5"/>
      <c r="C103" s="5"/>
      <c r="D103" s="5"/>
      <c r="E103" s="5"/>
      <c r="F103" s="5"/>
      <c r="G103" s="52" t="s">
        <v>8</v>
      </c>
      <c r="H103" s="53">
        <v>16</v>
      </c>
      <c r="I103" s="53"/>
      <c r="J103" s="1">
        <f t="shared" si="2"/>
        <v>0</v>
      </c>
    </row>
    <row r="104" spans="1:10" ht="12.75">
      <c r="A104" s="52" t="s">
        <v>268</v>
      </c>
      <c r="B104" s="5"/>
      <c r="C104" s="5"/>
      <c r="D104" s="5"/>
      <c r="E104" s="5"/>
      <c r="F104" s="5"/>
      <c r="G104" s="52" t="s">
        <v>48</v>
      </c>
      <c r="H104" s="53">
        <v>210</v>
      </c>
      <c r="I104" s="53"/>
      <c r="J104" s="1">
        <f t="shared" si="2"/>
        <v>0</v>
      </c>
    </row>
    <row r="105" spans="1:10" ht="12.75">
      <c r="A105" s="21" t="s">
        <v>6</v>
      </c>
      <c r="B105" s="54"/>
      <c r="C105" s="54"/>
      <c r="D105" s="54"/>
      <c r="E105" s="54"/>
      <c r="F105" s="54"/>
      <c r="G105" s="55"/>
      <c r="H105" s="56"/>
      <c r="I105" s="55"/>
      <c r="J105" s="8">
        <f>SUM(J69:J104)</f>
        <v>0</v>
      </c>
    </row>
    <row r="106" spans="1:10" ht="12.75">
      <c r="A106" s="19"/>
      <c r="B106" s="57"/>
      <c r="C106" s="57"/>
      <c r="D106" s="57"/>
      <c r="E106" s="57"/>
      <c r="F106" s="57"/>
      <c r="G106" s="4"/>
      <c r="H106" s="58"/>
      <c r="I106" s="4"/>
      <c r="J106" s="23"/>
    </row>
    <row r="107" ht="12.75">
      <c r="A107" s="19" t="s">
        <v>269</v>
      </c>
    </row>
    <row r="109" ht="12.75">
      <c r="A109" s="19" t="s">
        <v>272</v>
      </c>
    </row>
    <row r="110" spans="1:9" ht="12.75">
      <c r="A110" s="52"/>
      <c r="B110" s="5"/>
      <c r="C110" s="5"/>
      <c r="D110" s="5"/>
      <c r="E110" s="5"/>
      <c r="F110" s="5"/>
      <c r="G110" s="52"/>
      <c r="H110" s="53"/>
      <c r="I110" s="53"/>
    </row>
    <row r="111" spans="1:9" ht="12.75">
      <c r="A111" s="52"/>
      <c r="B111" s="5"/>
      <c r="C111" s="5"/>
      <c r="D111" s="5"/>
      <c r="E111" s="5"/>
      <c r="F111" s="5"/>
      <c r="G111" s="52"/>
      <c r="H111" s="53"/>
      <c r="I111" s="53"/>
    </row>
    <row r="112" spans="1:10" ht="12.75">
      <c r="A112" s="52" t="s">
        <v>270</v>
      </c>
      <c r="B112" s="5"/>
      <c r="C112" s="5"/>
      <c r="D112" s="5"/>
      <c r="E112" s="5"/>
      <c r="F112" s="5"/>
      <c r="G112" s="52" t="s">
        <v>8</v>
      </c>
      <c r="H112" s="53">
        <v>4</v>
      </c>
      <c r="I112" s="53"/>
      <c r="J112" s="1">
        <f>H112*I112</f>
        <v>0</v>
      </c>
    </row>
    <row r="113" spans="1:10" ht="12.75">
      <c r="A113" s="52" t="s">
        <v>271</v>
      </c>
      <c r="B113" s="5"/>
      <c r="C113" s="5"/>
      <c r="D113" s="5"/>
      <c r="E113" s="5"/>
      <c r="F113" s="5"/>
      <c r="G113" s="52" t="s">
        <v>48</v>
      </c>
      <c r="H113" s="53">
        <v>100</v>
      </c>
      <c r="I113" s="53"/>
      <c r="J113" s="1">
        <f>H113*I113</f>
        <v>0</v>
      </c>
    </row>
    <row r="114" spans="1:9" ht="12.75">
      <c r="A114" s="52"/>
      <c r="B114" s="5"/>
      <c r="C114" s="5"/>
      <c r="D114" s="5"/>
      <c r="E114" s="5"/>
      <c r="F114" s="5"/>
      <c r="G114" s="52"/>
      <c r="H114" s="53"/>
      <c r="I114" s="53"/>
    </row>
    <row r="115" spans="1:10" ht="12.75">
      <c r="A115" s="21" t="s">
        <v>6</v>
      </c>
      <c r="B115" s="54"/>
      <c r="C115" s="54"/>
      <c r="D115" s="54"/>
      <c r="E115" s="54"/>
      <c r="F115" s="54"/>
      <c r="G115" s="55"/>
      <c r="H115" s="56"/>
      <c r="I115" s="55"/>
      <c r="J115" s="8">
        <f>SUM(J110:J114)</f>
        <v>0</v>
      </c>
    </row>
    <row r="116" spans="1:8" ht="12.75">
      <c r="A116" s="52"/>
      <c r="B116" s="52"/>
      <c r="C116" s="5"/>
      <c r="D116" s="5"/>
      <c r="E116" s="5"/>
      <c r="F116" s="5"/>
      <c r="G116" s="52"/>
      <c r="H116" s="53"/>
    </row>
    <row r="117" spans="1:8" ht="12.75">
      <c r="A117" s="19" t="s">
        <v>279</v>
      </c>
      <c r="B117" s="59"/>
      <c r="C117" s="5"/>
      <c r="D117" s="5"/>
      <c r="E117" s="5"/>
      <c r="F117" s="5"/>
      <c r="G117" s="59"/>
      <c r="H117" s="60"/>
    </row>
    <row r="118" spans="2:9" ht="12.75">
      <c r="B118" s="59"/>
      <c r="C118" s="5"/>
      <c r="D118" s="5"/>
      <c r="E118" s="5"/>
      <c r="F118" s="5"/>
      <c r="G118" s="59"/>
      <c r="H118" s="60"/>
      <c r="I118" s="53"/>
    </row>
    <row r="119" spans="1:9" ht="12.75">
      <c r="A119" s="52"/>
      <c r="B119" s="5"/>
      <c r="C119" s="5"/>
      <c r="D119" s="5"/>
      <c r="E119" s="5"/>
      <c r="F119" s="5"/>
      <c r="H119" s="53"/>
      <c r="I119" s="53"/>
    </row>
    <row r="120" spans="1:10" ht="12.75">
      <c r="A120" s="52" t="s">
        <v>280</v>
      </c>
      <c r="B120" s="5"/>
      <c r="C120" s="5"/>
      <c r="D120" s="5"/>
      <c r="E120" s="5"/>
      <c r="F120" s="5"/>
      <c r="G120" s="5" t="s">
        <v>211</v>
      </c>
      <c r="H120" s="53">
        <v>10</v>
      </c>
      <c r="I120" s="53"/>
      <c r="J120" s="1">
        <f>H120*I120</f>
        <v>0</v>
      </c>
    </row>
    <row r="121" spans="1:10" ht="12.75">
      <c r="A121" s="52" t="s">
        <v>281</v>
      </c>
      <c r="B121" s="5"/>
      <c r="C121" s="5"/>
      <c r="D121" s="5"/>
      <c r="E121" s="5"/>
      <c r="F121" s="5"/>
      <c r="G121" s="5" t="s">
        <v>211</v>
      </c>
      <c r="H121" s="53">
        <v>15</v>
      </c>
      <c r="I121" s="53"/>
      <c r="J121" s="1">
        <f>H121*I121</f>
        <v>0</v>
      </c>
    </row>
    <row r="122" spans="1:10" ht="12.75">
      <c r="A122" s="21" t="s">
        <v>6</v>
      </c>
      <c r="B122" s="54"/>
      <c r="C122" s="54"/>
      <c r="D122" s="54"/>
      <c r="E122" s="54"/>
      <c r="F122" s="54"/>
      <c r="G122" s="55"/>
      <c r="H122" s="56"/>
      <c r="I122" s="55"/>
      <c r="J122" s="8">
        <f>SUM(J118:J121)</f>
        <v>0</v>
      </c>
    </row>
    <row r="123" spans="1:10" ht="12.75">
      <c r="A123" s="19"/>
      <c r="B123" s="57"/>
      <c r="C123" s="57"/>
      <c r="D123" s="57"/>
      <c r="E123" s="57"/>
      <c r="F123" s="57"/>
      <c r="G123" s="4"/>
      <c r="H123" s="58"/>
      <c r="I123" s="4"/>
      <c r="J123" s="23"/>
    </row>
    <row r="124" spans="1:10" ht="12.75">
      <c r="A124" s="19" t="s">
        <v>282</v>
      </c>
      <c r="B124" s="57"/>
      <c r="C124" s="57"/>
      <c r="D124" s="57"/>
      <c r="E124" s="57"/>
      <c r="F124" s="57"/>
      <c r="G124" s="4"/>
      <c r="H124" s="58"/>
      <c r="I124" s="4"/>
      <c r="J124" s="23"/>
    </row>
    <row r="126" spans="1:10" ht="12.75">
      <c r="A126" s="16" t="s">
        <v>283</v>
      </c>
      <c r="G126" s="5" t="s">
        <v>8</v>
      </c>
      <c r="H126" s="2">
        <v>1</v>
      </c>
      <c r="J126" s="1">
        <f>H126*I126</f>
        <v>0</v>
      </c>
    </row>
    <row r="127" spans="1:9" ht="12.75">
      <c r="A127" s="52"/>
      <c r="B127" s="5"/>
      <c r="C127" s="5"/>
      <c r="D127" s="5"/>
      <c r="E127" s="5"/>
      <c r="F127" s="5"/>
      <c r="G127" s="52"/>
      <c r="H127" s="53"/>
      <c r="I127" s="53"/>
    </row>
    <row r="129" spans="1:9" ht="12.75">
      <c r="A129" s="52"/>
      <c r="B129" s="5"/>
      <c r="C129" s="5"/>
      <c r="D129" s="5"/>
      <c r="E129" s="5"/>
      <c r="F129" s="5"/>
      <c r="H129" s="53"/>
      <c r="I129" s="53"/>
    </row>
    <row r="130" spans="1:10" ht="12.75">
      <c r="A130" s="21" t="s">
        <v>6</v>
      </c>
      <c r="B130" s="54"/>
      <c r="C130" s="54"/>
      <c r="D130" s="54"/>
      <c r="E130" s="54"/>
      <c r="F130" s="54"/>
      <c r="G130" s="55"/>
      <c r="H130" s="56"/>
      <c r="I130" s="55"/>
      <c r="J130" s="8">
        <f>SUM(J125:J129)</f>
        <v>0</v>
      </c>
    </row>
    <row r="131" spans="1:10" ht="12.75">
      <c r="A131" s="19"/>
      <c r="B131" s="57"/>
      <c r="C131" s="57"/>
      <c r="D131" s="57"/>
      <c r="E131" s="57"/>
      <c r="F131" s="57"/>
      <c r="G131" s="4"/>
      <c r="H131" s="58"/>
      <c r="I131" s="4"/>
      <c r="J131" s="23"/>
    </row>
    <row r="132" spans="1:10" ht="12.75">
      <c r="A132" s="19"/>
      <c r="B132" s="57"/>
      <c r="C132" s="57"/>
      <c r="D132" s="57"/>
      <c r="E132" s="57"/>
      <c r="F132" s="57"/>
      <c r="G132" s="4"/>
      <c r="H132" s="58"/>
      <c r="I132" s="4"/>
      <c r="J132" s="23"/>
    </row>
    <row r="133" spans="1:10" ht="12.75">
      <c r="A133" s="19" t="s">
        <v>284</v>
      </c>
      <c r="B133" s="57"/>
      <c r="C133" s="57"/>
      <c r="D133" s="57"/>
      <c r="E133" s="57"/>
      <c r="F133" s="57"/>
      <c r="G133" s="4"/>
      <c r="H133" s="58"/>
      <c r="I133" s="4"/>
      <c r="J133" s="23"/>
    </row>
    <row r="135" spans="1:10" ht="12.75">
      <c r="A135" s="16" t="s">
        <v>285</v>
      </c>
      <c r="G135" s="5" t="s">
        <v>8</v>
      </c>
      <c r="H135" s="2">
        <v>1</v>
      </c>
      <c r="J135" s="1">
        <f aca="true" t="shared" si="3" ref="J135:J140">H135*I135</f>
        <v>0</v>
      </c>
    </row>
    <row r="136" spans="1:10" ht="12.75">
      <c r="A136" s="16" t="s">
        <v>286</v>
      </c>
      <c r="G136" s="5" t="s">
        <v>8</v>
      </c>
      <c r="H136" s="2">
        <v>1</v>
      </c>
      <c r="J136" s="1">
        <f t="shared" si="3"/>
        <v>0</v>
      </c>
    </row>
    <row r="137" spans="1:10" ht="12.75">
      <c r="A137" s="16" t="s">
        <v>287</v>
      </c>
      <c r="G137" s="5" t="s">
        <v>8</v>
      </c>
      <c r="H137" s="2">
        <v>1</v>
      </c>
      <c r="J137" s="1">
        <f t="shared" si="3"/>
        <v>0</v>
      </c>
    </row>
    <row r="138" spans="1:10" ht="12.75">
      <c r="A138" s="16" t="s">
        <v>288</v>
      </c>
      <c r="G138" s="5" t="s">
        <v>8</v>
      </c>
      <c r="H138" s="2">
        <v>12</v>
      </c>
      <c r="J138" s="1">
        <f t="shared" si="3"/>
        <v>0</v>
      </c>
    </row>
    <row r="139" spans="1:10" ht="12.75">
      <c r="A139" s="16" t="s">
        <v>289</v>
      </c>
      <c r="G139" s="5" t="s">
        <v>48</v>
      </c>
      <c r="H139" s="2">
        <v>8</v>
      </c>
      <c r="J139" s="1">
        <f t="shared" si="3"/>
        <v>0</v>
      </c>
    </row>
    <row r="140" spans="1:10" ht="12.75">
      <c r="A140" s="52" t="s">
        <v>290</v>
      </c>
      <c r="B140" s="5"/>
      <c r="C140" s="5"/>
      <c r="D140" s="5"/>
      <c r="E140" s="5"/>
      <c r="F140" s="5"/>
      <c r="H140" s="53">
        <v>1</v>
      </c>
      <c r="I140" s="53"/>
      <c r="J140" s="1">
        <f t="shared" si="3"/>
        <v>0</v>
      </c>
    </row>
    <row r="141" spans="1:10" ht="12.75">
      <c r="A141" s="21" t="s">
        <v>6</v>
      </c>
      <c r="B141" s="54"/>
      <c r="C141" s="54"/>
      <c r="D141" s="54"/>
      <c r="E141" s="54"/>
      <c r="F141" s="54"/>
      <c r="G141" s="55"/>
      <c r="H141" s="56"/>
      <c r="I141" s="55"/>
      <c r="J141" s="8">
        <f>SUM(J134:J140)</f>
        <v>0</v>
      </c>
    </row>
    <row r="142" spans="1:10" ht="12.75">
      <c r="A142" s="61" t="s">
        <v>291</v>
      </c>
      <c r="B142" s="62"/>
      <c r="C142" s="62"/>
      <c r="D142" s="62"/>
      <c r="E142" s="62"/>
      <c r="F142" s="62"/>
      <c r="G142" s="63"/>
      <c r="H142" s="64"/>
      <c r="I142" s="63"/>
      <c r="J142" s="65">
        <f>SUM(J51,J62,J105,J115,J122,J130,J141)</f>
        <v>0</v>
      </c>
    </row>
    <row r="143" spans="1:8" ht="12.75">
      <c r="A143" s="52"/>
      <c r="B143" s="52"/>
      <c r="C143" s="5"/>
      <c r="D143" s="5"/>
      <c r="E143" s="5"/>
      <c r="F143" s="5"/>
      <c r="G143" s="52"/>
      <c r="H143" s="53"/>
    </row>
    <row r="144" spans="1:8" ht="12.75">
      <c r="A144" s="52"/>
      <c r="B144" s="52"/>
      <c r="C144" s="5"/>
      <c r="D144" s="5"/>
      <c r="E144" s="5"/>
      <c r="F144" s="5"/>
      <c r="G144" s="52"/>
      <c r="H144" s="53"/>
    </row>
    <row r="145" ht="12.75">
      <c r="A145" s="19" t="s">
        <v>292</v>
      </c>
    </row>
  </sheetData>
  <printOptions/>
  <pageMargins left="0.7874015748031497" right="0.5905511811023623" top="0.984251968503937" bottom="0.984251968503937" header="0.5118110236220472" footer="0.5118110236220472"/>
  <pageSetup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Ing. Jan Rössler</cp:lastModifiedBy>
  <cp:lastPrinted>2012-12-10T06:47:15Z</cp:lastPrinted>
  <dcterms:created xsi:type="dcterms:W3CDTF">2007-04-11T11:45:06Z</dcterms:created>
  <dcterms:modified xsi:type="dcterms:W3CDTF">2012-12-10T06:50:34Z</dcterms:modified>
  <cp:category/>
  <cp:version/>
  <cp:contentType/>
  <cp:contentStatus/>
</cp:coreProperties>
</file>