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195" windowHeight="5430" activeTab="1"/>
  </bookViews>
  <sheets>
    <sheet name="List4" sheetId="4" r:id="rId1"/>
    <sheet name="List1" sheetId="1" r:id="rId2"/>
    <sheet name="List2" sheetId="2" r:id="rId3"/>
    <sheet name="List3" sheetId="3" r:id="rId4"/>
  </sheets>
  <definedNames>
    <definedName name="_xlnm.Print_Area" localSheetId="1">'List1'!$A$1:$G$76</definedName>
  </definedNames>
  <calcPr calcId="145621"/>
</workbook>
</file>

<file path=xl/sharedStrings.xml><?xml version="1.0" encoding="utf-8"?>
<sst xmlns="http://schemas.openxmlformats.org/spreadsheetml/2006/main" count="201" uniqueCount="101">
  <si>
    <t>Název objektu</t>
  </si>
  <si>
    <t>Typ oken/dveří</t>
  </si>
  <si>
    <t>Počet (ks)</t>
  </si>
  <si>
    <t>Rozměry (1 ks)</t>
  </si>
  <si>
    <t>Celková úklidová plocha (m²)</t>
  </si>
  <si>
    <t>okna dvojdílná</t>
  </si>
  <si>
    <t>okna jednodílná</t>
  </si>
  <si>
    <t>okna trojdílná</t>
  </si>
  <si>
    <t>Nabídková cena v Kč bez DPH za 1 m² úklidové plochy oken/dveří</t>
  </si>
  <si>
    <t>Nabídková cena v Kč bez DPH za 1 rozhodný modelový rok</t>
  </si>
  <si>
    <t>Nabídková cena v Kč vč. DPH  za 1 m² úklidové plochy oken/dveří</t>
  </si>
  <si>
    <r>
      <t>Celková úklidová plocha v m</t>
    </r>
    <r>
      <rPr>
        <b/>
        <i/>
        <sz val="10"/>
        <color theme="1"/>
        <rFont val="Calibri"/>
        <family val="2"/>
      </rPr>
      <t>²</t>
    </r>
  </si>
  <si>
    <t>Nabídková cena v Kč bez DPH za celkovou úlidovou plochu</t>
  </si>
  <si>
    <t>Nabídková cena v Kč vč. DPH  za celkovou úlidovou plochu</t>
  </si>
  <si>
    <t>Nabídková cena v Kč vč. DPH za 1 rozhodný modelový rok</t>
  </si>
  <si>
    <t>pavilon "E"</t>
  </si>
  <si>
    <t>0,8x1,5</t>
  </si>
  <si>
    <t>1,6x1,5</t>
  </si>
  <si>
    <t>1,5x1,5</t>
  </si>
  <si>
    <t>okna čtyřdílná</t>
  </si>
  <si>
    <t>2,4x1,5</t>
  </si>
  <si>
    <t>střešní okna</t>
  </si>
  <si>
    <t>0,7x1,3</t>
  </si>
  <si>
    <t>pavilon "A"</t>
  </si>
  <si>
    <t>1,7x1,5</t>
  </si>
  <si>
    <t>1,4x2,3</t>
  </si>
  <si>
    <t>balkonová stěna</t>
  </si>
  <si>
    <t>pavilon "B"</t>
  </si>
  <si>
    <t>pavilon "C"</t>
  </si>
  <si>
    <t>1,2x1,8x2 + 0,8x2,5</t>
  </si>
  <si>
    <t>pavilon "D"</t>
  </si>
  <si>
    <t>1,1x1,5</t>
  </si>
  <si>
    <t>okno jednodílné</t>
  </si>
  <si>
    <t>1,2x1,5</t>
  </si>
  <si>
    <t>2x1,5</t>
  </si>
  <si>
    <t>2,3x0,8+1,2x1,6</t>
  </si>
  <si>
    <t>vchodové dveře-dvojdílné</t>
  </si>
  <si>
    <t>1,55x2,5</t>
  </si>
  <si>
    <t>1,5x2,1</t>
  </si>
  <si>
    <t>prosklené kovové dveře-dvojkřídlé</t>
  </si>
  <si>
    <t>dřevěné prosklené dveře-dvojkřídlé</t>
  </si>
  <si>
    <t>1,7x2,5</t>
  </si>
  <si>
    <t>únikový vchod-jednokřídlé dveře</t>
  </si>
  <si>
    <t>0,9x2</t>
  </si>
  <si>
    <t>0,8x0,8</t>
  </si>
  <si>
    <t>dvojdílné dveře-chodba</t>
  </si>
  <si>
    <t>0,7x0,9</t>
  </si>
  <si>
    <t>Četnost úklidu oken/dveří ročně</t>
  </si>
  <si>
    <t>2,55x1,4+1,5x1,8</t>
  </si>
  <si>
    <t>0,5x0,8</t>
  </si>
  <si>
    <t>0,75x0,95</t>
  </si>
  <si>
    <t>0,75x1,6</t>
  </si>
  <si>
    <t>1,1x1</t>
  </si>
  <si>
    <t>1,2x1,6</t>
  </si>
  <si>
    <t>zadní dveře-únikový vchod</t>
  </si>
  <si>
    <t>1x2,85</t>
  </si>
  <si>
    <t>dveře terasa-jednokřídlé</t>
  </si>
  <si>
    <t>1,05x2,2</t>
  </si>
  <si>
    <t>4,2x1,8</t>
  </si>
  <si>
    <t>spojovací chodba-stěna makrolon</t>
  </si>
  <si>
    <t>0,95x1</t>
  </si>
  <si>
    <t>okno jednodílné-spojovací chodba</t>
  </si>
  <si>
    <t>0,7x1,2</t>
  </si>
  <si>
    <t>0,8x0,7+ 0,8x1,5</t>
  </si>
  <si>
    <t>pavilon"E"</t>
  </si>
  <si>
    <t>1,5x0,8</t>
  </si>
  <si>
    <t>okno jednodílné-kotelna</t>
  </si>
  <si>
    <t>0,9x1</t>
  </si>
  <si>
    <t>okna střešní-podkroví</t>
  </si>
  <si>
    <t>1,1x0,6</t>
  </si>
  <si>
    <t>okno jednodílné-chodba</t>
  </si>
  <si>
    <t>pavilonH - rehabilitace</t>
  </si>
  <si>
    <t>pavilon H - rehabilitace</t>
  </si>
  <si>
    <t>paviloh H - rehabilitace</t>
  </si>
  <si>
    <t xml:space="preserve">pavilonH-hosp.část </t>
  </si>
  <si>
    <t>1x2,4</t>
  </si>
  <si>
    <t>0,8x0,7</t>
  </si>
  <si>
    <t>0,95x2,05</t>
  </si>
  <si>
    <t>2,4x2,4</t>
  </si>
  <si>
    <t>1,7x1,2</t>
  </si>
  <si>
    <t>1,7x0,5</t>
  </si>
  <si>
    <t>1,7x0,7</t>
  </si>
  <si>
    <t>3,6x2,05</t>
  </si>
  <si>
    <t>3,6x2+2,8x0,8</t>
  </si>
  <si>
    <t>2,3x1,45</t>
  </si>
  <si>
    <t>prosklená stěna 1.patro-luxfery</t>
  </si>
  <si>
    <t>4,1x3,6</t>
  </si>
  <si>
    <t>prosklená stěna přízemí-vchod aut.</t>
  </si>
  <si>
    <t>3,2x3,6</t>
  </si>
  <si>
    <t>prosklená stěna suterén-luxfery</t>
  </si>
  <si>
    <t>2,4x3,6</t>
  </si>
  <si>
    <t>skleněná stěna u venkov.vchodů</t>
  </si>
  <si>
    <t>3,3x3</t>
  </si>
  <si>
    <t>dveře plechové-kotelna</t>
  </si>
  <si>
    <t>stěna zadní vchod</t>
  </si>
  <si>
    <t>6,9x6</t>
  </si>
  <si>
    <t>Cenová nabídka - mytí oken a dveří</t>
  </si>
  <si>
    <t>1x2,2</t>
  </si>
  <si>
    <t xml:space="preserve">okna jednodílná </t>
  </si>
  <si>
    <t>Nabídková cena v Kč bez DPH za 2 rozhodné modelové roky</t>
  </si>
  <si>
    <t>Nabídková cena v Kč vč. DPH za 2 rozhodné modelové roky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</si>
</sst>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/>
    <xf numFmtId="0" fontId="0" fillId="0" borderId="1" xfId="0" applyBorder="1"/>
    <xf numFmtId="0" fontId="6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Fill="1" applyBorder="1"/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3" fillId="0" borderId="7" xfId="0" applyFont="1" applyFill="1" applyBorder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2" xfId="0" applyFont="1" applyBorder="1"/>
    <xf numFmtId="0" fontId="0" fillId="0" borderId="3" xfId="0" applyBorder="1" applyAlignment="1">
      <alignment horizontal="center"/>
    </xf>
    <xf numFmtId="0" fontId="3" fillId="0" borderId="5" xfId="0" applyFont="1" applyBorder="1"/>
    <xf numFmtId="0" fontId="0" fillId="0" borderId="8" xfId="0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4" xfId="0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/>
    <xf numFmtId="4" fontId="4" fillId="3" borderId="10" xfId="0" applyNumberFormat="1" applyFont="1" applyFill="1" applyBorder="1"/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0" fontId="4" fillId="3" borderId="17" xfId="0" applyFont="1" applyFill="1" applyBorder="1"/>
    <xf numFmtId="0" fontId="4" fillId="3" borderId="18" xfId="0" applyFont="1" applyFill="1" applyBorder="1"/>
    <xf numFmtId="0" fontId="4" fillId="3" borderId="18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  <xf numFmtId="4" fontId="0" fillId="0" borderId="20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0" xfId="0" applyBorder="1"/>
    <xf numFmtId="0" fontId="3" fillId="0" borderId="23" xfId="0" applyFont="1" applyFill="1" applyBorder="1"/>
    <xf numFmtId="0" fontId="0" fillId="0" borderId="22" xfId="0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0" fontId="3" fillId="0" borderId="1" xfId="0" applyFont="1" applyFill="1" applyBorder="1"/>
    <xf numFmtId="0" fontId="0" fillId="0" borderId="2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27" xfId="0" applyBorder="1" applyAlignment="1">
      <alignment horizontal="center"/>
    </xf>
    <xf numFmtId="4" fontId="0" fillId="0" borderId="28" xfId="0" applyNumberFormat="1" applyBorder="1" applyAlignment="1">
      <alignment horizontal="center"/>
    </xf>
    <xf numFmtId="0" fontId="3" fillId="0" borderId="29" xfId="0" applyFont="1" applyFill="1" applyBorder="1"/>
    <xf numFmtId="0" fontId="0" fillId="0" borderId="30" xfId="0" applyBorder="1"/>
    <xf numFmtId="0" fontId="0" fillId="0" borderId="27" xfId="0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7" xfId="0" applyFont="1" applyFill="1" applyBorder="1"/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3" fillId="0" borderId="10" xfId="0" applyFont="1" applyFill="1" applyBorder="1"/>
    <xf numFmtId="4" fontId="0" fillId="0" borderId="31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5" fillId="0" borderId="25" xfId="0" applyFont="1" applyFill="1" applyBorder="1" applyAlignment="1">
      <alignment horizontal="center" vertical="top" wrapText="1"/>
    </xf>
    <xf numFmtId="0" fontId="4" fillId="5" borderId="2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17" xfId="0" applyFont="1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Fill="1" applyBorder="1" applyAlignment="1">
      <alignment horizontal="center" wrapText="1"/>
    </xf>
    <xf numFmtId="0" fontId="0" fillId="0" borderId="3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25" xfId="0" applyFont="1" applyFill="1" applyBorder="1"/>
    <xf numFmtId="0" fontId="5" fillId="0" borderId="25" xfId="0" applyFont="1" applyFill="1" applyBorder="1" applyAlignment="1">
      <alignment horizontal="center" wrapText="1"/>
    </xf>
    <xf numFmtId="0" fontId="9" fillId="6" borderId="7" xfId="0" applyFont="1" applyFill="1" applyBorder="1"/>
    <xf numFmtId="0" fontId="8" fillId="6" borderId="8" xfId="0" applyFont="1" applyFill="1" applyBorder="1" applyAlignment="1">
      <alignment horizontal="center" wrapText="1"/>
    </xf>
    <xf numFmtId="0" fontId="0" fillId="6" borderId="8" xfId="0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0" fillId="5" borderId="1" xfId="0" applyFill="1" applyBorder="1" applyProtection="1">
      <protection locked="0"/>
    </xf>
    <xf numFmtId="0" fontId="2" fillId="7" borderId="33" xfId="0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4" sqref="A44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view="pageLayout" workbookViewId="0" topLeftCell="A1">
      <selection activeCell="B76" sqref="B76"/>
    </sheetView>
  </sheetViews>
  <sheetFormatPr defaultColWidth="9.140625" defaultRowHeight="15"/>
  <cols>
    <col min="1" max="1" width="19.140625" style="0" customWidth="1"/>
    <col min="2" max="2" width="32.28125" style="0" customWidth="1"/>
    <col min="3" max="3" width="12.28125" style="0" customWidth="1"/>
    <col min="4" max="4" width="18.421875" style="0" customWidth="1"/>
    <col min="5" max="5" width="15.7109375" style="0" customWidth="1"/>
    <col min="6" max="6" width="17.28125" style="0" customWidth="1"/>
    <col min="7" max="7" width="13.28125" style="21" hidden="1" customWidth="1"/>
    <col min="8" max="8" width="29.57421875" style="21" hidden="1" customWidth="1"/>
    <col min="9" max="9" width="19.28125" style="0" hidden="1" customWidth="1"/>
    <col min="10" max="10" width="14.8515625" style="0" customWidth="1"/>
    <col min="11" max="11" width="16.421875" style="0" customWidth="1"/>
    <col min="12" max="12" width="14.57421875" style="0" customWidth="1"/>
  </cols>
  <sheetData>
    <row r="1" spans="1:14" s="4" customFormat="1" ht="16.5" customHeight="1">
      <c r="A1" s="86" t="s">
        <v>96</v>
      </c>
      <c r="B1" s="87"/>
      <c r="C1" s="87"/>
      <c r="D1" s="87"/>
      <c r="E1" s="87"/>
      <c r="F1" s="88"/>
      <c r="G1" s="20"/>
      <c r="H1" s="20"/>
      <c r="I1" s="3"/>
      <c r="J1" s="3"/>
      <c r="K1" s="3"/>
      <c r="L1" s="3"/>
      <c r="M1" s="3"/>
      <c r="N1" s="3"/>
    </row>
    <row r="2" spans="1:14" s="4" customFormat="1" ht="10.5" customHeight="1" thickBot="1">
      <c r="A2" s="89"/>
      <c r="B2" s="90"/>
      <c r="C2" s="90"/>
      <c r="D2" s="90"/>
      <c r="E2" s="90"/>
      <c r="F2" s="91"/>
      <c r="G2" s="20"/>
      <c r="H2" s="20"/>
      <c r="I2" s="3"/>
      <c r="J2" s="3"/>
      <c r="K2" s="3"/>
      <c r="L2" s="3"/>
      <c r="M2" s="3"/>
      <c r="N2" s="3"/>
    </row>
    <row r="3" spans="1:7" ht="26.25" customHeight="1" thickBot="1">
      <c r="A3" s="35" t="s">
        <v>0</v>
      </c>
      <c r="B3" s="36" t="s">
        <v>1</v>
      </c>
      <c r="C3" s="36" t="s">
        <v>2</v>
      </c>
      <c r="D3" s="36" t="s">
        <v>3</v>
      </c>
      <c r="E3" s="37" t="s">
        <v>47</v>
      </c>
      <c r="F3" s="38" t="s">
        <v>4</v>
      </c>
      <c r="G3" s="26" t="s">
        <v>3</v>
      </c>
    </row>
    <row r="4" spans="1:9" ht="15">
      <c r="A4" s="16" t="s">
        <v>15</v>
      </c>
      <c r="B4" s="17" t="s">
        <v>6</v>
      </c>
      <c r="C4" s="17">
        <v>1</v>
      </c>
      <c r="D4" s="17" t="s">
        <v>60</v>
      </c>
      <c r="E4" s="17">
        <v>2</v>
      </c>
      <c r="F4" s="9">
        <v>0.95</v>
      </c>
      <c r="G4" s="27">
        <f>0.9*1.7</f>
        <v>1.53</v>
      </c>
      <c r="H4" s="22">
        <f>C4*G4</f>
        <v>1.53</v>
      </c>
      <c r="I4" s="21">
        <f>F4-H4</f>
        <v>-0.5800000000000001</v>
      </c>
    </row>
    <row r="5" spans="1:9" ht="15">
      <c r="A5" s="18" t="s">
        <v>15</v>
      </c>
      <c r="B5" s="1" t="s">
        <v>6</v>
      </c>
      <c r="C5" s="1">
        <v>2</v>
      </c>
      <c r="D5" s="1" t="s">
        <v>65</v>
      </c>
      <c r="E5" s="1">
        <v>2</v>
      </c>
      <c r="F5" s="11">
        <v>2.4</v>
      </c>
      <c r="G5" s="28">
        <f>1*1.7</f>
        <v>1.7</v>
      </c>
      <c r="H5" s="22">
        <f>C5*G5</f>
        <v>3.4</v>
      </c>
      <c r="I5" s="21">
        <f aca="true" t="shared" si="0" ref="I5:I69">F5-H5</f>
        <v>-1</v>
      </c>
    </row>
    <row r="6" spans="1:9" ht="15">
      <c r="A6" s="18" t="s">
        <v>64</v>
      </c>
      <c r="B6" s="1" t="s">
        <v>66</v>
      </c>
      <c r="C6" s="1">
        <v>1</v>
      </c>
      <c r="D6" s="1" t="s">
        <v>67</v>
      </c>
      <c r="E6" s="1">
        <v>2</v>
      </c>
      <c r="F6" s="11">
        <v>0.9</v>
      </c>
      <c r="G6" s="28"/>
      <c r="H6" s="22"/>
      <c r="I6" s="21"/>
    </row>
    <row r="7" spans="1:9" ht="15">
      <c r="A7" s="18" t="s">
        <v>15</v>
      </c>
      <c r="B7" s="1" t="s">
        <v>5</v>
      </c>
      <c r="C7" s="1">
        <v>5</v>
      </c>
      <c r="D7" s="1" t="s">
        <v>17</v>
      </c>
      <c r="E7" s="1">
        <v>2</v>
      </c>
      <c r="F7" s="11">
        <v>12</v>
      </c>
      <c r="G7" s="28"/>
      <c r="H7" s="22"/>
      <c r="I7" s="21"/>
    </row>
    <row r="8" spans="1:9" ht="15">
      <c r="A8" s="18" t="s">
        <v>15</v>
      </c>
      <c r="B8" s="1" t="s">
        <v>5</v>
      </c>
      <c r="C8" s="1">
        <v>8</v>
      </c>
      <c r="D8" s="1" t="s">
        <v>63</v>
      </c>
      <c r="E8" s="1">
        <v>2</v>
      </c>
      <c r="F8" s="11">
        <v>14.08</v>
      </c>
      <c r="G8" s="28"/>
      <c r="H8" s="22"/>
      <c r="I8" s="21"/>
    </row>
    <row r="9" spans="1:9" ht="15">
      <c r="A9" s="18" t="s">
        <v>15</v>
      </c>
      <c r="B9" s="1" t="s">
        <v>7</v>
      </c>
      <c r="C9" s="1">
        <v>30</v>
      </c>
      <c r="D9" s="1" t="s">
        <v>18</v>
      </c>
      <c r="E9" s="1">
        <v>2</v>
      </c>
      <c r="F9" s="11">
        <v>67.5</v>
      </c>
      <c r="G9" s="28"/>
      <c r="H9" s="22"/>
      <c r="I9" s="21"/>
    </row>
    <row r="10" spans="1:9" ht="15">
      <c r="A10" s="18" t="s">
        <v>15</v>
      </c>
      <c r="B10" s="1" t="s">
        <v>19</v>
      </c>
      <c r="C10" s="1">
        <v>33</v>
      </c>
      <c r="D10" s="1" t="s">
        <v>20</v>
      </c>
      <c r="E10" s="1">
        <v>2</v>
      </c>
      <c r="F10" s="11">
        <v>118.8</v>
      </c>
      <c r="G10" s="28"/>
      <c r="H10" s="22"/>
      <c r="I10" s="21"/>
    </row>
    <row r="11" spans="1:9" ht="15.75" thickBot="1">
      <c r="A11" s="18" t="s">
        <v>15</v>
      </c>
      <c r="B11" s="1" t="s">
        <v>21</v>
      </c>
      <c r="C11" s="1">
        <v>31</v>
      </c>
      <c r="D11" s="1" t="s">
        <v>22</v>
      </c>
      <c r="E11" s="1">
        <v>2</v>
      </c>
      <c r="F11" s="11">
        <v>28.21</v>
      </c>
      <c r="G11" s="28"/>
      <c r="H11" s="22"/>
      <c r="I11" s="21"/>
    </row>
    <row r="12" spans="1:9" ht="15.75" thickBot="1">
      <c r="A12" s="72"/>
      <c r="B12" s="73"/>
      <c r="C12" s="73"/>
      <c r="D12" s="73"/>
      <c r="E12" s="73"/>
      <c r="F12" s="74"/>
      <c r="G12" s="56"/>
      <c r="H12" s="22"/>
      <c r="I12" s="21"/>
    </row>
    <row r="13" spans="1:9" ht="15">
      <c r="A13" s="16" t="s">
        <v>23</v>
      </c>
      <c r="B13" s="17" t="s">
        <v>6</v>
      </c>
      <c r="C13" s="17">
        <v>7</v>
      </c>
      <c r="D13" s="17" t="s">
        <v>16</v>
      </c>
      <c r="E13" s="17">
        <v>2</v>
      </c>
      <c r="F13" s="57">
        <v>8.4</v>
      </c>
      <c r="G13" s="27">
        <f>1.17*1.2</f>
        <v>1.404</v>
      </c>
      <c r="H13" s="22">
        <f>C13*G13</f>
        <v>9.828</v>
      </c>
      <c r="I13" s="21">
        <f t="shared" si="0"/>
        <v>-1.427999999999999</v>
      </c>
    </row>
    <row r="14" spans="1:9" ht="15">
      <c r="A14" s="18" t="s">
        <v>23</v>
      </c>
      <c r="B14" s="1" t="s">
        <v>32</v>
      </c>
      <c r="C14" s="1">
        <v>1</v>
      </c>
      <c r="D14" s="1" t="s">
        <v>44</v>
      </c>
      <c r="E14" s="1">
        <v>2</v>
      </c>
      <c r="F14" s="70">
        <v>0.64</v>
      </c>
      <c r="G14" s="52"/>
      <c r="H14" s="22"/>
      <c r="I14" s="21"/>
    </row>
    <row r="15" spans="1:9" ht="15">
      <c r="A15" s="18" t="s">
        <v>23</v>
      </c>
      <c r="B15" s="2" t="s">
        <v>5</v>
      </c>
      <c r="C15" s="2">
        <v>1</v>
      </c>
      <c r="D15" s="2" t="s">
        <v>24</v>
      </c>
      <c r="E15" s="2">
        <v>2</v>
      </c>
      <c r="F15" s="69">
        <v>2.55</v>
      </c>
      <c r="G15" s="29">
        <f>2.36*1.47</f>
        <v>3.4692</v>
      </c>
      <c r="H15" s="22">
        <f>C15*G15</f>
        <v>3.4692</v>
      </c>
      <c r="I15" s="21">
        <f t="shared" si="0"/>
        <v>-0.9192</v>
      </c>
    </row>
    <row r="16" spans="1:9" ht="15">
      <c r="A16" s="18" t="s">
        <v>23</v>
      </c>
      <c r="B16" s="2" t="s">
        <v>5</v>
      </c>
      <c r="C16" s="2">
        <v>11</v>
      </c>
      <c r="D16" s="2" t="s">
        <v>20</v>
      </c>
      <c r="E16" s="2">
        <v>2</v>
      </c>
      <c r="F16" s="69">
        <v>39.6</v>
      </c>
      <c r="G16" s="29">
        <f>1.78*1.47</f>
        <v>2.6166</v>
      </c>
      <c r="H16" s="22">
        <f>C16*G16</f>
        <v>28.782600000000002</v>
      </c>
      <c r="I16" s="21">
        <f t="shared" si="0"/>
        <v>10.8174</v>
      </c>
    </row>
    <row r="17" spans="1:9" ht="15">
      <c r="A17" s="18" t="s">
        <v>23</v>
      </c>
      <c r="B17" s="2" t="s">
        <v>68</v>
      </c>
      <c r="C17" s="2">
        <v>17</v>
      </c>
      <c r="D17" s="2" t="s">
        <v>46</v>
      </c>
      <c r="E17" s="2">
        <v>2</v>
      </c>
      <c r="F17" s="71">
        <v>10.71</v>
      </c>
      <c r="G17" s="39"/>
      <c r="H17" s="22"/>
      <c r="I17" s="21"/>
    </row>
    <row r="18" spans="1:9" ht="15">
      <c r="A18" s="18" t="s">
        <v>23</v>
      </c>
      <c r="B18" s="2" t="s">
        <v>26</v>
      </c>
      <c r="C18" s="2">
        <v>18</v>
      </c>
      <c r="D18" s="2" t="s">
        <v>29</v>
      </c>
      <c r="E18" s="2">
        <v>2</v>
      </c>
      <c r="F18" s="71">
        <v>113.76</v>
      </c>
      <c r="G18" s="39"/>
      <c r="H18" s="22"/>
      <c r="I18" s="21"/>
    </row>
    <row r="19" spans="1:10" ht="15.75" thickBot="1">
      <c r="A19" s="18" t="s">
        <v>23</v>
      </c>
      <c r="B19" s="2" t="s">
        <v>45</v>
      </c>
      <c r="C19" s="2">
        <v>2</v>
      </c>
      <c r="D19" s="2" t="s">
        <v>25</v>
      </c>
      <c r="E19" s="2">
        <v>2</v>
      </c>
      <c r="F19" s="69">
        <v>6.44</v>
      </c>
      <c r="G19" s="30">
        <f>2.38*0.8</f>
        <v>1.904</v>
      </c>
      <c r="H19" s="22">
        <f>C19*G19</f>
        <v>3.808</v>
      </c>
      <c r="I19" s="21">
        <f t="shared" si="0"/>
        <v>2.6320000000000006</v>
      </c>
      <c r="J19" s="43"/>
    </row>
    <row r="20" spans="1:10" ht="15.75" thickBot="1">
      <c r="A20" s="44"/>
      <c r="B20" s="40"/>
      <c r="C20" s="40"/>
      <c r="D20" s="40"/>
      <c r="E20" s="40"/>
      <c r="F20" s="45"/>
      <c r="G20" s="49"/>
      <c r="H20" s="50"/>
      <c r="I20" s="22"/>
      <c r="J20" s="21"/>
    </row>
    <row r="21" spans="1:9" ht="15">
      <c r="A21" s="7" t="s">
        <v>27</v>
      </c>
      <c r="B21" s="8" t="s">
        <v>6</v>
      </c>
      <c r="C21" s="8">
        <v>7</v>
      </c>
      <c r="D21" s="8" t="s">
        <v>16</v>
      </c>
      <c r="E21" s="8">
        <v>2</v>
      </c>
      <c r="F21" s="9">
        <v>8.4</v>
      </c>
      <c r="G21" s="29">
        <f>3.16*1.47</f>
        <v>4.6452</v>
      </c>
      <c r="H21" s="22">
        <f>C21*G21</f>
        <v>32.5164</v>
      </c>
      <c r="I21" s="21">
        <f t="shared" si="0"/>
        <v>-24.1164</v>
      </c>
    </row>
    <row r="22" spans="1:9" ht="15">
      <c r="A22" s="53" t="s">
        <v>27</v>
      </c>
      <c r="B22" s="48" t="s">
        <v>32</v>
      </c>
      <c r="C22" s="48">
        <v>1</v>
      </c>
      <c r="D22" s="48" t="s">
        <v>44</v>
      </c>
      <c r="E22" s="48">
        <v>2</v>
      </c>
      <c r="F22" s="51">
        <v>0.64</v>
      </c>
      <c r="G22" s="29">
        <f>1.78*1.47</f>
        <v>2.6166</v>
      </c>
      <c r="H22" s="22">
        <f>C22*G22</f>
        <v>2.6166</v>
      </c>
      <c r="I22" s="21">
        <f t="shared" si="0"/>
        <v>-1.9766</v>
      </c>
    </row>
    <row r="23" spans="1:9" ht="15">
      <c r="A23" s="10" t="s">
        <v>27</v>
      </c>
      <c r="B23" s="2" t="s">
        <v>5</v>
      </c>
      <c r="C23" s="2">
        <v>1</v>
      </c>
      <c r="D23" s="2" t="s">
        <v>24</v>
      </c>
      <c r="E23" s="2">
        <v>2</v>
      </c>
      <c r="F23" s="11">
        <v>2.55</v>
      </c>
      <c r="G23" s="29"/>
      <c r="H23" s="22"/>
      <c r="I23" s="21"/>
    </row>
    <row r="24" spans="1:9" ht="15">
      <c r="A24" s="10" t="s">
        <v>27</v>
      </c>
      <c r="B24" s="2" t="s">
        <v>5</v>
      </c>
      <c r="C24" s="2">
        <v>11</v>
      </c>
      <c r="D24" s="2" t="s">
        <v>20</v>
      </c>
      <c r="E24" s="2">
        <v>2</v>
      </c>
      <c r="F24" s="11">
        <v>39.6</v>
      </c>
      <c r="G24" s="29"/>
      <c r="H24" s="22"/>
      <c r="I24" s="21"/>
    </row>
    <row r="25" spans="1:9" ht="15">
      <c r="A25" s="10" t="s">
        <v>27</v>
      </c>
      <c r="B25" s="2" t="s">
        <v>26</v>
      </c>
      <c r="C25" s="2">
        <v>18</v>
      </c>
      <c r="D25" s="2" t="s">
        <v>29</v>
      </c>
      <c r="E25" s="2">
        <v>2</v>
      </c>
      <c r="F25" s="11">
        <v>113.76</v>
      </c>
      <c r="G25" s="29">
        <f>0.8*2.38</f>
        <v>1.904</v>
      </c>
      <c r="H25" s="22">
        <f>C25*G25</f>
        <v>34.272</v>
      </c>
      <c r="I25" s="21">
        <f t="shared" si="0"/>
        <v>79.488</v>
      </c>
    </row>
    <row r="26" spans="1:9" ht="15.75" thickBot="1">
      <c r="A26" s="61"/>
      <c r="B26" s="40"/>
      <c r="C26" s="40"/>
      <c r="D26" s="40"/>
      <c r="E26" s="40"/>
      <c r="F26" s="41"/>
      <c r="G26" s="42"/>
      <c r="H26" s="22"/>
      <c r="I26" s="21"/>
    </row>
    <row r="27" spans="1:9" ht="15">
      <c r="A27" s="7" t="s">
        <v>28</v>
      </c>
      <c r="B27" s="8" t="s">
        <v>6</v>
      </c>
      <c r="C27" s="8">
        <v>7</v>
      </c>
      <c r="D27" s="8" t="s">
        <v>16</v>
      </c>
      <c r="E27" s="8">
        <v>2</v>
      </c>
      <c r="F27" s="9">
        <v>8.4</v>
      </c>
      <c r="G27" s="31">
        <f>1.18*1.47</f>
        <v>1.7346</v>
      </c>
      <c r="H27" s="22">
        <f>C27*G27</f>
        <v>12.142199999999999</v>
      </c>
      <c r="I27" s="21">
        <f t="shared" si="0"/>
        <v>-3.7421999999999986</v>
      </c>
    </row>
    <row r="28" spans="1:9" ht="15">
      <c r="A28" s="10" t="s">
        <v>28</v>
      </c>
      <c r="B28" s="2" t="s">
        <v>32</v>
      </c>
      <c r="C28" s="2">
        <v>1</v>
      </c>
      <c r="D28" s="2" t="s">
        <v>44</v>
      </c>
      <c r="E28" s="2">
        <v>2</v>
      </c>
      <c r="F28" s="11">
        <v>0.64</v>
      </c>
      <c r="G28" s="29">
        <v>3.3</v>
      </c>
      <c r="H28" s="22">
        <f>C28*G28</f>
        <v>3.3</v>
      </c>
      <c r="I28" s="21">
        <f t="shared" si="0"/>
        <v>-2.6599999999999997</v>
      </c>
    </row>
    <row r="29" spans="1:9" ht="15">
      <c r="A29" s="10" t="s">
        <v>28</v>
      </c>
      <c r="B29" s="2" t="s">
        <v>32</v>
      </c>
      <c r="C29" s="2">
        <v>1</v>
      </c>
      <c r="D29" s="2" t="s">
        <v>49</v>
      </c>
      <c r="E29" s="2">
        <v>2</v>
      </c>
      <c r="F29" s="11">
        <v>0.4</v>
      </c>
      <c r="G29" s="29"/>
      <c r="H29" s="22"/>
      <c r="I29" s="21"/>
    </row>
    <row r="30" spans="1:9" ht="15">
      <c r="A30" s="10" t="s">
        <v>28</v>
      </c>
      <c r="B30" s="2" t="s">
        <v>5</v>
      </c>
      <c r="C30" s="2">
        <v>1</v>
      </c>
      <c r="D30" s="2" t="s">
        <v>24</v>
      </c>
      <c r="E30" s="2">
        <v>2</v>
      </c>
      <c r="F30" s="11">
        <v>2.55</v>
      </c>
      <c r="G30" s="29">
        <f>1.18*1.47</f>
        <v>1.7346</v>
      </c>
      <c r="H30" s="22">
        <f aca="true" t="shared" si="1" ref="H30:H37">C30*G30</f>
        <v>1.7346</v>
      </c>
      <c r="I30" s="21">
        <f t="shared" si="0"/>
        <v>0.8153999999999999</v>
      </c>
    </row>
    <row r="31" spans="1:9" ht="15">
      <c r="A31" s="10" t="s">
        <v>28</v>
      </c>
      <c r="B31" s="2" t="s">
        <v>5</v>
      </c>
      <c r="C31" s="2">
        <v>7</v>
      </c>
      <c r="D31" s="2" t="s">
        <v>20</v>
      </c>
      <c r="E31" s="2">
        <v>2</v>
      </c>
      <c r="F31" s="11">
        <v>25.2</v>
      </c>
      <c r="G31" s="29">
        <f>3.16*1.47</f>
        <v>4.6452</v>
      </c>
      <c r="H31" s="22">
        <f t="shared" si="1"/>
        <v>32.5164</v>
      </c>
      <c r="I31" s="21">
        <f t="shared" si="0"/>
        <v>-7.316399999999998</v>
      </c>
    </row>
    <row r="32" spans="1:9" ht="15">
      <c r="A32" s="10" t="s">
        <v>28</v>
      </c>
      <c r="B32" s="2" t="s">
        <v>26</v>
      </c>
      <c r="C32" s="2">
        <v>14</v>
      </c>
      <c r="D32" s="2" t="s">
        <v>48</v>
      </c>
      <c r="E32" s="2">
        <v>2</v>
      </c>
      <c r="F32" s="11">
        <v>87.78</v>
      </c>
      <c r="G32" s="29">
        <f>1.78*1.47</f>
        <v>2.6166</v>
      </c>
      <c r="H32" s="22">
        <f t="shared" si="1"/>
        <v>36.632400000000004</v>
      </c>
      <c r="I32" s="21">
        <f t="shared" si="0"/>
        <v>51.1476</v>
      </c>
    </row>
    <row r="33" spans="1:9" ht="15.75" thickBot="1">
      <c r="A33" s="44"/>
      <c r="B33" s="40"/>
      <c r="C33" s="40"/>
      <c r="D33" s="40"/>
      <c r="E33" s="40"/>
      <c r="F33" s="45"/>
      <c r="G33" s="30">
        <f>1.13*0.5</f>
        <v>0.565</v>
      </c>
      <c r="H33" s="22">
        <f t="shared" si="1"/>
        <v>0</v>
      </c>
      <c r="I33" s="21">
        <f t="shared" si="0"/>
        <v>0</v>
      </c>
    </row>
    <row r="34" spans="1:9" ht="15">
      <c r="A34" s="7" t="s">
        <v>30</v>
      </c>
      <c r="B34" s="8" t="s">
        <v>6</v>
      </c>
      <c r="C34" s="8">
        <v>1</v>
      </c>
      <c r="D34" s="8" t="s">
        <v>16</v>
      </c>
      <c r="E34" s="8">
        <v>2</v>
      </c>
      <c r="F34" s="23">
        <v>1.2</v>
      </c>
      <c r="G34" s="32">
        <f>1.33*1.49</f>
        <v>1.9817</v>
      </c>
      <c r="H34" s="22">
        <f t="shared" si="1"/>
        <v>1.9817</v>
      </c>
      <c r="I34" s="21">
        <f t="shared" si="0"/>
        <v>-0.7817000000000001</v>
      </c>
    </row>
    <row r="35" spans="1:9" ht="15">
      <c r="A35" s="10" t="s">
        <v>30</v>
      </c>
      <c r="B35" s="2" t="s">
        <v>6</v>
      </c>
      <c r="C35" s="2">
        <v>21</v>
      </c>
      <c r="D35" s="2" t="s">
        <v>69</v>
      </c>
      <c r="E35" s="2">
        <v>2</v>
      </c>
      <c r="F35" s="12">
        <v>13.86</v>
      </c>
      <c r="G35" s="33">
        <f>1.94*1.49</f>
        <v>2.8906</v>
      </c>
      <c r="H35" s="22">
        <f t="shared" si="1"/>
        <v>60.702600000000004</v>
      </c>
      <c r="I35" s="21">
        <f t="shared" si="0"/>
        <v>-46.842600000000004</v>
      </c>
    </row>
    <row r="36" spans="1:9" ht="15">
      <c r="A36" s="10" t="s">
        <v>30</v>
      </c>
      <c r="B36" s="2" t="s">
        <v>6</v>
      </c>
      <c r="C36" s="2">
        <v>12</v>
      </c>
      <c r="D36" s="2" t="s">
        <v>31</v>
      </c>
      <c r="E36" s="2">
        <v>2</v>
      </c>
      <c r="F36" s="12">
        <v>19.8</v>
      </c>
      <c r="G36" s="33">
        <f>0.64*1.49</f>
        <v>0.9536</v>
      </c>
      <c r="H36" s="22">
        <f t="shared" si="1"/>
        <v>11.443200000000001</v>
      </c>
      <c r="I36" s="21">
        <f t="shared" si="0"/>
        <v>8.3568</v>
      </c>
    </row>
    <row r="37" spans="1:9" ht="15">
      <c r="A37" s="10" t="s">
        <v>30</v>
      </c>
      <c r="B37" s="2" t="s">
        <v>32</v>
      </c>
      <c r="C37" s="2">
        <v>1</v>
      </c>
      <c r="D37" s="2" t="s">
        <v>33</v>
      </c>
      <c r="E37" s="2">
        <v>2</v>
      </c>
      <c r="F37" s="12">
        <v>1.8</v>
      </c>
      <c r="G37" s="33">
        <f>2*2.5</f>
        <v>5</v>
      </c>
      <c r="H37" s="22">
        <f t="shared" si="1"/>
        <v>5</v>
      </c>
      <c r="I37" s="21">
        <f t="shared" si="0"/>
        <v>-3.2</v>
      </c>
    </row>
    <row r="38" spans="1:9" ht="15">
      <c r="A38" s="10" t="s">
        <v>30</v>
      </c>
      <c r="B38" s="2" t="s">
        <v>98</v>
      </c>
      <c r="C38" s="2">
        <v>6</v>
      </c>
      <c r="D38" s="2" t="s">
        <v>50</v>
      </c>
      <c r="E38" s="2">
        <v>2</v>
      </c>
      <c r="F38" s="12">
        <v>4.26</v>
      </c>
      <c r="G38" s="33"/>
      <c r="H38" s="22"/>
      <c r="I38" s="21"/>
    </row>
    <row r="39" spans="1:9" ht="15">
      <c r="A39" s="10" t="s">
        <v>30</v>
      </c>
      <c r="B39" s="2" t="s">
        <v>70</v>
      </c>
      <c r="C39" s="2">
        <v>4</v>
      </c>
      <c r="D39" s="2" t="s">
        <v>31</v>
      </c>
      <c r="E39" s="2">
        <v>2</v>
      </c>
      <c r="F39" s="12">
        <v>6.6</v>
      </c>
      <c r="G39" s="33"/>
      <c r="H39" s="22"/>
      <c r="I39" s="21"/>
    </row>
    <row r="40" spans="1:9" ht="15">
      <c r="A40" s="10" t="s">
        <v>30</v>
      </c>
      <c r="B40" s="2" t="s">
        <v>61</v>
      </c>
      <c r="C40" s="2">
        <v>4</v>
      </c>
      <c r="D40" s="2" t="s">
        <v>62</v>
      </c>
      <c r="E40" s="2">
        <v>2</v>
      </c>
      <c r="F40" s="12">
        <v>3.36</v>
      </c>
      <c r="G40" s="33"/>
      <c r="H40" s="22"/>
      <c r="I40" s="21"/>
    </row>
    <row r="41" spans="1:9" ht="15">
      <c r="A41" s="10" t="s">
        <v>30</v>
      </c>
      <c r="B41" s="2" t="s">
        <v>5</v>
      </c>
      <c r="C41" s="2">
        <v>12</v>
      </c>
      <c r="D41" s="2" t="s">
        <v>34</v>
      </c>
      <c r="E41" s="2">
        <v>2</v>
      </c>
      <c r="F41" s="12">
        <v>36</v>
      </c>
      <c r="G41" s="33">
        <f>1.33*1.49</f>
        <v>1.9817</v>
      </c>
      <c r="H41" s="22">
        <f aca="true" t="shared" si="2" ref="H41:H46">C41*G41</f>
        <v>23.7804</v>
      </c>
      <c r="I41" s="21">
        <f t="shared" si="0"/>
        <v>12.2196</v>
      </c>
    </row>
    <row r="42" spans="1:9" ht="15">
      <c r="A42" s="10" t="s">
        <v>30</v>
      </c>
      <c r="B42" s="2" t="s">
        <v>5</v>
      </c>
      <c r="C42" s="2">
        <v>1</v>
      </c>
      <c r="D42" s="2" t="s">
        <v>52</v>
      </c>
      <c r="E42" s="2">
        <v>2</v>
      </c>
      <c r="F42" s="12">
        <v>1.1</v>
      </c>
      <c r="G42" s="33">
        <f>0.64*1.49</f>
        <v>0.9536</v>
      </c>
      <c r="H42" s="22">
        <f t="shared" si="2"/>
        <v>0.9536</v>
      </c>
      <c r="I42" s="21">
        <f t="shared" si="0"/>
        <v>0.14640000000000009</v>
      </c>
    </row>
    <row r="43" spans="1:10" ht="15">
      <c r="A43" s="10" t="s">
        <v>30</v>
      </c>
      <c r="B43" s="2" t="s">
        <v>26</v>
      </c>
      <c r="C43" s="2">
        <v>7</v>
      </c>
      <c r="D43" s="2" t="s">
        <v>35</v>
      </c>
      <c r="E43" s="2">
        <v>2</v>
      </c>
      <c r="F43" s="12">
        <v>26.32</v>
      </c>
      <c r="G43" s="33">
        <f>1.94*1.49</f>
        <v>2.8906</v>
      </c>
      <c r="H43" s="22">
        <f t="shared" si="2"/>
        <v>20.2342</v>
      </c>
      <c r="I43" s="21">
        <f t="shared" si="0"/>
        <v>6.085799999999999</v>
      </c>
      <c r="J43" s="54"/>
    </row>
    <row r="44" spans="1:10" ht="15">
      <c r="A44" s="10" t="s">
        <v>30</v>
      </c>
      <c r="B44" s="2" t="s">
        <v>36</v>
      </c>
      <c r="C44" s="2">
        <v>1</v>
      </c>
      <c r="D44" s="2" t="s">
        <v>37</v>
      </c>
      <c r="E44" s="2">
        <v>2</v>
      </c>
      <c r="F44" s="12">
        <v>3.87</v>
      </c>
      <c r="G44" s="33">
        <f>1.33*1.49</f>
        <v>1.9817</v>
      </c>
      <c r="H44" s="22">
        <f t="shared" si="2"/>
        <v>1.9817</v>
      </c>
      <c r="I44" s="21">
        <f t="shared" si="0"/>
        <v>1.8883</v>
      </c>
      <c r="J44" s="54"/>
    </row>
    <row r="45" spans="1:10" ht="15">
      <c r="A45" s="10" t="s">
        <v>30</v>
      </c>
      <c r="B45" s="2" t="s">
        <v>39</v>
      </c>
      <c r="C45" s="2">
        <v>3</v>
      </c>
      <c r="D45" s="2" t="s">
        <v>38</v>
      </c>
      <c r="E45" s="2">
        <v>2</v>
      </c>
      <c r="F45" s="12">
        <v>9.45</v>
      </c>
      <c r="G45" s="33">
        <f>1.38*1.48</f>
        <v>2.0423999999999998</v>
      </c>
      <c r="H45" s="22">
        <f t="shared" si="2"/>
        <v>6.127199999999999</v>
      </c>
      <c r="I45" s="21">
        <f t="shared" si="0"/>
        <v>3.3228</v>
      </c>
      <c r="J45" s="54"/>
    </row>
    <row r="46" spans="1:10" ht="15.75" thickBot="1">
      <c r="A46" s="10" t="s">
        <v>30</v>
      </c>
      <c r="B46" s="2" t="s">
        <v>40</v>
      </c>
      <c r="C46" s="2">
        <v>1</v>
      </c>
      <c r="D46" s="2" t="s">
        <v>41</v>
      </c>
      <c r="E46" s="2">
        <v>2</v>
      </c>
      <c r="F46" s="12">
        <v>4.25</v>
      </c>
      <c r="G46" s="34">
        <f>1.6*2.5</f>
        <v>4</v>
      </c>
      <c r="H46" s="22">
        <f t="shared" si="2"/>
        <v>4</v>
      </c>
      <c r="I46" s="21">
        <f t="shared" si="0"/>
        <v>0.25</v>
      </c>
      <c r="J46" s="54"/>
    </row>
    <row r="47" spans="1:10" ht="15.75" thickBot="1">
      <c r="A47" s="10" t="s">
        <v>30</v>
      </c>
      <c r="B47" s="2" t="s">
        <v>42</v>
      </c>
      <c r="C47" s="2">
        <v>1</v>
      </c>
      <c r="D47" s="2" t="s">
        <v>97</v>
      </c>
      <c r="E47" s="2">
        <v>2</v>
      </c>
      <c r="F47" s="12">
        <v>2.42</v>
      </c>
      <c r="G47" s="46"/>
      <c r="H47" s="22"/>
      <c r="I47" s="21"/>
      <c r="J47" s="54"/>
    </row>
    <row r="48" spans="1:9" ht="15.75" thickBot="1">
      <c r="A48" s="58"/>
      <c r="B48" s="76"/>
      <c r="C48" s="59"/>
      <c r="D48" s="59"/>
      <c r="E48" s="59"/>
      <c r="F48" s="60"/>
      <c r="G48" s="62"/>
      <c r="H48" s="22"/>
      <c r="I48" s="21"/>
    </row>
    <row r="49" spans="1:9" ht="15">
      <c r="A49" s="7" t="s">
        <v>71</v>
      </c>
      <c r="B49" s="17" t="s">
        <v>6</v>
      </c>
      <c r="C49" s="8">
        <v>2</v>
      </c>
      <c r="D49" s="8" t="s">
        <v>53</v>
      </c>
      <c r="E49" s="8">
        <v>2</v>
      </c>
      <c r="F49" s="23">
        <v>3.84</v>
      </c>
      <c r="G49" s="33">
        <f>1.75*1.18</f>
        <v>2.065</v>
      </c>
      <c r="H49" s="22">
        <f>C49*G49</f>
        <v>4.13</v>
      </c>
      <c r="I49" s="21">
        <f t="shared" si="0"/>
        <v>-0.29000000000000004</v>
      </c>
    </row>
    <row r="50" spans="1:9" ht="15">
      <c r="A50" s="10" t="s">
        <v>71</v>
      </c>
      <c r="B50" s="1" t="s">
        <v>6</v>
      </c>
      <c r="C50" s="2">
        <v>13</v>
      </c>
      <c r="D50" s="2" t="s">
        <v>51</v>
      </c>
      <c r="E50" s="2">
        <v>2</v>
      </c>
      <c r="F50" s="11">
        <v>15.6</v>
      </c>
      <c r="G50" s="33">
        <f>1.33*1.49</f>
        <v>1.9817</v>
      </c>
      <c r="H50" s="22">
        <f>C50*G50</f>
        <v>25.7621</v>
      </c>
      <c r="I50" s="21">
        <f t="shared" si="0"/>
        <v>-10.1621</v>
      </c>
    </row>
    <row r="51" spans="1:9" ht="15">
      <c r="A51" s="10" t="s">
        <v>72</v>
      </c>
      <c r="B51" s="1" t="s">
        <v>54</v>
      </c>
      <c r="C51" s="2">
        <v>1</v>
      </c>
      <c r="D51" s="2" t="s">
        <v>55</v>
      </c>
      <c r="E51" s="2">
        <v>2</v>
      </c>
      <c r="F51" s="12">
        <v>2.85</v>
      </c>
      <c r="G51" s="46"/>
      <c r="H51" s="22"/>
      <c r="I51" s="21"/>
    </row>
    <row r="52" spans="1:9" ht="15">
      <c r="A52" s="10" t="s">
        <v>73</v>
      </c>
      <c r="B52" s="1" t="s">
        <v>56</v>
      </c>
      <c r="C52" s="2">
        <v>1</v>
      </c>
      <c r="D52" s="2" t="s">
        <v>57</v>
      </c>
      <c r="E52" s="2">
        <v>2</v>
      </c>
      <c r="F52" s="12">
        <v>2.31</v>
      </c>
      <c r="G52" s="46"/>
      <c r="H52" s="22"/>
      <c r="I52" s="21"/>
    </row>
    <row r="53" spans="1:9" ht="15">
      <c r="A53" s="10" t="s">
        <v>72</v>
      </c>
      <c r="B53" s="1" t="s">
        <v>94</v>
      </c>
      <c r="C53" s="2">
        <v>1</v>
      </c>
      <c r="D53" s="2" t="s">
        <v>95</v>
      </c>
      <c r="E53" s="2">
        <v>2</v>
      </c>
      <c r="F53" s="12">
        <v>41.4</v>
      </c>
      <c r="G53" s="46"/>
      <c r="H53" s="22"/>
      <c r="I53" s="21"/>
    </row>
    <row r="54" spans="1:9" ht="15.75" thickBot="1">
      <c r="A54" s="13" t="s">
        <v>72</v>
      </c>
      <c r="B54" s="19" t="s">
        <v>59</v>
      </c>
      <c r="C54" s="14">
        <v>2</v>
      </c>
      <c r="D54" s="14" t="s">
        <v>58</v>
      </c>
      <c r="E54" s="14">
        <v>2</v>
      </c>
      <c r="F54" s="15">
        <v>15.12</v>
      </c>
      <c r="G54" s="46"/>
      <c r="H54" s="22"/>
      <c r="I54" s="21"/>
    </row>
    <row r="55" spans="1:10" ht="15.75" thickBot="1">
      <c r="A55" s="61"/>
      <c r="B55" s="75"/>
      <c r="C55" s="40"/>
      <c r="D55" s="40"/>
      <c r="E55" s="77"/>
      <c r="F55" s="78"/>
      <c r="G55" s="46"/>
      <c r="H55" s="22"/>
      <c r="I55" s="21"/>
      <c r="J55" s="43"/>
    </row>
    <row r="56" spans="1:9" ht="15">
      <c r="A56" s="7" t="s">
        <v>74</v>
      </c>
      <c r="B56" s="8" t="s">
        <v>6</v>
      </c>
      <c r="C56" s="8">
        <v>4</v>
      </c>
      <c r="D56" s="8" t="s">
        <v>75</v>
      </c>
      <c r="E56" s="8">
        <v>2</v>
      </c>
      <c r="F56" s="23">
        <v>9.6</v>
      </c>
      <c r="G56" s="33">
        <f>1.44*1.49</f>
        <v>2.1456</v>
      </c>
      <c r="H56" s="22">
        <f aca="true" t="shared" si="3" ref="H56:H62">C56*G56</f>
        <v>8.5824</v>
      </c>
      <c r="I56" s="21">
        <f t="shared" si="0"/>
        <v>1.0175999999999998</v>
      </c>
    </row>
    <row r="57" spans="1:9" ht="15">
      <c r="A57" s="10" t="s">
        <v>74</v>
      </c>
      <c r="B57" s="2" t="s">
        <v>6</v>
      </c>
      <c r="C57" s="2">
        <v>2</v>
      </c>
      <c r="D57" s="2" t="s">
        <v>76</v>
      </c>
      <c r="E57" s="2">
        <v>2</v>
      </c>
      <c r="F57" s="12">
        <v>1.12</v>
      </c>
      <c r="G57" s="33">
        <f>0.76*2.24</f>
        <v>1.7024000000000001</v>
      </c>
      <c r="H57" s="22">
        <f t="shared" si="3"/>
        <v>3.4048000000000003</v>
      </c>
      <c r="I57" s="21">
        <f t="shared" si="0"/>
        <v>-2.2848</v>
      </c>
    </row>
    <row r="58" spans="1:9" ht="15">
      <c r="A58" s="10" t="s">
        <v>74</v>
      </c>
      <c r="B58" s="2" t="s">
        <v>6</v>
      </c>
      <c r="C58" s="2">
        <v>1</v>
      </c>
      <c r="D58" s="2" t="s">
        <v>77</v>
      </c>
      <c r="E58" s="2">
        <v>2</v>
      </c>
      <c r="F58" s="12">
        <v>1.95</v>
      </c>
      <c r="G58" s="33">
        <f>2.19*1.54</f>
        <v>3.3726</v>
      </c>
      <c r="H58" s="22">
        <f t="shared" si="3"/>
        <v>3.3726</v>
      </c>
      <c r="I58" s="21">
        <f t="shared" si="0"/>
        <v>-1.4225999999999999</v>
      </c>
    </row>
    <row r="59" spans="1:9" ht="15">
      <c r="A59" s="10" t="s">
        <v>74</v>
      </c>
      <c r="B59" s="2" t="s">
        <v>5</v>
      </c>
      <c r="C59" s="2">
        <v>39</v>
      </c>
      <c r="D59" s="2" t="s">
        <v>78</v>
      </c>
      <c r="E59" s="2">
        <v>2</v>
      </c>
      <c r="F59" s="12">
        <v>224.64</v>
      </c>
      <c r="G59" s="33">
        <f>1.44*1.49</f>
        <v>2.1456</v>
      </c>
      <c r="H59" s="22">
        <f t="shared" si="3"/>
        <v>83.6784</v>
      </c>
      <c r="I59" s="21">
        <f t="shared" si="0"/>
        <v>140.96159999999998</v>
      </c>
    </row>
    <row r="60" spans="1:9" ht="15">
      <c r="A60" s="10" t="s">
        <v>74</v>
      </c>
      <c r="B60" s="2" t="s">
        <v>5</v>
      </c>
      <c r="C60" s="2">
        <v>13</v>
      </c>
      <c r="D60" s="2" t="s">
        <v>79</v>
      </c>
      <c r="E60" s="2">
        <v>2</v>
      </c>
      <c r="F60" s="12">
        <v>26.52</v>
      </c>
      <c r="G60" s="33">
        <f>0.76*2.24</f>
        <v>1.7024000000000001</v>
      </c>
      <c r="H60" s="22">
        <f t="shared" si="3"/>
        <v>22.131200000000003</v>
      </c>
      <c r="I60" s="21">
        <f t="shared" si="0"/>
        <v>4.388799999999996</v>
      </c>
    </row>
    <row r="61" spans="1:9" ht="15">
      <c r="A61" s="10" t="s">
        <v>74</v>
      </c>
      <c r="B61" s="2" t="s">
        <v>5</v>
      </c>
      <c r="C61" s="2">
        <v>2</v>
      </c>
      <c r="D61" s="2" t="s">
        <v>80</v>
      </c>
      <c r="E61" s="2">
        <v>2</v>
      </c>
      <c r="F61" s="12">
        <v>1.7</v>
      </c>
      <c r="G61" s="33">
        <f>2.19*1.54</f>
        <v>3.3726</v>
      </c>
      <c r="H61" s="22">
        <f t="shared" si="3"/>
        <v>6.7452</v>
      </c>
      <c r="I61" s="21">
        <f t="shared" si="0"/>
        <v>-5.0451999999999995</v>
      </c>
    </row>
    <row r="62" spans="1:9" ht="15">
      <c r="A62" s="10" t="s">
        <v>74</v>
      </c>
      <c r="B62" s="2" t="s">
        <v>5</v>
      </c>
      <c r="C62" s="2">
        <v>2</v>
      </c>
      <c r="D62" s="2" t="s">
        <v>81</v>
      </c>
      <c r="E62" s="2">
        <v>2</v>
      </c>
      <c r="F62" s="12">
        <v>2.38</v>
      </c>
      <c r="G62" s="33">
        <f>1.44*1.49</f>
        <v>2.1456</v>
      </c>
      <c r="H62" s="22">
        <f t="shared" si="3"/>
        <v>4.2912</v>
      </c>
      <c r="I62" s="21">
        <f t="shared" si="0"/>
        <v>-1.9112</v>
      </c>
    </row>
    <row r="63" spans="1:9" ht="15">
      <c r="A63" s="10" t="s">
        <v>74</v>
      </c>
      <c r="B63" s="2" t="s">
        <v>7</v>
      </c>
      <c r="C63" s="2">
        <v>1</v>
      </c>
      <c r="D63" s="2" t="s">
        <v>84</v>
      </c>
      <c r="E63" s="2">
        <v>2</v>
      </c>
      <c r="F63" s="12">
        <v>3.34</v>
      </c>
      <c r="G63" s="33"/>
      <c r="H63" s="22"/>
      <c r="I63" s="21"/>
    </row>
    <row r="64" spans="1:9" ht="15">
      <c r="A64" s="10" t="s">
        <v>74</v>
      </c>
      <c r="B64" s="2" t="s">
        <v>7</v>
      </c>
      <c r="C64" s="2">
        <v>4</v>
      </c>
      <c r="D64" s="2" t="s">
        <v>82</v>
      </c>
      <c r="E64" s="2">
        <v>2</v>
      </c>
      <c r="F64" s="12">
        <v>29.52</v>
      </c>
      <c r="G64" s="33">
        <f>0.76*2.2</f>
        <v>1.6720000000000002</v>
      </c>
      <c r="H64" s="22">
        <f>C64*G64</f>
        <v>6.688000000000001</v>
      </c>
      <c r="I64" s="21">
        <f t="shared" si="0"/>
        <v>22.832</v>
      </c>
    </row>
    <row r="65" spans="1:9" ht="15">
      <c r="A65" s="10" t="s">
        <v>74</v>
      </c>
      <c r="B65" s="2" t="s">
        <v>26</v>
      </c>
      <c r="C65" s="2">
        <v>3</v>
      </c>
      <c r="D65" s="2" t="s">
        <v>83</v>
      </c>
      <c r="E65" s="2">
        <v>2</v>
      </c>
      <c r="F65" s="12">
        <v>28.32</v>
      </c>
      <c r="G65" s="33">
        <f>2.19*1.54</f>
        <v>3.3726</v>
      </c>
      <c r="H65" s="22">
        <f>C65*G65</f>
        <v>10.117799999999999</v>
      </c>
      <c r="I65" s="21">
        <f t="shared" si="0"/>
        <v>18.2022</v>
      </c>
    </row>
    <row r="66" spans="1:9" ht="15">
      <c r="A66" s="10" t="s">
        <v>74</v>
      </c>
      <c r="B66" s="2" t="s">
        <v>91</v>
      </c>
      <c r="C66" s="2">
        <v>3</v>
      </c>
      <c r="D66" s="2" t="s">
        <v>92</v>
      </c>
      <c r="E66" s="2">
        <v>2</v>
      </c>
      <c r="F66" s="12">
        <v>29.7</v>
      </c>
      <c r="G66" s="33"/>
      <c r="H66" s="22"/>
      <c r="I66" s="21"/>
    </row>
    <row r="67" spans="1:9" ht="15">
      <c r="A67" s="10" t="s">
        <v>74</v>
      </c>
      <c r="B67" s="2" t="s">
        <v>85</v>
      </c>
      <c r="C67" s="2">
        <v>1</v>
      </c>
      <c r="D67" s="2" t="s">
        <v>86</v>
      </c>
      <c r="E67" s="2">
        <v>2</v>
      </c>
      <c r="F67" s="12">
        <v>14.76</v>
      </c>
      <c r="G67" s="33">
        <f>1.44*1.49</f>
        <v>2.1456</v>
      </c>
      <c r="H67" s="22">
        <f aca="true" t="shared" si="4" ref="H67:H73">C67*G67</f>
        <v>2.1456</v>
      </c>
      <c r="I67" s="21">
        <f t="shared" si="0"/>
        <v>12.6144</v>
      </c>
    </row>
    <row r="68" spans="1:9" ht="15">
      <c r="A68" s="10" t="s">
        <v>74</v>
      </c>
      <c r="B68" s="2" t="s">
        <v>89</v>
      </c>
      <c r="C68" s="2">
        <v>1</v>
      </c>
      <c r="D68" s="2" t="s">
        <v>90</v>
      </c>
      <c r="E68" s="2">
        <v>2</v>
      </c>
      <c r="F68" s="12">
        <v>8.64</v>
      </c>
      <c r="G68" s="33">
        <f>0.76*2.24</f>
        <v>1.7024000000000001</v>
      </c>
      <c r="H68" s="22">
        <f t="shared" si="4"/>
        <v>1.7024000000000001</v>
      </c>
      <c r="I68" s="21">
        <f t="shared" si="0"/>
        <v>6.937600000000001</v>
      </c>
    </row>
    <row r="69" spans="1:9" ht="15">
      <c r="A69" s="10" t="s">
        <v>74</v>
      </c>
      <c r="B69" s="2" t="s">
        <v>87</v>
      </c>
      <c r="C69" s="2">
        <v>1</v>
      </c>
      <c r="D69" s="2" t="s">
        <v>88</v>
      </c>
      <c r="E69" s="2">
        <v>2</v>
      </c>
      <c r="F69" s="12">
        <v>11.52</v>
      </c>
      <c r="G69" s="33">
        <f>1.44*1.49</f>
        <v>2.1456</v>
      </c>
      <c r="H69" s="22">
        <f t="shared" si="4"/>
        <v>2.1456</v>
      </c>
      <c r="I69" s="21">
        <f t="shared" si="0"/>
        <v>9.3744</v>
      </c>
    </row>
    <row r="70" spans="1:9" ht="15.75" thickBot="1">
      <c r="A70" s="10" t="s">
        <v>74</v>
      </c>
      <c r="B70" s="63" t="s">
        <v>93</v>
      </c>
      <c r="C70" s="2">
        <v>5</v>
      </c>
      <c r="D70" s="2" t="s">
        <v>43</v>
      </c>
      <c r="E70" s="2">
        <v>2</v>
      </c>
      <c r="F70" s="12">
        <v>9</v>
      </c>
      <c r="G70" s="33">
        <f>1.49*1.19</f>
        <v>1.7731</v>
      </c>
      <c r="H70" s="22">
        <f t="shared" si="4"/>
        <v>8.865499999999999</v>
      </c>
      <c r="I70" s="21">
        <f aca="true" t="shared" si="5" ref="I70:I73">F70-H70</f>
        <v>0.13450000000000095</v>
      </c>
    </row>
    <row r="71" spans="1:9" ht="15">
      <c r="A71" s="53"/>
      <c r="B71" s="65"/>
      <c r="C71" s="48"/>
      <c r="D71" s="48"/>
      <c r="E71" s="48"/>
      <c r="F71" s="55"/>
      <c r="G71" s="32">
        <f>1.19*1.18</f>
        <v>1.4042</v>
      </c>
      <c r="H71" s="22">
        <f t="shared" si="4"/>
        <v>0</v>
      </c>
      <c r="I71" s="21">
        <f t="shared" si="5"/>
        <v>0</v>
      </c>
    </row>
    <row r="72" spans="1:9" ht="15.75" thickBot="1">
      <c r="A72" s="81"/>
      <c r="B72" s="82"/>
      <c r="C72" s="83"/>
      <c r="D72" s="83"/>
      <c r="E72" s="84"/>
      <c r="F72" s="15"/>
      <c r="G72" s="33">
        <f>1.5*2</f>
        <v>3</v>
      </c>
      <c r="H72" s="22">
        <f t="shared" si="4"/>
        <v>0</v>
      </c>
      <c r="I72" s="21">
        <f t="shared" si="5"/>
        <v>0</v>
      </c>
    </row>
    <row r="73" spans="1:9" ht="15.75" thickBot="1">
      <c r="A73" s="79"/>
      <c r="B73" s="80"/>
      <c r="C73" s="48"/>
      <c r="D73" s="48"/>
      <c r="E73" s="48"/>
      <c r="F73" s="48"/>
      <c r="G73" s="34">
        <f>1.5*2</f>
        <v>3</v>
      </c>
      <c r="H73" s="22">
        <f t="shared" si="4"/>
        <v>0</v>
      </c>
      <c r="I73" s="21">
        <f t="shared" si="5"/>
        <v>0</v>
      </c>
    </row>
    <row r="74" spans="1:9" ht="15">
      <c r="A74" s="47"/>
      <c r="B74" s="5"/>
      <c r="C74" s="5"/>
      <c r="D74" s="5"/>
      <c r="E74" s="5"/>
      <c r="F74" s="25"/>
      <c r="H74" s="21">
        <f>SUM(H4:H73)</f>
        <v>536.5157999999999</v>
      </c>
      <c r="I74" s="21">
        <f>H74-F74</f>
        <v>536.5157999999999</v>
      </c>
    </row>
    <row r="75" spans="2:12" ht="81">
      <c r="B75" s="66" t="s">
        <v>8</v>
      </c>
      <c r="C75" s="67" t="s">
        <v>10</v>
      </c>
      <c r="D75" s="67" t="s">
        <v>12</v>
      </c>
      <c r="E75" s="67" t="s">
        <v>13</v>
      </c>
      <c r="F75" s="68" t="s">
        <v>9</v>
      </c>
      <c r="G75" s="24" t="s">
        <v>12</v>
      </c>
      <c r="J75" s="6" t="s">
        <v>14</v>
      </c>
      <c r="K75" s="6" t="s">
        <v>99</v>
      </c>
      <c r="L75" s="6" t="s">
        <v>100</v>
      </c>
    </row>
    <row r="76" spans="1:12" ht="30.75" customHeight="1">
      <c r="A76" s="6" t="s">
        <v>11</v>
      </c>
      <c r="B76" s="85"/>
      <c r="C76" s="5">
        <f>B76*1.21</f>
        <v>0</v>
      </c>
      <c r="D76" s="5">
        <f>A77*B76</f>
        <v>0</v>
      </c>
      <c r="E76" s="5">
        <f>D76*1.21</f>
        <v>0</v>
      </c>
      <c r="F76" s="5">
        <f>D76*2</f>
        <v>0</v>
      </c>
      <c r="G76" s="25">
        <f>D76*E76</f>
        <v>0</v>
      </c>
      <c r="J76" s="5">
        <f>F76*1.21</f>
        <v>0</v>
      </c>
      <c r="K76" s="5">
        <f>F76*2</f>
        <v>0</v>
      </c>
      <c r="L76" s="5">
        <f>K76*1.21</f>
        <v>0</v>
      </c>
    </row>
    <row r="77" ht="15">
      <c r="A77" s="64">
        <f>SUM(F4:F73)</f>
        <v>1334.98</v>
      </c>
    </row>
  </sheetData>
  <sheetProtection password="CA5D" sheet="1" objects="1" scenarios="1"/>
  <mergeCells count="1">
    <mergeCell ref="A1:F2"/>
  </mergeCells>
  <printOptions/>
  <pageMargins left="0.2362204724409449" right="0.7086614173228347" top="0.9448818897637796" bottom="0.7874015748031497" header="0.31496062992125984" footer="0.31496062992125984"/>
  <pageSetup fitToHeight="26" fitToWidth="1" horizontalDpi="600" verticalDpi="600" orientation="portrait" paperSize="9" scale="57" r:id="rId1"/>
  <headerFooter>
    <oddHeader>&amp;LPříloha č. 5 Zadávací dokumentace
Cenová nabídka - mytí oken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A1" sqref="A1:F5"/>
    </sheetView>
  </sheetViews>
  <sheetFormatPr defaultColWidth="9.140625" defaultRowHeight="15"/>
  <cols>
    <col min="1" max="1" width="13.8515625" style="0" customWidth="1"/>
  </cols>
  <sheetData>
    <row r="1" spans="1:6" ht="15">
      <c r="A1" s="10"/>
      <c r="B1" s="2"/>
      <c r="C1" s="2"/>
      <c r="D1" s="2"/>
      <c r="E1" s="2"/>
      <c r="F1" s="12"/>
    </row>
    <row r="2" spans="1:6" ht="15">
      <c r="A2" s="10"/>
      <c r="B2" s="2"/>
      <c r="C2" s="2"/>
      <c r="D2" s="2"/>
      <c r="E2" s="2"/>
      <c r="F2" s="12"/>
    </row>
    <row r="3" spans="1:6" ht="15">
      <c r="A3" s="10"/>
      <c r="B3" s="2"/>
      <c r="C3" s="2"/>
      <c r="D3" s="2"/>
      <c r="E3" s="2"/>
      <c r="F3" s="1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Maršíková</dc:creator>
  <cp:keywords/>
  <dc:description/>
  <cp:lastModifiedBy>Klára Maršíková</cp:lastModifiedBy>
  <cp:lastPrinted>2014-10-03T11:17:27Z</cp:lastPrinted>
  <dcterms:created xsi:type="dcterms:W3CDTF">2013-09-12T12:54:28Z</dcterms:created>
  <dcterms:modified xsi:type="dcterms:W3CDTF">2014-10-17T13:39:13Z</dcterms:modified>
  <cp:category/>
  <cp:version/>
  <cp:contentType/>
  <cp:contentStatus/>
</cp:coreProperties>
</file>