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0" windowWidth="15480" windowHeight="5160" tabRatio="859"/>
  </bookViews>
  <sheets>
    <sheet name="Rekapitulace stavby" sheetId="1" r:id="rId1"/>
    <sheet name="Rekapitulace kotelny" sheetId="25" r:id="rId2"/>
    <sheet name="Rekapitulace skoly" sheetId="26" r:id="rId3"/>
    <sheet name="Rekapitulace aula" sheetId="27" r:id="rId4"/>
    <sheet name="Rekapitulace laboratore" sheetId="28" r:id="rId5"/>
    <sheet name="Rekapitulace sauna" sheetId="29" r:id="rId6"/>
    <sheet name="Rekapitulace dilny" sheetId="30" r:id="rId7"/>
    <sheet name="Rekapitulace garaze" sheetId="31" r:id="rId8"/>
    <sheet name="Rekapitulacevenkovni rozvody" sheetId="32" r:id="rId9"/>
    <sheet name="Rekapitulace TRV" sheetId="33" r:id="rId10"/>
    <sheet name="132121-1_1 - KOTELNA" sheetId="22" r:id="rId11"/>
    <sheet name="132121-1_2-1 - KOTELNA" sheetId="3" r:id="rId12"/>
    <sheet name="132121-1_2-2- KOTELNA" sheetId="14" r:id="rId13"/>
    <sheet name="132121-1_2-3 - KOTELNA" sheetId="5" r:id="rId14"/>
    <sheet name="132121-2_1 - ŠKOLA" sheetId="4" r:id="rId15"/>
    <sheet name="132121-2_2 - ŠKOLA" sheetId="15" r:id="rId16"/>
    <sheet name="132121-3_1 - AULA" sheetId="10" r:id="rId17"/>
    <sheet name="132121-3_2 - AULA" sheetId="16" r:id="rId18"/>
    <sheet name="132121-4_1 - LABORATOŘE" sheetId="11" r:id="rId19"/>
    <sheet name="132121-4_2 - LABORATOŘE" sheetId="17" r:id="rId20"/>
    <sheet name="132121-5_1 - SAUNA" sheetId="9" r:id="rId21"/>
    <sheet name="132121-5_2 - SAUNA" sheetId="18" r:id="rId22"/>
    <sheet name="132121-6_1 - DÍLNY" sheetId="12" r:id="rId23"/>
    <sheet name="132121-6_2 - DÍLNY" sheetId="19" r:id="rId24"/>
    <sheet name="132121-7_1 - GARÁŽE" sheetId="13" r:id="rId25"/>
    <sheet name="132121-7_2 - GARÁŽE" sheetId="20" r:id="rId26"/>
    <sheet name="132121-8_1-1 - VENK.ROZVODY" sheetId="23" r:id="rId27"/>
    <sheet name="132121-8_1-2 - VENK.ROZVODY" sheetId="24" r:id="rId28"/>
    <sheet name="132121-8_2 - VENK.ROZVODY" sheetId="21" r:id="rId29"/>
    <sheet name="132121-9_1 - TRV Internát" sheetId="8" r:id="rId30"/>
    <sheet name="132121-9_2 - TRV Učební pavilon" sheetId="6" r:id="rId31"/>
    <sheet name="132121-9_3 - TRV Sauna" sheetId="2" r:id="rId32"/>
    <sheet name="132121-9_4 - TRV Ostatní objekt" sheetId="7" r:id="rId33"/>
    <sheet name="132121-0 - VON" sheetId="34" r:id="rId34"/>
    <sheet name="List1" sheetId="35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Print_Titles" localSheetId="33">'132121-0 - VON'!$68:$68</definedName>
    <definedName name="_xlnm.Print_Titles" localSheetId="10">'132121-1_1 - KOTELNA'!$83:$83</definedName>
    <definedName name="_xlnm.Print_Titles" localSheetId="11">'132121-1_2-1 - KOTELNA'!$80:$80</definedName>
    <definedName name="_xlnm.Print_Titles" localSheetId="12">'132121-1_2-2- KOTELNA'!$76:$76</definedName>
    <definedName name="_xlnm.Print_Titles" localSheetId="13">'132121-1_2-3 - KOTELNA'!$74:$74</definedName>
    <definedName name="_xlnm.Print_Titles" localSheetId="14">'132121-2_1 - ŠKOLA'!$78:$78</definedName>
    <definedName name="_xlnm.Print_Titles" localSheetId="15">'132121-2_2 - ŠKOLA'!$76:$76</definedName>
    <definedName name="_xlnm.Print_Titles" localSheetId="16">'132121-3_1 - AULA'!$76:$76</definedName>
    <definedName name="_xlnm.Print_Titles" localSheetId="17">'132121-3_2 - AULA'!$76:$76</definedName>
    <definedName name="_xlnm.Print_Titles" localSheetId="18">'132121-4_1 - LABORATOŘE'!$78:$78</definedName>
    <definedName name="_xlnm.Print_Titles" localSheetId="19">'132121-4_2 - LABORATOŘE'!$76:$76</definedName>
    <definedName name="_xlnm.Print_Titles" localSheetId="20">'132121-5_1 - SAUNA'!$76:$76</definedName>
    <definedName name="_xlnm.Print_Titles" localSheetId="21">'132121-5_2 - SAUNA'!$76:$76</definedName>
    <definedName name="_xlnm.Print_Titles" localSheetId="22">'132121-6_1 - DÍLNY'!$78:$78</definedName>
    <definedName name="_xlnm.Print_Titles" localSheetId="23">'132121-6_2 - DÍLNY'!$76:$76</definedName>
    <definedName name="_xlnm.Print_Titles" localSheetId="24">'132121-7_1 - GARÁŽE'!$76:$76</definedName>
    <definedName name="_xlnm.Print_Titles" localSheetId="25">'132121-7_2 - GARÁŽE'!$76:$76</definedName>
    <definedName name="_xlnm.Print_Titles" localSheetId="26">'132121-8_1-1 - VENK.ROZVODY'!$92:$92</definedName>
    <definedName name="_xlnm.Print_Titles" localSheetId="27">'132121-8_1-2 - VENK.ROZVODY'!$80:$80</definedName>
    <definedName name="_xlnm.Print_Titles" localSheetId="28">'132121-8_2 - VENK.ROZVODY'!$76:$76</definedName>
    <definedName name="_xlnm.Print_Titles" localSheetId="29">'132121-9_1 - TRV Internát'!$70:$70</definedName>
    <definedName name="_xlnm.Print_Titles" localSheetId="30">'132121-9_2 - TRV Učební pavilon'!$69:$69</definedName>
    <definedName name="_xlnm.Print_Titles" localSheetId="31">'132121-9_3 - TRV Sauna'!$70:$70</definedName>
    <definedName name="_xlnm.Print_Titles" localSheetId="32">'132121-9_4 - TRV Ostatní objekt'!$68:$68</definedName>
    <definedName name="_xlnm.Print_Titles" localSheetId="3">'Rekapitulace aula'!$47:$47</definedName>
    <definedName name="_xlnm.Print_Titles" localSheetId="6">'Rekapitulace dilny'!$47:$47</definedName>
    <definedName name="_xlnm.Print_Titles" localSheetId="7">'Rekapitulace garaze'!$47:$47</definedName>
    <definedName name="_xlnm.Print_Titles" localSheetId="1">'Rekapitulace kotelny'!$47:$47</definedName>
    <definedName name="_xlnm.Print_Titles" localSheetId="4">'Rekapitulace laboratore'!$47:$47</definedName>
    <definedName name="_xlnm.Print_Titles" localSheetId="5">'Rekapitulace sauna'!$47:$47</definedName>
    <definedName name="_xlnm.Print_Titles" localSheetId="2">'Rekapitulace skoly'!$47:$47</definedName>
    <definedName name="_xlnm.Print_Titles" localSheetId="0">'Rekapitulace stavby'!$45:$45</definedName>
    <definedName name="_xlnm.Print_Titles" localSheetId="9">'Rekapitulace TRV'!$47:$47</definedName>
    <definedName name="_xlnm.Print_Titles" localSheetId="8">'Rekapitulacevenkovni rozvody'!$47:$47</definedName>
    <definedName name="_xlnm.Print_Area" localSheetId="33">'132121-0 - VON'!$B$2:$O$31,'132121-0 - VON'!$B$37:$P$52,'132121-0 - VON'!$B$58:$Q$79</definedName>
    <definedName name="_xlnm.Print_Area" localSheetId="10">'132121-1_1 - KOTELNA'!$A$2:$K$31,'132121-1_1 - KOTELNA'!$A$37:$L$67,'132121-1_1 - KOTELNA'!$A$73:$M$310</definedName>
    <definedName name="_xlnm.Print_Area" localSheetId="11">'132121-1_2-1 - KOTELNA'!$B$2:$O$31,'132121-1_2-1 - KOTELNA'!$B$37:$P$64,'132121-1_2-1 - KOTELNA'!$B$70:$Q$185</definedName>
    <definedName name="_xlnm.Print_Area" localSheetId="12">'132121-1_2-2- KOTELNA'!$B$2:$O$31,'132121-1_2-2- KOTELNA'!$B$37:$P$60,'132121-1_2-2- KOTELNA'!$B$66:$Q$229</definedName>
    <definedName name="_xlnm.Print_Area" localSheetId="13">'132121-1_2-3 - KOTELNA'!$A$2:$N$31,'132121-1_2-3 - KOTELNA'!$A$37:$O$58,'132121-1_2-3 - KOTELNA'!$A$64:$P$129</definedName>
    <definedName name="_xlnm.Print_Area" localSheetId="14">'132121-2_1 - ŠKOLA'!$A$2:$N$31,'132121-2_1 - ŠKOLA'!$A$37:$O$62,'132121-2_1 - ŠKOLA'!$A$68:$P$172</definedName>
    <definedName name="_xlnm.Print_Area" localSheetId="15">'132121-2_2 - ŠKOLA'!$B$2:$O$31,'132121-2_2 - ŠKOLA'!$B$37:$P$60,'132121-2_2 - ŠKOLA'!$B$66:$Q$199</definedName>
    <definedName name="_xlnm.Print_Area" localSheetId="16">'132121-3_1 - AULA'!$B$2:$O$31,'132121-3_1 - AULA'!$B$37:$P$60,'132121-3_1 - AULA'!$B$66:$Q$124</definedName>
    <definedName name="_xlnm.Print_Area" localSheetId="17">'132121-3_2 - AULA'!$B$2:$O$31,'132121-3_2 - AULA'!$B$37:$P$60,'132121-3_2 - AULA'!$B$66:$Q$169</definedName>
    <definedName name="_xlnm.Print_Area" localSheetId="18">'132121-4_1 - LABORATOŘE'!$B$2:$O$31,'132121-4_1 - LABORATOŘE'!$B$37:$P$62,'132121-4_1 - LABORATOŘE'!$B$68:$Q$152</definedName>
    <definedName name="_xlnm.Print_Area" localSheetId="19">'132121-4_2 - LABORATOŘE'!$B$2:$O$31,'132121-4_2 - LABORATOŘE'!$B$37:$P$60,'132121-4_2 - LABORATOŘE'!$B$66:$Q$169</definedName>
    <definedName name="_xlnm.Print_Area" localSheetId="20">'132121-5_1 - SAUNA'!$B$2:$O$31,'132121-5_1 - SAUNA'!$B$37:$P$60,'132121-5_1 - SAUNA'!$B$66:$Q$121</definedName>
    <definedName name="_xlnm.Print_Area" localSheetId="21">'132121-5_2 - SAUNA'!$B$2:$O$31,'132121-5_2 - SAUNA'!$B$37:$P$60,'132121-5_2 - SAUNA'!$B$66:$Q$169</definedName>
    <definedName name="_xlnm.Print_Area" localSheetId="22">'132121-6_1 - DÍLNY'!$B$2:$O$31,'132121-6_1 - DÍLNY'!$B$37:$P$62,'132121-6_1 - DÍLNY'!$B$68:$Q$155</definedName>
    <definedName name="_xlnm.Print_Area" localSheetId="23">'132121-6_2 - DÍLNY'!$B$2:$O$31,'132121-6_2 - DÍLNY'!$B$37:$P$60,'132121-6_2 - DÍLNY'!$B$66:$Q$169</definedName>
    <definedName name="_xlnm.Print_Area" localSheetId="24">'132121-7_1 - GARÁŽE'!$B$2:$O$31,'132121-7_1 - GARÁŽE'!$B$37:$P$60,'132121-7_1 - GARÁŽE'!$B$66:$Q$122</definedName>
    <definedName name="_xlnm.Print_Area" localSheetId="25">'132121-7_2 - GARÁŽE'!$B$2:$O$31,'132121-7_2 - GARÁŽE'!$B$37:$P$60,'132121-7_2 - GARÁŽE'!$B$66:$Q$165</definedName>
    <definedName name="_xlnm.Print_Area" localSheetId="26">'132121-8_1-1 - VENK.ROZVODY'!$B$2:$Q$483</definedName>
    <definedName name="_xlnm.Print_Area" localSheetId="27">'132121-8_1-2 - VENK.ROZVODY'!$B$2:$O$31,'132121-8_1-2 - VENK.ROZVODY'!$B$37:$P$64,'132121-8_1-2 - VENK.ROZVODY'!$B$70:$Q$337</definedName>
    <definedName name="_xlnm.Print_Area" localSheetId="28">'132121-8_2 - VENK.ROZVODY'!$B$2:$O$31,'132121-8_2 - VENK.ROZVODY'!$B$37:$P$60,'132121-8_2 - VENK.ROZVODY'!$B$66:$Q$169</definedName>
    <definedName name="_xlnm.Print_Area" localSheetId="29">'132121-9_1 - TRV Internát'!$B$2:$O$31,'132121-9_1 - TRV Internát'!$B$37:$P$54,'132121-9_1 - TRV Internát'!$B$60:$Q$105</definedName>
    <definedName name="_xlnm.Print_Area" localSheetId="30">'132121-9_2 - TRV Učební pavilon'!$B$2:$O$31,'132121-9_2 - TRV Učební pavilon'!$B$37:$P$53,'132121-9_2 - TRV Učební pavilon'!$B$59:$Q$84</definedName>
    <definedName name="_xlnm.Print_Area" localSheetId="31">'132121-9_3 - TRV Sauna'!$B$2:$O$31,'132121-9_3 - TRV Sauna'!$B$37:$P$54,'132121-9_3 - TRV Sauna'!$B$60:$Q$85</definedName>
    <definedName name="_xlnm.Print_Area" localSheetId="32">'132121-9_4 - TRV Ostatní objekt'!$B$2:$O$31,'132121-9_4 - TRV Ostatní objekt'!$B$37:$P$52,'132121-9_4 - TRV Ostatní objekt'!$B$58:$Q$73</definedName>
    <definedName name="_xlnm.Print_Area" localSheetId="3">'Rekapitulace aula'!$C$2:$AN$31,'Rekapitulace aula'!$B$37:$AP$52</definedName>
    <definedName name="_xlnm.Print_Area" localSheetId="6">'Rekapitulace dilny'!$C$2:$AN$31,'Rekapitulace dilny'!$B$37:$AP$52</definedName>
    <definedName name="_xlnm.Print_Area" localSheetId="7">'Rekapitulace garaze'!$C$2:$AN$31,'Rekapitulace garaze'!$B$37:$AP$52</definedName>
    <definedName name="_xlnm.Print_Area" localSheetId="1">'Rekapitulace kotelny'!$C$2:$AN$31,'Rekapitulace kotelny'!$B$37:$AP$54</definedName>
    <definedName name="_xlnm.Print_Area" localSheetId="4">'Rekapitulace laboratore'!$C$2:$AN$31,'Rekapitulace laboratore'!$B$37:$AP$52</definedName>
    <definedName name="_xlnm.Print_Area" localSheetId="5">'Rekapitulace sauna'!$C$2:$AN$31,'Rekapitulace sauna'!$B$37:$AP$52</definedName>
    <definedName name="_xlnm.Print_Area" localSheetId="2">'Rekapitulace skoly'!$C$2:$AN$31,'Rekapitulace skoly'!$B$37:$AP$52</definedName>
    <definedName name="_xlnm.Print_Area" localSheetId="0">'Rekapitulace stavby'!$C$2:$AN$30,'Rekapitulace stavby'!$B$36:$AP$72</definedName>
    <definedName name="_xlnm.Print_Area" localSheetId="9">'Rekapitulace TRV'!$C$2:$AN$31,'Rekapitulace TRV'!$B$37:$AP$54</definedName>
    <definedName name="_xlnm.Print_Area" localSheetId="8">'Rekapitulacevenkovni rozvody'!$C$2:$AN$31,'Rekapitulacevenkovni rozvody'!$B$37:$AP$53</definedName>
  </definedNames>
  <calcPr calcId="124519" fullCalcOnLoad="1"/>
</workbook>
</file>

<file path=xl/calcChain.xml><?xml version="1.0" encoding="utf-8"?>
<calcChain xmlns="http://schemas.openxmlformats.org/spreadsheetml/2006/main">
  <c r="O73" i="34"/>
  <c r="O74"/>
  <c r="O75"/>
  <c r="O76"/>
  <c r="O77"/>
  <c r="O78"/>
  <c r="O79"/>
  <c r="O72"/>
  <c r="BD77"/>
  <c r="BC77"/>
  <c r="BB77"/>
  <c r="BA77"/>
  <c r="AZ77"/>
  <c r="AC77"/>
  <c r="AA77"/>
  <c r="W77"/>
  <c r="V77"/>
  <c r="U77"/>
  <c r="BD73"/>
  <c r="BC73"/>
  <c r="BB73"/>
  <c r="BA73"/>
  <c r="AC73"/>
  <c r="AA73"/>
  <c r="W73"/>
  <c r="V73"/>
  <c r="U73"/>
  <c r="BD72"/>
  <c r="BC72"/>
  <c r="BB72"/>
  <c r="BA72"/>
  <c r="AC72"/>
  <c r="AA72"/>
  <c r="W72"/>
  <c r="V72"/>
  <c r="U72"/>
  <c r="BD79"/>
  <c r="BC79"/>
  <c r="BB79"/>
  <c r="BA79"/>
  <c r="AC79"/>
  <c r="AA79"/>
  <c r="W79"/>
  <c r="V79"/>
  <c r="U79"/>
  <c r="BD78"/>
  <c r="BC78"/>
  <c r="BB78"/>
  <c r="BA78"/>
  <c r="AC78"/>
  <c r="AA78"/>
  <c r="W78"/>
  <c r="V78"/>
  <c r="U78"/>
  <c r="BD75"/>
  <c r="BC75"/>
  <c r="BB75"/>
  <c r="BA75"/>
  <c r="AC75"/>
  <c r="AA75"/>
  <c r="W75"/>
  <c r="V75"/>
  <c r="U75"/>
  <c r="BD76"/>
  <c r="BC76"/>
  <c r="BB76"/>
  <c r="BA76"/>
  <c r="AC76"/>
  <c r="AA76"/>
  <c r="W76"/>
  <c r="V76"/>
  <c r="U76"/>
  <c r="BD74"/>
  <c r="BC74"/>
  <c r="BB74"/>
  <c r="BA74"/>
  <c r="AC74"/>
  <c r="AA74"/>
  <c r="AA71"/>
  <c r="AA70" s="1"/>
  <c r="AA69" s="1"/>
  <c r="W74"/>
  <c r="W71"/>
  <c r="W70" s="1"/>
  <c r="W69" s="1"/>
  <c r="V74"/>
  <c r="U74"/>
  <c r="BF77" s="1"/>
  <c r="AZ73"/>
  <c r="Y71"/>
  <c r="Y70"/>
  <c r="Y69" s="1"/>
  <c r="E61"/>
  <c r="E40"/>
  <c r="N17"/>
  <c r="D17"/>
  <c r="N16"/>
  <c r="N14"/>
  <c r="D14"/>
  <c r="E66" s="1"/>
  <c r="N13"/>
  <c r="N11"/>
  <c r="D11"/>
  <c r="N10"/>
  <c r="N8"/>
  <c r="L63" s="1"/>
  <c r="E4"/>
  <c r="E39" s="1"/>
  <c r="K42" i="33"/>
  <c r="K39"/>
  <c r="V28"/>
  <c r="V27"/>
  <c r="V26"/>
  <c r="K42" i="32"/>
  <c r="K39"/>
  <c r="V28"/>
  <c r="V27"/>
  <c r="V26"/>
  <c r="K42" i="31"/>
  <c r="K39"/>
  <c r="V28"/>
  <c r="V27"/>
  <c r="V26"/>
  <c r="K42" i="30"/>
  <c r="K39"/>
  <c r="V28"/>
  <c r="V27"/>
  <c r="V26"/>
  <c r="K42" i="29"/>
  <c r="K39"/>
  <c r="V28"/>
  <c r="V27"/>
  <c r="V26"/>
  <c r="K42" i="28"/>
  <c r="K39"/>
  <c r="V28"/>
  <c r="V27"/>
  <c r="V26"/>
  <c r="K42" i="27"/>
  <c r="K39"/>
  <c r="V28"/>
  <c r="V27"/>
  <c r="V26"/>
  <c r="K42" i="26"/>
  <c r="K39"/>
  <c r="V28"/>
  <c r="V27"/>
  <c r="V26"/>
  <c r="K42" i="25"/>
  <c r="K39"/>
  <c r="V28"/>
  <c r="V27"/>
  <c r="V26"/>
  <c r="M223" i="24"/>
  <c r="M219"/>
  <c r="M218"/>
  <c r="M216"/>
  <c r="M213"/>
  <c r="M211"/>
  <c r="M210"/>
  <c r="M208"/>
  <c r="M205"/>
  <c r="M204"/>
  <c r="M202"/>
  <c r="M200"/>
  <c r="M198"/>
  <c r="M196"/>
  <c r="M193"/>
  <c r="M191"/>
  <c r="M190"/>
  <c r="M187"/>
  <c r="M185"/>
  <c r="M183"/>
  <c r="M334"/>
  <c r="M335"/>
  <c r="M333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BB177" s="1"/>
  <c r="M277"/>
  <c r="M221"/>
  <c r="M222"/>
  <c r="M224"/>
  <c r="M226"/>
  <c r="M227"/>
  <c r="M228"/>
  <c r="M230"/>
  <c r="M232"/>
  <c r="M233"/>
  <c r="M234"/>
  <c r="M236"/>
  <c r="M238"/>
  <c r="M240"/>
  <c r="M241"/>
  <c r="M242"/>
  <c r="M244"/>
  <c r="M246"/>
  <c r="M248"/>
  <c r="M249"/>
  <c r="M250"/>
  <c r="M252"/>
  <c r="M254"/>
  <c r="M256"/>
  <c r="M257"/>
  <c r="M258"/>
  <c r="M259"/>
  <c r="M261"/>
  <c r="M263"/>
  <c r="M265"/>
  <c r="M267"/>
  <c r="M268"/>
  <c r="M269"/>
  <c r="M270"/>
  <c r="M271"/>
  <c r="M272"/>
  <c r="M273"/>
  <c r="M274"/>
  <c r="M275"/>
  <c r="M179"/>
  <c r="M178"/>
  <c r="M177"/>
  <c r="M176"/>
  <c r="M175"/>
  <c r="M174"/>
  <c r="M173"/>
  <c r="M172"/>
  <c r="M171"/>
  <c r="M170"/>
  <c r="M168"/>
  <c r="M167"/>
  <c r="M166"/>
  <c r="M163"/>
  <c r="M162"/>
  <c r="M90"/>
  <c r="M266"/>
  <c r="M264"/>
  <c r="M262"/>
  <c r="M260"/>
  <c r="M255"/>
  <c r="M253"/>
  <c r="M251"/>
  <c r="M247"/>
  <c r="M245"/>
  <c r="M243"/>
  <c r="M239"/>
  <c r="M237"/>
  <c r="M235"/>
  <c r="M231"/>
  <c r="M229"/>
  <c r="M225"/>
  <c r="M217"/>
  <c r="V388" i="23"/>
  <c r="M478"/>
  <c r="M476"/>
  <c r="M464"/>
  <c r="M447"/>
  <c r="M444"/>
  <c r="M443" s="1"/>
  <c r="M442"/>
  <c r="M440"/>
  <c r="M438"/>
  <c r="M437" s="1"/>
  <c r="M433"/>
  <c r="M425"/>
  <c r="M424"/>
  <c r="M422"/>
  <c r="M413"/>
  <c r="M412" s="1"/>
  <c r="M397"/>
  <c r="M390"/>
  <c r="M391"/>
  <c r="M392"/>
  <c r="M393"/>
  <c r="M394"/>
  <c r="M395"/>
  <c r="M389"/>
  <c r="M388"/>
  <c r="M385"/>
  <c r="M373"/>
  <c r="M361"/>
  <c r="M360"/>
  <c r="M358"/>
  <c r="M356"/>
  <c r="M355" s="1"/>
  <c r="M345"/>
  <c r="M344" s="1"/>
  <c r="O65"/>
  <c r="M335"/>
  <c r="M334"/>
  <c r="O64" s="1"/>
  <c r="M325"/>
  <c r="M324" s="1"/>
  <c r="O63"/>
  <c r="M322"/>
  <c r="M321"/>
  <c r="O62" s="1"/>
  <c r="M318"/>
  <c r="M316"/>
  <c r="M314"/>
  <c r="M313" s="1"/>
  <c r="M298"/>
  <c r="M297"/>
  <c r="M288"/>
  <c r="M287"/>
  <c r="M286"/>
  <c r="M283"/>
  <c r="M282"/>
  <c r="M280"/>
  <c r="M279"/>
  <c r="M278"/>
  <c r="M276"/>
  <c r="M274"/>
  <c r="M272"/>
  <c r="M271" s="1"/>
  <c r="M268"/>
  <c r="M265"/>
  <c r="M259"/>
  <c r="M258"/>
  <c r="M237"/>
  <c r="M238"/>
  <c r="M239"/>
  <c r="M236"/>
  <c r="M222"/>
  <c r="M221" s="1"/>
  <c r="M212"/>
  <c r="M211" s="1"/>
  <c r="O56" s="1"/>
  <c r="M208"/>
  <c r="M206"/>
  <c r="M198"/>
  <c r="M193"/>
  <c r="M186"/>
  <c r="M187"/>
  <c r="M185"/>
  <c r="M103"/>
  <c r="M104"/>
  <c r="M105"/>
  <c r="M106"/>
  <c r="M107"/>
  <c r="M108"/>
  <c r="M109"/>
  <c r="M110"/>
  <c r="M111"/>
  <c r="M112"/>
  <c r="M113"/>
  <c r="M102"/>
  <c r="M130" i="21"/>
  <c r="BB130"/>
  <c r="M87"/>
  <c r="M88"/>
  <c r="BB88" s="1"/>
  <c r="M89"/>
  <c r="M90"/>
  <c r="BB90" s="1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86"/>
  <c r="M124" i="20"/>
  <c r="BA124" s="1"/>
  <c r="M125"/>
  <c r="M126"/>
  <c r="M127"/>
  <c r="M123"/>
  <c r="M88"/>
  <c r="M89"/>
  <c r="M90"/>
  <c r="BA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87"/>
  <c r="M86"/>
  <c r="M128" i="19"/>
  <c r="BB128" s="1"/>
  <c r="M129"/>
  <c r="M130"/>
  <c r="M131"/>
  <c r="M127"/>
  <c r="M88"/>
  <c r="M89"/>
  <c r="M90"/>
  <c r="BB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87"/>
  <c r="M86"/>
  <c r="BB86"/>
  <c r="M128" i="18"/>
  <c r="M129"/>
  <c r="M130"/>
  <c r="M131"/>
  <c r="BB131" s="1"/>
  <c r="M127"/>
  <c r="M88"/>
  <c r="M89"/>
  <c r="M90"/>
  <c r="BB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BB125"/>
  <c r="M87"/>
  <c r="M86"/>
  <c r="O114" i="9"/>
  <c r="M128" i="17"/>
  <c r="BB128" s="1"/>
  <c r="M129"/>
  <c r="M130"/>
  <c r="M131"/>
  <c r="BB131"/>
  <c r="M127"/>
  <c r="M126"/>
  <c r="M55" s="1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87"/>
  <c r="M86"/>
  <c r="M85"/>
  <c r="M128" i="16"/>
  <c r="M129"/>
  <c r="M130"/>
  <c r="M131"/>
  <c r="BB131" s="1"/>
  <c r="M127"/>
  <c r="M118"/>
  <c r="M119"/>
  <c r="M120"/>
  <c r="M121"/>
  <c r="M122"/>
  <c r="M123"/>
  <c r="M124"/>
  <c r="M125"/>
  <c r="BB125" s="1"/>
  <c r="M107"/>
  <c r="M108"/>
  <c r="M109"/>
  <c r="M110"/>
  <c r="M111"/>
  <c r="M112"/>
  <c r="M113"/>
  <c r="M114"/>
  <c r="M115"/>
  <c r="M116"/>
  <c r="M117"/>
  <c r="M106"/>
  <c r="M103"/>
  <c r="M104"/>
  <c r="M105"/>
  <c r="M91"/>
  <c r="M92"/>
  <c r="M93"/>
  <c r="M94"/>
  <c r="M95"/>
  <c r="M96"/>
  <c r="M97"/>
  <c r="M98"/>
  <c r="M99"/>
  <c r="M100"/>
  <c r="M101"/>
  <c r="M102"/>
  <c r="M87"/>
  <c r="M88"/>
  <c r="M89"/>
  <c r="M90"/>
  <c r="BB90" s="1"/>
  <c r="M86"/>
  <c r="M155" i="15"/>
  <c r="BB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157"/>
  <c r="K305" i="22"/>
  <c r="K294"/>
  <c r="K290"/>
  <c r="K285"/>
  <c r="K282"/>
  <c r="K281" s="1"/>
  <c r="K280"/>
  <c r="K277"/>
  <c r="K272"/>
  <c r="K269"/>
  <c r="K264"/>
  <c r="K262"/>
  <c r="K261"/>
  <c r="K260"/>
  <c r="K259"/>
  <c r="K257"/>
  <c r="K254"/>
  <c r="AZ285"/>
  <c r="K251"/>
  <c r="K250"/>
  <c r="K60" s="1"/>
  <c r="K249"/>
  <c r="K248"/>
  <c r="K247"/>
  <c r="K242"/>
  <c r="K238"/>
  <c r="K234"/>
  <c r="K229"/>
  <c r="K225"/>
  <c r="K224"/>
  <c r="K223"/>
  <c r="K219"/>
  <c r="K216"/>
  <c r="K212"/>
  <c r="K211" s="1"/>
  <c r="K208"/>
  <c r="K204"/>
  <c r="K202"/>
  <c r="K201"/>
  <c r="K56" s="1"/>
  <c r="K200"/>
  <c r="K199" s="1"/>
  <c r="K194"/>
  <c r="K193"/>
  <c r="K186"/>
  <c r="K182"/>
  <c r="K181"/>
  <c r="K176"/>
  <c r="K172"/>
  <c r="K167"/>
  <c r="K163"/>
  <c r="K155"/>
  <c r="K150"/>
  <c r="K146"/>
  <c r="K142"/>
  <c r="K141"/>
  <c r="K137"/>
  <c r="K133"/>
  <c r="K132"/>
  <c r="K129"/>
  <c r="K122"/>
  <c r="K116"/>
  <c r="K117"/>
  <c r="K118"/>
  <c r="K115"/>
  <c r="K110"/>
  <c r="K105"/>
  <c r="K102"/>
  <c r="K98"/>
  <c r="K99"/>
  <c r="K97"/>
  <c r="K93"/>
  <c r="K91"/>
  <c r="K90"/>
  <c r="K87"/>
  <c r="M188" i="14"/>
  <c r="M189"/>
  <c r="BB189"/>
  <c r="M190"/>
  <c r="M191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86"/>
  <c r="M187"/>
  <c r="M85" i="21"/>
  <c r="K58" i="22"/>
  <c r="K65"/>
  <c r="N10" i="2"/>
  <c r="N8"/>
  <c r="L42"/>
  <c r="E4"/>
  <c r="E39"/>
  <c r="N10" i="6"/>
  <c r="N8"/>
  <c r="L42" s="1"/>
  <c r="E4"/>
  <c r="E61" s="1"/>
  <c r="N10" i="8"/>
  <c r="N8"/>
  <c r="L42"/>
  <c r="E4"/>
  <c r="E62"/>
  <c r="BH331" i="24"/>
  <c r="BF331"/>
  <c r="BE331"/>
  <c r="BD331"/>
  <c r="BC331"/>
  <c r="Z331"/>
  <c r="X331"/>
  <c r="M331"/>
  <c r="BB331" s="1"/>
  <c r="BH330"/>
  <c r="BH329" s="1"/>
  <c r="M329" s="1"/>
  <c r="M59" s="1"/>
  <c r="BF330"/>
  <c r="BE330"/>
  <c r="BD330"/>
  <c r="BC330"/>
  <c r="Z330"/>
  <c r="X330"/>
  <c r="X329" s="1"/>
  <c r="M330"/>
  <c r="BB330"/>
  <c r="Z329"/>
  <c r="V329"/>
  <c r="BH328"/>
  <c r="BF328"/>
  <c r="BE328"/>
  <c r="BD328"/>
  <c r="BC328"/>
  <c r="Z328"/>
  <c r="Z325" s="1"/>
  <c r="X328"/>
  <c r="M328"/>
  <c r="BB328" s="1"/>
  <c r="BH327"/>
  <c r="BF327"/>
  <c r="BE327"/>
  <c r="BD327"/>
  <c r="BC327"/>
  <c r="Z327"/>
  <c r="X327"/>
  <c r="M327"/>
  <c r="BB327"/>
  <c r="BH326"/>
  <c r="BH325"/>
  <c r="M325" s="1"/>
  <c r="M58" s="1"/>
  <c r="BF326"/>
  <c r="BE326"/>
  <c r="BD326"/>
  <c r="BC326"/>
  <c r="Z326"/>
  <c r="X326"/>
  <c r="M326"/>
  <c r="BB326"/>
  <c r="X325"/>
  <c r="V325"/>
  <c r="BH324"/>
  <c r="BF324"/>
  <c r="BE324"/>
  <c r="BD324"/>
  <c r="BC324"/>
  <c r="Z324"/>
  <c r="X324"/>
  <c r="M324"/>
  <c r="BB324"/>
  <c r="BH323"/>
  <c r="BF323"/>
  <c r="BE323"/>
  <c r="BD323"/>
  <c r="BC323"/>
  <c r="Z323"/>
  <c r="X323"/>
  <c r="M323"/>
  <c r="BB323" s="1"/>
  <c r="BH322"/>
  <c r="BF322"/>
  <c r="BE322"/>
  <c r="BD322"/>
  <c r="BC322"/>
  <c r="Z322"/>
  <c r="X322"/>
  <c r="M322"/>
  <c r="BB322"/>
  <c r="BH321"/>
  <c r="BF321"/>
  <c r="BE321"/>
  <c r="BD321"/>
  <c r="BC321"/>
  <c r="Z321"/>
  <c r="X321"/>
  <c r="M321"/>
  <c r="BB321" s="1"/>
  <c r="BH320"/>
  <c r="BH319" s="1"/>
  <c r="M319" s="1"/>
  <c r="M57" s="1"/>
  <c r="BF320"/>
  <c r="BE320"/>
  <c r="BD320"/>
  <c r="BC320"/>
  <c r="Z320"/>
  <c r="Z319" s="1"/>
  <c r="X320"/>
  <c r="M320"/>
  <c r="BB320" s="1"/>
  <c r="V319"/>
  <c r="BH318"/>
  <c r="BF318"/>
  <c r="BE318"/>
  <c r="BD318"/>
  <c r="BC318"/>
  <c r="Z318"/>
  <c r="X318"/>
  <c r="M318"/>
  <c r="BB318" s="1"/>
  <c r="BH317"/>
  <c r="BF317"/>
  <c r="BE317"/>
  <c r="BD317"/>
  <c r="BC317"/>
  <c r="Z317"/>
  <c r="X317"/>
  <c r="M317"/>
  <c r="BB317"/>
  <c r="BH316"/>
  <c r="BF316"/>
  <c r="BE316"/>
  <c r="BD316"/>
  <c r="BC316"/>
  <c r="Z316"/>
  <c r="X316"/>
  <c r="M316"/>
  <c r="BB316" s="1"/>
  <c r="M315"/>
  <c r="BH314"/>
  <c r="BF314"/>
  <c r="BE314"/>
  <c r="BD314"/>
  <c r="BC314"/>
  <c r="Z314"/>
  <c r="X314"/>
  <c r="M314"/>
  <c r="BB314" s="1"/>
  <c r="BH313"/>
  <c r="BF313"/>
  <c r="BE313"/>
  <c r="BD313"/>
  <c r="BC313"/>
  <c r="Z313"/>
  <c r="X313"/>
  <c r="M313"/>
  <c r="BB313"/>
  <c r="BH312"/>
  <c r="BF312"/>
  <c r="BE312"/>
  <c r="BD312"/>
  <c r="BC312"/>
  <c r="Z312"/>
  <c r="X312"/>
  <c r="M312"/>
  <c r="BB312" s="1"/>
  <c r="M311"/>
  <c r="M310"/>
  <c r="M309"/>
  <c r="M308"/>
  <c r="M307"/>
  <c r="M306"/>
  <c r="M305"/>
  <c r="M304"/>
  <c r="M303"/>
  <c r="M302"/>
  <c r="BH301"/>
  <c r="BF301"/>
  <c r="BE301"/>
  <c r="BD301"/>
  <c r="BC301"/>
  <c r="Z301"/>
  <c r="X301"/>
  <c r="X298" s="1"/>
  <c r="M301"/>
  <c r="BB301"/>
  <c r="BH300"/>
  <c r="BF300"/>
  <c r="BE300"/>
  <c r="BD300"/>
  <c r="BC300"/>
  <c r="Z300"/>
  <c r="X300"/>
  <c r="M300"/>
  <c r="BB300" s="1"/>
  <c r="BH299"/>
  <c r="BF299"/>
  <c r="BE299"/>
  <c r="BD299"/>
  <c r="BC299"/>
  <c r="Z299"/>
  <c r="X299"/>
  <c r="M299"/>
  <c r="BB299" s="1"/>
  <c r="Z298"/>
  <c r="V298"/>
  <c r="BH297"/>
  <c r="BF297"/>
  <c r="BE297"/>
  <c r="BD297"/>
  <c r="BC297"/>
  <c r="Z297"/>
  <c r="X297"/>
  <c r="M297"/>
  <c r="BB297" s="1"/>
  <c r="BH296"/>
  <c r="BF296"/>
  <c r="BE296"/>
  <c r="BD296"/>
  <c r="BC296"/>
  <c r="Z296"/>
  <c r="X296"/>
  <c r="X180" s="1"/>
  <c r="M296"/>
  <c r="BB296"/>
  <c r="BH295"/>
  <c r="BF295"/>
  <c r="BE295"/>
  <c r="BD295"/>
  <c r="BC295"/>
  <c r="Z295"/>
  <c r="Z169" s="1"/>
  <c r="X295"/>
  <c r="M295"/>
  <c r="BB295" s="1"/>
  <c r="BH294"/>
  <c r="BF294"/>
  <c r="BE294"/>
  <c r="BD294"/>
  <c r="BC294"/>
  <c r="Z294"/>
  <c r="X294"/>
  <c r="BF187"/>
  <c r="BE187"/>
  <c r="BD187"/>
  <c r="BC187"/>
  <c r="Z187"/>
  <c r="X187"/>
  <c r="BF185"/>
  <c r="BE185"/>
  <c r="BD185"/>
  <c r="BC185"/>
  <c r="Z185"/>
  <c r="X185"/>
  <c r="BF181"/>
  <c r="BE181"/>
  <c r="BD181"/>
  <c r="BC181"/>
  <c r="Z181"/>
  <c r="X181"/>
  <c r="V180"/>
  <c r="BH179"/>
  <c r="BF179"/>
  <c r="BE179"/>
  <c r="BD179"/>
  <c r="BC179"/>
  <c r="BB179"/>
  <c r="Z179"/>
  <c r="X179"/>
  <c r="BH178"/>
  <c r="BF178"/>
  <c r="BE178"/>
  <c r="BD178"/>
  <c r="BC178"/>
  <c r="BB178"/>
  <c r="Z178"/>
  <c r="X178"/>
  <c r="BH177"/>
  <c r="BF177"/>
  <c r="BE177"/>
  <c r="BD177"/>
  <c r="BC177"/>
  <c r="Z177"/>
  <c r="X177"/>
  <c r="BF170"/>
  <c r="BE170"/>
  <c r="BD170"/>
  <c r="BC170"/>
  <c r="Z170"/>
  <c r="X170"/>
  <c r="X169"/>
  <c r="V169"/>
  <c r="BH168"/>
  <c r="BF168"/>
  <c r="BE168"/>
  <c r="BD168"/>
  <c r="BC168"/>
  <c r="Z168"/>
  <c r="X168"/>
  <c r="BH166"/>
  <c r="BF166"/>
  <c r="BE166"/>
  <c r="BD166"/>
  <c r="BC166"/>
  <c r="Z166"/>
  <c r="X166"/>
  <c r="V165"/>
  <c r="BH163"/>
  <c r="BF163"/>
  <c r="BE163"/>
  <c r="BD163"/>
  <c r="BC163"/>
  <c r="Z163"/>
  <c r="X163"/>
  <c r="BH162"/>
  <c r="BF162"/>
  <c r="BE162"/>
  <c r="BD162"/>
  <c r="BC162"/>
  <c r="Z162"/>
  <c r="X162"/>
  <c r="V161"/>
  <c r="BH159"/>
  <c r="BF159"/>
  <c r="BE159"/>
  <c r="BD159"/>
  <c r="BC159"/>
  <c r="Z159"/>
  <c r="X159"/>
  <c r="M159"/>
  <c r="BB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H118"/>
  <c r="BF118"/>
  <c r="BE118"/>
  <c r="BD118"/>
  <c r="BC118"/>
  <c r="Z118"/>
  <c r="Z89" s="1"/>
  <c r="X118"/>
  <c r="M118"/>
  <c r="BB118" s="1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BH92"/>
  <c r="BF92"/>
  <c r="BE92"/>
  <c r="BD92"/>
  <c r="BC92"/>
  <c r="Z92"/>
  <c r="X92"/>
  <c r="M92"/>
  <c r="BB92" s="1"/>
  <c r="M91"/>
  <c r="BH90"/>
  <c r="BH165"/>
  <c r="BF90"/>
  <c r="BE90"/>
  <c r="BD90"/>
  <c r="BC90"/>
  <c r="Z90"/>
  <c r="Z165"/>
  <c r="X90"/>
  <c r="X165"/>
  <c r="X89"/>
  <c r="V89"/>
  <c r="BH87"/>
  <c r="BH85" s="1"/>
  <c r="BF87"/>
  <c r="BE87"/>
  <c r="BD87"/>
  <c r="BC87"/>
  <c r="Z87"/>
  <c r="X87"/>
  <c r="M87"/>
  <c r="BB87"/>
  <c r="BH86"/>
  <c r="BF86"/>
  <c r="BE86"/>
  <c r="BD86"/>
  <c r="BC86"/>
  <c r="Z86"/>
  <c r="Z85" s="1"/>
  <c r="X86"/>
  <c r="M86"/>
  <c r="BB86" s="1"/>
  <c r="X85"/>
  <c r="V85"/>
  <c r="BH84"/>
  <c r="BF84"/>
  <c r="BE84"/>
  <c r="G28"/>
  <c r="BD84"/>
  <c r="BC84"/>
  <c r="Z84"/>
  <c r="X84"/>
  <c r="X83" s="1"/>
  <c r="X82" s="1"/>
  <c r="M84"/>
  <c r="BB84"/>
  <c r="BH83"/>
  <c r="Z83"/>
  <c r="Z82" s="1"/>
  <c r="V83"/>
  <c r="V82"/>
  <c r="M83"/>
  <c r="E75"/>
  <c r="E73"/>
  <c r="M51"/>
  <c r="E42"/>
  <c r="E40"/>
  <c r="N17"/>
  <c r="D17"/>
  <c r="E78"/>
  <c r="D11"/>
  <c r="L75"/>
  <c r="E72"/>
  <c r="BH482" i="23"/>
  <c r="BF482"/>
  <c r="BE482"/>
  <c r="BD482"/>
  <c r="BC482"/>
  <c r="Z482"/>
  <c r="X482"/>
  <c r="BH481"/>
  <c r="BF481"/>
  <c r="BE481"/>
  <c r="BD481"/>
  <c r="BC481"/>
  <c r="Z481"/>
  <c r="X481"/>
  <c r="BH480"/>
  <c r="BF480"/>
  <c r="BE480"/>
  <c r="BD480"/>
  <c r="BC480"/>
  <c r="Z480"/>
  <c r="X480"/>
  <c r="BH479"/>
  <c r="BF479"/>
  <c r="BE479"/>
  <c r="BD479"/>
  <c r="BC479"/>
  <c r="Z479"/>
  <c r="X479"/>
  <c r="BH478"/>
  <c r="BF478"/>
  <c r="BE478"/>
  <c r="BD478"/>
  <c r="BC478"/>
  <c r="Z478"/>
  <c r="X478"/>
  <c r="BH477"/>
  <c r="BF477"/>
  <c r="BE477"/>
  <c r="BD477"/>
  <c r="BC477"/>
  <c r="Z477"/>
  <c r="X477"/>
  <c r="BH476"/>
  <c r="BF476"/>
  <c r="BE476"/>
  <c r="BD476"/>
  <c r="BC476"/>
  <c r="Z476"/>
  <c r="X476"/>
  <c r="BH475"/>
  <c r="BF475"/>
  <c r="BE475"/>
  <c r="BD475"/>
  <c r="BC475"/>
  <c r="Z475"/>
  <c r="X475"/>
  <c r="BH474"/>
  <c r="BF474"/>
  <c r="BE474"/>
  <c r="BD474"/>
  <c r="BC474"/>
  <c r="Z474"/>
  <c r="X474"/>
  <c r="BH473"/>
  <c r="BF473"/>
  <c r="BE473"/>
  <c r="BD473"/>
  <c r="BC473"/>
  <c r="Z473"/>
  <c r="X473"/>
  <c r="BH472"/>
  <c r="BF472"/>
  <c r="BE472"/>
  <c r="BD472"/>
  <c r="BC472"/>
  <c r="Z472"/>
  <c r="X472"/>
  <c r="BH471"/>
  <c r="BF471"/>
  <c r="BE471"/>
  <c r="BD471"/>
  <c r="BC471"/>
  <c r="Z471"/>
  <c r="X471"/>
  <c r="BH470"/>
  <c r="BF470"/>
  <c r="BE470"/>
  <c r="BD470"/>
  <c r="BC470"/>
  <c r="Z470"/>
  <c r="X470"/>
  <c r="BH469"/>
  <c r="BF469"/>
  <c r="BE469"/>
  <c r="BD469"/>
  <c r="BC469"/>
  <c r="Z469"/>
  <c r="X469"/>
  <c r="BH468"/>
  <c r="BF468"/>
  <c r="BE468"/>
  <c r="BD468"/>
  <c r="BC468"/>
  <c r="Z468"/>
  <c r="X468"/>
  <c r="BH467"/>
  <c r="BF467"/>
  <c r="BE467"/>
  <c r="BD467"/>
  <c r="BC467"/>
  <c r="Z467"/>
  <c r="X467"/>
  <c r="BH466"/>
  <c r="BF466"/>
  <c r="BE466"/>
  <c r="BD466"/>
  <c r="BC466"/>
  <c r="Z466"/>
  <c r="X466"/>
  <c r="BH465"/>
  <c r="BF465"/>
  <c r="BE465"/>
  <c r="BD465"/>
  <c r="BC465"/>
  <c r="Z465"/>
  <c r="X465"/>
  <c r="BH464"/>
  <c r="BF464"/>
  <c r="BE464"/>
  <c r="BD464"/>
  <c r="BC464"/>
  <c r="Z464"/>
  <c r="X464"/>
  <c r="BH463"/>
  <c r="BF463"/>
  <c r="BE463"/>
  <c r="BD463"/>
  <c r="BC463"/>
  <c r="Z463"/>
  <c r="X463"/>
  <c r="BH462"/>
  <c r="BF462"/>
  <c r="BE462"/>
  <c r="BD462"/>
  <c r="BC462"/>
  <c r="Z462"/>
  <c r="X462"/>
  <c r="BH461"/>
  <c r="BF461"/>
  <c r="BE461"/>
  <c r="BD461"/>
  <c r="BC461"/>
  <c r="Z461"/>
  <c r="X461"/>
  <c r="BH460"/>
  <c r="BF460"/>
  <c r="BE460"/>
  <c r="BD460"/>
  <c r="BC460"/>
  <c r="Z460"/>
  <c r="X460"/>
  <c r="BH459"/>
  <c r="BF459"/>
  <c r="BE459"/>
  <c r="BD459"/>
  <c r="BC459"/>
  <c r="Z459"/>
  <c r="X459"/>
  <c r="BH458"/>
  <c r="BF458"/>
  <c r="BE458"/>
  <c r="BD458"/>
  <c r="BC458"/>
  <c r="Z458"/>
  <c r="X458"/>
  <c r="BH457"/>
  <c r="BF457"/>
  <c r="BE457"/>
  <c r="BD457"/>
  <c r="BC457"/>
  <c r="Z457"/>
  <c r="X457"/>
  <c r="BH456"/>
  <c r="BF456"/>
  <c r="BE456"/>
  <c r="BD456"/>
  <c r="BC456"/>
  <c r="Z456"/>
  <c r="X456"/>
  <c r="BH455"/>
  <c r="BF455"/>
  <c r="BE455"/>
  <c r="BD455"/>
  <c r="BC455"/>
  <c r="Z455"/>
  <c r="X455"/>
  <c r="BH454"/>
  <c r="BF454"/>
  <c r="BE454"/>
  <c r="BD454"/>
  <c r="BC454"/>
  <c r="Z454"/>
  <c r="X454"/>
  <c r="BH453"/>
  <c r="BF453"/>
  <c r="BE453"/>
  <c r="BD453"/>
  <c r="BC453"/>
  <c r="Z453"/>
  <c r="X453"/>
  <c r="BH452"/>
  <c r="BF452"/>
  <c r="BE452"/>
  <c r="BD452"/>
  <c r="BC452"/>
  <c r="Z452"/>
  <c r="X452"/>
  <c r="BH451"/>
  <c r="BF451"/>
  <c r="BE451"/>
  <c r="BD451"/>
  <c r="BC451"/>
  <c r="Z451"/>
  <c r="X451"/>
  <c r="BH450"/>
  <c r="BF450"/>
  <c r="BE450"/>
  <c r="BD450"/>
  <c r="BC450"/>
  <c r="Z450"/>
  <c r="X450"/>
  <c r="BH449"/>
  <c r="BF449"/>
  <c r="BE449"/>
  <c r="BD449"/>
  <c r="BC449"/>
  <c r="Z449"/>
  <c r="X449"/>
  <c r="BH448"/>
  <c r="BF448"/>
  <c r="BE448"/>
  <c r="BD448"/>
  <c r="BC448"/>
  <c r="Z448"/>
  <c r="X448"/>
  <c r="BH447"/>
  <c r="BF447"/>
  <c r="BE447"/>
  <c r="BD447"/>
  <c r="BC447"/>
  <c r="Z447"/>
  <c r="X447"/>
  <c r="V446"/>
  <c r="BH444"/>
  <c r="BF444"/>
  <c r="BE444"/>
  <c r="BD444"/>
  <c r="BC444"/>
  <c r="Z444"/>
  <c r="X444"/>
  <c r="V443"/>
  <c r="BH442"/>
  <c r="BF442"/>
  <c r="BE442"/>
  <c r="BD442"/>
  <c r="BC442"/>
  <c r="BB442"/>
  <c r="Z442"/>
  <c r="X442"/>
  <c r="BH441"/>
  <c r="BF441"/>
  <c r="BE441"/>
  <c r="BD441"/>
  <c r="BC441"/>
  <c r="BB441"/>
  <c r="Z441"/>
  <c r="X441"/>
  <c r="BH440"/>
  <c r="BF440"/>
  <c r="BE440"/>
  <c r="BD440"/>
  <c r="BC440"/>
  <c r="BB440"/>
  <c r="Z440"/>
  <c r="X440"/>
  <c r="BH439"/>
  <c r="BF439"/>
  <c r="BE439"/>
  <c r="BD439"/>
  <c r="BC439"/>
  <c r="BB439"/>
  <c r="Z439"/>
  <c r="X439"/>
  <c r="BH438"/>
  <c r="BF438"/>
  <c r="BE438"/>
  <c r="BD438"/>
  <c r="BC438"/>
  <c r="BB438"/>
  <c r="Z438"/>
  <c r="X438"/>
  <c r="V437"/>
  <c r="BH436"/>
  <c r="BF436"/>
  <c r="BE436"/>
  <c r="BD436"/>
  <c r="BC436"/>
  <c r="Z436"/>
  <c r="X436"/>
  <c r="BH435"/>
  <c r="BF435"/>
  <c r="BE435"/>
  <c r="BD435"/>
  <c r="BC435"/>
  <c r="Z435"/>
  <c r="X435"/>
  <c r="BH434"/>
  <c r="BF434"/>
  <c r="BE434"/>
  <c r="BD434"/>
  <c r="BC434"/>
  <c r="Z434"/>
  <c r="X434"/>
  <c r="BH433"/>
  <c r="BF433"/>
  <c r="BE433"/>
  <c r="BD433"/>
  <c r="BC433"/>
  <c r="Z433"/>
  <c r="X433"/>
  <c r="BH428"/>
  <c r="BF428"/>
  <c r="BE428"/>
  <c r="BD428"/>
  <c r="BC428"/>
  <c r="Z428"/>
  <c r="X428"/>
  <c r="BH427"/>
  <c r="BF427"/>
  <c r="BE427"/>
  <c r="BD427"/>
  <c r="BC427"/>
  <c r="Z427"/>
  <c r="X427"/>
  <c r="BH426"/>
  <c r="BF426"/>
  <c r="BE426"/>
  <c r="BD426"/>
  <c r="BC426"/>
  <c r="Z426"/>
  <c r="X426"/>
  <c r="BH431"/>
  <c r="BF431"/>
  <c r="BE431"/>
  <c r="BD431"/>
  <c r="BC431"/>
  <c r="Z431"/>
  <c r="X431"/>
  <c r="BH430"/>
  <c r="BF430"/>
  <c r="BE430"/>
  <c r="BD430"/>
  <c r="BC430"/>
  <c r="Z430"/>
  <c r="X430"/>
  <c r="BH429"/>
  <c r="BF429"/>
  <c r="BE429"/>
  <c r="BD429"/>
  <c r="BC429"/>
  <c r="Z429"/>
  <c r="X429"/>
  <c r="BH424"/>
  <c r="BF424"/>
  <c r="BE424"/>
  <c r="BD424"/>
  <c r="BC424"/>
  <c r="Z424"/>
  <c r="X424"/>
  <c r="BH425"/>
  <c r="BF425"/>
  <c r="BE425"/>
  <c r="BD425"/>
  <c r="BC425"/>
  <c r="Z425"/>
  <c r="X425"/>
  <c r="BH423"/>
  <c r="BF423"/>
  <c r="BE423"/>
  <c r="BD423"/>
  <c r="BC423"/>
  <c r="Z423"/>
  <c r="X423"/>
  <c r="BH422"/>
  <c r="BF422"/>
  <c r="BE422"/>
  <c r="BD422"/>
  <c r="BC422"/>
  <c r="Z422"/>
  <c r="X422"/>
  <c r="BH432"/>
  <c r="BF432"/>
  <c r="BE432"/>
  <c r="BD432"/>
  <c r="BC432"/>
  <c r="Z432"/>
  <c r="X432"/>
  <c r="BH421"/>
  <c r="BF421"/>
  <c r="BE421"/>
  <c r="BD421"/>
  <c r="BC421"/>
  <c r="Z421"/>
  <c r="X421"/>
  <c r="BH420"/>
  <c r="BF420"/>
  <c r="BE420"/>
  <c r="BD420"/>
  <c r="BC420"/>
  <c r="Z420"/>
  <c r="X420"/>
  <c r="BH419"/>
  <c r="BF419"/>
  <c r="BE419"/>
  <c r="BD419"/>
  <c r="BC419"/>
  <c r="Z419"/>
  <c r="X419"/>
  <c r="BH418"/>
  <c r="BF418"/>
  <c r="BE418"/>
  <c r="BD418"/>
  <c r="BC418"/>
  <c r="Z418"/>
  <c r="X418"/>
  <c r="BH417"/>
  <c r="BF417"/>
  <c r="BE417"/>
  <c r="BD417"/>
  <c r="BC417"/>
  <c r="Z417"/>
  <c r="X417"/>
  <c r="BH416"/>
  <c r="BF416"/>
  <c r="BE416"/>
  <c r="BD416"/>
  <c r="BC416"/>
  <c r="Z416"/>
  <c r="X416"/>
  <c r="BH415"/>
  <c r="BF415"/>
  <c r="BE415"/>
  <c r="BD415"/>
  <c r="BC415"/>
  <c r="Z415"/>
  <c r="X415"/>
  <c r="BH414"/>
  <c r="BF414"/>
  <c r="BE414"/>
  <c r="BD414"/>
  <c r="BC414"/>
  <c r="Z414"/>
  <c r="X414"/>
  <c r="BH413"/>
  <c r="BF413"/>
  <c r="BE413"/>
  <c r="BD413"/>
  <c r="BC413"/>
  <c r="Z413"/>
  <c r="X413"/>
  <c r="V412"/>
  <c r="V396"/>
  <c r="BH411"/>
  <c r="BF411"/>
  <c r="BE411"/>
  <c r="BD411"/>
  <c r="BC411"/>
  <c r="Z411"/>
  <c r="X411"/>
  <c r="BH410"/>
  <c r="BF410"/>
  <c r="BE410"/>
  <c r="BD410"/>
  <c r="BC410"/>
  <c r="Z410"/>
  <c r="X410"/>
  <c r="BH409"/>
  <c r="BF409"/>
  <c r="BE409"/>
  <c r="BD409"/>
  <c r="BC409"/>
  <c r="Z409"/>
  <c r="X409"/>
  <c r="BH408"/>
  <c r="BF408"/>
  <c r="BE408"/>
  <c r="BD408"/>
  <c r="BC408"/>
  <c r="Z408"/>
  <c r="X408"/>
  <c r="BH407"/>
  <c r="BF407"/>
  <c r="BE407"/>
  <c r="BD407"/>
  <c r="BC407"/>
  <c r="Z407"/>
  <c r="X407"/>
  <c r="BH406"/>
  <c r="BF406"/>
  <c r="BE406"/>
  <c r="BD406"/>
  <c r="BC406"/>
  <c r="Z406"/>
  <c r="X406"/>
  <c r="BH405"/>
  <c r="BF405"/>
  <c r="BE405"/>
  <c r="BD405"/>
  <c r="BC405"/>
  <c r="Z405"/>
  <c r="X405"/>
  <c r="BH404"/>
  <c r="BF404"/>
  <c r="BE404"/>
  <c r="BD404"/>
  <c r="BC404"/>
  <c r="Z404"/>
  <c r="X404"/>
  <c r="BH403"/>
  <c r="BF403"/>
  <c r="BE403"/>
  <c r="BD403"/>
  <c r="BC403"/>
  <c r="Z403"/>
  <c r="X403"/>
  <c r="BH402"/>
  <c r="BF402"/>
  <c r="BE402"/>
  <c r="BD402"/>
  <c r="BC402"/>
  <c r="Z402"/>
  <c r="X402"/>
  <c r="BH401"/>
  <c r="BF401"/>
  <c r="BE401"/>
  <c r="BD401"/>
  <c r="BC401"/>
  <c r="Z401"/>
  <c r="X401"/>
  <c r="BH400"/>
  <c r="BF400"/>
  <c r="BE400"/>
  <c r="BD400"/>
  <c r="BC400"/>
  <c r="Z400"/>
  <c r="X400"/>
  <c r="BH399"/>
  <c r="BF399"/>
  <c r="BE399"/>
  <c r="BD399"/>
  <c r="BC399"/>
  <c r="Z399"/>
  <c r="X399"/>
  <c r="BH398"/>
  <c r="BF398"/>
  <c r="BE398"/>
  <c r="BD398"/>
  <c r="BC398"/>
  <c r="Z398"/>
  <c r="X398"/>
  <c r="BH397"/>
  <c r="BF397"/>
  <c r="BE397"/>
  <c r="BD397"/>
  <c r="BC397"/>
  <c r="Z397"/>
  <c r="X397"/>
  <c r="BH394"/>
  <c r="BF394"/>
  <c r="BE394"/>
  <c r="BD394"/>
  <c r="BC394"/>
  <c r="Z394"/>
  <c r="X394"/>
  <c r="BH395"/>
  <c r="BF395"/>
  <c r="BE395"/>
  <c r="BD395"/>
  <c r="BC395"/>
  <c r="Z395"/>
  <c r="X395"/>
  <c r="BH393"/>
  <c r="BF393"/>
  <c r="BE393"/>
  <c r="BD393"/>
  <c r="BC393"/>
  <c r="Z393"/>
  <c r="X393"/>
  <c r="BH392"/>
  <c r="BF392"/>
  <c r="BE392"/>
  <c r="BD392"/>
  <c r="BC392"/>
  <c r="Z392"/>
  <c r="X392"/>
  <c r="BH391"/>
  <c r="BF391"/>
  <c r="BE391"/>
  <c r="BD391"/>
  <c r="BC391"/>
  <c r="Z391"/>
  <c r="X391"/>
  <c r="BH390"/>
  <c r="BF390"/>
  <c r="BE390"/>
  <c r="BD390"/>
  <c r="BC390"/>
  <c r="Z390"/>
  <c r="X390"/>
  <c r="BH389"/>
  <c r="BF389"/>
  <c r="BE389"/>
  <c r="BD389"/>
  <c r="BC389"/>
  <c r="Z389"/>
  <c r="X389"/>
  <c r="BH387"/>
  <c r="BF387"/>
  <c r="BE387"/>
  <c r="BD387"/>
  <c r="BC387"/>
  <c r="Z387"/>
  <c r="X387"/>
  <c r="BH386"/>
  <c r="BF386"/>
  <c r="BE386"/>
  <c r="BD386"/>
  <c r="BC386"/>
  <c r="Z386"/>
  <c r="X386"/>
  <c r="BH385"/>
  <c r="BF385"/>
  <c r="BE385"/>
  <c r="BD385"/>
  <c r="BC385"/>
  <c r="Z385"/>
  <c r="X385"/>
  <c r="BH384"/>
  <c r="BF384"/>
  <c r="BE384"/>
  <c r="BD384"/>
  <c r="BC384"/>
  <c r="Z384"/>
  <c r="X384"/>
  <c r="BH383"/>
  <c r="BF383"/>
  <c r="BE383"/>
  <c r="BD383"/>
  <c r="BC383"/>
  <c r="Z383"/>
  <c r="X383"/>
  <c r="BH382"/>
  <c r="BF382"/>
  <c r="BE382"/>
  <c r="BD382"/>
  <c r="BC382"/>
  <c r="Z382"/>
  <c r="X382"/>
  <c r="BH381"/>
  <c r="BF381"/>
  <c r="BE381"/>
  <c r="BD381"/>
  <c r="BC381"/>
  <c r="Z381"/>
  <c r="X381"/>
  <c r="BH380"/>
  <c r="BF380"/>
  <c r="BE380"/>
  <c r="BD380"/>
  <c r="BC380"/>
  <c r="Z380"/>
  <c r="X380"/>
  <c r="BH379"/>
  <c r="BF379"/>
  <c r="BE379"/>
  <c r="BD379"/>
  <c r="BC379"/>
  <c r="Z379"/>
  <c r="X379"/>
  <c r="BH378"/>
  <c r="BF378"/>
  <c r="BE378"/>
  <c r="BD378"/>
  <c r="BC378"/>
  <c r="Z378"/>
  <c r="X378"/>
  <c r="BH377"/>
  <c r="BF377"/>
  <c r="BE377"/>
  <c r="BD377"/>
  <c r="BC377"/>
  <c r="Z377"/>
  <c r="X377"/>
  <c r="BH376"/>
  <c r="BF376"/>
  <c r="BE376"/>
  <c r="BD376"/>
  <c r="BC376"/>
  <c r="Z376"/>
  <c r="X376"/>
  <c r="BH375"/>
  <c r="BF375"/>
  <c r="BE375"/>
  <c r="BD375"/>
  <c r="BC375"/>
  <c r="Z375"/>
  <c r="X375"/>
  <c r="BH374"/>
  <c r="BF374"/>
  <c r="BE374"/>
  <c r="BD374"/>
  <c r="BC374"/>
  <c r="Z374"/>
  <c r="X374"/>
  <c r="BH373"/>
  <c r="BF373"/>
  <c r="BE373"/>
  <c r="BD373"/>
  <c r="BC373"/>
  <c r="Z373"/>
  <c r="X373"/>
  <c r="BH372"/>
  <c r="BF372"/>
  <c r="BE372"/>
  <c r="BD372"/>
  <c r="BC372"/>
  <c r="Z372"/>
  <c r="X372"/>
  <c r="BH371"/>
  <c r="BF371"/>
  <c r="BE371"/>
  <c r="BD371"/>
  <c r="BC371"/>
  <c r="Z371"/>
  <c r="X371"/>
  <c r="BH370"/>
  <c r="BF370"/>
  <c r="BE370"/>
  <c r="BD370"/>
  <c r="BC370"/>
  <c r="Z370"/>
  <c r="X370"/>
  <c r="BH369"/>
  <c r="BF369"/>
  <c r="BE369"/>
  <c r="BD369"/>
  <c r="BC369"/>
  <c r="Z369"/>
  <c r="X369"/>
  <c r="BH368"/>
  <c r="BF368"/>
  <c r="BE368"/>
  <c r="BD368"/>
  <c r="BC368"/>
  <c r="Z368"/>
  <c r="X368"/>
  <c r="BH367"/>
  <c r="BF367"/>
  <c r="BE367"/>
  <c r="BD367"/>
  <c r="BC367"/>
  <c r="Z367"/>
  <c r="X367"/>
  <c r="BH366"/>
  <c r="BF366"/>
  <c r="BE366"/>
  <c r="BD366"/>
  <c r="BC366"/>
  <c r="Z366"/>
  <c r="X366"/>
  <c r="BH365"/>
  <c r="BF365"/>
  <c r="BE365"/>
  <c r="BD365"/>
  <c r="BC365"/>
  <c r="Z365"/>
  <c r="X365"/>
  <c r="BH364"/>
  <c r="BF364"/>
  <c r="BE364"/>
  <c r="BD364"/>
  <c r="BC364"/>
  <c r="Z364"/>
  <c r="X364"/>
  <c r="BH363"/>
  <c r="BF363"/>
  <c r="BE363"/>
  <c r="BD363"/>
  <c r="BC363"/>
  <c r="Z363"/>
  <c r="X363"/>
  <c r="BH362"/>
  <c r="BF362"/>
  <c r="BE362"/>
  <c r="BD362"/>
  <c r="BC362"/>
  <c r="Z362"/>
  <c r="X362"/>
  <c r="BH361"/>
  <c r="BF361"/>
  <c r="BE361"/>
  <c r="BD361"/>
  <c r="BC361"/>
  <c r="Z361"/>
  <c r="X361"/>
  <c r="V360"/>
  <c r="BH359"/>
  <c r="BF359"/>
  <c r="BE359"/>
  <c r="BD359"/>
  <c r="BC359"/>
  <c r="BB359"/>
  <c r="Z359"/>
  <c r="X359"/>
  <c r="BH358"/>
  <c r="BF358"/>
  <c r="BE358"/>
  <c r="BD358"/>
  <c r="BC358"/>
  <c r="BB358"/>
  <c r="Z358"/>
  <c r="X358"/>
  <c r="BH357"/>
  <c r="BF357"/>
  <c r="BE357"/>
  <c r="BD357"/>
  <c r="BC357"/>
  <c r="BB357"/>
  <c r="Z357"/>
  <c r="X357"/>
  <c r="BH356"/>
  <c r="BF356"/>
  <c r="BE356"/>
  <c r="BD356"/>
  <c r="BC356"/>
  <c r="BB356"/>
  <c r="Z356"/>
  <c r="X356"/>
  <c r="V355"/>
  <c r="BH353"/>
  <c r="BF353"/>
  <c r="BE353"/>
  <c r="BD353"/>
  <c r="BC353"/>
  <c r="Z353"/>
  <c r="X353"/>
  <c r="BH354"/>
  <c r="BF354"/>
  <c r="BE354"/>
  <c r="BD354"/>
  <c r="BC354"/>
  <c r="Z354"/>
  <c r="X354"/>
  <c r="BH352"/>
  <c r="BF352"/>
  <c r="BE352"/>
  <c r="BD352"/>
  <c r="BC352"/>
  <c r="Z352"/>
  <c r="X352"/>
  <c r="BH351"/>
  <c r="BF351"/>
  <c r="BE351"/>
  <c r="BD351"/>
  <c r="BC351"/>
  <c r="Z351"/>
  <c r="X351"/>
  <c r="BH350"/>
  <c r="BF350"/>
  <c r="BE350"/>
  <c r="BD350"/>
  <c r="BC350"/>
  <c r="Z350"/>
  <c r="X350"/>
  <c r="BH349"/>
  <c r="BF349"/>
  <c r="BE349"/>
  <c r="BD349"/>
  <c r="BC349"/>
  <c r="Z349"/>
  <c r="X349"/>
  <c r="BH348"/>
  <c r="BF348"/>
  <c r="BE348"/>
  <c r="BD348"/>
  <c r="BC348"/>
  <c r="Z348"/>
  <c r="X348"/>
  <c r="BH347"/>
  <c r="BF347"/>
  <c r="BE347"/>
  <c r="BD347"/>
  <c r="BC347"/>
  <c r="Z347"/>
  <c r="X347"/>
  <c r="BH346"/>
  <c r="BF346"/>
  <c r="BE346"/>
  <c r="BD346"/>
  <c r="BC346"/>
  <c r="Z346"/>
  <c r="X346"/>
  <c r="BH345"/>
  <c r="BF345"/>
  <c r="BE345"/>
  <c r="BD345"/>
  <c r="BC345"/>
  <c r="Z345"/>
  <c r="X345"/>
  <c r="V344"/>
  <c r="BH342"/>
  <c r="BF342"/>
  <c r="BE342"/>
  <c r="BD342"/>
  <c r="BC342"/>
  <c r="Z342"/>
  <c r="X342"/>
  <c r="BH341"/>
  <c r="BF341"/>
  <c r="BE341"/>
  <c r="BD341"/>
  <c r="BC341"/>
  <c r="Z341"/>
  <c r="X341"/>
  <c r="BH340"/>
  <c r="BF340"/>
  <c r="BE340"/>
  <c r="BD340"/>
  <c r="BC340"/>
  <c r="Z340"/>
  <c r="X340"/>
  <c r="BH339"/>
  <c r="BF339"/>
  <c r="BE339"/>
  <c r="BD339"/>
  <c r="BC339"/>
  <c r="Z339"/>
  <c r="X339"/>
  <c r="BH338"/>
  <c r="BF338"/>
  <c r="BE338"/>
  <c r="BD338"/>
  <c r="BC338"/>
  <c r="Z338"/>
  <c r="X338"/>
  <c r="BH337"/>
  <c r="BF337"/>
  <c r="BE337"/>
  <c r="BD337"/>
  <c r="BC337"/>
  <c r="Z337"/>
  <c r="X337"/>
  <c r="BH336"/>
  <c r="BF336"/>
  <c r="BE336"/>
  <c r="BD336"/>
  <c r="BC336"/>
  <c r="Z336"/>
  <c r="X336"/>
  <c r="BH335"/>
  <c r="BF335"/>
  <c r="BE335"/>
  <c r="BD335"/>
  <c r="BC335"/>
  <c r="Z335"/>
  <c r="X335"/>
  <c r="V334"/>
  <c r="BH343"/>
  <c r="BF343"/>
  <c r="BE343"/>
  <c r="BD343"/>
  <c r="BC343"/>
  <c r="Z343"/>
  <c r="X343"/>
  <c r="BH333"/>
  <c r="BF333"/>
  <c r="BE333"/>
  <c r="BD333"/>
  <c r="BC333"/>
  <c r="Z333"/>
  <c r="X333"/>
  <c r="BH332"/>
  <c r="BF332"/>
  <c r="BE332"/>
  <c r="BD332"/>
  <c r="BC332"/>
  <c r="Z332"/>
  <c r="X332"/>
  <c r="BH331"/>
  <c r="BF331"/>
  <c r="BE331"/>
  <c r="BD331"/>
  <c r="BC331"/>
  <c r="Z331"/>
  <c r="X331"/>
  <c r="BH330"/>
  <c r="BF330"/>
  <c r="BE330"/>
  <c r="BD330"/>
  <c r="BC330"/>
  <c r="Z330"/>
  <c r="X330"/>
  <c r="BH329"/>
  <c r="BF329"/>
  <c r="BE329"/>
  <c r="BD329"/>
  <c r="BC329"/>
  <c r="Z329"/>
  <c r="X329"/>
  <c r="BH328"/>
  <c r="BF328"/>
  <c r="BE328"/>
  <c r="BD328"/>
  <c r="BC328"/>
  <c r="Z328"/>
  <c r="X328"/>
  <c r="BH327"/>
  <c r="BF327"/>
  <c r="BE327"/>
  <c r="BD327"/>
  <c r="BC327"/>
  <c r="Z327"/>
  <c r="X327"/>
  <c r="BH326"/>
  <c r="BF326"/>
  <c r="BE326"/>
  <c r="BD326"/>
  <c r="BC326"/>
  <c r="Z326"/>
  <c r="X326"/>
  <c r="BH325"/>
  <c r="BF325"/>
  <c r="BE325"/>
  <c r="BD325"/>
  <c r="BC325"/>
  <c r="Z325"/>
  <c r="X325"/>
  <c r="V324"/>
  <c r="BH323"/>
  <c r="BF323"/>
  <c r="BE323"/>
  <c r="BD323"/>
  <c r="BC323"/>
  <c r="BB323"/>
  <c r="Z323"/>
  <c r="X323"/>
  <c r="BH322"/>
  <c r="BF322"/>
  <c r="BE322"/>
  <c r="BD322"/>
  <c r="BC322"/>
  <c r="BB322"/>
  <c r="Z322"/>
  <c r="X322"/>
  <c r="V321"/>
  <c r="BH319"/>
  <c r="BF319"/>
  <c r="BE319"/>
  <c r="BD319"/>
  <c r="BC319"/>
  <c r="Z319"/>
  <c r="X319"/>
  <c r="BH318"/>
  <c r="BF318"/>
  <c r="BE318"/>
  <c r="BD318"/>
  <c r="BC318"/>
  <c r="Z318"/>
  <c r="X318"/>
  <c r="BH317"/>
  <c r="BF317"/>
  <c r="BE317"/>
  <c r="BD317"/>
  <c r="BC317"/>
  <c r="Z317"/>
  <c r="X317"/>
  <c r="BH316"/>
  <c r="BF316"/>
  <c r="BE316"/>
  <c r="BD316"/>
  <c r="BC316"/>
  <c r="Z316"/>
  <c r="X316"/>
  <c r="BH314"/>
  <c r="BF314"/>
  <c r="BE314"/>
  <c r="BD314"/>
  <c r="BC314"/>
  <c r="Z314"/>
  <c r="X314"/>
  <c r="V313"/>
  <c r="BH320"/>
  <c r="BF320"/>
  <c r="BE320"/>
  <c r="BD320"/>
  <c r="BC320"/>
  <c r="Z320"/>
  <c r="X320"/>
  <c r="BH315"/>
  <c r="BF315"/>
  <c r="BE315"/>
  <c r="BD315"/>
  <c r="BC315"/>
  <c r="Z315"/>
  <c r="X315"/>
  <c r="BH312"/>
  <c r="BF312"/>
  <c r="BE312"/>
  <c r="BD312"/>
  <c r="BC312"/>
  <c r="Z312"/>
  <c r="X312"/>
  <c r="BH311"/>
  <c r="BF311"/>
  <c r="BE311"/>
  <c r="BD311"/>
  <c r="BC311"/>
  <c r="Z311"/>
  <c r="X311"/>
  <c r="BH310"/>
  <c r="BF310"/>
  <c r="BE310"/>
  <c r="BD310"/>
  <c r="BC310"/>
  <c r="Z310"/>
  <c r="X310"/>
  <c r="BH309"/>
  <c r="BF309"/>
  <c r="BE309"/>
  <c r="BD309"/>
  <c r="BC309"/>
  <c r="Z309"/>
  <c r="X309"/>
  <c r="BH308"/>
  <c r="BF308"/>
  <c r="BE308"/>
  <c r="BD308"/>
  <c r="BC308"/>
  <c r="Z308"/>
  <c r="X308"/>
  <c r="BH307"/>
  <c r="BF307"/>
  <c r="BE307"/>
  <c r="BD307"/>
  <c r="BC307"/>
  <c r="Z307"/>
  <c r="X307"/>
  <c r="BH306"/>
  <c r="BF306"/>
  <c r="BE306"/>
  <c r="BD306"/>
  <c r="BC306"/>
  <c r="Z306"/>
  <c r="X306"/>
  <c r="BH305"/>
  <c r="BF305"/>
  <c r="BE305"/>
  <c r="BD305"/>
  <c r="BC305"/>
  <c r="Z305"/>
  <c r="X305"/>
  <c r="BH304"/>
  <c r="BF304"/>
  <c r="BE304"/>
  <c r="BD304"/>
  <c r="BC304"/>
  <c r="Z304"/>
  <c r="X304"/>
  <c r="BH303"/>
  <c r="BF303"/>
  <c r="BE303"/>
  <c r="BD303"/>
  <c r="BC303"/>
  <c r="Z303"/>
  <c r="X303"/>
  <c r="BH302"/>
  <c r="BF302"/>
  <c r="BE302"/>
  <c r="BD302"/>
  <c r="BC302"/>
  <c r="Z302"/>
  <c r="X302"/>
  <c r="BH301"/>
  <c r="BF301"/>
  <c r="BE301"/>
  <c r="BD301"/>
  <c r="BC301"/>
  <c r="Z301"/>
  <c r="X301"/>
  <c r="BH300"/>
  <c r="BF300"/>
  <c r="BE300"/>
  <c r="BD300"/>
  <c r="BC300"/>
  <c r="Z300"/>
  <c r="X300"/>
  <c r="BH299"/>
  <c r="BF299"/>
  <c r="BE299"/>
  <c r="BD299"/>
  <c r="BC299"/>
  <c r="Z299"/>
  <c r="X299"/>
  <c r="BH298"/>
  <c r="BF298"/>
  <c r="BE298"/>
  <c r="BD298"/>
  <c r="BC298"/>
  <c r="Z298"/>
  <c r="X298"/>
  <c r="BH297"/>
  <c r="BF297"/>
  <c r="BE297"/>
  <c r="BD297"/>
  <c r="BC297"/>
  <c r="Z297"/>
  <c r="X297"/>
  <c r="BH295"/>
  <c r="BF295"/>
  <c r="BE295"/>
  <c r="BD295"/>
  <c r="BC295"/>
  <c r="Z295"/>
  <c r="X295"/>
  <c r="BH296"/>
  <c r="BF296"/>
  <c r="BE296"/>
  <c r="BD296"/>
  <c r="BC296"/>
  <c r="Z296"/>
  <c r="X296"/>
  <c r="BH294"/>
  <c r="BF294"/>
  <c r="BE294"/>
  <c r="BD294"/>
  <c r="BC294"/>
  <c r="Z294"/>
  <c r="X294"/>
  <c r="BH293"/>
  <c r="BF293"/>
  <c r="BE293"/>
  <c r="BD293"/>
  <c r="BC293"/>
  <c r="Z293"/>
  <c r="X293"/>
  <c r="BH292"/>
  <c r="BF292"/>
  <c r="BE292"/>
  <c r="BD292"/>
  <c r="BC292"/>
  <c r="Z292"/>
  <c r="X292"/>
  <c r="BH291"/>
  <c r="BF291"/>
  <c r="BE291"/>
  <c r="BD291"/>
  <c r="BC291"/>
  <c r="Z291"/>
  <c r="X291"/>
  <c r="BH290"/>
  <c r="BF290"/>
  <c r="BE290"/>
  <c r="BD290"/>
  <c r="BC290"/>
  <c r="Z290"/>
  <c r="X290"/>
  <c r="BH289"/>
  <c r="BF289"/>
  <c r="BE289"/>
  <c r="BD289"/>
  <c r="BC289"/>
  <c r="Z289"/>
  <c r="X289"/>
  <c r="BH288"/>
  <c r="BF288"/>
  <c r="BE288"/>
  <c r="BD288"/>
  <c r="BC288"/>
  <c r="Z288"/>
  <c r="X288"/>
  <c r="BH287"/>
  <c r="BF287"/>
  <c r="BE287"/>
  <c r="BD287"/>
  <c r="BC287"/>
  <c r="Z287"/>
  <c r="X287"/>
  <c r="V286"/>
  <c r="BH285"/>
  <c r="BF285"/>
  <c r="BE285"/>
  <c r="BD285"/>
  <c r="BC285"/>
  <c r="BB285"/>
  <c r="Z285"/>
  <c r="X285"/>
  <c r="BH284"/>
  <c r="BF284"/>
  <c r="BE284"/>
  <c r="BD284"/>
  <c r="BC284"/>
  <c r="BB284"/>
  <c r="Z284"/>
  <c r="X284"/>
  <c r="BH283"/>
  <c r="BF283"/>
  <c r="BE283"/>
  <c r="BD283"/>
  <c r="BC283"/>
  <c r="BB283"/>
  <c r="Z283"/>
  <c r="X283"/>
  <c r="BH282"/>
  <c r="BF282"/>
  <c r="BE282"/>
  <c r="BD282"/>
  <c r="BC282"/>
  <c r="BB282"/>
  <c r="Z282"/>
  <c r="X282"/>
  <c r="BH281"/>
  <c r="BF281"/>
  <c r="BE281"/>
  <c r="BD281"/>
  <c r="BC281"/>
  <c r="BB281"/>
  <c r="Z281"/>
  <c r="X281"/>
  <c r="BH280"/>
  <c r="BF280"/>
  <c r="BE280"/>
  <c r="BD280"/>
  <c r="BC280"/>
  <c r="BB280"/>
  <c r="Z280"/>
  <c r="X280"/>
  <c r="BH279"/>
  <c r="BF279"/>
  <c r="BE279"/>
  <c r="BD279"/>
  <c r="BC279"/>
  <c r="BB279"/>
  <c r="Z279"/>
  <c r="X279"/>
  <c r="BH278"/>
  <c r="BF278"/>
  <c r="BE278"/>
  <c r="BD278"/>
  <c r="BC278"/>
  <c r="BB278"/>
  <c r="Z278"/>
  <c r="X278"/>
  <c r="BH277"/>
  <c r="BF277"/>
  <c r="BE277"/>
  <c r="BD277"/>
  <c r="BC277"/>
  <c r="BB277"/>
  <c r="Z277"/>
  <c r="X277"/>
  <c r="BH276"/>
  <c r="BF276"/>
  <c r="BE276"/>
  <c r="BD276"/>
  <c r="BC276"/>
  <c r="BB276"/>
  <c r="Z276"/>
  <c r="X276"/>
  <c r="BH275"/>
  <c r="BF275"/>
  <c r="BE275"/>
  <c r="BD275"/>
  <c r="BC275"/>
  <c r="BB275"/>
  <c r="Z275"/>
  <c r="X275"/>
  <c r="BH274"/>
  <c r="BF274"/>
  <c r="BE274"/>
  <c r="BD274"/>
  <c r="BC274"/>
  <c r="BB274"/>
  <c r="Z274"/>
  <c r="X274"/>
  <c r="BH273"/>
  <c r="BF273"/>
  <c r="BE273"/>
  <c r="BD273"/>
  <c r="BC273"/>
  <c r="BB273"/>
  <c r="Z273"/>
  <c r="X273"/>
  <c r="BH272"/>
  <c r="BF272"/>
  <c r="BE272"/>
  <c r="BD272"/>
  <c r="BC272"/>
  <c r="BB272"/>
  <c r="Z272"/>
  <c r="X272"/>
  <c r="V271"/>
  <c r="V264"/>
  <c r="BH270"/>
  <c r="BF270"/>
  <c r="BE270"/>
  <c r="BD270"/>
  <c r="BC270"/>
  <c r="Z270"/>
  <c r="X270"/>
  <c r="BH269"/>
  <c r="BF269"/>
  <c r="BE269"/>
  <c r="BD269"/>
  <c r="BC269"/>
  <c r="Z269"/>
  <c r="X269"/>
  <c r="BH268"/>
  <c r="BF268"/>
  <c r="BE268"/>
  <c r="BD268"/>
  <c r="BC268"/>
  <c r="Z268"/>
  <c r="X268"/>
  <c r="BH267"/>
  <c r="BF267"/>
  <c r="BE267"/>
  <c r="BD267"/>
  <c r="BC267"/>
  <c r="Z267"/>
  <c r="X267"/>
  <c r="BH266"/>
  <c r="BF266"/>
  <c r="BE266"/>
  <c r="BD266"/>
  <c r="BC266"/>
  <c r="Z266"/>
  <c r="X266"/>
  <c r="BH265"/>
  <c r="BF265"/>
  <c r="BE265"/>
  <c r="BD265"/>
  <c r="BC265"/>
  <c r="Z265"/>
  <c r="X265"/>
  <c r="BH263"/>
  <c r="BF263"/>
  <c r="BE263"/>
  <c r="BD263"/>
  <c r="BC263"/>
  <c r="Z263"/>
  <c r="X263"/>
  <c r="BH262"/>
  <c r="BF262"/>
  <c r="BE262"/>
  <c r="BD262"/>
  <c r="BC262"/>
  <c r="Z262"/>
  <c r="X262"/>
  <c r="BH261"/>
  <c r="BF261"/>
  <c r="BE261"/>
  <c r="BD261"/>
  <c r="BC261"/>
  <c r="Z261"/>
  <c r="X261"/>
  <c r="BH260"/>
  <c r="BF260"/>
  <c r="BE260"/>
  <c r="BD260"/>
  <c r="BC260"/>
  <c r="Z260"/>
  <c r="X260"/>
  <c r="M99"/>
  <c r="M98"/>
  <c r="BB98" s="1"/>
  <c r="M97"/>
  <c r="M96"/>
  <c r="BB96" s="1"/>
  <c r="M95"/>
  <c r="M94"/>
  <c r="BH259"/>
  <c r="BF259"/>
  <c r="BE259"/>
  <c r="BD259"/>
  <c r="BC259"/>
  <c r="BB259"/>
  <c r="Z259"/>
  <c r="X259"/>
  <c r="BH258"/>
  <c r="BF258"/>
  <c r="BE258"/>
  <c r="BD258"/>
  <c r="BC258"/>
  <c r="BB258"/>
  <c r="Z258"/>
  <c r="X258"/>
  <c r="BH257"/>
  <c r="BF257"/>
  <c r="BE257"/>
  <c r="BD257"/>
  <c r="BC257"/>
  <c r="BB257"/>
  <c r="Z257"/>
  <c r="X257"/>
  <c r="BH256"/>
  <c r="BF256"/>
  <c r="BE256"/>
  <c r="BD256"/>
  <c r="BC256"/>
  <c r="BB256"/>
  <c r="Z256"/>
  <c r="X256"/>
  <c r="BH255"/>
  <c r="BF255"/>
  <c r="BE255"/>
  <c r="BD255"/>
  <c r="BC255"/>
  <c r="BB255"/>
  <c r="Z255"/>
  <c r="X255"/>
  <c r="BH254"/>
  <c r="BF254"/>
  <c r="BE254"/>
  <c r="BD254"/>
  <c r="BC254"/>
  <c r="BB254"/>
  <c r="Z254"/>
  <c r="X254"/>
  <c r="BH253"/>
  <c r="BF253"/>
  <c r="BE253"/>
  <c r="BD253"/>
  <c r="BC253"/>
  <c r="BB253"/>
  <c r="Z253"/>
  <c r="X253"/>
  <c r="BH252"/>
  <c r="BF252"/>
  <c r="BE252"/>
  <c r="BD252"/>
  <c r="BC252"/>
  <c r="BB252"/>
  <c r="Z252"/>
  <c r="X252"/>
  <c r="BH251"/>
  <c r="BF251"/>
  <c r="BE251"/>
  <c r="BD251"/>
  <c r="BC251"/>
  <c r="BB251"/>
  <c r="Z251"/>
  <c r="X251"/>
  <c r="BH250"/>
  <c r="BF250"/>
  <c r="BE250"/>
  <c r="BD250"/>
  <c r="BC250"/>
  <c r="BB250"/>
  <c r="Z250"/>
  <c r="X250"/>
  <c r="BH249"/>
  <c r="BF249"/>
  <c r="BE249"/>
  <c r="BD249"/>
  <c r="BC249"/>
  <c r="BB249"/>
  <c r="Z249"/>
  <c r="X249"/>
  <c r="BH248"/>
  <c r="BF248"/>
  <c r="BE248"/>
  <c r="BD248"/>
  <c r="BC248"/>
  <c r="BB248"/>
  <c r="Z248"/>
  <c r="X248"/>
  <c r="BH247"/>
  <c r="BF247"/>
  <c r="BE247"/>
  <c r="BD247"/>
  <c r="BC247"/>
  <c r="BB247"/>
  <c r="Z247"/>
  <c r="X247"/>
  <c r="BH246"/>
  <c r="BF246"/>
  <c r="BE246"/>
  <c r="BD246"/>
  <c r="BC246"/>
  <c r="BB246"/>
  <c r="Z246"/>
  <c r="X246"/>
  <c r="BH245"/>
  <c r="BF245"/>
  <c r="BE245"/>
  <c r="BD245"/>
  <c r="BC245"/>
  <c r="BB245"/>
  <c r="Z245"/>
  <c r="X245"/>
  <c r="BH244"/>
  <c r="BF244"/>
  <c r="BE244"/>
  <c r="BD244"/>
  <c r="BC244"/>
  <c r="BB244"/>
  <c r="Z244"/>
  <c r="X244"/>
  <c r="BH243"/>
  <c r="BF243"/>
  <c r="BE243"/>
  <c r="BD243"/>
  <c r="BC243"/>
  <c r="BB243"/>
  <c r="Z243"/>
  <c r="X243"/>
  <c r="BH242"/>
  <c r="BF242"/>
  <c r="BE242"/>
  <c r="BD242"/>
  <c r="BC242"/>
  <c r="BB242"/>
  <c r="Z242"/>
  <c r="X242"/>
  <c r="BH241"/>
  <c r="BF241"/>
  <c r="BE241"/>
  <c r="BD241"/>
  <c r="BC241"/>
  <c r="BB241"/>
  <c r="Z241"/>
  <c r="X241"/>
  <c r="BH240"/>
  <c r="BF240"/>
  <c r="BE240"/>
  <c r="BD240"/>
  <c r="BC240"/>
  <c r="BB240"/>
  <c r="Z240"/>
  <c r="X240"/>
  <c r="BH239"/>
  <c r="BF239"/>
  <c r="BE239"/>
  <c r="BD239"/>
  <c r="BC239"/>
  <c r="BB239"/>
  <c r="Z239"/>
  <c r="X239"/>
  <c r="BH238"/>
  <c r="BF238"/>
  <c r="BE238"/>
  <c r="BD238"/>
  <c r="BC238"/>
  <c r="BB238"/>
  <c r="Z238"/>
  <c r="X238"/>
  <c r="BH237"/>
  <c r="BF237"/>
  <c r="BE237"/>
  <c r="BD237"/>
  <c r="BC237"/>
  <c r="BB237"/>
  <c r="Z237"/>
  <c r="X237"/>
  <c r="BH236"/>
  <c r="BF236"/>
  <c r="BE236"/>
  <c r="BD236"/>
  <c r="BC236"/>
  <c r="BB236"/>
  <c r="Z236"/>
  <c r="X236"/>
  <c r="BH235"/>
  <c r="BF235"/>
  <c r="BE235"/>
  <c r="BD235"/>
  <c r="BC235"/>
  <c r="BB235"/>
  <c r="Z235"/>
  <c r="X235"/>
  <c r="BH234"/>
  <c r="BF234"/>
  <c r="BE234"/>
  <c r="BD234"/>
  <c r="BC234"/>
  <c r="BB234"/>
  <c r="Z234"/>
  <c r="X234"/>
  <c r="BH233"/>
  <c r="BF233"/>
  <c r="BE233"/>
  <c r="BD233"/>
  <c r="BC233"/>
  <c r="BB233"/>
  <c r="Z233"/>
  <c r="X233"/>
  <c r="BH232"/>
  <c r="BF232"/>
  <c r="BE232"/>
  <c r="BD232"/>
  <c r="BC232"/>
  <c r="BB232"/>
  <c r="Z232"/>
  <c r="X232"/>
  <c r="BH231"/>
  <c r="BF231"/>
  <c r="BE231"/>
  <c r="BD231"/>
  <c r="BC231"/>
  <c r="BB231"/>
  <c r="Z231"/>
  <c r="X231"/>
  <c r="BH230"/>
  <c r="BF230"/>
  <c r="BE230"/>
  <c r="BD230"/>
  <c r="BC230"/>
  <c r="BB230"/>
  <c r="Z230"/>
  <c r="X230"/>
  <c r="BH229"/>
  <c r="BF229"/>
  <c r="BE229"/>
  <c r="BD229"/>
  <c r="BC229"/>
  <c r="BB229"/>
  <c r="Z229"/>
  <c r="X229"/>
  <c r="BH228"/>
  <c r="BF228"/>
  <c r="BE228"/>
  <c r="BD228"/>
  <c r="BC228"/>
  <c r="BB228"/>
  <c r="Z228"/>
  <c r="X228"/>
  <c r="BH227"/>
  <c r="BF227"/>
  <c r="BE227"/>
  <c r="BD227"/>
  <c r="BC227"/>
  <c r="BB227"/>
  <c r="Z227"/>
  <c r="X227"/>
  <c r="BH226"/>
  <c r="BF226"/>
  <c r="BE226"/>
  <c r="BD226"/>
  <c r="BC226"/>
  <c r="BB226"/>
  <c r="Z226"/>
  <c r="X226"/>
  <c r="BH225"/>
  <c r="BF225"/>
  <c r="BE225"/>
  <c r="BD225"/>
  <c r="BC225"/>
  <c r="BB225"/>
  <c r="Z225"/>
  <c r="X225"/>
  <c r="BH224"/>
  <c r="BF224"/>
  <c r="BE224"/>
  <c r="BD224"/>
  <c r="BC224"/>
  <c r="BB224"/>
  <c r="Z224"/>
  <c r="X224"/>
  <c r="BH223"/>
  <c r="BF223"/>
  <c r="BE223"/>
  <c r="BD223"/>
  <c r="BC223"/>
  <c r="BB223"/>
  <c r="Z223"/>
  <c r="X223"/>
  <c r="BH222"/>
  <c r="BF222"/>
  <c r="BE222"/>
  <c r="BD222"/>
  <c r="BC222"/>
  <c r="BB222"/>
  <c r="Z222"/>
  <c r="X222"/>
  <c r="V221"/>
  <c r="BH220"/>
  <c r="BF220"/>
  <c r="BE220"/>
  <c r="BD220"/>
  <c r="BC220"/>
  <c r="Z220"/>
  <c r="X220"/>
  <c r="BH219"/>
  <c r="BF219"/>
  <c r="BE219"/>
  <c r="BD219"/>
  <c r="BC219"/>
  <c r="Z219"/>
  <c r="X219"/>
  <c r="BH218"/>
  <c r="BF218"/>
  <c r="BE218"/>
  <c r="BD218"/>
  <c r="BC218"/>
  <c r="Z218"/>
  <c r="X218"/>
  <c r="BH217"/>
  <c r="BF217"/>
  <c r="BE217"/>
  <c r="BD217"/>
  <c r="BC217"/>
  <c r="Z217"/>
  <c r="X217"/>
  <c r="BH216"/>
  <c r="BF216"/>
  <c r="BE216"/>
  <c r="BD216"/>
  <c r="BC216"/>
  <c r="Z216"/>
  <c r="X216"/>
  <c r="BH215"/>
  <c r="BF215"/>
  <c r="BE215"/>
  <c r="BD215"/>
  <c r="BC215"/>
  <c r="Z215"/>
  <c r="X215"/>
  <c r="BH214"/>
  <c r="BF214"/>
  <c r="BE214"/>
  <c r="BD214"/>
  <c r="BC214"/>
  <c r="Z214"/>
  <c r="X214"/>
  <c r="BH213"/>
  <c r="BF213"/>
  <c r="BE213"/>
  <c r="BD213"/>
  <c r="BC213"/>
  <c r="Z213"/>
  <c r="X213"/>
  <c r="BH212"/>
  <c r="BF212"/>
  <c r="BE212"/>
  <c r="BD212"/>
  <c r="BC212"/>
  <c r="Z212"/>
  <c r="X212"/>
  <c r="V211"/>
  <c r="BH209"/>
  <c r="BF209"/>
  <c r="BE209"/>
  <c r="BD209"/>
  <c r="BC209"/>
  <c r="Z209"/>
  <c r="X209"/>
  <c r="BH208"/>
  <c r="BF208"/>
  <c r="BE208"/>
  <c r="BD208"/>
  <c r="BC208"/>
  <c r="Z208"/>
  <c r="X208"/>
  <c r="BH207"/>
  <c r="BF207"/>
  <c r="BE207"/>
  <c r="BD207"/>
  <c r="BC207"/>
  <c r="Z207"/>
  <c r="X207"/>
  <c r="BH206"/>
  <c r="BF206"/>
  <c r="BE206"/>
  <c r="BD206"/>
  <c r="BC206"/>
  <c r="Z206"/>
  <c r="X206"/>
  <c r="BH205"/>
  <c r="BF205"/>
  <c r="BE205"/>
  <c r="BD205"/>
  <c r="BC205"/>
  <c r="Z205"/>
  <c r="X205"/>
  <c r="BH204"/>
  <c r="BF204"/>
  <c r="BE204"/>
  <c r="BD204"/>
  <c r="BC204"/>
  <c r="Z204"/>
  <c r="X204"/>
  <c r="BH203"/>
  <c r="BF203"/>
  <c r="BE203"/>
  <c r="BD203"/>
  <c r="BC203"/>
  <c r="Z203"/>
  <c r="X203"/>
  <c r="BH202"/>
  <c r="BF202"/>
  <c r="BE202"/>
  <c r="BD202"/>
  <c r="BC202"/>
  <c r="Z202"/>
  <c r="X202"/>
  <c r="BH201"/>
  <c r="BF201"/>
  <c r="BE201"/>
  <c r="BD201"/>
  <c r="BC201"/>
  <c r="Z201"/>
  <c r="X201"/>
  <c r="BH200"/>
  <c r="BF200"/>
  <c r="BE200"/>
  <c r="BD200"/>
  <c r="BC200"/>
  <c r="Z200"/>
  <c r="X200"/>
  <c r="BH199"/>
  <c r="BF199"/>
  <c r="BE199"/>
  <c r="BD199"/>
  <c r="BC199"/>
  <c r="Z199"/>
  <c r="X199"/>
  <c r="BH198"/>
  <c r="BF198"/>
  <c r="BE198"/>
  <c r="BD198"/>
  <c r="BC198"/>
  <c r="Z198"/>
  <c r="X198"/>
  <c r="BH197"/>
  <c r="BF197"/>
  <c r="BE197"/>
  <c r="BD197"/>
  <c r="BC197"/>
  <c r="Z197"/>
  <c r="X197"/>
  <c r="BH196"/>
  <c r="BF196"/>
  <c r="BE196"/>
  <c r="BD196"/>
  <c r="BC196"/>
  <c r="Z196"/>
  <c r="X196"/>
  <c r="BH195"/>
  <c r="BF195"/>
  <c r="BE195"/>
  <c r="BD195"/>
  <c r="BC195"/>
  <c r="Z195"/>
  <c r="X195"/>
  <c r="BH194"/>
  <c r="BF194"/>
  <c r="BE194"/>
  <c r="BD194"/>
  <c r="BC194"/>
  <c r="Z194"/>
  <c r="X194"/>
  <c r="BH193"/>
  <c r="BF193"/>
  <c r="BE193"/>
  <c r="BD193"/>
  <c r="BC193"/>
  <c r="Z193"/>
  <c r="X193"/>
  <c r="BH192"/>
  <c r="BF192"/>
  <c r="BE192"/>
  <c r="BD192"/>
  <c r="BC192"/>
  <c r="Z192"/>
  <c r="X192"/>
  <c r="BH188"/>
  <c r="BF188"/>
  <c r="BE188"/>
  <c r="BD188"/>
  <c r="BC188"/>
  <c r="Z188"/>
  <c r="X188"/>
  <c r="BH187"/>
  <c r="BF187"/>
  <c r="BE187"/>
  <c r="BD187"/>
  <c r="BC187"/>
  <c r="Z187"/>
  <c r="X187"/>
  <c r="BH186"/>
  <c r="BF186"/>
  <c r="BE186"/>
  <c r="BD186"/>
  <c r="BC186"/>
  <c r="Z186"/>
  <c r="X186"/>
  <c r="BH185"/>
  <c r="BF185"/>
  <c r="BE185"/>
  <c r="BD185"/>
  <c r="BC185"/>
  <c r="Z185"/>
  <c r="X185"/>
  <c r="V184"/>
  <c r="BH182"/>
  <c r="BF182"/>
  <c r="BE182"/>
  <c r="BD182"/>
  <c r="BC182"/>
  <c r="Z182"/>
  <c r="X182"/>
  <c r="M182"/>
  <c r="BB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BH141"/>
  <c r="BF141"/>
  <c r="BE141"/>
  <c r="BD141"/>
  <c r="BC141"/>
  <c r="Z141"/>
  <c r="X141"/>
  <c r="M141"/>
  <c r="BB141" s="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H115"/>
  <c r="BF115"/>
  <c r="BE115"/>
  <c r="BD115"/>
  <c r="BC115"/>
  <c r="Z115"/>
  <c r="Z446" s="1"/>
  <c r="X115"/>
  <c r="M115"/>
  <c r="BB115" s="1"/>
  <c r="M114"/>
  <c r="BH113"/>
  <c r="BH264"/>
  <c r="BF113"/>
  <c r="BE113"/>
  <c r="BD113"/>
  <c r="BC113"/>
  <c r="Z113"/>
  <c r="X113"/>
  <c r="X388" s="1"/>
  <c r="BH112"/>
  <c r="BF112"/>
  <c r="BE112"/>
  <c r="BD112"/>
  <c r="BC112"/>
  <c r="Z112"/>
  <c r="X112"/>
  <c r="BH111"/>
  <c r="BF111"/>
  <c r="BE111"/>
  <c r="BD111"/>
  <c r="BC111"/>
  <c r="Z111"/>
  <c r="X111"/>
  <c r="BH110"/>
  <c r="BF110"/>
  <c r="BE110"/>
  <c r="BD110"/>
  <c r="BC110"/>
  <c r="Z110"/>
  <c r="X110"/>
  <c r="BH109"/>
  <c r="BF109"/>
  <c r="BE109"/>
  <c r="BD109"/>
  <c r="BC109"/>
  <c r="Z109"/>
  <c r="X109"/>
  <c r="BH108"/>
  <c r="BF108"/>
  <c r="BE108"/>
  <c r="BD108"/>
  <c r="BC108"/>
  <c r="Z108"/>
  <c r="X108"/>
  <c r="BH107"/>
  <c r="BF107"/>
  <c r="BE107"/>
  <c r="BD107"/>
  <c r="BC107"/>
  <c r="Z107"/>
  <c r="X107"/>
  <c r="BH106"/>
  <c r="BF106"/>
  <c r="BE106"/>
  <c r="BD106"/>
  <c r="BC106"/>
  <c r="Z106"/>
  <c r="X106"/>
  <c r="BH105"/>
  <c r="BF105"/>
  <c r="BE105"/>
  <c r="BD105"/>
  <c r="BC105"/>
  <c r="Z105"/>
  <c r="X105"/>
  <c r="BH104"/>
  <c r="BF104"/>
  <c r="BE104"/>
  <c r="BD104"/>
  <c r="BC104"/>
  <c r="Z104"/>
  <c r="X104"/>
  <c r="BH103"/>
  <c r="BF103"/>
  <c r="BE103"/>
  <c r="BD103"/>
  <c r="BC103"/>
  <c r="Z103"/>
  <c r="X103"/>
  <c r="BH102"/>
  <c r="BF102"/>
  <c r="BE102"/>
  <c r="BD102"/>
  <c r="BC102"/>
  <c r="Z102"/>
  <c r="X102"/>
  <c r="V101"/>
  <c r="V100" s="1"/>
  <c r="BH99"/>
  <c r="BF99"/>
  <c r="BE99"/>
  <c r="BD99"/>
  <c r="BC99"/>
  <c r="Z99"/>
  <c r="X99"/>
  <c r="BB99"/>
  <c r="BH98"/>
  <c r="BF98"/>
  <c r="BE98"/>
  <c r="BD98"/>
  <c r="BC98"/>
  <c r="Z98"/>
  <c r="X98"/>
  <c r="BH97"/>
  <c r="Z97"/>
  <c r="X97"/>
  <c r="V97"/>
  <c r="M52"/>
  <c r="BH96"/>
  <c r="BF96"/>
  <c r="BE96"/>
  <c r="BD96"/>
  <c r="BC96"/>
  <c r="G26"/>
  <c r="Z96"/>
  <c r="Z95" s="1"/>
  <c r="Z94"/>
  <c r="X96"/>
  <c r="X95"/>
  <c r="X94" s="1"/>
  <c r="BH95"/>
  <c r="V95"/>
  <c r="V94"/>
  <c r="M51"/>
  <c r="E85"/>
  <c r="E40"/>
  <c r="D17"/>
  <c r="L89"/>
  <c r="D11"/>
  <c r="L42"/>
  <c r="E84"/>
  <c r="E4" i="21"/>
  <c r="E39" s="1"/>
  <c r="N10" i="20"/>
  <c r="N8"/>
  <c r="L42" s="1"/>
  <c r="E4"/>
  <c r="E39"/>
  <c r="E4" i="19"/>
  <c r="E39"/>
  <c r="E4" i="18"/>
  <c r="E39"/>
  <c r="E4" i="17"/>
  <c r="E68"/>
  <c r="E4" i="15"/>
  <c r="E39"/>
  <c r="E4" i="14"/>
  <c r="E39"/>
  <c r="BD305" i="22"/>
  <c r="BC305"/>
  <c r="BB305"/>
  <c r="BA305"/>
  <c r="Y305"/>
  <c r="W305"/>
  <c r="S305"/>
  <c r="R305"/>
  <c r="Q305"/>
  <c r="BD294"/>
  <c r="BC294"/>
  <c r="BB294"/>
  <c r="BA294"/>
  <c r="Y294"/>
  <c r="W294"/>
  <c r="S294"/>
  <c r="R294"/>
  <c r="Q294"/>
  <c r="BD290"/>
  <c r="BC290"/>
  <c r="BB290"/>
  <c r="BA290"/>
  <c r="Y290"/>
  <c r="W290"/>
  <c r="S290"/>
  <c r="R290"/>
  <c r="Q290"/>
  <c r="BD285"/>
  <c r="BC285"/>
  <c r="BB285"/>
  <c r="BA285"/>
  <c r="Y285"/>
  <c r="W285"/>
  <c r="S285"/>
  <c r="R285"/>
  <c r="Q285"/>
  <c r="BD282"/>
  <c r="BC282"/>
  <c r="BB282"/>
  <c r="BA282"/>
  <c r="Y282"/>
  <c r="W282"/>
  <c r="S282"/>
  <c r="R282"/>
  <c r="Q282"/>
  <c r="BD280"/>
  <c r="BC280"/>
  <c r="BB280"/>
  <c r="BA280"/>
  <c r="Y280"/>
  <c r="W280"/>
  <c r="S280"/>
  <c r="R280"/>
  <c r="Q280"/>
  <c r="BD277"/>
  <c r="BC277"/>
  <c r="BB277"/>
  <c r="BA277"/>
  <c r="Y277"/>
  <c r="W277"/>
  <c r="S277"/>
  <c r="R277"/>
  <c r="Q277"/>
  <c r="BD272"/>
  <c r="BC272"/>
  <c r="BB272"/>
  <c r="BA272"/>
  <c r="Y272"/>
  <c r="W272"/>
  <c r="S272"/>
  <c r="R272"/>
  <c r="Q272"/>
  <c r="BD269"/>
  <c r="BC269"/>
  <c r="BB269"/>
  <c r="BA269"/>
  <c r="Y269"/>
  <c r="W269"/>
  <c r="S269"/>
  <c r="R269"/>
  <c r="Q269"/>
  <c r="BD264"/>
  <c r="BC264"/>
  <c r="BB264"/>
  <c r="BA264"/>
  <c r="Y264"/>
  <c r="W264"/>
  <c r="S264"/>
  <c r="R264"/>
  <c r="Q264"/>
  <c r="BD259"/>
  <c r="BC259"/>
  <c r="BB259"/>
  <c r="BA259"/>
  <c r="Y259"/>
  <c r="W259"/>
  <c r="S259"/>
  <c r="R259"/>
  <c r="Q259"/>
  <c r="BD260"/>
  <c r="BC260"/>
  <c r="BB260"/>
  <c r="BA260"/>
  <c r="Y260"/>
  <c r="W260"/>
  <c r="S260"/>
  <c r="R260"/>
  <c r="Q260"/>
  <c r="BD261"/>
  <c r="BC261"/>
  <c r="BB261"/>
  <c r="BA261"/>
  <c r="Y261"/>
  <c r="W261"/>
  <c r="S261"/>
  <c r="R261"/>
  <c r="Q261"/>
  <c r="BD262"/>
  <c r="BC262"/>
  <c r="BB262"/>
  <c r="BA262"/>
  <c r="Y262"/>
  <c r="W262"/>
  <c r="S262"/>
  <c r="R262"/>
  <c r="Q262"/>
  <c r="BD257"/>
  <c r="BC257"/>
  <c r="BB257"/>
  <c r="BA257"/>
  <c r="Y257"/>
  <c r="W257"/>
  <c r="S257"/>
  <c r="R257"/>
  <c r="Q257"/>
  <c r="D4"/>
  <c r="D39" s="1"/>
  <c r="D40"/>
  <c r="D76"/>
  <c r="BD254"/>
  <c r="BC254"/>
  <c r="F28"/>
  <c r="BB254"/>
  <c r="F27"/>
  <c r="BA254"/>
  <c r="F26"/>
  <c r="Y254"/>
  <c r="W254"/>
  <c r="S254"/>
  <c r="S86"/>
  <c r="R254"/>
  <c r="Q254"/>
  <c r="BF259" s="1"/>
  <c r="U85"/>
  <c r="C17"/>
  <c r="C14"/>
  <c r="D45" s="1"/>
  <c r="C11"/>
  <c r="BH169" i="21"/>
  <c r="BF169"/>
  <c r="BE169"/>
  <c r="BD169"/>
  <c r="BC169"/>
  <c r="Z169"/>
  <c r="X169"/>
  <c r="M169"/>
  <c r="BB169" s="1"/>
  <c r="BH168"/>
  <c r="BH167" s="1"/>
  <c r="M167"/>
  <c r="M59" s="1"/>
  <c r="BF168"/>
  <c r="BE168"/>
  <c r="BD168"/>
  <c r="BC168"/>
  <c r="Z168"/>
  <c r="X168"/>
  <c r="X167"/>
  <c r="M168"/>
  <c r="BB168"/>
  <c r="V167"/>
  <c r="BH166"/>
  <c r="BF166"/>
  <c r="BE166"/>
  <c r="BD166"/>
  <c r="BC166"/>
  <c r="Z166"/>
  <c r="X166"/>
  <c r="M166"/>
  <c r="BB166" s="1"/>
  <c r="BH165"/>
  <c r="BF165"/>
  <c r="BE165"/>
  <c r="BD165"/>
  <c r="BC165"/>
  <c r="Z165"/>
  <c r="X165"/>
  <c r="M165"/>
  <c r="BB165"/>
  <c r="BH164"/>
  <c r="BH163"/>
  <c r="M163" s="1"/>
  <c r="M58"/>
  <c r="BF164"/>
  <c r="BE164"/>
  <c r="BD164"/>
  <c r="BC164"/>
  <c r="Z164"/>
  <c r="Z163"/>
  <c r="X164"/>
  <c r="M164"/>
  <c r="BB164" s="1"/>
  <c r="X163"/>
  <c r="V163"/>
  <c r="BH162"/>
  <c r="BF162"/>
  <c r="BE162"/>
  <c r="BD162"/>
  <c r="BC162"/>
  <c r="Z162"/>
  <c r="X162"/>
  <c r="M162"/>
  <c r="BB162"/>
  <c r="BH161"/>
  <c r="BF161"/>
  <c r="BE161"/>
  <c r="BD161"/>
  <c r="BC161"/>
  <c r="Z161"/>
  <c r="X161"/>
  <c r="M161"/>
  <c r="BB161" s="1"/>
  <c r="BH160"/>
  <c r="BF160"/>
  <c r="BE160"/>
  <c r="BD160"/>
  <c r="BC160"/>
  <c r="Z160"/>
  <c r="X160"/>
  <c r="X157" s="1"/>
  <c r="M160"/>
  <c r="BB160"/>
  <c r="BH159"/>
  <c r="BF159"/>
  <c r="BE159"/>
  <c r="BD159"/>
  <c r="BC159"/>
  <c r="Z159"/>
  <c r="X159"/>
  <c r="M159"/>
  <c r="BB159" s="1"/>
  <c r="BH158"/>
  <c r="BF158"/>
  <c r="BE158"/>
  <c r="BD158"/>
  <c r="BC158"/>
  <c r="Z158"/>
  <c r="X158"/>
  <c r="M158"/>
  <c r="BB158"/>
  <c r="V157"/>
  <c r="BH156"/>
  <c r="BF156"/>
  <c r="BE156"/>
  <c r="BD156"/>
  <c r="BC156"/>
  <c r="Z156"/>
  <c r="X156"/>
  <c r="M156"/>
  <c r="BB156" s="1"/>
  <c r="BH155"/>
  <c r="BF155"/>
  <c r="BE155"/>
  <c r="BD155"/>
  <c r="BC155"/>
  <c r="Z155"/>
  <c r="X155"/>
  <c r="M155"/>
  <c r="BB155"/>
  <c r="BH154"/>
  <c r="BF154"/>
  <c r="BE154"/>
  <c r="BD154"/>
  <c r="BC154"/>
  <c r="Z154"/>
  <c r="X154"/>
  <c r="M154"/>
  <c r="BB154" s="1"/>
  <c r="M153"/>
  <c r="BH152"/>
  <c r="BF152"/>
  <c r="BE152"/>
  <c r="BD152"/>
  <c r="BC152"/>
  <c r="Z152"/>
  <c r="X152"/>
  <c r="M152"/>
  <c r="BB152" s="1"/>
  <c r="BH151"/>
  <c r="BF151"/>
  <c r="BE151"/>
  <c r="BD151"/>
  <c r="BC151"/>
  <c r="Z151"/>
  <c r="X151"/>
  <c r="M151"/>
  <c r="BB151"/>
  <c r="BH150"/>
  <c r="BF150"/>
  <c r="BE150"/>
  <c r="BD150"/>
  <c r="BC150"/>
  <c r="Z150"/>
  <c r="X150"/>
  <c r="M150"/>
  <c r="BB150" s="1"/>
  <c r="M149"/>
  <c r="M148"/>
  <c r="M147"/>
  <c r="M146"/>
  <c r="M145"/>
  <c r="M144"/>
  <c r="M143"/>
  <c r="M142"/>
  <c r="M141"/>
  <c r="M140"/>
  <c r="BH139"/>
  <c r="BF139"/>
  <c r="BE139"/>
  <c r="BD139"/>
  <c r="BC139"/>
  <c r="Z139"/>
  <c r="X139"/>
  <c r="X136" s="1"/>
  <c r="M139"/>
  <c r="BB139"/>
  <c r="BH138"/>
  <c r="BF138"/>
  <c r="BE138"/>
  <c r="BD138"/>
  <c r="BC138"/>
  <c r="Z138"/>
  <c r="X138"/>
  <c r="M138"/>
  <c r="BB138" s="1"/>
  <c r="BH137"/>
  <c r="BF137"/>
  <c r="BE137"/>
  <c r="BD137"/>
  <c r="BC137"/>
  <c r="Z137"/>
  <c r="X137"/>
  <c r="M137"/>
  <c r="BB137"/>
  <c r="V136"/>
  <c r="BH135"/>
  <c r="BF135"/>
  <c r="BE135"/>
  <c r="BD135"/>
  <c r="BC135"/>
  <c r="Z135"/>
  <c r="X135"/>
  <c r="M135"/>
  <c r="BB135" s="1"/>
  <c r="BH134"/>
  <c r="BF134"/>
  <c r="BE134"/>
  <c r="BD134"/>
  <c r="BC134"/>
  <c r="Z134"/>
  <c r="X134"/>
  <c r="M134"/>
  <c r="BB134"/>
  <c r="BH133"/>
  <c r="BF133"/>
  <c r="BE133"/>
  <c r="BD133"/>
  <c r="BC133"/>
  <c r="Z133"/>
  <c r="X133"/>
  <c r="M133"/>
  <c r="BB133" s="1"/>
  <c r="BH132"/>
  <c r="BF132"/>
  <c r="BE132"/>
  <c r="BD132"/>
  <c r="BC132"/>
  <c r="Z132"/>
  <c r="X132"/>
  <c r="M132"/>
  <c r="BB132"/>
  <c r="BH131"/>
  <c r="BF131"/>
  <c r="BE131"/>
  <c r="BD131"/>
  <c r="BC131"/>
  <c r="Z131"/>
  <c r="X131"/>
  <c r="M131"/>
  <c r="BB131" s="1"/>
  <c r="BH130"/>
  <c r="BF130"/>
  <c r="BE130"/>
  <c r="BD130"/>
  <c r="BC130"/>
  <c r="Z130"/>
  <c r="X130"/>
  <c r="BH129"/>
  <c r="BF129"/>
  <c r="BE129"/>
  <c r="BD129"/>
  <c r="BC129"/>
  <c r="Z129"/>
  <c r="X129"/>
  <c r="M129"/>
  <c r="BB129" s="1"/>
  <c r="BH128"/>
  <c r="BF128"/>
  <c r="BE128"/>
  <c r="BD128"/>
  <c r="BC128"/>
  <c r="Z128"/>
  <c r="X128"/>
  <c r="M128"/>
  <c r="BB128"/>
  <c r="M127"/>
  <c r="BH126"/>
  <c r="BH125" s="1"/>
  <c r="BF126"/>
  <c r="BE126"/>
  <c r="BD126"/>
  <c r="BC126"/>
  <c r="Z126"/>
  <c r="X126"/>
  <c r="X125" s="1"/>
  <c r="M126"/>
  <c r="BB126"/>
  <c r="V125"/>
  <c r="BH124"/>
  <c r="BF124"/>
  <c r="BE124"/>
  <c r="BD124"/>
  <c r="BC124"/>
  <c r="Z124"/>
  <c r="X124"/>
  <c r="M124"/>
  <c r="BB124" s="1"/>
  <c r="BH90"/>
  <c r="BF90"/>
  <c r="BE90"/>
  <c r="BD90"/>
  <c r="BC90"/>
  <c r="Z90"/>
  <c r="X90"/>
  <c r="X85" s="1"/>
  <c r="X84" s="1"/>
  <c r="BH88"/>
  <c r="BF88"/>
  <c r="BE88"/>
  <c r="BD88"/>
  <c r="BC88"/>
  <c r="Z88"/>
  <c r="X88"/>
  <c r="BH86"/>
  <c r="BF86"/>
  <c r="BE86"/>
  <c r="BD86"/>
  <c r="BC86"/>
  <c r="Z86"/>
  <c r="Z85"/>
  <c r="X86"/>
  <c r="BB86"/>
  <c r="V85"/>
  <c r="V84" s="1"/>
  <c r="BH83"/>
  <c r="BF83"/>
  <c r="BE83"/>
  <c r="BD83"/>
  <c r="BC83"/>
  <c r="Z83"/>
  <c r="X83"/>
  <c r="M83"/>
  <c r="BB83"/>
  <c r="BH82"/>
  <c r="BH81"/>
  <c r="BF82"/>
  <c r="BE82"/>
  <c r="BD82"/>
  <c r="BC82"/>
  <c r="Z82"/>
  <c r="X82"/>
  <c r="X81" s="1"/>
  <c r="X78"/>
  <c r="M82"/>
  <c r="BB82" s="1"/>
  <c r="Z81"/>
  <c r="V81"/>
  <c r="BH80"/>
  <c r="BH79" s="1"/>
  <c r="BF80"/>
  <c r="BE80"/>
  <c r="BD80"/>
  <c r="G27"/>
  <c r="BC80"/>
  <c r="L26"/>
  <c r="Z80"/>
  <c r="Z79" s="1"/>
  <c r="X80"/>
  <c r="X79"/>
  <c r="M80"/>
  <c r="BB80"/>
  <c r="V79"/>
  <c r="V78" s="1"/>
  <c r="V77" s="1"/>
  <c r="E69"/>
  <c r="E40"/>
  <c r="D17"/>
  <c r="E74"/>
  <c r="D11"/>
  <c r="L71"/>
  <c r="BG165" i="20"/>
  <c r="BE165"/>
  <c r="BD165"/>
  <c r="BC165"/>
  <c r="BB165"/>
  <c r="Z165"/>
  <c r="X165"/>
  <c r="M165"/>
  <c r="BA165" s="1"/>
  <c r="BG164"/>
  <c r="BG163" s="1"/>
  <c r="M163"/>
  <c r="M59" s="1"/>
  <c r="BE164"/>
  <c r="BD164"/>
  <c r="BC164"/>
  <c r="BB164"/>
  <c r="Z164"/>
  <c r="X164"/>
  <c r="X163"/>
  <c r="M164"/>
  <c r="BA164"/>
  <c r="V163"/>
  <c r="BG162"/>
  <c r="BE162"/>
  <c r="BD162"/>
  <c r="BC162"/>
  <c r="BB162"/>
  <c r="Z162"/>
  <c r="X162"/>
  <c r="M162"/>
  <c r="BA162" s="1"/>
  <c r="BG161"/>
  <c r="BE161"/>
  <c r="BD161"/>
  <c r="BC161"/>
  <c r="BB161"/>
  <c r="Z161"/>
  <c r="X161"/>
  <c r="M161"/>
  <c r="BA161"/>
  <c r="BG160"/>
  <c r="BG159"/>
  <c r="M159" s="1"/>
  <c r="M58"/>
  <c r="BE160"/>
  <c r="BD160"/>
  <c r="BC160"/>
  <c r="BB160"/>
  <c r="Z160"/>
  <c r="Z159"/>
  <c r="X160"/>
  <c r="X159"/>
  <c r="M160"/>
  <c r="BA160"/>
  <c r="V159"/>
  <c r="BG158"/>
  <c r="BE158"/>
  <c r="BD158"/>
  <c r="BC158"/>
  <c r="BB158"/>
  <c r="Z158"/>
  <c r="X158"/>
  <c r="M158"/>
  <c r="BA158"/>
  <c r="BG157"/>
  <c r="BE157"/>
  <c r="BD157"/>
  <c r="BC157"/>
  <c r="BB157"/>
  <c r="Z157"/>
  <c r="X157"/>
  <c r="M157"/>
  <c r="BA157" s="1"/>
  <c r="BG156"/>
  <c r="BE156"/>
  <c r="BD156"/>
  <c r="BC156"/>
  <c r="BB156"/>
  <c r="Z156"/>
  <c r="X156"/>
  <c r="M156"/>
  <c r="BA156"/>
  <c r="BG155"/>
  <c r="BE155"/>
  <c r="BD155"/>
  <c r="BC155"/>
  <c r="BB155"/>
  <c r="Z155"/>
  <c r="X155"/>
  <c r="M155"/>
  <c r="BA155" s="1"/>
  <c r="BG154"/>
  <c r="BE154"/>
  <c r="BD154"/>
  <c r="BC154"/>
  <c r="BB154"/>
  <c r="Z154"/>
  <c r="X154"/>
  <c r="M154"/>
  <c r="BA154" s="1"/>
  <c r="V153"/>
  <c r="BG152"/>
  <c r="BE152"/>
  <c r="BD152"/>
  <c r="BC152"/>
  <c r="BB152"/>
  <c r="Z152"/>
  <c r="X152"/>
  <c r="M152"/>
  <c r="BA152" s="1"/>
  <c r="BG151"/>
  <c r="BE151"/>
  <c r="BD151"/>
  <c r="BC151"/>
  <c r="BB151"/>
  <c r="Z151"/>
  <c r="X151"/>
  <c r="M151"/>
  <c r="BA151"/>
  <c r="BG150"/>
  <c r="BE150"/>
  <c r="BD150"/>
  <c r="BC150"/>
  <c r="BB150"/>
  <c r="Z150"/>
  <c r="X150"/>
  <c r="M150"/>
  <c r="BA150" s="1"/>
  <c r="M149"/>
  <c r="BG148"/>
  <c r="BE148"/>
  <c r="BD148"/>
  <c r="BC148"/>
  <c r="BB148"/>
  <c r="Z148"/>
  <c r="X148"/>
  <c r="M148"/>
  <c r="BA148" s="1"/>
  <c r="BG147"/>
  <c r="BE147"/>
  <c r="BD147"/>
  <c r="BC147"/>
  <c r="BB147"/>
  <c r="Z147"/>
  <c r="X147"/>
  <c r="M147"/>
  <c r="BA147"/>
  <c r="BG146"/>
  <c r="BE146"/>
  <c r="BD146"/>
  <c r="BC146"/>
  <c r="BB146"/>
  <c r="Z146"/>
  <c r="X146"/>
  <c r="M146"/>
  <c r="BA146" s="1"/>
  <c r="M145"/>
  <c r="M144"/>
  <c r="M143"/>
  <c r="M142"/>
  <c r="M141"/>
  <c r="M140"/>
  <c r="M139"/>
  <c r="M138"/>
  <c r="M137"/>
  <c r="M136"/>
  <c r="BG135"/>
  <c r="BE135"/>
  <c r="BD135"/>
  <c r="BC135"/>
  <c r="BB135"/>
  <c r="Z135"/>
  <c r="X135"/>
  <c r="M135"/>
  <c r="BA135"/>
  <c r="BG134"/>
  <c r="BE134"/>
  <c r="BD134"/>
  <c r="BC134"/>
  <c r="BB134"/>
  <c r="Z134"/>
  <c r="X134"/>
  <c r="M134"/>
  <c r="BA134" s="1"/>
  <c r="BG133"/>
  <c r="BG132" s="1"/>
  <c r="BE133"/>
  <c r="BD133"/>
  <c r="BC133"/>
  <c r="BB133"/>
  <c r="Z133"/>
  <c r="X133"/>
  <c r="X132" s="1"/>
  <c r="M133"/>
  <c r="BA133" s="1"/>
  <c r="V132"/>
  <c r="BG131"/>
  <c r="BE131"/>
  <c r="BD131"/>
  <c r="BC131"/>
  <c r="BB131"/>
  <c r="Z131"/>
  <c r="X131"/>
  <c r="M131"/>
  <c r="BA131" s="1"/>
  <c r="BG130"/>
  <c r="BE130"/>
  <c r="BD130"/>
  <c r="BC130"/>
  <c r="BB130"/>
  <c r="Z130"/>
  <c r="X130"/>
  <c r="M130"/>
  <c r="BA130"/>
  <c r="BG129"/>
  <c r="BE129"/>
  <c r="BD129"/>
  <c r="BC129"/>
  <c r="BB129"/>
  <c r="Z129"/>
  <c r="X129"/>
  <c r="M129"/>
  <c r="BA129" s="1"/>
  <c r="BG128"/>
  <c r="BE128"/>
  <c r="BD128"/>
  <c r="BC128"/>
  <c r="BB128"/>
  <c r="Z128"/>
  <c r="X128"/>
  <c r="M128"/>
  <c r="BA128"/>
  <c r="BG127"/>
  <c r="BE127"/>
  <c r="BD127"/>
  <c r="BC127"/>
  <c r="BB127"/>
  <c r="Z127"/>
  <c r="X127"/>
  <c r="BA127"/>
  <c r="BG126"/>
  <c r="BE126"/>
  <c r="BD126"/>
  <c r="BC126"/>
  <c r="BB126"/>
  <c r="Z126"/>
  <c r="X126"/>
  <c r="BA126"/>
  <c r="BG125"/>
  <c r="BE125"/>
  <c r="BD125"/>
  <c r="BC125"/>
  <c r="BB125"/>
  <c r="Z125"/>
  <c r="X125"/>
  <c r="BA125"/>
  <c r="BG124"/>
  <c r="BE124"/>
  <c r="BD124"/>
  <c r="BC124"/>
  <c r="BB124"/>
  <c r="Z124"/>
  <c r="Z122" s="1"/>
  <c r="X124"/>
  <c r="V122"/>
  <c r="V84" s="1"/>
  <c r="BG121"/>
  <c r="BE121"/>
  <c r="BD121"/>
  <c r="BC121"/>
  <c r="BB121"/>
  <c r="Z121"/>
  <c r="X121"/>
  <c r="BA121"/>
  <c r="BG90"/>
  <c r="BE90"/>
  <c r="BD90"/>
  <c r="BC90"/>
  <c r="BB90"/>
  <c r="Z90"/>
  <c r="X90"/>
  <c r="BG88"/>
  <c r="BE88"/>
  <c r="BD88"/>
  <c r="BC88"/>
  <c r="BB88"/>
  <c r="Z88"/>
  <c r="X88"/>
  <c r="BA88"/>
  <c r="BG86"/>
  <c r="BE86"/>
  <c r="BD86"/>
  <c r="BC86"/>
  <c r="BB86"/>
  <c r="Z86"/>
  <c r="X86"/>
  <c r="X85" s="1"/>
  <c r="BA86"/>
  <c r="V85"/>
  <c r="BG83"/>
  <c r="BE83"/>
  <c r="BD83"/>
  <c r="BC83"/>
  <c r="BB83"/>
  <c r="Z83"/>
  <c r="X83"/>
  <c r="M83"/>
  <c r="BA83" s="1"/>
  <c r="BG82"/>
  <c r="BG81" s="1"/>
  <c r="BE82"/>
  <c r="BD82"/>
  <c r="BC82"/>
  <c r="BB82"/>
  <c r="Z82"/>
  <c r="Z81" s="1"/>
  <c r="X82"/>
  <c r="X81"/>
  <c r="M82"/>
  <c r="BA82"/>
  <c r="V81"/>
  <c r="BG80"/>
  <c r="BG79"/>
  <c r="BE80"/>
  <c r="G29"/>
  <c r="BD80"/>
  <c r="G28"/>
  <c r="BC80"/>
  <c r="G27"/>
  <c r="BB80"/>
  <c r="Z80"/>
  <c r="X80"/>
  <c r="X79"/>
  <c r="X78" s="1"/>
  <c r="M80"/>
  <c r="BA80" s="1"/>
  <c r="Z79"/>
  <c r="Z78" s="1"/>
  <c r="V79"/>
  <c r="E69"/>
  <c r="E40"/>
  <c r="N17"/>
  <c r="D17"/>
  <c r="L73"/>
  <c r="N16"/>
  <c r="N11"/>
  <c r="D11"/>
  <c r="BH169" i="19"/>
  <c r="BH167" s="1"/>
  <c r="M167" s="1"/>
  <c r="M59" s="1"/>
  <c r="BF169"/>
  <c r="BE169"/>
  <c r="BD169"/>
  <c r="BC169"/>
  <c r="Z169"/>
  <c r="X169"/>
  <c r="M169"/>
  <c r="BB169"/>
  <c r="BH168"/>
  <c r="BF168"/>
  <c r="BE168"/>
  <c r="BD168"/>
  <c r="BC168"/>
  <c r="Z168"/>
  <c r="Z167" s="1"/>
  <c r="X168"/>
  <c r="M168"/>
  <c r="BB168" s="1"/>
  <c r="V167"/>
  <c r="BH166"/>
  <c r="BF166"/>
  <c r="BE166"/>
  <c r="BD166"/>
  <c r="BC166"/>
  <c r="Z166"/>
  <c r="X166"/>
  <c r="M166"/>
  <c r="BB166"/>
  <c r="BH165"/>
  <c r="BF165"/>
  <c r="BE165"/>
  <c r="BD165"/>
  <c r="BC165"/>
  <c r="Z165"/>
  <c r="X165"/>
  <c r="M165"/>
  <c r="BB165" s="1"/>
  <c r="BH164"/>
  <c r="BF164"/>
  <c r="BE164"/>
  <c r="BD164"/>
  <c r="BC164"/>
  <c r="Z164"/>
  <c r="Z163" s="1"/>
  <c r="X164"/>
  <c r="M164"/>
  <c r="BB164"/>
  <c r="V163"/>
  <c r="BH162"/>
  <c r="BF162"/>
  <c r="BE162"/>
  <c r="BD162"/>
  <c r="BC162"/>
  <c r="Z162"/>
  <c r="Z157" s="1"/>
  <c r="X162"/>
  <c r="M162"/>
  <c r="BB162" s="1"/>
  <c r="BH161"/>
  <c r="BF161"/>
  <c r="BE161"/>
  <c r="BD161"/>
  <c r="BC161"/>
  <c r="Z161"/>
  <c r="X161"/>
  <c r="M161"/>
  <c r="BB161"/>
  <c r="BH160"/>
  <c r="BF160"/>
  <c r="BE160"/>
  <c r="BD160"/>
  <c r="BC160"/>
  <c r="Z160"/>
  <c r="X160"/>
  <c r="M160"/>
  <c r="BB160" s="1"/>
  <c r="BH159"/>
  <c r="BF159"/>
  <c r="BE159"/>
  <c r="BD159"/>
  <c r="BC159"/>
  <c r="Z159"/>
  <c r="X159"/>
  <c r="X157" s="1"/>
  <c r="M159"/>
  <c r="BB159"/>
  <c r="BH158"/>
  <c r="BH157"/>
  <c r="M157" s="1"/>
  <c r="M57" s="1"/>
  <c r="BF158"/>
  <c r="BE158"/>
  <c r="BD158"/>
  <c r="BC158"/>
  <c r="Z158"/>
  <c r="X158"/>
  <c r="M158"/>
  <c r="BB158"/>
  <c r="V157"/>
  <c r="BH156"/>
  <c r="BF156"/>
  <c r="BE156"/>
  <c r="BD156"/>
  <c r="BC156"/>
  <c r="Z156"/>
  <c r="X156"/>
  <c r="M156"/>
  <c r="BB156"/>
  <c r="BH155"/>
  <c r="BF155"/>
  <c r="BE155"/>
  <c r="BD155"/>
  <c r="BC155"/>
  <c r="Z155"/>
  <c r="X155"/>
  <c r="M155"/>
  <c r="BB155" s="1"/>
  <c r="BH154"/>
  <c r="BF154"/>
  <c r="BE154"/>
  <c r="BD154"/>
  <c r="BC154"/>
  <c r="Z154"/>
  <c r="X154"/>
  <c r="M154"/>
  <c r="BB154"/>
  <c r="M153"/>
  <c r="BH152"/>
  <c r="BF152"/>
  <c r="BE152"/>
  <c r="BD152"/>
  <c r="BC152"/>
  <c r="Z152"/>
  <c r="X152"/>
  <c r="M152"/>
  <c r="BB152"/>
  <c r="BH151"/>
  <c r="BF151"/>
  <c r="BE151"/>
  <c r="BD151"/>
  <c r="BC151"/>
  <c r="Z151"/>
  <c r="X151"/>
  <c r="M151"/>
  <c r="BB151" s="1"/>
  <c r="BH150"/>
  <c r="BH136" s="1"/>
  <c r="M136" s="1"/>
  <c r="M56" s="1"/>
  <c r="BF150"/>
  <c r="BE150"/>
  <c r="BD150"/>
  <c r="BC150"/>
  <c r="Z150"/>
  <c r="X150"/>
  <c r="M150"/>
  <c r="BB150"/>
  <c r="M149"/>
  <c r="M148"/>
  <c r="M147"/>
  <c r="M146"/>
  <c r="M145"/>
  <c r="M144"/>
  <c r="M143"/>
  <c r="M142"/>
  <c r="M141"/>
  <c r="M140"/>
  <c r="BH139"/>
  <c r="BF139"/>
  <c r="BE139"/>
  <c r="BD139"/>
  <c r="BC139"/>
  <c r="Z139"/>
  <c r="X139"/>
  <c r="M139"/>
  <c r="BB139" s="1"/>
  <c r="BH138"/>
  <c r="BF138"/>
  <c r="BE138"/>
  <c r="BD138"/>
  <c r="BC138"/>
  <c r="Z138"/>
  <c r="X138"/>
  <c r="M138"/>
  <c r="BB138"/>
  <c r="BH137"/>
  <c r="BF137"/>
  <c r="BE137"/>
  <c r="BD137"/>
  <c r="BC137"/>
  <c r="Z137"/>
  <c r="X137"/>
  <c r="X136" s="1"/>
  <c r="M137"/>
  <c r="BB137" s="1"/>
  <c r="Z136"/>
  <c r="V136"/>
  <c r="BH135"/>
  <c r="BF135"/>
  <c r="BE135"/>
  <c r="BD135"/>
  <c r="BC135"/>
  <c r="Z135"/>
  <c r="X135"/>
  <c r="M135"/>
  <c r="BB135"/>
  <c r="BH134"/>
  <c r="BF134"/>
  <c r="BE134"/>
  <c r="BD134"/>
  <c r="BC134"/>
  <c r="Z134"/>
  <c r="X134"/>
  <c r="M134"/>
  <c r="BB134" s="1"/>
  <c r="BH133"/>
  <c r="BF133"/>
  <c r="BE133"/>
  <c r="BD133"/>
  <c r="BC133"/>
  <c r="Z133"/>
  <c r="X133"/>
  <c r="M133"/>
  <c r="BB133"/>
  <c r="BH132"/>
  <c r="BF132"/>
  <c r="BE132"/>
  <c r="BD132"/>
  <c r="BC132"/>
  <c r="Z132"/>
  <c r="X132"/>
  <c r="M132"/>
  <c r="BB132" s="1"/>
  <c r="BH131"/>
  <c r="BF131"/>
  <c r="BE131"/>
  <c r="BD131"/>
  <c r="BC131"/>
  <c r="Z131"/>
  <c r="X131"/>
  <c r="X126" s="1"/>
  <c r="BH130"/>
  <c r="BF130"/>
  <c r="BE130"/>
  <c r="BD130"/>
  <c r="BC130"/>
  <c r="Z130"/>
  <c r="X130"/>
  <c r="BB130"/>
  <c r="BH129"/>
  <c r="BF129"/>
  <c r="BE129"/>
  <c r="BD129"/>
  <c r="BC129"/>
  <c r="Z129"/>
  <c r="X129"/>
  <c r="BB129"/>
  <c r="BH128"/>
  <c r="BH126"/>
  <c r="BF128"/>
  <c r="BE128"/>
  <c r="BD128"/>
  <c r="BC128"/>
  <c r="Z128"/>
  <c r="Z126"/>
  <c r="X128"/>
  <c r="V126"/>
  <c r="BH125"/>
  <c r="BF125"/>
  <c r="BE125"/>
  <c r="BD125"/>
  <c r="BC125"/>
  <c r="Z125"/>
  <c r="X125"/>
  <c r="BB125"/>
  <c r="BH90"/>
  <c r="BF90"/>
  <c r="BE90"/>
  <c r="BD90"/>
  <c r="BC90"/>
  <c r="Z90"/>
  <c r="X90"/>
  <c r="BH88"/>
  <c r="BF88"/>
  <c r="BE88"/>
  <c r="BD88"/>
  <c r="BC88"/>
  <c r="Z88"/>
  <c r="X88"/>
  <c r="BB88"/>
  <c r="BH86"/>
  <c r="BF86"/>
  <c r="BE86"/>
  <c r="BD86"/>
  <c r="BC86"/>
  <c r="Z86"/>
  <c r="Z85"/>
  <c r="X86"/>
  <c r="V85"/>
  <c r="V84" s="1"/>
  <c r="BH83"/>
  <c r="BF83"/>
  <c r="BE83"/>
  <c r="BD83"/>
  <c r="BC83"/>
  <c r="Z83"/>
  <c r="X83"/>
  <c r="M83"/>
  <c r="BB83"/>
  <c r="BH82"/>
  <c r="BH81"/>
  <c r="M81" s="1"/>
  <c r="M52" s="1"/>
  <c r="BF82"/>
  <c r="BE82"/>
  <c r="BD82"/>
  <c r="BC82"/>
  <c r="Z82"/>
  <c r="X82"/>
  <c r="M82"/>
  <c r="BB82"/>
  <c r="Z81"/>
  <c r="X81"/>
  <c r="V81"/>
  <c r="BH80"/>
  <c r="BH79" s="1"/>
  <c r="BF80"/>
  <c r="G29" s="1"/>
  <c r="BE80"/>
  <c r="BD80"/>
  <c r="G27"/>
  <c r="BC80"/>
  <c r="G26"/>
  <c r="Z80"/>
  <c r="X80"/>
  <c r="X79" s="1"/>
  <c r="X78" s="1"/>
  <c r="M80"/>
  <c r="BB80"/>
  <c r="Z79"/>
  <c r="Z78"/>
  <c r="V79"/>
  <c r="V78"/>
  <c r="E71"/>
  <c r="E69"/>
  <c r="E40"/>
  <c r="D17"/>
  <c r="L73"/>
  <c r="D11"/>
  <c r="L71"/>
  <c r="D11" i="18"/>
  <c r="E45"/>
  <c r="D17"/>
  <c r="E40"/>
  <c r="L42"/>
  <c r="E68"/>
  <c r="E69"/>
  <c r="L71"/>
  <c r="E74"/>
  <c r="V79"/>
  <c r="M80"/>
  <c r="BB80"/>
  <c r="X80"/>
  <c r="X79"/>
  <c r="Z80"/>
  <c r="Z79"/>
  <c r="Z78" s="1"/>
  <c r="BC80"/>
  <c r="BD80"/>
  <c r="BE80"/>
  <c r="BF80"/>
  <c r="BH80"/>
  <c r="BH79"/>
  <c r="V81"/>
  <c r="V78"/>
  <c r="M82"/>
  <c r="BB82"/>
  <c r="X82"/>
  <c r="Z82"/>
  <c r="BC82"/>
  <c r="BD82"/>
  <c r="BE82"/>
  <c r="BF82"/>
  <c r="BH82"/>
  <c r="M83"/>
  <c r="BB83" s="1"/>
  <c r="X83"/>
  <c r="X81" s="1"/>
  <c r="X78" s="1"/>
  <c r="Z83"/>
  <c r="Z81"/>
  <c r="BC83"/>
  <c r="BD83"/>
  <c r="BE83"/>
  <c r="BF83"/>
  <c r="BH83"/>
  <c r="V85"/>
  <c r="BB86"/>
  <c r="X86"/>
  <c r="Z86"/>
  <c r="Z85" s="1"/>
  <c r="BC86"/>
  <c r="BD86"/>
  <c r="BE86"/>
  <c r="BF86"/>
  <c r="BH86"/>
  <c r="BB88"/>
  <c r="X88"/>
  <c r="Z88"/>
  <c r="BC88"/>
  <c r="BD88"/>
  <c r="BE88"/>
  <c r="BF88"/>
  <c r="BH88"/>
  <c r="X90"/>
  <c r="Z90"/>
  <c r="BC90"/>
  <c r="BD90"/>
  <c r="BE90"/>
  <c r="BF90"/>
  <c r="BH90"/>
  <c r="X125"/>
  <c r="Z125"/>
  <c r="BC125"/>
  <c r="BD125"/>
  <c r="BE125"/>
  <c r="BF125"/>
  <c r="BH125"/>
  <c r="V126"/>
  <c r="BB128"/>
  <c r="X128"/>
  <c r="Z128"/>
  <c r="BC128"/>
  <c r="BD128"/>
  <c r="BE128"/>
  <c r="BF128"/>
  <c r="BH128"/>
  <c r="BB129"/>
  <c r="X129"/>
  <c r="Z129"/>
  <c r="BC129"/>
  <c r="BD129"/>
  <c r="BE129"/>
  <c r="BF129"/>
  <c r="BH129"/>
  <c r="X130"/>
  <c r="Z130"/>
  <c r="BC130"/>
  <c r="BD130"/>
  <c r="BE130"/>
  <c r="BF130"/>
  <c r="BH130"/>
  <c r="X131"/>
  <c r="Z131"/>
  <c r="BC131"/>
  <c r="BD131"/>
  <c r="BE131"/>
  <c r="BF131"/>
  <c r="BH131"/>
  <c r="M132"/>
  <c r="BB132"/>
  <c r="X132"/>
  <c r="Z132"/>
  <c r="Z126" s="1"/>
  <c r="BC132"/>
  <c r="BD132"/>
  <c r="BE132"/>
  <c r="BF132"/>
  <c r="BH132"/>
  <c r="M133"/>
  <c r="BB133" s="1"/>
  <c r="X133"/>
  <c r="Z133"/>
  <c r="BC133"/>
  <c r="BD133"/>
  <c r="BE133"/>
  <c r="BF133"/>
  <c r="BH133"/>
  <c r="M134"/>
  <c r="BB134" s="1"/>
  <c r="X134"/>
  <c r="Z134"/>
  <c r="BC134"/>
  <c r="BD134"/>
  <c r="BE134"/>
  <c r="BF134"/>
  <c r="BH134"/>
  <c r="M135"/>
  <c r="BB135"/>
  <c r="X135"/>
  <c r="Z135"/>
  <c r="BC135"/>
  <c r="BD135"/>
  <c r="BE135"/>
  <c r="BF135"/>
  <c r="G29" s="1"/>
  <c r="BH135"/>
  <c r="V136"/>
  <c r="V84" s="1"/>
  <c r="M137"/>
  <c r="BB137"/>
  <c r="X137"/>
  <c r="Z137"/>
  <c r="BC137"/>
  <c r="BD137"/>
  <c r="BE137"/>
  <c r="BF137"/>
  <c r="BH137"/>
  <c r="M138"/>
  <c r="BB138" s="1"/>
  <c r="X138"/>
  <c r="Z138"/>
  <c r="BC138"/>
  <c r="BD138"/>
  <c r="BE138"/>
  <c r="BF138"/>
  <c r="BH138"/>
  <c r="M139"/>
  <c r="BB139"/>
  <c r="X139"/>
  <c r="Z139"/>
  <c r="BC139"/>
  <c r="BD139"/>
  <c r="BE139"/>
  <c r="BF139"/>
  <c r="BH139"/>
  <c r="M140"/>
  <c r="M141"/>
  <c r="M142"/>
  <c r="M143"/>
  <c r="M144"/>
  <c r="M145"/>
  <c r="M146"/>
  <c r="M147"/>
  <c r="M148"/>
  <c r="M149"/>
  <c r="M150"/>
  <c r="BB150"/>
  <c r="X150"/>
  <c r="Z150"/>
  <c r="BC150"/>
  <c r="BD150"/>
  <c r="BE150"/>
  <c r="BF150"/>
  <c r="BH150"/>
  <c r="M151"/>
  <c r="BB151" s="1"/>
  <c r="X151"/>
  <c r="X136" s="1"/>
  <c r="Z151"/>
  <c r="BC151"/>
  <c r="BD151"/>
  <c r="BE151"/>
  <c r="BF151"/>
  <c r="BH151"/>
  <c r="BH136" s="1"/>
  <c r="M136" s="1"/>
  <c r="M56" s="1"/>
  <c r="M152"/>
  <c r="BB152"/>
  <c r="X152"/>
  <c r="Z152"/>
  <c r="BC152"/>
  <c r="BD152"/>
  <c r="BE152"/>
  <c r="BF152"/>
  <c r="BH152"/>
  <c r="M153"/>
  <c r="M154"/>
  <c r="BB154"/>
  <c r="X154"/>
  <c r="Z154"/>
  <c r="BC154"/>
  <c r="BD154"/>
  <c r="BE154"/>
  <c r="BF154"/>
  <c r="BH154"/>
  <c r="M155"/>
  <c r="BB155" s="1"/>
  <c r="X155"/>
  <c r="Z155"/>
  <c r="BC155"/>
  <c r="BD155"/>
  <c r="BE155"/>
  <c r="BF155"/>
  <c r="BH155"/>
  <c r="M156"/>
  <c r="BB156"/>
  <c r="X156"/>
  <c r="Z156"/>
  <c r="BC156"/>
  <c r="BD156"/>
  <c r="BE156"/>
  <c r="BF156"/>
  <c r="BH156"/>
  <c r="V157"/>
  <c r="M158"/>
  <c r="BB158" s="1"/>
  <c r="X158"/>
  <c r="Z158"/>
  <c r="Z157" s="1"/>
  <c r="BC158"/>
  <c r="BD158"/>
  <c r="BE158"/>
  <c r="BF158"/>
  <c r="BH158"/>
  <c r="BH157" s="1"/>
  <c r="M157" s="1"/>
  <c r="M57" s="1"/>
  <c r="M159"/>
  <c r="BB159"/>
  <c r="X159"/>
  <c r="Z159"/>
  <c r="BC159"/>
  <c r="BD159"/>
  <c r="BE159"/>
  <c r="BF159"/>
  <c r="BH159"/>
  <c r="M160"/>
  <c r="BB160"/>
  <c r="X160"/>
  <c r="Z160"/>
  <c r="BC160"/>
  <c r="BD160"/>
  <c r="BE160"/>
  <c r="BF160"/>
  <c r="BH160"/>
  <c r="M161"/>
  <c r="BB161" s="1"/>
  <c r="X161"/>
  <c r="X157" s="1"/>
  <c r="Z161"/>
  <c r="BC161"/>
  <c r="BD161"/>
  <c r="BE161"/>
  <c r="BF161"/>
  <c r="BH161"/>
  <c r="M162"/>
  <c r="BB162" s="1"/>
  <c r="X162"/>
  <c r="Z162"/>
  <c r="BC162"/>
  <c r="BD162"/>
  <c r="BE162"/>
  <c r="BF162"/>
  <c r="BH162"/>
  <c r="V163"/>
  <c r="M164"/>
  <c r="BB164"/>
  <c r="X164"/>
  <c r="Z164"/>
  <c r="BC164"/>
  <c r="BD164"/>
  <c r="BE164"/>
  <c r="BF164"/>
  <c r="BH164"/>
  <c r="M165"/>
  <c r="BB165" s="1"/>
  <c r="X165"/>
  <c r="Z165"/>
  <c r="BC165"/>
  <c r="BD165"/>
  <c r="BE165"/>
  <c r="BF165"/>
  <c r="BH165"/>
  <c r="M166"/>
  <c r="BB166"/>
  <c r="X166"/>
  <c r="X163"/>
  <c r="Z166"/>
  <c r="Z163"/>
  <c r="BC166"/>
  <c r="BD166"/>
  <c r="BE166"/>
  <c r="BF166"/>
  <c r="BH166"/>
  <c r="V167"/>
  <c r="M168"/>
  <c r="BB168"/>
  <c r="X168"/>
  <c r="Z168"/>
  <c r="BC168"/>
  <c r="BD168"/>
  <c r="BE168"/>
  <c r="BF168"/>
  <c r="BH168"/>
  <c r="M169"/>
  <c r="BB169" s="1"/>
  <c r="X169"/>
  <c r="Z169"/>
  <c r="Z167"/>
  <c r="BC169"/>
  <c r="BD169"/>
  <c r="BE169"/>
  <c r="BF169"/>
  <c r="BH169"/>
  <c r="BH167"/>
  <c r="M167" s="1"/>
  <c r="M59" s="1"/>
  <c r="BH169" i="17"/>
  <c r="BF169"/>
  <c r="BE169"/>
  <c r="BD169"/>
  <c r="BC169"/>
  <c r="Z169"/>
  <c r="X169"/>
  <c r="M169"/>
  <c r="BB169" s="1"/>
  <c r="BH168"/>
  <c r="BH167" s="1"/>
  <c r="M167" s="1"/>
  <c r="M59" s="1"/>
  <c r="BF168"/>
  <c r="BE168"/>
  <c r="BD168"/>
  <c r="BC168"/>
  <c r="Z168"/>
  <c r="Z167"/>
  <c r="X168"/>
  <c r="X167"/>
  <c r="M168"/>
  <c r="BB168"/>
  <c r="V167"/>
  <c r="BH166"/>
  <c r="BF166"/>
  <c r="BE166"/>
  <c r="BD166"/>
  <c r="BC166"/>
  <c r="Z166"/>
  <c r="X166"/>
  <c r="M166"/>
  <c r="BB166" s="1"/>
  <c r="BH165"/>
  <c r="BF165"/>
  <c r="BE165"/>
  <c r="BD165"/>
  <c r="BC165"/>
  <c r="Z165"/>
  <c r="X165"/>
  <c r="M165"/>
  <c r="BB165"/>
  <c r="BH164"/>
  <c r="BH163"/>
  <c r="M163" s="1"/>
  <c r="M58" s="1"/>
  <c r="BF164"/>
  <c r="BE164"/>
  <c r="BD164"/>
  <c r="BC164"/>
  <c r="Z164"/>
  <c r="Z163"/>
  <c r="X164"/>
  <c r="M164"/>
  <c r="BB164" s="1"/>
  <c r="X163"/>
  <c r="V163"/>
  <c r="BH162"/>
  <c r="BF162"/>
  <c r="BE162"/>
  <c r="BD162"/>
  <c r="BC162"/>
  <c r="Z162"/>
  <c r="X162"/>
  <c r="M162"/>
  <c r="BB162"/>
  <c r="BH161"/>
  <c r="BF161"/>
  <c r="BE161"/>
  <c r="BD161"/>
  <c r="BC161"/>
  <c r="Z161"/>
  <c r="X161"/>
  <c r="M161"/>
  <c r="BB161" s="1"/>
  <c r="BH160"/>
  <c r="BF160"/>
  <c r="BE160"/>
  <c r="BD160"/>
  <c r="BC160"/>
  <c r="Z160"/>
  <c r="X160"/>
  <c r="M160"/>
  <c r="BB160"/>
  <c r="BH159"/>
  <c r="BF159"/>
  <c r="BE159"/>
  <c r="BD159"/>
  <c r="BC159"/>
  <c r="Z159"/>
  <c r="X159"/>
  <c r="M159"/>
  <c r="BB159" s="1"/>
  <c r="BH158"/>
  <c r="BH157" s="1"/>
  <c r="M157" s="1"/>
  <c r="M57" s="1"/>
  <c r="BF158"/>
  <c r="BE158"/>
  <c r="BD158"/>
  <c r="BC158"/>
  <c r="Z158"/>
  <c r="Z157" s="1"/>
  <c r="X158"/>
  <c r="X157" s="1"/>
  <c r="M158"/>
  <c r="BB158" s="1"/>
  <c r="V157"/>
  <c r="BH156"/>
  <c r="BF156"/>
  <c r="BE156"/>
  <c r="BD156"/>
  <c r="BC156"/>
  <c r="Z156"/>
  <c r="X156"/>
  <c r="M156"/>
  <c r="BB156" s="1"/>
  <c r="BH155"/>
  <c r="BF155"/>
  <c r="BE155"/>
  <c r="BD155"/>
  <c r="BC155"/>
  <c r="Z155"/>
  <c r="X155"/>
  <c r="M155"/>
  <c r="BB155"/>
  <c r="BH154"/>
  <c r="BF154"/>
  <c r="BE154"/>
  <c r="BD154"/>
  <c r="BC154"/>
  <c r="Z154"/>
  <c r="X154"/>
  <c r="M154"/>
  <c r="BB154" s="1"/>
  <c r="M153"/>
  <c r="BH152"/>
  <c r="BF152"/>
  <c r="BE152"/>
  <c r="BD152"/>
  <c r="BC152"/>
  <c r="Z152"/>
  <c r="X152"/>
  <c r="M152"/>
  <c r="BB152" s="1"/>
  <c r="BH151"/>
  <c r="BF151"/>
  <c r="BE151"/>
  <c r="BD151"/>
  <c r="BC151"/>
  <c r="Z151"/>
  <c r="X151"/>
  <c r="M151"/>
  <c r="BB151"/>
  <c r="BH150"/>
  <c r="BF150"/>
  <c r="BE150"/>
  <c r="BD150"/>
  <c r="BC150"/>
  <c r="Z150"/>
  <c r="X150"/>
  <c r="M150"/>
  <c r="BB150" s="1"/>
  <c r="M149"/>
  <c r="M148"/>
  <c r="M147"/>
  <c r="M146"/>
  <c r="M145"/>
  <c r="M144"/>
  <c r="M143"/>
  <c r="M142"/>
  <c r="M141"/>
  <c r="M140"/>
  <c r="BH139"/>
  <c r="BF139"/>
  <c r="BE139"/>
  <c r="BD139"/>
  <c r="BC139"/>
  <c r="Z139"/>
  <c r="X139"/>
  <c r="M139"/>
  <c r="BB139"/>
  <c r="BH138"/>
  <c r="BF138"/>
  <c r="BE138"/>
  <c r="BD138"/>
  <c r="BC138"/>
  <c r="Z138"/>
  <c r="X138"/>
  <c r="M138"/>
  <c r="BB138" s="1"/>
  <c r="BH137"/>
  <c r="BH136" s="1"/>
  <c r="M136" s="1"/>
  <c r="M56" s="1"/>
  <c r="BF137"/>
  <c r="BE137"/>
  <c r="BD137"/>
  <c r="BC137"/>
  <c r="Z137"/>
  <c r="Z136" s="1"/>
  <c r="X137"/>
  <c r="X136" s="1"/>
  <c r="M137"/>
  <c r="BB137"/>
  <c r="V136"/>
  <c r="BH135"/>
  <c r="BF135"/>
  <c r="BE135"/>
  <c r="BD135"/>
  <c r="BC135"/>
  <c r="Z135"/>
  <c r="X135"/>
  <c r="M135"/>
  <c r="BB135"/>
  <c r="BH134"/>
  <c r="BF134"/>
  <c r="BE134"/>
  <c r="BD134"/>
  <c r="BC134"/>
  <c r="Z134"/>
  <c r="X134"/>
  <c r="M134"/>
  <c r="BB134" s="1"/>
  <c r="BH133"/>
  <c r="BF133"/>
  <c r="BE133"/>
  <c r="BD133"/>
  <c r="BC133"/>
  <c r="Z133"/>
  <c r="X133"/>
  <c r="M133"/>
  <c r="BB133"/>
  <c r="BH132"/>
  <c r="BF132"/>
  <c r="BE132"/>
  <c r="BD132"/>
  <c r="BC132"/>
  <c r="Z132"/>
  <c r="X132"/>
  <c r="M132"/>
  <c r="BB132" s="1"/>
  <c r="BH131"/>
  <c r="BF131"/>
  <c r="BE131"/>
  <c r="BD131"/>
  <c r="BC131"/>
  <c r="Z131"/>
  <c r="X131"/>
  <c r="BH130"/>
  <c r="BF130"/>
  <c r="BE130"/>
  <c r="BD130"/>
  <c r="BC130"/>
  <c r="Z130"/>
  <c r="X130"/>
  <c r="BH129"/>
  <c r="BF129"/>
  <c r="BE129"/>
  <c r="BD129"/>
  <c r="BC129"/>
  <c r="Z129"/>
  <c r="X129"/>
  <c r="BB129"/>
  <c r="BH128"/>
  <c r="BF128"/>
  <c r="BE128"/>
  <c r="BD128"/>
  <c r="BC128"/>
  <c r="Z128"/>
  <c r="X128"/>
  <c r="X126"/>
  <c r="V126"/>
  <c r="BH125"/>
  <c r="BF125"/>
  <c r="BE125"/>
  <c r="BD125"/>
  <c r="BC125"/>
  <c r="Z125"/>
  <c r="X125"/>
  <c r="BB125"/>
  <c r="BH90"/>
  <c r="BF90"/>
  <c r="BE90"/>
  <c r="BD90"/>
  <c r="BC90"/>
  <c r="Z90"/>
  <c r="X90"/>
  <c r="BB90"/>
  <c r="BH88"/>
  <c r="BF88"/>
  <c r="BE88"/>
  <c r="BD88"/>
  <c r="BC88"/>
  <c r="Z88"/>
  <c r="X88"/>
  <c r="BB88"/>
  <c r="BH86"/>
  <c r="BF86"/>
  <c r="BE86"/>
  <c r="BD86"/>
  <c r="BC86"/>
  <c r="Z86"/>
  <c r="Z85"/>
  <c r="X86"/>
  <c r="X85"/>
  <c r="X84" s="1"/>
  <c r="BB86"/>
  <c r="V85"/>
  <c r="V84" s="1"/>
  <c r="BH83"/>
  <c r="BH81" s="1"/>
  <c r="M81" s="1"/>
  <c r="M52" s="1"/>
  <c r="BF83"/>
  <c r="BE83"/>
  <c r="BD83"/>
  <c r="BC83"/>
  <c r="Z83"/>
  <c r="X83"/>
  <c r="M83"/>
  <c r="BB83"/>
  <c r="BH82"/>
  <c r="BF82"/>
  <c r="BE82"/>
  <c r="BD82"/>
  <c r="BC82"/>
  <c r="Z82"/>
  <c r="X82"/>
  <c r="X81"/>
  <c r="M82"/>
  <c r="BB82"/>
  <c r="Z81"/>
  <c r="V81"/>
  <c r="BH80"/>
  <c r="BH79" s="1"/>
  <c r="BF80"/>
  <c r="BE80"/>
  <c r="G28" s="1"/>
  <c r="BD80"/>
  <c r="G27" s="1"/>
  <c r="BC80"/>
  <c r="L26" s="1"/>
  <c r="Z80"/>
  <c r="Z79" s="1"/>
  <c r="Z78" s="1"/>
  <c r="X80"/>
  <c r="X79"/>
  <c r="X78" s="1"/>
  <c r="M80"/>
  <c r="BB80"/>
  <c r="V79"/>
  <c r="V78"/>
  <c r="E69"/>
  <c r="E40"/>
  <c r="D17"/>
  <c r="D11"/>
  <c r="L71"/>
  <c r="BH169" i="16"/>
  <c r="BF169"/>
  <c r="BE169"/>
  <c r="BD169"/>
  <c r="BC169"/>
  <c r="Z169"/>
  <c r="X169"/>
  <c r="M169"/>
  <c r="BB169" s="1"/>
  <c r="BH168"/>
  <c r="BH167" s="1"/>
  <c r="M167" s="1"/>
  <c r="M59" s="1"/>
  <c r="BF168"/>
  <c r="BE168"/>
  <c r="BD168"/>
  <c r="BC168"/>
  <c r="Z168"/>
  <c r="Z167" s="1"/>
  <c r="X168"/>
  <c r="X167" s="1"/>
  <c r="M168"/>
  <c r="BB168" s="1"/>
  <c r="V167"/>
  <c r="BH166"/>
  <c r="BF166"/>
  <c r="BE166"/>
  <c r="BD166"/>
  <c r="BC166"/>
  <c r="Z166"/>
  <c r="X166"/>
  <c r="M166"/>
  <c r="BB166" s="1"/>
  <c r="BH165"/>
  <c r="BF165"/>
  <c r="BE165"/>
  <c r="BD165"/>
  <c r="BC165"/>
  <c r="Z165"/>
  <c r="X165"/>
  <c r="M165"/>
  <c r="BB165"/>
  <c r="BH164"/>
  <c r="BH163"/>
  <c r="M163" s="1"/>
  <c r="M58" s="1"/>
  <c r="BF164"/>
  <c r="BE164"/>
  <c r="BD164"/>
  <c r="BC164"/>
  <c r="Z164"/>
  <c r="Z163"/>
  <c r="X164"/>
  <c r="X163"/>
  <c r="M164"/>
  <c r="BB164"/>
  <c r="V163"/>
  <c r="BH162"/>
  <c r="BF162"/>
  <c r="BE162"/>
  <c r="BD162"/>
  <c r="BC162"/>
  <c r="Z162"/>
  <c r="X162"/>
  <c r="M162"/>
  <c r="BB162"/>
  <c r="BH161"/>
  <c r="BF161"/>
  <c r="BE161"/>
  <c r="BD161"/>
  <c r="BC161"/>
  <c r="Z161"/>
  <c r="X161"/>
  <c r="M161"/>
  <c r="BB161" s="1"/>
  <c r="BH160"/>
  <c r="BF160"/>
  <c r="BE160"/>
  <c r="BD160"/>
  <c r="BC160"/>
  <c r="Z160"/>
  <c r="X160"/>
  <c r="M160"/>
  <c r="BB160"/>
  <c r="BH159"/>
  <c r="BF159"/>
  <c r="BE159"/>
  <c r="BD159"/>
  <c r="BC159"/>
  <c r="Z159"/>
  <c r="X159"/>
  <c r="M159"/>
  <c r="BB159" s="1"/>
  <c r="BH158"/>
  <c r="BH157" s="1"/>
  <c r="M157" s="1"/>
  <c r="M57" s="1"/>
  <c r="BF158"/>
  <c r="BE158"/>
  <c r="BD158"/>
  <c r="BC158"/>
  <c r="Z158"/>
  <c r="Z157" s="1"/>
  <c r="X158"/>
  <c r="X157" s="1"/>
  <c r="M158"/>
  <c r="BB158" s="1"/>
  <c r="V157"/>
  <c r="BH156"/>
  <c r="BF156"/>
  <c r="BE156"/>
  <c r="BD156"/>
  <c r="BC156"/>
  <c r="Z156"/>
  <c r="X156"/>
  <c r="M156"/>
  <c r="BB156" s="1"/>
  <c r="BH155"/>
  <c r="BF155"/>
  <c r="BE155"/>
  <c r="BD155"/>
  <c r="BC155"/>
  <c r="Z155"/>
  <c r="X155"/>
  <c r="M155"/>
  <c r="BB155"/>
  <c r="BH154"/>
  <c r="BF154"/>
  <c r="BE154"/>
  <c r="BD154"/>
  <c r="BC154"/>
  <c r="Z154"/>
  <c r="X154"/>
  <c r="M154"/>
  <c r="BB154" s="1"/>
  <c r="M153"/>
  <c r="BH152"/>
  <c r="BF152"/>
  <c r="BE152"/>
  <c r="BD152"/>
  <c r="BC152"/>
  <c r="Z152"/>
  <c r="X152"/>
  <c r="M152"/>
  <c r="BB152" s="1"/>
  <c r="BH151"/>
  <c r="BF151"/>
  <c r="BE151"/>
  <c r="BD151"/>
  <c r="BC151"/>
  <c r="Z151"/>
  <c r="X151"/>
  <c r="M151"/>
  <c r="BB151"/>
  <c r="BH150"/>
  <c r="BF150"/>
  <c r="BE150"/>
  <c r="BD150"/>
  <c r="BC150"/>
  <c r="Z150"/>
  <c r="X150"/>
  <c r="M150"/>
  <c r="BB150" s="1"/>
  <c r="M149"/>
  <c r="M148"/>
  <c r="M147"/>
  <c r="M146"/>
  <c r="M145"/>
  <c r="M144"/>
  <c r="M143"/>
  <c r="M142"/>
  <c r="M141"/>
  <c r="M140"/>
  <c r="BH139"/>
  <c r="BF139"/>
  <c r="BE139"/>
  <c r="BD139"/>
  <c r="BC139"/>
  <c r="Z139"/>
  <c r="X139"/>
  <c r="M139"/>
  <c r="BB139"/>
  <c r="BH138"/>
  <c r="BF138"/>
  <c r="BE138"/>
  <c r="BD138"/>
  <c r="BC138"/>
  <c r="Z138"/>
  <c r="X138"/>
  <c r="M138"/>
  <c r="BB138" s="1"/>
  <c r="BH137"/>
  <c r="BH136" s="1"/>
  <c r="BF137"/>
  <c r="BE137"/>
  <c r="BD137"/>
  <c r="BC137"/>
  <c r="Z137"/>
  <c r="Z136" s="1"/>
  <c r="X137"/>
  <c r="X136"/>
  <c r="M137"/>
  <c r="BB137"/>
  <c r="V136"/>
  <c r="BH135"/>
  <c r="BF135"/>
  <c r="BE135"/>
  <c r="BD135"/>
  <c r="BC135"/>
  <c r="Z135"/>
  <c r="X135"/>
  <c r="M135"/>
  <c r="BB135"/>
  <c r="BH134"/>
  <c r="BF134"/>
  <c r="BE134"/>
  <c r="BD134"/>
  <c r="BC134"/>
  <c r="Z134"/>
  <c r="X134"/>
  <c r="M134"/>
  <c r="BB134" s="1"/>
  <c r="BH133"/>
  <c r="BF133"/>
  <c r="BE133"/>
  <c r="BD133"/>
  <c r="BC133"/>
  <c r="Z133"/>
  <c r="X133"/>
  <c r="M133"/>
  <c r="BB133"/>
  <c r="BH132"/>
  <c r="BF132"/>
  <c r="BE132"/>
  <c r="BD132"/>
  <c r="BC132"/>
  <c r="Z132"/>
  <c r="X132"/>
  <c r="M132"/>
  <c r="BB132" s="1"/>
  <c r="BH131"/>
  <c r="BF131"/>
  <c r="BE131"/>
  <c r="BD131"/>
  <c r="BC131"/>
  <c r="Z131"/>
  <c r="X131"/>
  <c r="BH130"/>
  <c r="BF130"/>
  <c r="BE130"/>
  <c r="BD130"/>
  <c r="BC130"/>
  <c r="Z130"/>
  <c r="X130"/>
  <c r="BB130"/>
  <c r="BH129"/>
  <c r="BF129"/>
  <c r="BE129"/>
  <c r="BD129"/>
  <c r="BC129"/>
  <c r="Z129"/>
  <c r="X129"/>
  <c r="BB129"/>
  <c r="BH128"/>
  <c r="BH126"/>
  <c r="BF128"/>
  <c r="BE128"/>
  <c r="BD128"/>
  <c r="BC128"/>
  <c r="Z128"/>
  <c r="Z126"/>
  <c r="X128"/>
  <c r="X126"/>
  <c r="BB128"/>
  <c r="V126"/>
  <c r="BH125"/>
  <c r="BF125"/>
  <c r="BE125"/>
  <c r="BD125"/>
  <c r="BC125"/>
  <c r="Z125"/>
  <c r="X125"/>
  <c r="BH90"/>
  <c r="BF90"/>
  <c r="BE90"/>
  <c r="BD90"/>
  <c r="BC90"/>
  <c r="Z90"/>
  <c r="X90"/>
  <c r="BH88"/>
  <c r="BF88"/>
  <c r="BE88"/>
  <c r="BD88"/>
  <c r="BC88"/>
  <c r="Z88"/>
  <c r="X88"/>
  <c r="BB88"/>
  <c r="BH86"/>
  <c r="BH85"/>
  <c r="BF86"/>
  <c r="BE86"/>
  <c r="BD86"/>
  <c r="BC86"/>
  <c r="Z86"/>
  <c r="Z85"/>
  <c r="Z84" s="1"/>
  <c r="X86"/>
  <c r="BB86"/>
  <c r="V85"/>
  <c r="V84"/>
  <c r="BH83"/>
  <c r="BF83"/>
  <c r="BE83"/>
  <c r="BD83"/>
  <c r="BC83"/>
  <c r="Z83"/>
  <c r="X83"/>
  <c r="M83"/>
  <c r="BB83" s="1"/>
  <c r="BH82"/>
  <c r="BF82"/>
  <c r="BE82"/>
  <c r="BD82"/>
  <c r="BC82"/>
  <c r="Z82"/>
  <c r="Z81"/>
  <c r="X82"/>
  <c r="X81"/>
  <c r="M82"/>
  <c r="BB82"/>
  <c r="V81"/>
  <c r="BH80"/>
  <c r="BH79" s="1"/>
  <c r="BF80"/>
  <c r="G29" s="1"/>
  <c r="BE80"/>
  <c r="BD80"/>
  <c r="BC80"/>
  <c r="G26" s="1"/>
  <c r="Z80"/>
  <c r="Z79" s="1"/>
  <c r="Z78" s="1"/>
  <c r="Z77" s="1"/>
  <c r="X80"/>
  <c r="X79" s="1"/>
  <c r="X78" s="1"/>
  <c r="M80"/>
  <c r="BB80"/>
  <c r="V79"/>
  <c r="V78"/>
  <c r="V77" s="1"/>
  <c r="E71"/>
  <c r="E69"/>
  <c r="E40"/>
  <c r="D17"/>
  <c r="E74"/>
  <c r="D11"/>
  <c r="E73"/>
  <c r="L71"/>
  <c r="E4"/>
  <c r="E68" s="1"/>
  <c r="BH199" i="15"/>
  <c r="BF199"/>
  <c r="BE199"/>
  <c r="BD199"/>
  <c r="BC199"/>
  <c r="Z199"/>
  <c r="X199"/>
  <c r="M199"/>
  <c r="BB199"/>
  <c r="BH198"/>
  <c r="BF198"/>
  <c r="BE198"/>
  <c r="BD198"/>
  <c r="BC198"/>
  <c r="Z198"/>
  <c r="Z197" s="1"/>
  <c r="X198"/>
  <c r="X197" s="1"/>
  <c r="M198"/>
  <c r="BB198" s="1"/>
  <c r="BH197"/>
  <c r="M197" s="1"/>
  <c r="M59" s="1"/>
  <c r="V197"/>
  <c r="BH196"/>
  <c r="BF196"/>
  <c r="BE196"/>
  <c r="BD196"/>
  <c r="BC196"/>
  <c r="Z196"/>
  <c r="X196"/>
  <c r="M196"/>
  <c r="BB196"/>
  <c r="BH195"/>
  <c r="BF195"/>
  <c r="BE195"/>
  <c r="BD195"/>
  <c r="BC195"/>
  <c r="Z195"/>
  <c r="X195"/>
  <c r="M195"/>
  <c r="BB195" s="1"/>
  <c r="BH194"/>
  <c r="BH193" s="1"/>
  <c r="M193" s="1"/>
  <c r="M58" s="1"/>
  <c r="BF194"/>
  <c r="BE194"/>
  <c r="BD194"/>
  <c r="BC194"/>
  <c r="Z194"/>
  <c r="Z193"/>
  <c r="X194"/>
  <c r="X193"/>
  <c r="M194"/>
  <c r="BB194"/>
  <c r="V193"/>
  <c r="BH192"/>
  <c r="BF192"/>
  <c r="BE192"/>
  <c r="BD192"/>
  <c r="BC192"/>
  <c r="Z192"/>
  <c r="X192"/>
  <c r="M192"/>
  <c r="BB192" s="1"/>
  <c r="BH191"/>
  <c r="BF191"/>
  <c r="BE191"/>
  <c r="BD191"/>
  <c r="BC191"/>
  <c r="Z191"/>
  <c r="X191"/>
  <c r="M191"/>
  <c r="BB191"/>
  <c r="BH190"/>
  <c r="BF190"/>
  <c r="BE190"/>
  <c r="BD190"/>
  <c r="BC190"/>
  <c r="Z190"/>
  <c r="X190"/>
  <c r="M190"/>
  <c r="BB190" s="1"/>
  <c r="BH189"/>
  <c r="BF189"/>
  <c r="BE189"/>
  <c r="BD189"/>
  <c r="BC189"/>
  <c r="Z189"/>
  <c r="X189"/>
  <c r="M189"/>
  <c r="BB189"/>
  <c r="BH188"/>
  <c r="BH187"/>
  <c r="M187" s="1"/>
  <c r="M57" s="1"/>
  <c r="BF188"/>
  <c r="BE188"/>
  <c r="BD188"/>
  <c r="BC188"/>
  <c r="Z188"/>
  <c r="Z187"/>
  <c r="X188"/>
  <c r="X187"/>
  <c r="M188"/>
  <c r="BB188"/>
  <c r="V187"/>
  <c r="BH186"/>
  <c r="BF186"/>
  <c r="BE186"/>
  <c r="BD186"/>
  <c r="BC186"/>
  <c r="Z186"/>
  <c r="X186"/>
  <c r="M186"/>
  <c r="BB186"/>
  <c r="BH185"/>
  <c r="BF185"/>
  <c r="BE185"/>
  <c r="BD185"/>
  <c r="BC185"/>
  <c r="Z185"/>
  <c r="X185"/>
  <c r="M185"/>
  <c r="BB185" s="1"/>
  <c r="BH184"/>
  <c r="BF184"/>
  <c r="BE184"/>
  <c r="BD184"/>
  <c r="BC184"/>
  <c r="Z184"/>
  <c r="X184"/>
  <c r="M184"/>
  <c r="BB184"/>
  <c r="M183"/>
  <c r="BH182"/>
  <c r="BF182"/>
  <c r="BE182"/>
  <c r="BD182"/>
  <c r="BC182"/>
  <c r="Z182"/>
  <c r="X182"/>
  <c r="M182"/>
  <c r="BB182"/>
  <c r="BH181"/>
  <c r="BF181"/>
  <c r="BE181"/>
  <c r="BD181"/>
  <c r="BC181"/>
  <c r="Z181"/>
  <c r="X181"/>
  <c r="M181"/>
  <c r="BB181" s="1"/>
  <c r="BH180"/>
  <c r="BF180"/>
  <c r="BE180"/>
  <c r="BD180"/>
  <c r="BC180"/>
  <c r="Z180"/>
  <c r="X180"/>
  <c r="M180"/>
  <c r="BB180"/>
  <c r="M179"/>
  <c r="M178"/>
  <c r="M177"/>
  <c r="M176"/>
  <c r="M175"/>
  <c r="M174"/>
  <c r="M173"/>
  <c r="M172"/>
  <c r="M171"/>
  <c r="M170"/>
  <c r="BH169"/>
  <c r="BF169"/>
  <c r="BE169"/>
  <c r="BD169"/>
  <c r="BC169"/>
  <c r="Z169"/>
  <c r="X169"/>
  <c r="M169"/>
  <c r="BB169" s="1"/>
  <c r="BH168"/>
  <c r="BF168"/>
  <c r="BE168"/>
  <c r="BD168"/>
  <c r="BC168"/>
  <c r="Z168"/>
  <c r="X168"/>
  <c r="M168"/>
  <c r="BB168"/>
  <c r="BH167"/>
  <c r="BH166"/>
  <c r="M166" s="1"/>
  <c r="M56" s="1"/>
  <c r="BF167"/>
  <c r="BE167"/>
  <c r="BD167"/>
  <c r="BC167"/>
  <c r="Z167"/>
  <c r="Z166"/>
  <c r="X167"/>
  <c r="X166"/>
  <c r="M167"/>
  <c r="BB167"/>
  <c r="V166"/>
  <c r="BH165"/>
  <c r="BF165"/>
  <c r="BE165"/>
  <c r="BD165"/>
  <c r="BC165"/>
  <c r="Z165"/>
  <c r="X165"/>
  <c r="M165"/>
  <c r="BB165"/>
  <c r="BH164"/>
  <c r="BF164"/>
  <c r="BE164"/>
  <c r="BD164"/>
  <c r="BC164"/>
  <c r="Z164"/>
  <c r="X164"/>
  <c r="M164"/>
  <c r="BB164" s="1"/>
  <c r="BH163"/>
  <c r="BF163"/>
  <c r="BE163"/>
  <c r="BD163"/>
  <c r="BC163"/>
  <c r="Z163"/>
  <c r="X163"/>
  <c r="M163"/>
  <c r="BB163" s="1"/>
  <c r="BH162"/>
  <c r="BF162"/>
  <c r="BE162"/>
  <c r="BD162"/>
  <c r="BC162"/>
  <c r="Z162"/>
  <c r="X162"/>
  <c r="M162"/>
  <c r="BB162"/>
  <c r="BH161"/>
  <c r="BF161"/>
  <c r="BE161"/>
  <c r="BD161"/>
  <c r="BC161"/>
  <c r="Z161"/>
  <c r="X161"/>
  <c r="M161"/>
  <c r="BB161" s="1"/>
  <c r="BH160"/>
  <c r="BF160"/>
  <c r="BE160"/>
  <c r="BD160"/>
  <c r="BC160"/>
  <c r="Z160"/>
  <c r="X160"/>
  <c r="M160"/>
  <c r="BB160"/>
  <c r="BH159"/>
  <c r="BF159"/>
  <c r="BE159"/>
  <c r="BD159"/>
  <c r="BC159"/>
  <c r="Z159"/>
  <c r="X159"/>
  <c r="M159"/>
  <c r="BB159" s="1"/>
  <c r="BH158"/>
  <c r="BF158"/>
  <c r="BE158"/>
  <c r="BD158"/>
  <c r="BC158"/>
  <c r="Z158"/>
  <c r="Z156"/>
  <c r="X158"/>
  <c r="X156"/>
  <c r="M158"/>
  <c r="BB158"/>
  <c r="V156"/>
  <c r="BH155"/>
  <c r="BF155"/>
  <c r="BE155"/>
  <c r="BD155"/>
  <c r="BC155"/>
  <c r="Z155"/>
  <c r="X155"/>
  <c r="X85" s="1"/>
  <c r="X84" s="1"/>
  <c r="BH114"/>
  <c r="BF114"/>
  <c r="BE114"/>
  <c r="BD114"/>
  <c r="BC114"/>
  <c r="Z114"/>
  <c r="X114"/>
  <c r="BB114"/>
  <c r="BH88"/>
  <c r="BF88"/>
  <c r="BE88"/>
  <c r="BD88"/>
  <c r="BC88"/>
  <c r="Z88"/>
  <c r="X88"/>
  <c r="BB88"/>
  <c r="BH86"/>
  <c r="BH85"/>
  <c r="BF86"/>
  <c r="BE86"/>
  <c r="BD86"/>
  <c r="BC86"/>
  <c r="Z86"/>
  <c r="Z85"/>
  <c r="Z84" s="1"/>
  <c r="X86"/>
  <c r="BB86"/>
  <c r="V85"/>
  <c r="V84" s="1"/>
  <c r="BH83"/>
  <c r="BF83"/>
  <c r="BE83"/>
  <c r="BD83"/>
  <c r="BC83"/>
  <c r="Z83"/>
  <c r="X83"/>
  <c r="M83"/>
  <c r="BB83"/>
  <c r="BH82"/>
  <c r="BH81"/>
  <c r="M81" s="1"/>
  <c r="M52"/>
  <c r="BF82"/>
  <c r="BE82"/>
  <c r="BD82"/>
  <c r="BC82"/>
  <c r="Z82"/>
  <c r="Z81"/>
  <c r="X82"/>
  <c r="X81"/>
  <c r="M82"/>
  <c r="BB82"/>
  <c r="V81"/>
  <c r="BH80"/>
  <c r="BH79" s="1"/>
  <c r="BH78" s="1"/>
  <c r="M78" s="1"/>
  <c r="M50" s="1"/>
  <c r="BF80"/>
  <c r="BE80"/>
  <c r="BD80"/>
  <c r="BC80"/>
  <c r="Z80"/>
  <c r="X80"/>
  <c r="X79"/>
  <c r="M80"/>
  <c r="BB80" s="1"/>
  <c r="Z79"/>
  <c r="V79"/>
  <c r="V78" s="1"/>
  <c r="E69"/>
  <c r="E40"/>
  <c r="D17"/>
  <c r="D11"/>
  <c r="L71"/>
  <c r="BH229" i="14"/>
  <c r="BF229"/>
  <c r="BE229"/>
  <c r="BD229"/>
  <c r="BC229"/>
  <c r="Z229"/>
  <c r="X229"/>
  <c r="M229"/>
  <c r="BB229" s="1"/>
  <c r="BH228"/>
  <c r="BH227" s="1"/>
  <c r="M227" s="1"/>
  <c r="M59" s="1"/>
  <c r="BF228"/>
  <c r="BE228"/>
  <c r="BD228"/>
  <c r="BC228"/>
  <c r="Z228"/>
  <c r="X228"/>
  <c r="X227"/>
  <c r="M228"/>
  <c r="BB228"/>
  <c r="V227"/>
  <c r="BH226"/>
  <c r="BF226"/>
  <c r="BE226"/>
  <c r="BD226"/>
  <c r="BC226"/>
  <c r="Z226"/>
  <c r="X226"/>
  <c r="M226"/>
  <c r="BB226"/>
  <c r="BH225"/>
  <c r="BF225"/>
  <c r="BE225"/>
  <c r="BD225"/>
  <c r="BC225"/>
  <c r="Z225"/>
  <c r="X225"/>
  <c r="M225"/>
  <c r="BB225" s="1"/>
  <c r="BH224"/>
  <c r="BF224"/>
  <c r="BE224"/>
  <c r="BD224"/>
  <c r="BC224"/>
  <c r="Z224"/>
  <c r="X224"/>
  <c r="M224"/>
  <c r="BB224"/>
  <c r="V223"/>
  <c r="BH222"/>
  <c r="BF222"/>
  <c r="BE222"/>
  <c r="BD222"/>
  <c r="BC222"/>
  <c r="Z222"/>
  <c r="Z217" s="1"/>
  <c r="X222"/>
  <c r="M222"/>
  <c r="BB222" s="1"/>
  <c r="BH221"/>
  <c r="BF221"/>
  <c r="BE221"/>
  <c r="BD221"/>
  <c r="BC221"/>
  <c r="Z221"/>
  <c r="X221"/>
  <c r="M221"/>
  <c r="BB221"/>
  <c r="BH220"/>
  <c r="BF220"/>
  <c r="BE220"/>
  <c r="BD220"/>
  <c r="BC220"/>
  <c r="Z220"/>
  <c r="X220"/>
  <c r="M220"/>
  <c r="BB220" s="1"/>
  <c r="BH219"/>
  <c r="BF219"/>
  <c r="BE219"/>
  <c r="BD219"/>
  <c r="BC219"/>
  <c r="Z219"/>
  <c r="X219"/>
  <c r="M219"/>
  <c r="BB219"/>
  <c r="BH218"/>
  <c r="BH217"/>
  <c r="M217" s="1"/>
  <c r="M57" s="1"/>
  <c r="BF218"/>
  <c r="BE218"/>
  <c r="BD218"/>
  <c r="BC218"/>
  <c r="Z218"/>
  <c r="X218"/>
  <c r="M218"/>
  <c r="BB218" s="1"/>
  <c r="V217"/>
  <c r="BH216"/>
  <c r="BF216"/>
  <c r="BE216"/>
  <c r="BD216"/>
  <c r="BC216"/>
  <c r="Z216"/>
  <c r="X216"/>
  <c r="M216"/>
  <c r="BB216" s="1"/>
  <c r="BH215"/>
  <c r="BF215"/>
  <c r="BE215"/>
  <c r="BD215"/>
  <c r="BC215"/>
  <c r="Z215"/>
  <c r="X215"/>
  <c r="M215"/>
  <c r="BB215"/>
  <c r="BH214"/>
  <c r="BF214"/>
  <c r="BE214"/>
  <c r="BD214"/>
  <c r="BC214"/>
  <c r="Z214"/>
  <c r="X214"/>
  <c r="M214"/>
  <c r="BB214" s="1"/>
  <c r="M213"/>
  <c r="BH212"/>
  <c r="BF212"/>
  <c r="BE212"/>
  <c r="BD212"/>
  <c r="BC212"/>
  <c r="Z212"/>
  <c r="X212"/>
  <c r="M212"/>
  <c r="BB212" s="1"/>
  <c r="BH211"/>
  <c r="BF211"/>
  <c r="BE211"/>
  <c r="BD211"/>
  <c r="BC211"/>
  <c r="Z211"/>
  <c r="X211"/>
  <c r="M211"/>
  <c r="BB211"/>
  <c r="BH210"/>
  <c r="BF210"/>
  <c r="BE210"/>
  <c r="BD210"/>
  <c r="BC210"/>
  <c r="Z210"/>
  <c r="X210"/>
  <c r="M210"/>
  <c r="BB210" s="1"/>
  <c r="M209"/>
  <c r="M208"/>
  <c r="M207"/>
  <c r="M206"/>
  <c r="M205"/>
  <c r="M204"/>
  <c r="M203"/>
  <c r="M202"/>
  <c r="M201"/>
  <c r="M200"/>
  <c r="BH199"/>
  <c r="BF199"/>
  <c r="BE199"/>
  <c r="BD199"/>
  <c r="BC199"/>
  <c r="Z199"/>
  <c r="X199"/>
  <c r="M199"/>
  <c r="BB199"/>
  <c r="BH198"/>
  <c r="BF198"/>
  <c r="BE198"/>
  <c r="BD198"/>
  <c r="BC198"/>
  <c r="Z198"/>
  <c r="X198"/>
  <c r="M198"/>
  <c r="BB198" s="1"/>
  <c r="BH197"/>
  <c r="BF197"/>
  <c r="BE197"/>
  <c r="BD197"/>
  <c r="BC197"/>
  <c r="Z197"/>
  <c r="X197"/>
  <c r="M197"/>
  <c r="BB197" s="1"/>
  <c r="V196"/>
  <c r="BH195"/>
  <c r="BF195"/>
  <c r="BE195"/>
  <c r="BD195"/>
  <c r="BC195"/>
  <c r="Z195"/>
  <c r="X195"/>
  <c r="M195"/>
  <c r="BB195" s="1"/>
  <c r="BH194"/>
  <c r="BF194"/>
  <c r="BE194"/>
  <c r="BD194"/>
  <c r="BC194"/>
  <c r="Z194"/>
  <c r="X194"/>
  <c r="M194"/>
  <c r="BB194"/>
  <c r="BH193"/>
  <c r="BF193"/>
  <c r="BE193"/>
  <c r="BD193"/>
  <c r="BC193"/>
  <c r="Z193"/>
  <c r="X193"/>
  <c r="M193"/>
  <c r="BB193" s="1"/>
  <c r="BH192"/>
  <c r="BF192"/>
  <c r="BE192"/>
  <c r="BD192"/>
  <c r="BC192"/>
  <c r="Z192"/>
  <c r="X192"/>
  <c r="M192"/>
  <c r="BB192"/>
  <c r="BH191"/>
  <c r="BF191"/>
  <c r="BE191"/>
  <c r="BD191"/>
  <c r="BC191"/>
  <c r="Z191"/>
  <c r="X191"/>
  <c r="BB191"/>
  <c r="BH190"/>
  <c r="BF190"/>
  <c r="BE190"/>
  <c r="BD190"/>
  <c r="BC190"/>
  <c r="Z190"/>
  <c r="X190"/>
  <c r="BB190"/>
  <c r="BH189"/>
  <c r="BF189"/>
  <c r="BE189"/>
  <c r="BD189"/>
  <c r="BC189"/>
  <c r="Z189"/>
  <c r="X189"/>
  <c r="BH188"/>
  <c r="BF188"/>
  <c r="BE188"/>
  <c r="BD188"/>
  <c r="BC188"/>
  <c r="Z188"/>
  <c r="X188"/>
  <c r="BB188"/>
  <c r="V186"/>
  <c r="BH185"/>
  <c r="BF185"/>
  <c r="BE185"/>
  <c r="BD185"/>
  <c r="BC185"/>
  <c r="Z185"/>
  <c r="X185"/>
  <c r="BB185"/>
  <c r="BH136"/>
  <c r="BF136"/>
  <c r="BE136"/>
  <c r="BD136"/>
  <c r="BC136"/>
  <c r="Z136"/>
  <c r="X136"/>
  <c r="BB136"/>
  <c r="BH90"/>
  <c r="BF90"/>
  <c r="BE90"/>
  <c r="BD90"/>
  <c r="BC90"/>
  <c r="Z90"/>
  <c r="X90"/>
  <c r="BB90"/>
  <c r="BH86"/>
  <c r="BF86"/>
  <c r="BE86"/>
  <c r="BD86"/>
  <c r="BC86"/>
  <c r="Z86"/>
  <c r="X86"/>
  <c r="X85"/>
  <c r="BB86"/>
  <c r="V85"/>
  <c r="BH83"/>
  <c r="BF83"/>
  <c r="BE83"/>
  <c r="BD83"/>
  <c r="BC83"/>
  <c r="Z83"/>
  <c r="X83"/>
  <c r="M83"/>
  <c r="BB83"/>
  <c r="BH82"/>
  <c r="BF82"/>
  <c r="BE82"/>
  <c r="BD82"/>
  <c r="BC82"/>
  <c r="Z82"/>
  <c r="Z81" s="1"/>
  <c r="X82"/>
  <c r="X81"/>
  <c r="M82"/>
  <c r="BB82"/>
  <c r="V81"/>
  <c r="BH80"/>
  <c r="BH79"/>
  <c r="BF80"/>
  <c r="BE80"/>
  <c r="BD80"/>
  <c r="BC80"/>
  <c r="G26"/>
  <c r="Z80"/>
  <c r="Z79"/>
  <c r="Z78" s="1"/>
  <c r="X80"/>
  <c r="X79" s="1"/>
  <c r="M80"/>
  <c r="BB80"/>
  <c r="X78"/>
  <c r="V79"/>
  <c r="E69"/>
  <c r="E40"/>
  <c r="D17"/>
  <c r="E74"/>
  <c r="D11"/>
  <c r="L71"/>
  <c r="D11" i="2"/>
  <c r="N11"/>
  <c r="N13"/>
  <c r="D14"/>
  <c r="E45"/>
  <c r="N14"/>
  <c r="N16"/>
  <c r="D17"/>
  <c r="N17"/>
  <c r="E40"/>
  <c r="E63"/>
  <c r="Y73"/>
  <c r="U74"/>
  <c r="V74"/>
  <c r="W74"/>
  <c r="AA74"/>
  <c r="AC74"/>
  <c r="AY74"/>
  <c r="AZ74"/>
  <c r="BA74"/>
  <c r="BB74"/>
  <c r="U75"/>
  <c r="O75"/>
  <c r="AX75" s="1"/>
  <c r="V75"/>
  <c r="V73" s="1"/>
  <c r="W75"/>
  <c r="AA75"/>
  <c r="AC75"/>
  <c r="AC73"/>
  <c r="AY75"/>
  <c r="AZ75"/>
  <c r="BA75"/>
  <c r="BB75"/>
  <c r="U76"/>
  <c r="BD76"/>
  <c r="V76"/>
  <c r="W76"/>
  <c r="AA76"/>
  <c r="AC76"/>
  <c r="AY76"/>
  <c r="AZ76"/>
  <c r="BA76"/>
  <c r="BB76"/>
  <c r="Y77"/>
  <c r="U78"/>
  <c r="BD78"/>
  <c r="BD77" s="1"/>
  <c r="L77" s="1"/>
  <c r="L52" s="1"/>
  <c r="V78"/>
  <c r="V77" s="1"/>
  <c r="W78"/>
  <c r="W77" s="1"/>
  <c r="AA78"/>
  <c r="AA77" s="1"/>
  <c r="AC78"/>
  <c r="AC77" s="1"/>
  <c r="AY78"/>
  <c r="AZ78"/>
  <c r="BA78"/>
  <c r="BB78"/>
  <c r="Y79"/>
  <c r="U80"/>
  <c r="O80"/>
  <c r="AX80" s="1"/>
  <c r="V80"/>
  <c r="W80"/>
  <c r="AA80"/>
  <c r="AC80"/>
  <c r="AY80"/>
  <c r="AZ80"/>
  <c r="BA80"/>
  <c r="BB80"/>
  <c r="U81"/>
  <c r="O81" s="1"/>
  <c r="AX81"/>
  <c r="V81"/>
  <c r="W81"/>
  <c r="AA81"/>
  <c r="AC81"/>
  <c r="AY81"/>
  <c r="AZ81"/>
  <c r="BA81"/>
  <c r="BB81"/>
  <c r="U82"/>
  <c r="O82"/>
  <c r="AX82" s="1"/>
  <c r="V82"/>
  <c r="W82"/>
  <c r="AA82"/>
  <c r="AC82"/>
  <c r="AY82"/>
  <c r="AZ82"/>
  <c r="BA82"/>
  <c r="BB82"/>
  <c r="U83"/>
  <c r="BD83" s="1"/>
  <c r="V83"/>
  <c r="W83"/>
  <c r="AA83"/>
  <c r="AC83"/>
  <c r="AY83"/>
  <c r="AZ83"/>
  <c r="BA83"/>
  <c r="BB83"/>
  <c r="U84"/>
  <c r="O84" s="1"/>
  <c r="AX84" s="1"/>
  <c r="V84"/>
  <c r="W84"/>
  <c r="AA84"/>
  <c r="AC84"/>
  <c r="AY84"/>
  <c r="AZ84"/>
  <c r="BA84"/>
  <c r="BB84"/>
  <c r="U85"/>
  <c r="BD85"/>
  <c r="V85"/>
  <c r="W85"/>
  <c r="AA85"/>
  <c r="AC85"/>
  <c r="AY85"/>
  <c r="AZ85"/>
  <c r="BA85"/>
  <c r="BB85"/>
  <c r="E4" i="3"/>
  <c r="E39" s="1"/>
  <c r="L42"/>
  <c r="N10"/>
  <c r="D11"/>
  <c r="N11"/>
  <c r="N13"/>
  <c r="D14"/>
  <c r="E78" s="1"/>
  <c r="N14"/>
  <c r="N16"/>
  <c r="D17"/>
  <c r="N17"/>
  <c r="E40"/>
  <c r="E73"/>
  <c r="Y83"/>
  <c r="Y82" s="1"/>
  <c r="U84"/>
  <c r="BD84"/>
  <c r="BD83" s="1"/>
  <c r="V84"/>
  <c r="V83" s="1"/>
  <c r="W84"/>
  <c r="W83" s="1"/>
  <c r="AA84"/>
  <c r="AA83" s="1"/>
  <c r="AC84"/>
  <c r="AC83" s="1"/>
  <c r="AY84"/>
  <c r="AZ84"/>
  <c r="BA84"/>
  <c r="BB84"/>
  <c r="Y85"/>
  <c r="U86"/>
  <c r="O86" s="1"/>
  <c r="AX86" s="1"/>
  <c r="V86"/>
  <c r="W86"/>
  <c r="AA86"/>
  <c r="AC86"/>
  <c r="AY86"/>
  <c r="AZ86"/>
  <c r="BA86"/>
  <c r="BB86"/>
  <c r="U87"/>
  <c r="O87"/>
  <c r="AX87" s="1"/>
  <c r="V87"/>
  <c r="W87"/>
  <c r="AA87"/>
  <c r="AC87"/>
  <c r="AC85"/>
  <c r="AY87"/>
  <c r="AZ87"/>
  <c r="BA87"/>
  <c r="BB87"/>
  <c r="Y89"/>
  <c r="U90"/>
  <c r="O90"/>
  <c r="AX90" s="1"/>
  <c r="V90"/>
  <c r="W90"/>
  <c r="AA90"/>
  <c r="AC90"/>
  <c r="AY90"/>
  <c r="AZ90"/>
  <c r="BA90"/>
  <c r="BB90"/>
  <c r="U91"/>
  <c r="BD91" s="1"/>
  <c r="V91"/>
  <c r="W91"/>
  <c r="AA91"/>
  <c r="AC91"/>
  <c r="AY91"/>
  <c r="AZ91"/>
  <c r="BA91"/>
  <c r="BB91"/>
  <c r="U92"/>
  <c r="O92" s="1"/>
  <c r="AX92"/>
  <c r="V92"/>
  <c r="W92"/>
  <c r="AA92"/>
  <c r="AC92"/>
  <c r="AY92"/>
  <c r="AZ92"/>
  <c r="BA92"/>
  <c r="BB92"/>
  <c r="U93"/>
  <c r="BD93"/>
  <c r="V93"/>
  <c r="W93"/>
  <c r="AA93"/>
  <c r="AC93"/>
  <c r="AY93"/>
  <c r="AZ93"/>
  <c r="BA93"/>
  <c r="BB93"/>
  <c r="U94"/>
  <c r="O94"/>
  <c r="AX94" s="1"/>
  <c r="V94"/>
  <c r="W94"/>
  <c r="AA94"/>
  <c r="AC94"/>
  <c r="AY94"/>
  <c r="AZ94"/>
  <c r="BA94"/>
  <c r="BB94"/>
  <c r="U95"/>
  <c r="O95" s="1"/>
  <c r="AX95"/>
  <c r="V95"/>
  <c r="W95"/>
  <c r="AA95"/>
  <c r="AC95"/>
  <c r="AY95"/>
  <c r="AZ95"/>
  <c r="BA95"/>
  <c r="BB95"/>
  <c r="U96"/>
  <c r="O96"/>
  <c r="AX96" s="1"/>
  <c r="V96"/>
  <c r="W96"/>
  <c r="AA96"/>
  <c r="AC96"/>
  <c r="AY96"/>
  <c r="AZ96"/>
  <c r="BA96"/>
  <c r="BB96"/>
  <c r="U97"/>
  <c r="O97"/>
  <c r="AX97" s="1"/>
  <c r="V97"/>
  <c r="W97"/>
  <c r="AA97"/>
  <c r="AC97"/>
  <c r="AY97"/>
  <c r="AZ97"/>
  <c r="BA97"/>
  <c r="BB97"/>
  <c r="U98"/>
  <c r="O98" s="1"/>
  <c r="AX98" s="1"/>
  <c r="V98"/>
  <c r="W98"/>
  <c r="AA98"/>
  <c r="AC98"/>
  <c r="AY98"/>
  <c r="AZ98"/>
  <c r="BA98"/>
  <c r="BB98"/>
  <c r="U99"/>
  <c r="O99"/>
  <c r="AX99" s="1"/>
  <c r="V99"/>
  <c r="W99"/>
  <c r="AA99"/>
  <c r="AC99"/>
  <c r="AY99"/>
  <c r="AZ99"/>
  <c r="BA99"/>
  <c r="BB99"/>
  <c r="U100"/>
  <c r="BD100" s="1"/>
  <c r="V100"/>
  <c r="W100"/>
  <c r="AA100"/>
  <c r="AC100"/>
  <c r="AY100"/>
  <c r="AZ100"/>
  <c r="BA100"/>
  <c r="BB100"/>
  <c r="U101"/>
  <c r="BD101" s="1"/>
  <c r="V101"/>
  <c r="W101"/>
  <c r="AA101"/>
  <c r="AC101"/>
  <c r="AY101"/>
  <c r="AZ101"/>
  <c r="BA101"/>
  <c r="BB101"/>
  <c r="Y102"/>
  <c r="U103"/>
  <c r="O103"/>
  <c r="AX103" s="1"/>
  <c r="V103"/>
  <c r="W103"/>
  <c r="AA103"/>
  <c r="AC103"/>
  <c r="AY103"/>
  <c r="AZ103"/>
  <c r="BA103"/>
  <c r="BB103"/>
  <c r="BD103"/>
  <c r="U104"/>
  <c r="O104"/>
  <c r="AX104" s="1"/>
  <c r="V104"/>
  <c r="W104"/>
  <c r="AA104"/>
  <c r="AC104"/>
  <c r="AY104"/>
  <c r="AZ104"/>
  <c r="BA104"/>
  <c r="BB104"/>
  <c r="U105"/>
  <c r="BD105" s="1"/>
  <c r="V105"/>
  <c r="W105"/>
  <c r="AA105"/>
  <c r="AC105"/>
  <c r="AY105"/>
  <c r="AZ105"/>
  <c r="BA105"/>
  <c r="BB105"/>
  <c r="U106"/>
  <c r="BD106"/>
  <c r="V106"/>
  <c r="W106"/>
  <c r="AA106"/>
  <c r="AC106"/>
  <c r="AC102" s="1"/>
  <c r="AY106"/>
  <c r="AZ106"/>
  <c r="BA106"/>
  <c r="BB106"/>
  <c r="U107"/>
  <c r="BD107"/>
  <c r="V107"/>
  <c r="W107"/>
  <c r="AA107"/>
  <c r="AC107"/>
  <c r="AY107"/>
  <c r="AZ107"/>
  <c r="BA107"/>
  <c r="BB107"/>
  <c r="U108"/>
  <c r="O108"/>
  <c r="AX108" s="1"/>
  <c r="V108"/>
  <c r="W108"/>
  <c r="AA108"/>
  <c r="AC108"/>
  <c r="AY108"/>
  <c r="AZ108"/>
  <c r="BA108"/>
  <c r="BB108"/>
  <c r="U109"/>
  <c r="O109" s="1"/>
  <c r="AX109" s="1"/>
  <c r="V109"/>
  <c r="W109"/>
  <c r="AA109"/>
  <c r="AC109"/>
  <c r="AY109"/>
  <c r="AZ109"/>
  <c r="BA109"/>
  <c r="BB109"/>
  <c r="U110"/>
  <c r="BD110"/>
  <c r="V110"/>
  <c r="W110"/>
  <c r="AA110"/>
  <c r="AC110"/>
  <c r="AY110"/>
  <c r="AZ110"/>
  <c r="BA110"/>
  <c r="BB110"/>
  <c r="U111"/>
  <c r="BD111"/>
  <c r="V111"/>
  <c r="W111"/>
  <c r="AA111"/>
  <c r="AC111"/>
  <c r="AY111"/>
  <c r="AZ111"/>
  <c r="BA111"/>
  <c r="BB111"/>
  <c r="U112"/>
  <c r="BD112"/>
  <c r="V112"/>
  <c r="W112"/>
  <c r="AA112"/>
  <c r="AC112"/>
  <c r="AY112"/>
  <c r="AZ112"/>
  <c r="BA112"/>
  <c r="BB112"/>
  <c r="U113"/>
  <c r="BD113"/>
  <c r="V113"/>
  <c r="W113"/>
  <c r="AA113"/>
  <c r="AC113"/>
  <c r="AY113"/>
  <c r="AZ113"/>
  <c r="BA113"/>
  <c r="BB113"/>
  <c r="U114"/>
  <c r="BD114"/>
  <c r="V114"/>
  <c r="W114"/>
  <c r="AA114"/>
  <c r="AC114"/>
  <c r="AY114"/>
  <c r="AZ114"/>
  <c r="BA114"/>
  <c r="BB114"/>
  <c r="Y115"/>
  <c r="U116"/>
  <c r="O116"/>
  <c r="AX116" s="1"/>
  <c r="V116"/>
  <c r="W116"/>
  <c r="AA116"/>
  <c r="AC116"/>
  <c r="AY116"/>
  <c r="AZ116"/>
  <c r="BA116"/>
  <c r="BB116"/>
  <c r="U117"/>
  <c r="O117" s="1"/>
  <c r="AX117"/>
  <c r="V117"/>
  <c r="W117"/>
  <c r="AA117"/>
  <c r="AC117"/>
  <c r="AY117"/>
  <c r="AZ117"/>
  <c r="BA117"/>
  <c r="BB117"/>
  <c r="U118"/>
  <c r="BD118"/>
  <c r="V118"/>
  <c r="W118"/>
  <c r="AA118"/>
  <c r="AC118"/>
  <c r="AY118"/>
  <c r="AZ118"/>
  <c r="BA118"/>
  <c r="BB118"/>
  <c r="U119"/>
  <c r="BD119"/>
  <c r="V119"/>
  <c r="W119"/>
  <c r="AA119"/>
  <c r="AC119"/>
  <c r="AY119"/>
  <c r="AZ119"/>
  <c r="BA119"/>
  <c r="BB119"/>
  <c r="U120"/>
  <c r="BD120"/>
  <c r="V120"/>
  <c r="W120"/>
  <c r="AA120"/>
  <c r="AC120"/>
  <c r="AY120"/>
  <c r="AZ120"/>
  <c r="BA120"/>
  <c r="BB120"/>
  <c r="U121"/>
  <c r="O121"/>
  <c r="AX121" s="1"/>
  <c r="V121"/>
  <c r="W121"/>
  <c r="AA121"/>
  <c r="AC121"/>
  <c r="AY121"/>
  <c r="AZ121"/>
  <c r="BA121"/>
  <c r="BB121"/>
  <c r="U122"/>
  <c r="BD122" s="1"/>
  <c r="V122"/>
  <c r="W122"/>
  <c r="AA122"/>
  <c r="AC122"/>
  <c r="AY122"/>
  <c r="AZ122"/>
  <c r="BA122"/>
  <c r="BB122"/>
  <c r="U123"/>
  <c r="O123" s="1"/>
  <c r="AX123" s="1"/>
  <c r="V123"/>
  <c r="W123"/>
  <c r="AA123"/>
  <c r="AC123"/>
  <c r="AY123"/>
  <c r="AZ123"/>
  <c r="BA123"/>
  <c r="BB123"/>
  <c r="U124"/>
  <c r="O124"/>
  <c r="AX124" s="1"/>
  <c r="V124"/>
  <c r="W124"/>
  <c r="AA124"/>
  <c r="AC124"/>
  <c r="AY124"/>
  <c r="AZ124"/>
  <c r="BA124"/>
  <c r="BB124"/>
  <c r="U125"/>
  <c r="O125" s="1"/>
  <c r="AX125" s="1"/>
  <c r="V125"/>
  <c r="W125"/>
  <c r="AA125"/>
  <c r="AC125"/>
  <c r="AY125"/>
  <c r="AZ125"/>
  <c r="BA125"/>
  <c r="BB125"/>
  <c r="U126"/>
  <c r="O126"/>
  <c r="AX126" s="1"/>
  <c r="V126"/>
  <c r="W126"/>
  <c r="AA126"/>
  <c r="AC126"/>
  <c r="AY126"/>
  <c r="AZ126"/>
  <c r="BA126"/>
  <c r="BB126"/>
  <c r="Y127"/>
  <c r="U128"/>
  <c r="O128" s="1"/>
  <c r="AX128"/>
  <c r="V128"/>
  <c r="W128"/>
  <c r="AA128"/>
  <c r="AC128"/>
  <c r="AY128"/>
  <c r="AZ128"/>
  <c r="BA128"/>
  <c r="BB128"/>
  <c r="U129"/>
  <c r="O129"/>
  <c r="AX129" s="1"/>
  <c r="V129"/>
  <c r="W129"/>
  <c r="AA129"/>
  <c r="AC129"/>
  <c r="AY129"/>
  <c r="AZ129"/>
  <c r="BA129"/>
  <c r="BB129"/>
  <c r="U130"/>
  <c r="O130" s="1"/>
  <c r="AX130"/>
  <c r="V130"/>
  <c r="W130"/>
  <c r="AA130"/>
  <c r="AC130"/>
  <c r="AY130"/>
  <c r="AZ130"/>
  <c r="BA130"/>
  <c r="BB130"/>
  <c r="U131"/>
  <c r="O131" s="1"/>
  <c r="AX131"/>
  <c r="V131"/>
  <c r="W131"/>
  <c r="AA131"/>
  <c r="AC131"/>
  <c r="AY131"/>
  <c r="AZ131"/>
  <c r="BA131"/>
  <c r="BB131"/>
  <c r="U132"/>
  <c r="O132"/>
  <c r="AX132" s="1"/>
  <c r="V132"/>
  <c r="W132"/>
  <c r="AA132"/>
  <c r="AC132"/>
  <c r="AY132"/>
  <c r="AZ132"/>
  <c r="BA132"/>
  <c r="BB132"/>
  <c r="U133"/>
  <c r="BD133" s="1"/>
  <c r="V133"/>
  <c r="W133"/>
  <c r="AA133"/>
  <c r="AC133"/>
  <c r="AY133"/>
  <c r="AZ133"/>
  <c r="BA133"/>
  <c r="BB133"/>
  <c r="U134"/>
  <c r="O134" s="1"/>
  <c r="AX134" s="1"/>
  <c r="V134"/>
  <c r="W134"/>
  <c r="AA134"/>
  <c r="AC134"/>
  <c r="AY134"/>
  <c r="AZ134"/>
  <c r="BA134"/>
  <c r="BB134"/>
  <c r="U135"/>
  <c r="O135"/>
  <c r="AX135" s="1"/>
  <c r="V135"/>
  <c r="W135"/>
  <c r="AA135"/>
  <c r="AC135"/>
  <c r="AY135"/>
  <c r="AZ135"/>
  <c r="BA135"/>
  <c r="BB135"/>
  <c r="U136"/>
  <c r="BD136" s="1"/>
  <c r="V136"/>
  <c r="W136"/>
  <c r="AA136"/>
  <c r="AC136"/>
  <c r="AY136"/>
  <c r="AZ136"/>
  <c r="BA136"/>
  <c r="BB136"/>
  <c r="Y137"/>
  <c r="U138"/>
  <c r="O138" s="1"/>
  <c r="AX138" s="1"/>
  <c r="V138"/>
  <c r="W138"/>
  <c r="AA138"/>
  <c r="AC138"/>
  <c r="AY138"/>
  <c r="AZ138"/>
  <c r="BA138"/>
  <c r="BB138"/>
  <c r="U139"/>
  <c r="BD139"/>
  <c r="V139"/>
  <c r="W139"/>
  <c r="AA139"/>
  <c r="AC139"/>
  <c r="AY139"/>
  <c r="AZ139"/>
  <c r="BA139"/>
  <c r="BB139"/>
  <c r="U140"/>
  <c r="BD140"/>
  <c r="V140"/>
  <c r="W140"/>
  <c r="AA140"/>
  <c r="AC140"/>
  <c r="AY140"/>
  <c r="AZ140"/>
  <c r="BA140"/>
  <c r="BB140"/>
  <c r="U141"/>
  <c r="O141"/>
  <c r="AX141" s="1"/>
  <c r="V141"/>
  <c r="W141"/>
  <c r="AA141"/>
  <c r="AC141"/>
  <c r="AY141"/>
  <c r="AZ141"/>
  <c r="BA141"/>
  <c r="BB141"/>
  <c r="U142"/>
  <c r="V142"/>
  <c r="W142"/>
  <c r="AA142"/>
  <c r="AC142"/>
  <c r="AY142"/>
  <c r="AZ142"/>
  <c r="BA142"/>
  <c r="BB142"/>
  <c r="U143"/>
  <c r="O143" s="1"/>
  <c r="AX143" s="1"/>
  <c r="V143"/>
  <c r="W143"/>
  <c r="AA143"/>
  <c r="AC143"/>
  <c r="AY143"/>
  <c r="AZ143"/>
  <c r="BA143"/>
  <c r="BB143"/>
  <c r="U144"/>
  <c r="O144"/>
  <c r="AX144" s="1"/>
  <c r="V144"/>
  <c r="W144"/>
  <c r="AA144"/>
  <c r="AC144"/>
  <c r="AY144"/>
  <c r="AZ144"/>
  <c r="BA144"/>
  <c r="BB144"/>
  <c r="U145"/>
  <c r="BD145" s="1"/>
  <c r="V145"/>
  <c r="W145"/>
  <c r="AA145"/>
  <c r="AC145"/>
  <c r="AY145"/>
  <c r="AZ145"/>
  <c r="BA145"/>
  <c r="BB145"/>
  <c r="U146"/>
  <c r="BD146" s="1"/>
  <c r="V146"/>
  <c r="W146"/>
  <c r="AA146"/>
  <c r="AC146"/>
  <c r="AY146"/>
  <c r="AZ146"/>
  <c r="BA146"/>
  <c r="BB146"/>
  <c r="U147"/>
  <c r="BD147" s="1"/>
  <c r="V147"/>
  <c r="W147"/>
  <c r="AA147"/>
  <c r="AC147"/>
  <c r="AY147"/>
  <c r="AZ147"/>
  <c r="BA147"/>
  <c r="BB147"/>
  <c r="U148"/>
  <c r="BD148" s="1"/>
  <c r="V148"/>
  <c r="W148"/>
  <c r="AA148"/>
  <c r="AC148"/>
  <c r="AY148"/>
  <c r="AZ148"/>
  <c r="BA148"/>
  <c r="BB148"/>
  <c r="U149"/>
  <c r="BD149" s="1"/>
  <c r="V149"/>
  <c r="W149"/>
  <c r="AA149"/>
  <c r="AC149"/>
  <c r="AY149"/>
  <c r="AZ149"/>
  <c r="BA149"/>
  <c r="BB149"/>
  <c r="U150"/>
  <c r="BD150" s="1"/>
  <c r="V150"/>
  <c r="W150"/>
  <c r="AA150"/>
  <c r="AC150"/>
  <c r="AY150"/>
  <c r="AZ150"/>
  <c r="BA150"/>
  <c r="BB150"/>
  <c r="U151"/>
  <c r="BD151" s="1"/>
  <c r="V151"/>
  <c r="W151"/>
  <c r="AA151"/>
  <c r="AC151"/>
  <c r="AY151"/>
  <c r="AZ151"/>
  <c r="BA151"/>
  <c r="BB151"/>
  <c r="U152"/>
  <c r="O152" s="1"/>
  <c r="AX152"/>
  <c r="V152"/>
  <c r="W152"/>
  <c r="AA152"/>
  <c r="AC152"/>
  <c r="AY152"/>
  <c r="AZ152"/>
  <c r="BA152"/>
  <c r="BB152"/>
  <c r="U153"/>
  <c r="BD153"/>
  <c r="V153"/>
  <c r="W153"/>
  <c r="AA153"/>
  <c r="AC153"/>
  <c r="AY153"/>
  <c r="AZ153"/>
  <c r="BA153"/>
  <c r="BB153"/>
  <c r="U154"/>
  <c r="O154"/>
  <c r="AX154" s="1"/>
  <c r="V154"/>
  <c r="W154"/>
  <c r="AA154"/>
  <c r="AC154"/>
  <c r="AY154"/>
  <c r="AZ154"/>
  <c r="BA154"/>
  <c r="BB154"/>
  <c r="U155"/>
  <c r="O155" s="1"/>
  <c r="AX155"/>
  <c r="V155"/>
  <c r="W155"/>
  <c r="AA155"/>
  <c r="AC155"/>
  <c r="AY155"/>
  <c r="AZ155"/>
  <c r="BA155"/>
  <c r="BB155"/>
  <c r="U156"/>
  <c r="O156"/>
  <c r="AX156" s="1"/>
  <c r="V156"/>
  <c r="W156"/>
  <c r="AA156"/>
  <c r="AC156"/>
  <c r="AY156"/>
  <c r="AZ156"/>
  <c r="BA156"/>
  <c r="BB156"/>
  <c r="U157"/>
  <c r="O157" s="1"/>
  <c r="AX157"/>
  <c r="V157"/>
  <c r="W157"/>
  <c r="AA157"/>
  <c r="AC157"/>
  <c r="AY157"/>
  <c r="AZ157"/>
  <c r="BA157"/>
  <c r="BB157"/>
  <c r="U158"/>
  <c r="O158"/>
  <c r="AX158" s="1"/>
  <c r="V158"/>
  <c r="W158"/>
  <c r="AA158"/>
  <c r="AC158"/>
  <c r="AY158"/>
  <c r="AZ158"/>
  <c r="BA158"/>
  <c r="BB158"/>
  <c r="U159"/>
  <c r="O159" s="1"/>
  <c r="AX159"/>
  <c r="V159"/>
  <c r="W159"/>
  <c r="AA159"/>
  <c r="AC159"/>
  <c r="AY159"/>
  <c r="AZ159"/>
  <c r="BA159"/>
  <c r="BB159"/>
  <c r="U160"/>
  <c r="BD160"/>
  <c r="V160"/>
  <c r="W160"/>
  <c r="AA160"/>
  <c r="AC160"/>
  <c r="AY160"/>
  <c r="AZ160"/>
  <c r="BA160"/>
  <c r="BB160"/>
  <c r="Y161"/>
  <c r="U162"/>
  <c r="BD162" s="1"/>
  <c r="V162"/>
  <c r="W162"/>
  <c r="AA162"/>
  <c r="AC162"/>
  <c r="AY162"/>
  <c r="AZ162"/>
  <c r="BA162"/>
  <c r="BB162"/>
  <c r="U163"/>
  <c r="V163"/>
  <c r="W163"/>
  <c r="AA163"/>
  <c r="AC163"/>
  <c r="AY163"/>
  <c r="AZ163"/>
  <c r="BA163"/>
  <c r="BB163"/>
  <c r="U164"/>
  <c r="O164" s="1"/>
  <c r="AX164"/>
  <c r="V164"/>
  <c r="W164"/>
  <c r="AA164"/>
  <c r="AC164"/>
  <c r="AY164"/>
  <c r="AZ164"/>
  <c r="BA164"/>
  <c r="BB164"/>
  <c r="U165"/>
  <c r="O165"/>
  <c r="AX165" s="1"/>
  <c r="V165"/>
  <c r="W165"/>
  <c r="AA165"/>
  <c r="AC165"/>
  <c r="AY165"/>
  <c r="AZ165"/>
  <c r="BA165"/>
  <c r="BB165"/>
  <c r="U166"/>
  <c r="BD166" s="1"/>
  <c r="V166"/>
  <c r="W166"/>
  <c r="AA166"/>
  <c r="AC166"/>
  <c r="AY166"/>
  <c r="AZ166"/>
  <c r="BA166"/>
  <c r="BB166"/>
  <c r="U167"/>
  <c r="BD167" s="1"/>
  <c r="V167"/>
  <c r="W167"/>
  <c r="AA167"/>
  <c r="AC167"/>
  <c r="AY167"/>
  <c r="AZ167"/>
  <c r="BA167"/>
  <c r="BB167"/>
  <c r="U168"/>
  <c r="BD168" s="1"/>
  <c r="V168"/>
  <c r="W168"/>
  <c r="AA168"/>
  <c r="AC168"/>
  <c r="AY168"/>
  <c r="AZ168"/>
  <c r="BA168"/>
  <c r="BB168"/>
  <c r="U169"/>
  <c r="O169" s="1"/>
  <c r="AX169" s="1"/>
  <c r="V169"/>
  <c r="W169"/>
  <c r="AA169"/>
  <c r="AC169"/>
  <c r="AY169"/>
  <c r="AZ169"/>
  <c r="BA169"/>
  <c r="BB169"/>
  <c r="U170"/>
  <c r="BD170"/>
  <c r="V170"/>
  <c r="W170"/>
  <c r="AA170"/>
  <c r="AC170"/>
  <c r="AY170"/>
  <c r="AZ170"/>
  <c r="BA170"/>
  <c r="BB170"/>
  <c r="U171"/>
  <c r="BD171"/>
  <c r="V171"/>
  <c r="W171"/>
  <c r="AA171"/>
  <c r="AC171"/>
  <c r="AY171"/>
  <c r="AZ171"/>
  <c r="BA171"/>
  <c r="BB171"/>
  <c r="Y172"/>
  <c r="U173"/>
  <c r="O173" s="1"/>
  <c r="AX173"/>
  <c r="V173"/>
  <c r="W173"/>
  <c r="AA173"/>
  <c r="AC173"/>
  <c r="AY173"/>
  <c r="AZ173"/>
  <c r="BA173"/>
  <c r="BB173"/>
  <c r="U174"/>
  <c r="O174"/>
  <c r="AX174" s="1"/>
  <c r="V174"/>
  <c r="W174"/>
  <c r="AA174"/>
  <c r="AA172" s="1"/>
  <c r="AC174"/>
  <c r="AY174"/>
  <c r="AZ174"/>
  <c r="BA174"/>
  <c r="BB174"/>
  <c r="U175"/>
  <c r="O175"/>
  <c r="AX175" s="1"/>
  <c r="V175"/>
  <c r="W175"/>
  <c r="AA175"/>
  <c r="AC175"/>
  <c r="AY175"/>
  <c r="AZ175"/>
  <c r="BA175"/>
  <c r="BB175"/>
  <c r="Y176"/>
  <c r="U177"/>
  <c r="BD177"/>
  <c r="V177"/>
  <c r="W177"/>
  <c r="AA177"/>
  <c r="AC177"/>
  <c r="AY177"/>
  <c r="AZ177"/>
  <c r="BA177"/>
  <c r="BB177"/>
  <c r="U178"/>
  <c r="BD178"/>
  <c r="V178"/>
  <c r="W178"/>
  <c r="AA178"/>
  <c r="AC178"/>
  <c r="AY178"/>
  <c r="AZ178"/>
  <c r="BA178"/>
  <c r="BB178"/>
  <c r="U179"/>
  <c r="O179" s="1"/>
  <c r="AX179"/>
  <c r="V179"/>
  <c r="W179"/>
  <c r="AA179"/>
  <c r="AC179"/>
  <c r="AY179"/>
  <c r="AZ179"/>
  <c r="BA179"/>
  <c r="BB179"/>
  <c r="U180"/>
  <c r="BD180"/>
  <c r="V180"/>
  <c r="W180"/>
  <c r="AA180"/>
  <c r="AC180"/>
  <c r="AY180"/>
  <c r="AZ180"/>
  <c r="BA180"/>
  <c r="BB180"/>
  <c r="U181"/>
  <c r="O181"/>
  <c r="AX181" s="1"/>
  <c r="V181"/>
  <c r="W181"/>
  <c r="AA181"/>
  <c r="AA176" s="1"/>
  <c r="AC181"/>
  <c r="AY181"/>
  <c r="AZ181"/>
  <c r="BA181"/>
  <c r="BB181"/>
  <c r="Y183"/>
  <c r="Y182" s="1"/>
  <c r="U184"/>
  <c r="O184" s="1"/>
  <c r="AX184" s="1"/>
  <c r="V184"/>
  <c r="W184"/>
  <c r="AA184"/>
  <c r="AC184"/>
  <c r="AY184"/>
  <c r="AZ184"/>
  <c r="BA184"/>
  <c r="BB184"/>
  <c r="U185"/>
  <c r="BD185"/>
  <c r="V185"/>
  <c r="W185"/>
  <c r="AA185"/>
  <c r="AA183"/>
  <c r="AA182" s="1"/>
  <c r="AC185"/>
  <c r="AY185"/>
  <c r="AZ185"/>
  <c r="BA185"/>
  <c r="BB185"/>
  <c r="D4" i="4"/>
  <c r="D39" s="1"/>
  <c r="K73"/>
  <c r="M10"/>
  <c r="C11"/>
  <c r="M11"/>
  <c r="M13"/>
  <c r="C14"/>
  <c r="D45" s="1"/>
  <c r="M14"/>
  <c r="M16"/>
  <c r="C17"/>
  <c r="M17"/>
  <c r="D40"/>
  <c r="K42"/>
  <c r="D71"/>
  <c r="X81"/>
  <c r="T82"/>
  <c r="N82" s="1"/>
  <c r="AW82" s="1"/>
  <c r="U82"/>
  <c r="U81"/>
  <c r="V82"/>
  <c r="V81"/>
  <c r="Z82"/>
  <c r="Z81"/>
  <c r="AB82"/>
  <c r="AB81"/>
  <c r="AX82"/>
  <c r="AY82"/>
  <c r="AZ82"/>
  <c r="BA82"/>
  <c r="X83"/>
  <c r="X80"/>
  <c r="T84"/>
  <c r="BC84"/>
  <c r="U84"/>
  <c r="V84"/>
  <c r="Z84"/>
  <c r="AB84"/>
  <c r="AX84"/>
  <c r="AY84"/>
  <c r="AZ84"/>
  <c r="BA84"/>
  <c r="T85"/>
  <c r="N85"/>
  <c r="AW85" s="1"/>
  <c r="U85"/>
  <c r="U83" s="1"/>
  <c r="U80" s="1"/>
  <c r="V85"/>
  <c r="V83"/>
  <c r="Z85"/>
  <c r="Z83" s="1"/>
  <c r="Z80" s="1"/>
  <c r="AB85"/>
  <c r="AX85"/>
  <c r="AY85"/>
  <c r="AZ85"/>
  <c r="BA85"/>
  <c r="BC85"/>
  <c r="X87"/>
  <c r="T88"/>
  <c r="BC88"/>
  <c r="U88"/>
  <c r="V88"/>
  <c r="Z88"/>
  <c r="AB88"/>
  <c r="AX88"/>
  <c r="AY88"/>
  <c r="AZ88"/>
  <c r="BA88"/>
  <c r="T89"/>
  <c r="BC89"/>
  <c r="U89"/>
  <c r="V89"/>
  <c r="Z89"/>
  <c r="AB89"/>
  <c r="AX89"/>
  <c r="AY89"/>
  <c r="AZ89"/>
  <c r="BA89"/>
  <c r="T90"/>
  <c r="N90"/>
  <c r="AW90" s="1"/>
  <c r="U90"/>
  <c r="V90"/>
  <c r="Z90"/>
  <c r="AB90"/>
  <c r="AX90"/>
  <c r="AY90"/>
  <c r="AZ90"/>
  <c r="BA90"/>
  <c r="T91"/>
  <c r="BC91" s="1"/>
  <c r="U91"/>
  <c r="V91"/>
  <c r="Z91"/>
  <c r="AB91"/>
  <c r="AX91"/>
  <c r="AY91"/>
  <c r="AZ91"/>
  <c r="BA91"/>
  <c r="T92"/>
  <c r="N92" s="1"/>
  <c r="AW92" s="1"/>
  <c r="U92"/>
  <c r="V92"/>
  <c r="Z92"/>
  <c r="AB92"/>
  <c r="AX92"/>
  <c r="AY92"/>
  <c r="AZ92"/>
  <c r="BA92"/>
  <c r="T93"/>
  <c r="N93"/>
  <c r="AW93" s="1"/>
  <c r="U93"/>
  <c r="V93"/>
  <c r="Z93"/>
  <c r="AB93"/>
  <c r="AX93"/>
  <c r="AY93"/>
  <c r="AZ93"/>
  <c r="BA93"/>
  <c r="T94"/>
  <c r="N94" s="1"/>
  <c r="AW94" s="1"/>
  <c r="U94"/>
  <c r="V94"/>
  <c r="Z94"/>
  <c r="AB94"/>
  <c r="AX94"/>
  <c r="AY94"/>
  <c r="AZ94"/>
  <c r="BA94"/>
  <c r="T95"/>
  <c r="BC95"/>
  <c r="U95"/>
  <c r="V95"/>
  <c r="Z95"/>
  <c r="AB95"/>
  <c r="AX95"/>
  <c r="AY95"/>
  <c r="AZ95"/>
  <c r="BA95"/>
  <c r="T96"/>
  <c r="N96"/>
  <c r="AW96" s="1"/>
  <c r="U96"/>
  <c r="V96"/>
  <c r="Z96"/>
  <c r="AB96"/>
  <c r="AX96"/>
  <c r="AY96"/>
  <c r="AZ96"/>
  <c r="BA96"/>
  <c r="T97"/>
  <c r="N97" s="1"/>
  <c r="AW97" s="1"/>
  <c r="U97"/>
  <c r="V97"/>
  <c r="Z97"/>
  <c r="AB97"/>
  <c r="AX97"/>
  <c r="AY97"/>
  <c r="AZ97"/>
  <c r="BA97"/>
  <c r="T98"/>
  <c r="N98"/>
  <c r="AW98" s="1"/>
  <c r="U98"/>
  <c r="V98"/>
  <c r="Z98"/>
  <c r="AB98"/>
  <c r="AX98"/>
  <c r="AY98"/>
  <c r="AZ98"/>
  <c r="BA98"/>
  <c r="T99"/>
  <c r="N99" s="1"/>
  <c r="AW99" s="1"/>
  <c r="U99"/>
  <c r="V99"/>
  <c r="Z99"/>
  <c r="AB99"/>
  <c r="AX99"/>
  <c r="AY99"/>
  <c r="AZ99"/>
  <c r="BA99"/>
  <c r="T100"/>
  <c r="N100"/>
  <c r="AW100" s="1"/>
  <c r="U100"/>
  <c r="V100"/>
  <c r="Z100"/>
  <c r="AB100"/>
  <c r="AX100"/>
  <c r="AY100"/>
  <c r="AZ100"/>
  <c r="BA100"/>
  <c r="T101"/>
  <c r="N101" s="1"/>
  <c r="AW101" s="1"/>
  <c r="U101"/>
  <c r="V101"/>
  <c r="Z101"/>
  <c r="AB101"/>
  <c r="AX101"/>
  <c r="AY101"/>
  <c r="AZ101"/>
  <c r="BA101"/>
  <c r="X102"/>
  <c r="T103"/>
  <c r="N103"/>
  <c r="AW103" s="1"/>
  <c r="U103"/>
  <c r="V103"/>
  <c r="Z103"/>
  <c r="AB103"/>
  <c r="AX103"/>
  <c r="AY103"/>
  <c r="AZ103"/>
  <c r="BA103"/>
  <c r="T104"/>
  <c r="N104" s="1"/>
  <c r="AW104" s="1"/>
  <c r="U104"/>
  <c r="V104"/>
  <c r="Z104"/>
  <c r="AB104"/>
  <c r="AX104"/>
  <c r="AY104"/>
  <c r="AZ104"/>
  <c r="BA104"/>
  <c r="T105"/>
  <c r="BC105"/>
  <c r="U105"/>
  <c r="V105"/>
  <c r="Z105"/>
  <c r="AB105"/>
  <c r="AX105"/>
  <c r="AY105"/>
  <c r="AZ105"/>
  <c r="BA105"/>
  <c r="T106"/>
  <c r="BC106"/>
  <c r="U106"/>
  <c r="V106"/>
  <c r="Z106"/>
  <c r="AB106"/>
  <c r="AX106"/>
  <c r="AY106"/>
  <c r="AZ106"/>
  <c r="BA106"/>
  <c r="T107"/>
  <c r="N107"/>
  <c r="AW107" s="1"/>
  <c r="U107"/>
  <c r="V107"/>
  <c r="Z107"/>
  <c r="AB107"/>
  <c r="AX107"/>
  <c r="AY107"/>
  <c r="AZ107"/>
  <c r="BA107"/>
  <c r="T108"/>
  <c r="N108" s="1"/>
  <c r="AW108" s="1"/>
  <c r="U108"/>
  <c r="V108"/>
  <c r="Z108"/>
  <c r="AB108"/>
  <c r="AX108"/>
  <c r="AY108"/>
  <c r="AZ108"/>
  <c r="BA108"/>
  <c r="T109"/>
  <c r="N109"/>
  <c r="AW109" s="1"/>
  <c r="U109"/>
  <c r="V109"/>
  <c r="Z109"/>
  <c r="AB109"/>
  <c r="AX109"/>
  <c r="AY109"/>
  <c r="AZ109"/>
  <c r="BA109"/>
  <c r="T110"/>
  <c r="BC110" s="1"/>
  <c r="U110"/>
  <c r="V110"/>
  <c r="Z110"/>
  <c r="AB110"/>
  <c r="AX110"/>
  <c r="AY110"/>
  <c r="AZ110"/>
  <c r="BA110"/>
  <c r="T111"/>
  <c r="BC111" s="1"/>
  <c r="U111"/>
  <c r="V111"/>
  <c r="Z111"/>
  <c r="AB111"/>
  <c r="AX111"/>
  <c r="AY111"/>
  <c r="AZ111"/>
  <c r="BA111"/>
  <c r="T112"/>
  <c r="BC112" s="1"/>
  <c r="U112"/>
  <c r="V112"/>
  <c r="Z112"/>
  <c r="AB112"/>
  <c r="AX112"/>
  <c r="AY112"/>
  <c r="AZ112"/>
  <c r="BA112"/>
  <c r="T113"/>
  <c r="N113" s="1"/>
  <c r="AW113"/>
  <c r="U113"/>
  <c r="V113"/>
  <c r="V102" s="1"/>
  <c r="Z113"/>
  <c r="AB113"/>
  <c r="AX113"/>
  <c r="AY113"/>
  <c r="AZ113"/>
  <c r="BA113"/>
  <c r="T114"/>
  <c r="N114"/>
  <c r="AW114" s="1"/>
  <c r="U114"/>
  <c r="V114"/>
  <c r="Z114"/>
  <c r="AB114"/>
  <c r="AX114"/>
  <c r="AY114"/>
  <c r="AZ114"/>
  <c r="BA114"/>
  <c r="T115"/>
  <c r="BC115" s="1"/>
  <c r="U115"/>
  <c r="V115"/>
  <c r="Z115"/>
  <c r="AB115"/>
  <c r="AX115"/>
  <c r="AY115"/>
  <c r="AZ115"/>
  <c r="BA115"/>
  <c r="T116"/>
  <c r="N116" s="1"/>
  <c r="AW116" s="1"/>
  <c r="U116"/>
  <c r="V116"/>
  <c r="Z116"/>
  <c r="AB116"/>
  <c r="AX116"/>
  <c r="AY116"/>
  <c r="AZ116"/>
  <c r="BA116"/>
  <c r="X117"/>
  <c r="T118"/>
  <c r="BC118" s="1"/>
  <c r="U118"/>
  <c r="V118"/>
  <c r="Z118"/>
  <c r="AB118"/>
  <c r="AX118"/>
  <c r="AY118"/>
  <c r="AZ118"/>
  <c r="BA118"/>
  <c r="T119"/>
  <c r="BC119" s="1"/>
  <c r="U119"/>
  <c r="V119"/>
  <c r="Z119"/>
  <c r="AB119"/>
  <c r="AX119"/>
  <c r="AY119"/>
  <c r="AZ119"/>
  <c r="BA119"/>
  <c r="T120"/>
  <c r="N120" s="1"/>
  <c r="AW120"/>
  <c r="U120"/>
  <c r="V120"/>
  <c r="Z120"/>
  <c r="AB120"/>
  <c r="AX120"/>
  <c r="AY120"/>
  <c r="AZ120"/>
  <c r="BA120"/>
  <c r="T121"/>
  <c r="N121"/>
  <c r="AW121" s="1"/>
  <c r="U121"/>
  <c r="V121"/>
  <c r="Z121"/>
  <c r="AB121"/>
  <c r="AX121"/>
  <c r="AY121"/>
  <c r="AZ121"/>
  <c r="BA121"/>
  <c r="T122"/>
  <c r="BC122" s="1"/>
  <c r="U122"/>
  <c r="V122"/>
  <c r="Z122"/>
  <c r="AB122"/>
  <c r="AX122"/>
  <c r="AY122"/>
  <c r="AZ122"/>
  <c r="BA122"/>
  <c r="T123"/>
  <c r="N123" s="1"/>
  <c r="AW123" s="1"/>
  <c r="U123"/>
  <c r="V123"/>
  <c r="Z123"/>
  <c r="AB123"/>
  <c r="AX123"/>
  <c r="AY123"/>
  <c r="AZ123"/>
  <c r="BA123"/>
  <c r="T124"/>
  <c r="N124"/>
  <c r="AW124" s="1"/>
  <c r="U124"/>
  <c r="V124"/>
  <c r="Z124"/>
  <c r="AB124"/>
  <c r="AX124"/>
  <c r="AY124"/>
  <c r="AZ124"/>
  <c r="BA124"/>
  <c r="T125"/>
  <c r="BC125" s="1"/>
  <c r="U125"/>
  <c r="V125"/>
  <c r="Z125"/>
  <c r="AB125"/>
  <c r="AX125"/>
  <c r="AY125"/>
  <c r="AZ125"/>
  <c r="BA125"/>
  <c r="T126"/>
  <c r="BC126" s="1"/>
  <c r="U126"/>
  <c r="V126"/>
  <c r="Z126"/>
  <c r="AB126"/>
  <c r="AX126"/>
  <c r="AY126"/>
  <c r="AZ126"/>
  <c r="BA126"/>
  <c r="T127"/>
  <c r="N127" s="1"/>
  <c r="AW127" s="1"/>
  <c r="U127"/>
  <c r="V127"/>
  <c r="Z127"/>
  <c r="AB127"/>
  <c r="AX127"/>
  <c r="AY127"/>
  <c r="AZ127"/>
  <c r="BA127"/>
  <c r="X128"/>
  <c r="T129"/>
  <c r="N129" s="1"/>
  <c r="AW129"/>
  <c r="U129"/>
  <c r="V129"/>
  <c r="Z129"/>
  <c r="AB129"/>
  <c r="AX129"/>
  <c r="AY129"/>
  <c r="AZ129"/>
  <c r="BA129"/>
  <c r="T130"/>
  <c r="N130"/>
  <c r="AW130" s="1"/>
  <c r="U130"/>
  <c r="V130"/>
  <c r="Z130"/>
  <c r="AB130"/>
  <c r="AX130"/>
  <c r="AY130"/>
  <c r="AZ130"/>
  <c r="BA130"/>
  <c r="T131"/>
  <c r="N131" s="1"/>
  <c r="AW131"/>
  <c r="U131"/>
  <c r="V131"/>
  <c r="Z131"/>
  <c r="AB131"/>
  <c r="AX131"/>
  <c r="AY131"/>
  <c r="AZ131"/>
  <c r="BA131"/>
  <c r="T132"/>
  <c r="N132"/>
  <c r="AW132" s="1"/>
  <c r="U132"/>
  <c r="V132"/>
  <c r="Z132"/>
  <c r="AB132"/>
  <c r="AX132"/>
  <c r="AY132"/>
  <c r="AZ132"/>
  <c r="BA132"/>
  <c r="T133"/>
  <c r="BC133"/>
  <c r="U133"/>
  <c r="V133"/>
  <c r="Z133"/>
  <c r="AB133"/>
  <c r="AX133"/>
  <c r="AY133"/>
  <c r="AZ133"/>
  <c r="BA133"/>
  <c r="T134"/>
  <c r="N134"/>
  <c r="AW134" s="1"/>
  <c r="U134"/>
  <c r="V134"/>
  <c r="Z134"/>
  <c r="Z128" s="1"/>
  <c r="AB134"/>
  <c r="AX134"/>
  <c r="AY134"/>
  <c r="AZ134"/>
  <c r="BA134"/>
  <c r="T135"/>
  <c r="N135" s="1"/>
  <c r="AW135" s="1"/>
  <c r="U135"/>
  <c r="V135"/>
  <c r="Z135"/>
  <c r="AB135"/>
  <c r="AX135"/>
  <c r="AY135"/>
  <c r="AZ135"/>
  <c r="BA135"/>
  <c r="T136"/>
  <c r="BC136"/>
  <c r="U136"/>
  <c r="V136"/>
  <c r="Z136"/>
  <c r="AB136"/>
  <c r="AX136"/>
  <c r="AY136"/>
  <c r="AZ136"/>
  <c r="BA136"/>
  <c r="T137"/>
  <c r="N137"/>
  <c r="AW137" s="1"/>
  <c r="U137"/>
  <c r="V137"/>
  <c r="Z137"/>
  <c r="AB137"/>
  <c r="AX137"/>
  <c r="AY137"/>
  <c r="AZ137"/>
  <c r="BA137"/>
  <c r="X138"/>
  <c r="T139"/>
  <c r="BC139" s="1"/>
  <c r="U139"/>
  <c r="V139"/>
  <c r="Z139"/>
  <c r="AB139"/>
  <c r="AX139"/>
  <c r="AY139"/>
  <c r="AZ139"/>
  <c r="BA139"/>
  <c r="T140"/>
  <c r="N140" s="1"/>
  <c r="AW140" s="1"/>
  <c r="U140"/>
  <c r="V140"/>
  <c r="Z140"/>
  <c r="AB140"/>
  <c r="AX140"/>
  <c r="AY140"/>
  <c r="AZ140"/>
  <c r="BA140"/>
  <c r="T141"/>
  <c r="N141"/>
  <c r="AW141" s="1"/>
  <c r="U141"/>
  <c r="V141"/>
  <c r="Z141"/>
  <c r="AB141"/>
  <c r="AX141"/>
  <c r="AY141"/>
  <c r="AZ141"/>
  <c r="BA141"/>
  <c r="T142"/>
  <c r="N142" s="1"/>
  <c r="AW142" s="1"/>
  <c r="U142"/>
  <c r="V142"/>
  <c r="Z142"/>
  <c r="AB142"/>
  <c r="AX142"/>
  <c r="AY142"/>
  <c r="AZ142"/>
  <c r="BA142"/>
  <c r="T143"/>
  <c r="N143"/>
  <c r="AW143" s="1"/>
  <c r="U143"/>
  <c r="V143"/>
  <c r="Z143"/>
  <c r="AB143"/>
  <c r="AX143"/>
  <c r="AY143"/>
  <c r="AZ143"/>
  <c r="BA143"/>
  <c r="T144"/>
  <c r="N144" s="1"/>
  <c r="AW144" s="1"/>
  <c r="U144"/>
  <c r="V144"/>
  <c r="Z144"/>
  <c r="AB144"/>
  <c r="AX144"/>
  <c r="AY144"/>
  <c r="AZ144"/>
  <c r="BA144"/>
  <c r="T145"/>
  <c r="N145"/>
  <c r="AW145" s="1"/>
  <c r="U145"/>
  <c r="V145"/>
  <c r="Z145"/>
  <c r="AB145"/>
  <c r="AX145"/>
  <c r="AY145"/>
  <c r="AZ145"/>
  <c r="BA145"/>
  <c r="T146"/>
  <c r="BC146" s="1"/>
  <c r="U146"/>
  <c r="V146"/>
  <c r="Z146"/>
  <c r="AB146"/>
  <c r="AX146"/>
  <c r="AY146"/>
  <c r="AZ146"/>
  <c r="BA146"/>
  <c r="T147"/>
  <c r="BC147" s="1"/>
  <c r="U147"/>
  <c r="V147"/>
  <c r="Z147"/>
  <c r="AB147"/>
  <c r="AX147"/>
  <c r="AY147"/>
  <c r="AZ147"/>
  <c r="BA147"/>
  <c r="T148"/>
  <c r="N148" s="1"/>
  <c r="AW148" s="1"/>
  <c r="U148"/>
  <c r="V148"/>
  <c r="Z148"/>
  <c r="AB148"/>
  <c r="AX148"/>
  <c r="AY148"/>
  <c r="AZ148"/>
  <c r="BA148"/>
  <c r="T149"/>
  <c r="N149"/>
  <c r="AW149" s="1"/>
  <c r="U149"/>
  <c r="V149"/>
  <c r="Z149"/>
  <c r="AB149"/>
  <c r="AX149"/>
  <c r="AY149"/>
  <c r="AZ149"/>
  <c r="BA149"/>
  <c r="T150"/>
  <c r="N150" s="1"/>
  <c r="AW150" s="1"/>
  <c r="U150"/>
  <c r="V150"/>
  <c r="Z150"/>
  <c r="AB150"/>
  <c r="AX150"/>
  <c r="AY150"/>
  <c r="AZ150"/>
  <c r="BA150"/>
  <c r="T151"/>
  <c r="BC151"/>
  <c r="U151"/>
  <c r="V151"/>
  <c r="Z151"/>
  <c r="AB151"/>
  <c r="AX151"/>
  <c r="AY151"/>
  <c r="AZ151"/>
  <c r="BA151"/>
  <c r="T152"/>
  <c r="BC152"/>
  <c r="U152"/>
  <c r="V152"/>
  <c r="Z152"/>
  <c r="AB152"/>
  <c r="AX152"/>
  <c r="AY152"/>
  <c r="AZ152"/>
  <c r="BA152"/>
  <c r="T153"/>
  <c r="N153"/>
  <c r="AW153" s="1"/>
  <c r="U153"/>
  <c r="V153"/>
  <c r="Z153"/>
  <c r="AB153"/>
  <c r="AX153"/>
  <c r="AY153"/>
  <c r="AZ153"/>
  <c r="BA153"/>
  <c r="BC153"/>
  <c r="T154"/>
  <c r="N154"/>
  <c r="AW154" s="1"/>
  <c r="U154"/>
  <c r="V154"/>
  <c r="Z154"/>
  <c r="AB154"/>
  <c r="AX154"/>
  <c r="AY154"/>
  <c r="AZ154"/>
  <c r="BA154"/>
  <c r="T155"/>
  <c r="N155" s="1"/>
  <c r="AW155"/>
  <c r="U155"/>
  <c r="V155"/>
  <c r="V138" s="1"/>
  <c r="Z155"/>
  <c r="AB155"/>
  <c r="AX155"/>
  <c r="AY155"/>
  <c r="AZ155"/>
  <c r="BA155"/>
  <c r="T156"/>
  <c r="N156"/>
  <c r="AW156" s="1"/>
  <c r="U156"/>
  <c r="V156"/>
  <c r="Z156"/>
  <c r="AB156"/>
  <c r="AX156"/>
  <c r="AY156"/>
  <c r="AZ156"/>
  <c r="BA156"/>
  <c r="T157"/>
  <c r="N157" s="1"/>
  <c r="AW157"/>
  <c r="U157"/>
  <c r="V157"/>
  <c r="Z157"/>
  <c r="AB157"/>
  <c r="AX157"/>
  <c r="AY157"/>
  <c r="AZ157"/>
  <c r="BA157"/>
  <c r="T158"/>
  <c r="N158"/>
  <c r="AW158" s="1"/>
  <c r="U158"/>
  <c r="V158"/>
  <c r="Z158"/>
  <c r="AB158"/>
  <c r="AX158"/>
  <c r="AY158"/>
  <c r="AZ158"/>
  <c r="BA158"/>
  <c r="X159"/>
  <c r="T160"/>
  <c r="N160" s="1"/>
  <c r="AW160"/>
  <c r="U160"/>
  <c r="V160"/>
  <c r="Z160"/>
  <c r="AB160"/>
  <c r="AB159" s="1"/>
  <c r="AX160"/>
  <c r="AY160"/>
  <c r="AZ160"/>
  <c r="BA160"/>
  <c r="T161"/>
  <c r="N161"/>
  <c r="AW161" s="1"/>
  <c r="U161"/>
  <c r="V161"/>
  <c r="Z161"/>
  <c r="AB161"/>
  <c r="AX161"/>
  <c r="AY161"/>
  <c r="AZ161"/>
  <c r="BA161"/>
  <c r="T162"/>
  <c r="N162"/>
  <c r="AW162" s="1"/>
  <c r="U162"/>
  <c r="U159" s="1"/>
  <c r="V162"/>
  <c r="Z162"/>
  <c r="AB162"/>
  <c r="AX162"/>
  <c r="AY162"/>
  <c r="AZ162"/>
  <c r="BA162"/>
  <c r="T163"/>
  <c r="N163"/>
  <c r="AW163" s="1"/>
  <c r="U163"/>
  <c r="V163"/>
  <c r="Z163"/>
  <c r="AB163"/>
  <c r="AX163"/>
  <c r="AY163"/>
  <c r="AZ163"/>
  <c r="BA163"/>
  <c r="T164"/>
  <c r="N164" s="1"/>
  <c r="AW164" s="1"/>
  <c r="U164"/>
  <c r="V164"/>
  <c r="Z164"/>
  <c r="AB164"/>
  <c r="AX164"/>
  <c r="AY164"/>
  <c r="AZ164"/>
  <c r="BA164"/>
  <c r="X165"/>
  <c r="T166"/>
  <c r="BC166"/>
  <c r="U166"/>
  <c r="V166"/>
  <c r="Z166"/>
  <c r="AB166"/>
  <c r="AX166"/>
  <c r="AY166"/>
  <c r="AZ166"/>
  <c r="BA166"/>
  <c r="T167"/>
  <c r="N167"/>
  <c r="AW167" s="1"/>
  <c r="U167"/>
  <c r="U165" s="1"/>
  <c r="V167"/>
  <c r="Z167"/>
  <c r="AB167"/>
  <c r="AX167"/>
  <c r="AY167"/>
  <c r="AZ167"/>
  <c r="BA167"/>
  <c r="T168"/>
  <c r="BC168" s="1"/>
  <c r="U168"/>
  <c r="V168"/>
  <c r="Z168"/>
  <c r="AB168"/>
  <c r="AX168"/>
  <c r="AY168"/>
  <c r="AZ168"/>
  <c r="BA168"/>
  <c r="X169"/>
  <c r="T170"/>
  <c r="N170"/>
  <c r="AW170" s="1"/>
  <c r="U170"/>
  <c r="V170"/>
  <c r="Z170"/>
  <c r="Z169" s="1"/>
  <c r="AB170"/>
  <c r="AX170"/>
  <c r="AY170"/>
  <c r="AZ170"/>
  <c r="BA170"/>
  <c r="T171"/>
  <c r="N171" s="1"/>
  <c r="AW171" s="1"/>
  <c r="U171"/>
  <c r="V171"/>
  <c r="Z171"/>
  <c r="AB171"/>
  <c r="AX171"/>
  <c r="AY171"/>
  <c r="AZ171"/>
  <c r="BA171"/>
  <c r="T172"/>
  <c r="BC172" s="1"/>
  <c r="U172"/>
  <c r="V172"/>
  <c r="V169"/>
  <c r="Z172"/>
  <c r="AB172"/>
  <c r="AB169" s="1"/>
  <c r="AX172"/>
  <c r="AY172"/>
  <c r="AZ172"/>
  <c r="BA172"/>
  <c r="D4" i="5"/>
  <c r="D66" s="1"/>
  <c r="K69"/>
  <c r="M10"/>
  <c r="C11"/>
  <c r="M11"/>
  <c r="M13"/>
  <c r="C14"/>
  <c r="D72" s="1"/>
  <c r="M14"/>
  <c r="M16"/>
  <c r="C17"/>
  <c r="M17"/>
  <c r="D40"/>
  <c r="K42"/>
  <c r="D67"/>
  <c r="X77"/>
  <c r="T78"/>
  <c r="N78"/>
  <c r="AW78" s="1"/>
  <c r="U78"/>
  <c r="U77" s="1"/>
  <c r="V78"/>
  <c r="V77" s="1"/>
  <c r="Z78"/>
  <c r="Z77" s="1"/>
  <c r="AB78"/>
  <c r="AB77" s="1"/>
  <c r="AX78"/>
  <c r="AY78"/>
  <c r="AZ78"/>
  <c r="BA78"/>
  <c r="BC78"/>
  <c r="BC77" s="1"/>
  <c r="X79"/>
  <c r="T80"/>
  <c r="N80"/>
  <c r="AW80" s="1"/>
  <c r="U80"/>
  <c r="U79" s="1"/>
  <c r="U76"/>
  <c r="V80"/>
  <c r="V79"/>
  <c r="Z80"/>
  <c r="Z79"/>
  <c r="AB80"/>
  <c r="AB79"/>
  <c r="AX80"/>
  <c r="AY80"/>
  <c r="AZ80"/>
  <c r="BA80"/>
  <c r="X82"/>
  <c r="T83"/>
  <c r="BC83" s="1"/>
  <c r="U83"/>
  <c r="V83"/>
  <c r="Z83"/>
  <c r="AB83"/>
  <c r="AX83"/>
  <c r="AY83"/>
  <c r="AZ83"/>
  <c r="BA83"/>
  <c r="T84"/>
  <c r="U84"/>
  <c r="V84"/>
  <c r="Z84"/>
  <c r="AB84"/>
  <c r="AX84"/>
  <c r="AY84"/>
  <c r="AZ84"/>
  <c r="BA84"/>
  <c r="T85"/>
  <c r="BC85" s="1"/>
  <c r="U85"/>
  <c r="V85"/>
  <c r="Z85"/>
  <c r="AB85"/>
  <c r="AX85"/>
  <c r="AY85"/>
  <c r="AZ85"/>
  <c r="BA85"/>
  <c r="T86"/>
  <c r="BC86" s="1"/>
  <c r="U86"/>
  <c r="V86"/>
  <c r="Z86"/>
  <c r="AB86"/>
  <c r="AX86"/>
  <c r="AY86"/>
  <c r="AZ86"/>
  <c r="BA86"/>
  <c r="T87"/>
  <c r="U87"/>
  <c r="V87"/>
  <c r="Z87"/>
  <c r="AB87"/>
  <c r="AX87"/>
  <c r="AY87"/>
  <c r="AZ87"/>
  <c r="BA87"/>
  <c r="T88"/>
  <c r="N88"/>
  <c r="AW88" s="1"/>
  <c r="U88"/>
  <c r="V88"/>
  <c r="Z88"/>
  <c r="AB88"/>
  <c r="AX88"/>
  <c r="AY88"/>
  <c r="AZ88"/>
  <c r="BA88"/>
  <c r="T89"/>
  <c r="BC89" s="1"/>
  <c r="U89"/>
  <c r="V89"/>
  <c r="Z89"/>
  <c r="AB89"/>
  <c r="AX89"/>
  <c r="AY89"/>
  <c r="AZ89"/>
  <c r="BA89"/>
  <c r="T90"/>
  <c r="BC90" s="1"/>
  <c r="U90"/>
  <c r="V90"/>
  <c r="Z90"/>
  <c r="AB90"/>
  <c r="AX90"/>
  <c r="AY90"/>
  <c r="AZ90"/>
  <c r="BA90"/>
  <c r="T91"/>
  <c r="N91" s="1"/>
  <c r="AW91"/>
  <c r="U91"/>
  <c r="V91"/>
  <c r="Z91"/>
  <c r="AB91"/>
  <c r="AX91"/>
  <c r="AY91"/>
  <c r="AZ91"/>
  <c r="BA91"/>
  <c r="T92"/>
  <c r="N92"/>
  <c r="AW92" s="1"/>
  <c r="U92"/>
  <c r="V92"/>
  <c r="Z92"/>
  <c r="AB92"/>
  <c r="AX92"/>
  <c r="AY92"/>
  <c r="AZ92"/>
  <c r="BA92"/>
  <c r="T93"/>
  <c r="N93" s="1"/>
  <c r="AW93"/>
  <c r="U93"/>
  <c r="V93"/>
  <c r="Z93"/>
  <c r="AB93"/>
  <c r="AX93"/>
  <c r="AY93"/>
  <c r="AZ93"/>
  <c r="BA93"/>
  <c r="T94"/>
  <c r="BC94"/>
  <c r="U94"/>
  <c r="V94"/>
  <c r="Z94"/>
  <c r="AB94"/>
  <c r="AX94"/>
  <c r="AY94"/>
  <c r="AZ94"/>
  <c r="BA94"/>
  <c r="T95"/>
  <c r="N95"/>
  <c r="AW95" s="1"/>
  <c r="U95"/>
  <c r="V95"/>
  <c r="Z95"/>
  <c r="AB95"/>
  <c r="AX95"/>
  <c r="AY95"/>
  <c r="AZ95"/>
  <c r="BA95"/>
  <c r="T96"/>
  <c r="N96" s="1"/>
  <c r="AW96"/>
  <c r="U96"/>
  <c r="V96"/>
  <c r="Z96"/>
  <c r="AB96"/>
  <c r="AX96"/>
  <c r="AY96"/>
  <c r="AZ96"/>
  <c r="BA96"/>
  <c r="T97"/>
  <c r="BC97"/>
  <c r="U97"/>
  <c r="V97"/>
  <c r="Z97"/>
  <c r="AB97"/>
  <c r="AX97"/>
  <c r="AY97"/>
  <c r="AZ97"/>
  <c r="BA97"/>
  <c r="T98"/>
  <c r="N98"/>
  <c r="AW98" s="1"/>
  <c r="U98"/>
  <c r="V98"/>
  <c r="Z98"/>
  <c r="AB98"/>
  <c r="AX98"/>
  <c r="AY98"/>
  <c r="AZ98"/>
  <c r="BA98"/>
  <c r="T99"/>
  <c r="N99" s="1"/>
  <c r="AW99"/>
  <c r="U99"/>
  <c r="V99"/>
  <c r="Z99"/>
  <c r="AB99"/>
  <c r="AX99"/>
  <c r="AY99"/>
  <c r="AZ99"/>
  <c r="BA99"/>
  <c r="T100"/>
  <c r="BC100"/>
  <c r="U100"/>
  <c r="V100"/>
  <c r="Z100"/>
  <c r="AB100"/>
  <c r="AX100"/>
  <c r="AY100"/>
  <c r="AZ100"/>
  <c r="BA100"/>
  <c r="T101"/>
  <c r="N101"/>
  <c r="AW101" s="1"/>
  <c r="U101"/>
  <c r="V101"/>
  <c r="Z101"/>
  <c r="AB101"/>
  <c r="AX101"/>
  <c r="AY101"/>
  <c r="AZ101"/>
  <c r="BA101"/>
  <c r="T102"/>
  <c r="N102" s="1"/>
  <c r="AW102"/>
  <c r="U102"/>
  <c r="V102"/>
  <c r="Z102"/>
  <c r="AB102"/>
  <c r="AX102"/>
  <c r="AY102"/>
  <c r="AZ102"/>
  <c r="BA102"/>
  <c r="T103"/>
  <c r="BC103"/>
  <c r="U103"/>
  <c r="V103"/>
  <c r="Z103"/>
  <c r="AB103"/>
  <c r="AX103"/>
  <c r="AY103"/>
  <c r="AZ103"/>
  <c r="BA103"/>
  <c r="T104"/>
  <c r="BC104"/>
  <c r="U104"/>
  <c r="V104"/>
  <c r="Z104"/>
  <c r="AB104"/>
  <c r="AX104"/>
  <c r="AY104"/>
  <c r="AZ104"/>
  <c r="BA104"/>
  <c r="T105"/>
  <c r="N105"/>
  <c r="AW105" s="1"/>
  <c r="U105"/>
  <c r="V105"/>
  <c r="Z105"/>
  <c r="AB105"/>
  <c r="AX105"/>
  <c r="AY105"/>
  <c r="AZ105"/>
  <c r="BA105"/>
  <c r="T106"/>
  <c r="BC106" s="1"/>
  <c r="U106"/>
  <c r="V106"/>
  <c r="Z106"/>
  <c r="AB106"/>
  <c r="AX106"/>
  <c r="AY106"/>
  <c r="AZ106"/>
  <c r="BA106"/>
  <c r="T107"/>
  <c r="BC107" s="1"/>
  <c r="U107"/>
  <c r="V107"/>
  <c r="Z107"/>
  <c r="AB107"/>
  <c r="AX107"/>
  <c r="AY107"/>
  <c r="AZ107"/>
  <c r="BA107"/>
  <c r="T108"/>
  <c r="BC108" s="1"/>
  <c r="U108"/>
  <c r="V108"/>
  <c r="Z108"/>
  <c r="AB108"/>
  <c r="AX108"/>
  <c r="AY108"/>
  <c r="AZ108"/>
  <c r="BA108"/>
  <c r="T109"/>
  <c r="BC109" s="1"/>
  <c r="U109"/>
  <c r="V109"/>
  <c r="Z109"/>
  <c r="AB109"/>
  <c r="AX109"/>
  <c r="AY109"/>
  <c r="AZ109"/>
  <c r="BA109"/>
  <c r="T110"/>
  <c r="N110" s="1"/>
  <c r="AW110"/>
  <c r="U110"/>
  <c r="V110"/>
  <c r="Z110"/>
  <c r="AB110"/>
  <c r="AX110"/>
  <c r="AY110"/>
  <c r="AZ110"/>
  <c r="BA110"/>
  <c r="T111"/>
  <c r="N111"/>
  <c r="AW111" s="1"/>
  <c r="U111"/>
  <c r="V111"/>
  <c r="Z111"/>
  <c r="AB111"/>
  <c r="AX111"/>
  <c r="AY111"/>
  <c r="AZ111"/>
  <c r="BA111"/>
  <c r="T112"/>
  <c r="BC112" s="1"/>
  <c r="U112"/>
  <c r="V112"/>
  <c r="Z112"/>
  <c r="AB112"/>
  <c r="AX112"/>
  <c r="AY112"/>
  <c r="AZ112"/>
  <c r="BA112"/>
  <c r="T113"/>
  <c r="BC113" s="1"/>
  <c r="U113"/>
  <c r="V113"/>
  <c r="Z113"/>
  <c r="AB113"/>
  <c r="AX113"/>
  <c r="AY113"/>
  <c r="AZ113"/>
  <c r="BA113"/>
  <c r="T114"/>
  <c r="N114" s="1"/>
  <c r="AW114"/>
  <c r="U114"/>
  <c r="V114"/>
  <c r="Z114"/>
  <c r="AB114"/>
  <c r="AX114"/>
  <c r="AY114"/>
  <c r="AZ114"/>
  <c r="BA114"/>
  <c r="T115"/>
  <c r="N115"/>
  <c r="AW115" s="1"/>
  <c r="U115"/>
  <c r="V115"/>
  <c r="Z115"/>
  <c r="AB115"/>
  <c r="AX115"/>
  <c r="AY115"/>
  <c r="AZ115"/>
  <c r="BA115"/>
  <c r="T116"/>
  <c r="BC116" s="1"/>
  <c r="U116"/>
  <c r="V116"/>
  <c r="Z116"/>
  <c r="AB116"/>
  <c r="AX116"/>
  <c r="AY116"/>
  <c r="AZ116"/>
  <c r="BA116"/>
  <c r="T117"/>
  <c r="N117" s="1"/>
  <c r="AW117" s="1"/>
  <c r="U117"/>
  <c r="V117"/>
  <c r="Z117"/>
  <c r="AB117"/>
  <c r="AX117"/>
  <c r="AY117"/>
  <c r="AZ117"/>
  <c r="BA117"/>
  <c r="X118"/>
  <c r="X81"/>
  <c r="T119"/>
  <c r="N119" s="1"/>
  <c r="AW119" s="1"/>
  <c r="U119"/>
  <c r="V119"/>
  <c r="Z119"/>
  <c r="AB119"/>
  <c r="AX119"/>
  <c r="AY119"/>
  <c r="AZ119"/>
  <c r="BA119"/>
  <c r="T120"/>
  <c r="N120"/>
  <c r="AW120" s="1"/>
  <c r="U120"/>
  <c r="U118" s="1"/>
  <c r="V120"/>
  <c r="Z120"/>
  <c r="Z118" s="1"/>
  <c r="AB120"/>
  <c r="AB118"/>
  <c r="AX120"/>
  <c r="AY120"/>
  <c r="AZ120"/>
  <c r="BA120"/>
  <c r="X122"/>
  <c r="X121" s="1"/>
  <c r="T123"/>
  <c r="BC123" s="1"/>
  <c r="U123"/>
  <c r="V123"/>
  <c r="Z123"/>
  <c r="Z122" s="1"/>
  <c r="Z121" s="1"/>
  <c r="AB123"/>
  <c r="AX123"/>
  <c r="AY123"/>
  <c r="AZ123"/>
  <c r="BA123"/>
  <c r="T124"/>
  <c r="N124" s="1"/>
  <c r="AW124" s="1"/>
  <c r="U124"/>
  <c r="V124"/>
  <c r="Z124"/>
  <c r="AB124"/>
  <c r="AB122" s="1"/>
  <c r="AB121" s="1"/>
  <c r="AB75" s="1"/>
  <c r="AX124"/>
  <c r="AY124"/>
  <c r="AZ124"/>
  <c r="BA124"/>
  <c r="T125"/>
  <c r="BC125"/>
  <c r="U125"/>
  <c r="V125"/>
  <c r="Z125"/>
  <c r="AB125"/>
  <c r="AX125"/>
  <c r="AY125"/>
  <c r="AZ125"/>
  <c r="BA125"/>
  <c r="T126"/>
  <c r="BC126"/>
  <c r="U126"/>
  <c r="V126"/>
  <c r="Z126"/>
  <c r="AB126"/>
  <c r="AX126"/>
  <c r="AY126"/>
  <c r="AZ126"/>
  <c r="BA126"/>
  <c r="T128"/>
  <c r="N128"/>
  <c r="AW128" s="1"/>
  <c r="U128"/>
  <c r="V128"/>
  <c r="Z128"/>
  <c r="AB128"/>
  <c r="AX128"/>
  <c r="AY128"/>
  <c r="AZ128"/>
  <c r="BA128"/>
  <c r="D11" i="6"/>
  <c r="N11"/>
  <c r="N13"/>
  <c r="D14"/>
  <c r="E45"/>
  <c r="N14"/>
  <c r="N16"/>
  <c r="D17"/>
  <c r="N17"/>
  <c r="E40"/>
  <c r="E42"/>
  <c r="E62"/>
  <c r="E64"/>
  <c r="Y72"/>
  <c r="U73"/>
  <c r="O73" s="1"/>
  <c r="AU73" s="1"/>
  <c r="V73"/>
  <c r="W73"/>
  <c r="AA73"/>
  <c r="AC73"/>
  <c r="AV73"/>
  <c r="AW73"/>
  <c r="AX73"/>
  <c r="AY73"/>
  <c r="U74"/>
  <c r="BA74"/>
  <c r="V74"/>
  <c r="W74"/>
  <c r="AA74"/>
  <c r="AC74"/>
  <c r="AC72"/>
  <c r="AV74"/>
  <c r="AW74"/>
  <c r="AX74"/>
  <c r="AY74"/>
  <c r="U75"/>
  <c r="BA75"/>
  <c r="V75"/>
  <c r="V72"/>
  <c r="W75"/>
  <c r="AA75"/>
  <c r="AA72" s="1"/>
  <c r="AA71" s="1"/>
  <c r="AA70" s="1"/>
  <c r="AC75"/>
  <c r="AV75"/>
  <c r="AW75"/>
  <c r="AX75"/>
  <c r="AY75"/>
  <c r="Y76"/>
  <c r="U77"/>
  <c r="O77"/>
  <c r="AU77" s="1"/>
  <c r="V77"/>
  <c r="W77"/>
  <c r="AA77"/>
  <c r="AA76" s="1"/>
  <c r="AC77"/>
  <c r="AV77"/>
  <c r="AW77"/>
  <c r="AX77"/>
  <c r="AY77"/>
  <c r="U78"/>
  <c r="O78" s="1"/>
  <c r="AU78" s="1"/>
  <c r="V78"/>
  <c r="W78"/>
  <c r="AA78"/>
  <c r="AC78"/>
  <c r="AV78"/>
  <c r="AW78"/>
  <c r="AX78"/>
  <c r="AY78"/>
  <c r="U79"/>
  <c r="BA79"/>
  <c r="V79"/>
  <c r="W79"/>
  <c r="AA79"/>
  <c r="AC79"/>
  <c r="AC76" s="1"/>
  <c r="AC71" s="1"/>
  <c r="AC70" s="1"/>
  <c r="AV79"/>
  <c r="AW79"/>
  <c r="AX79"/>
  <c r="AY79"/>
  <c r="U80"/>
  <c r="BA80"/>
  <c r="V80"/>
  <c r="W80"/>
  <c r="AA80"/>
  <c r="AC80"/>
  <c r="AV80"/>
  <c r="AW80"/>
  <c r="AX80"/>
  <c r="AY80"/>
  <c r="U81"/>
  <c r="O81"/>
  <c r="AU81" s="1"/>
  <c r="V81"/>
  <c r="W81"/>
  <c r="AA81"/>
  <c r="AC81"/>
  <c r="AV81"/>
  <c r="AW81"/>
  <c r="AX81"/>
  <c r="AY81"/>
  <c r="U82"/>
  <c r="V82"/>
  <c r="W82"/>
  <c r="AA82"/>
  <c r="AC82"/>
  <c r="AV82"/>
  <c r="AW82"/>
  <c r="AX82"/>
  <c r="AY82"/>
  <c r="U83"/>
  <c r="V83"/>
  <c r="W83"/>
  <c r="AA83"/>
  <c r="AC83"/>
  <c r="AV83"/>
  <c r="AW83"/>
  <c r="AX83"/>
  <c r="AY83"/>
  <c r="U84"/>
  <c r="BA84"/>
  <c r="V84"/>
  <c r="W84"/>
  <c r="AA84"/>
  <c r="AC84"/>
  <c r="AV84"/>
  <c r="AW84"/>
  <c r="AX84"/>
  <c r="AY84"/>
  <c r="E4" i="7"/>
  <c r="E39" s="1"/>
  <c r="N8"/>
  <c r="L63" s="1"/>
  <c r="N10"/>
  <c r="D11"/>
  <c r="N11"/>
  <c r="N13"/>
  <c r="D14"/>
  <c r="E66"/>
  <c r="N14"/>
  <c r="N16"/>
  <c r="D17"/>
  <c r="N17"/>
  <c r="E40"/>
  <c r="L42"/>
  <c r="E61"/>
  <c r="Y71"/>
  <c r="Y70" s="1"/>
  <c r="Y69" s="1"/>
  <c r="U72"/>
  <c r="BF72"/>
  <c r="V72"/>
  <c r="W72"/>
  <c r="AA72"/>
  <c r="AC72"/>
  <c r="BA72"/>
  <c r="BB72"/>
  <c r="G27" s="1"/>
  <c r="BC72"/>
  <c r="BD72"/>
  <c r="U73"/>
  <c r="O73"/>
  <c r="AZ73" s="1"/>
  <c r="V73"/>
  <c r="V71" s="1"/>
  <c r="V70" s="1"/>
  <c r="V69" s="1"/>
  <c r="W73"/>
  <c r="AA73"/>
  <c r="AA71"/>
  <c r="AA70" s="1"/>
  <c r="AA69" s="1"/>
  <c r="AC73"/>
  <c r="AC71"/>
  <c r="AC70" s="1"/>
  <c r="AC69"/>
  <c r="BA73"/>
  <c r="L26"/>
  <c r="BB73"/>
  <c r="BC73"/>
  <c r="G28" s="1"/>
  <c r="BD73"/>
  <c r="D11" i="8"/>
  <c r="N11"/>
  <c r="N13"/>
  <c r="D14"/>
  <c r="E68" s="1"/>
  <c r="N14"/>
  <c r="N16"/>
  <c r="D17"/>
  <c r="N17"/>
  <c r="E40"/>
  <c r="E63"/>
  <c r="Y73"/>
  <c r="U74"/>
  <c r="BA74"/>
  <c r="V74"/>
  <c r="W74"/>
  <c r="AA74"/>
  <c r="AC74"/>
  <c r="AC73" s="1"/>
  <c r="AV74"/>
  <c r="AW74"/>
  <c r="AX74"/>
  <c r="AY74"/>
  <c r="U75"/>
  <c r="O75"/>
  <c r="AU75" s="1"/>
  <c r="V75"/>
  <c r="W75"/>
  <c r="AA75"/>
  <c r="AA73" s="1"/>
  <c r="AC75"/>
  <c r="AV75"/>
  <c r="AW75"/>
  <c r="AX75"/>
  <c r="AY75"/>
  <c r="U76"/>
  <c r="BA76"/>
  <c r="V76"/>
  <c r="W76"/>
  <c r="AA76"/>
  <c r="AC76"/>
  <c r="AV76"/>
  <c r="AW76"/>
  <c r="AX76"/>
  <c r="AY76"/>
  <c r="Y77"/>
  <c r="U78"/>
  <c r="O78" s="1"/>
  <c r="AU78"/>
  <c r="V78"/>
  <c r="W78"/>
  <c r="W77" s="1"/>
  <c r="AA78"/>
  <c r="AC78"/>
  <c r="AV78"/>
  <c r="AW78"/>
  <c r="AX78"/>
  <c r="AY78"/>
  <c r="U79"/>
  <c r="O79"/>
  <c r="AU79" s="1"/>
  <c r="V79"/>
  <c r="W79"/>
  <c r="AA79"/>
  <c r="AC79"/>
  <c r="AV79"/>
  <c r="AW79"/>
  <c r="AX79"/>
  <c r="AY79"/>
  <c r="BA79"/>
  <c r="U80"/>
  <c r="O80"/>
  <c r="AU80" s="1"/>
  <c r="V80"/>
  <c r="W80"/>
  <c r="AA80"/>
  <c r="AC80"/>
  <c r="AV80"/>
  <c r="AW80"/>
  <c r="AX80"/>
  <c r="AY80"/>
  <c r="U81"/>
  <c r="V81"/>
  <c r="W81"/>
  <c r="AA81"/>
  <c r="AC81"/>
  <c r="AV81"/>
  <c r="AW81"/>
  <c r="AX81"/>
  <c r="AY81"/>
  <c r="Y82"/>
  <c r="U83"/>
  <c r="BA83"/>
  <c r="V83"/>
  <c r="W83"/>
  <c r="AA83"/>
  <c r="AC83"/>
  <c r="AV83"/>
  <c r="AW83"/>
  <c r="AX83"/>
  <c r="AY83"/>
  <c r="U84"/>
  <c r="O84"/>
  <c r="AU84" s="1"/>
  <c r="V84"/>
  <c r="W84"/>
  <c r="AA84"/>
  <c r="AC84"/>
  <c r="AV84"/>
  <c r="AW84"/>
  <c r="AX84"/>
  <c r="AY84"/>
  <c r="U85"/>
  <c r="BA85" s="1"/>
  <c r="V85"/>
  <c r="W85"/>
  <c r="AA85"/>
  <c r="AC85"/>
  <c r="AC82" s="1"/>
  <c r="AV85"/>
  <c r="AW85"/>
  <c r="AX85"/>
  <c r="AY85"/>
  <c r="U86"/>
  <c r="O86"/>
  <c r="AU86" s="1"/>
  <c r="V86"/>
  <c r="W86"/>
  <c r="AA86"/>
  <c r="AC86"/>
  <c r="AV86"/>
  <c r="AW86"/>
  <c r="AX86"/>
  <c r="AY86"/>
  <c r="U87"/>
  <c r="O87" s="1"/>
  <c r="AU87"/>
  <c r="V87"/>
  <c r="W87"/>
  <c r="AA87"/>
  <c r="AC87"/>
  <c r="AV87"/>
  <c r="AW87"/>
  <c r="AX87"/>
  <c r="AY87"/>
  <c r="U88"/>
  <c r="O88"/>
  <c r="AU88" s="1"/>
  <c r="V88"/>
  <c r="W88"/>
  <c r="AA88"/>
  <c r="AC88"/>
  <c r="AV88"/>
  <c r="AW88"/>
  <c r="AX88"/>
  <c r="AY88"/>
  <c r="U89"/>
  <c r="BA89"/>
  <c r="V89"/>
  <c r="W89"/>
  <c r="AA89"/>
  <c r="AC89"/>
  <c r="AV89"/>
  <c r="AW89"/>
  <c r="AX89"/>
  <c r="AY89"/>
  <c r="U90"/>
  <c r="O90"/>
  <c r="AU90" s="1"/>
  <c r="V90"/>
  <c r="W90"/>
  <c r="AA90"/>
  <c r="AC90"/>
  <c r="AV90"/>
  <c r="AW90"/>
  <c r="AX90"/>
  <c r="AY90"/>
  <c r="U91"/>
  <c r="BA91" s="1"/>
  <c r="V91"/>
  <c r="W91"/>
  <c r="AA91"/>
  <c r="AC91"/>
  <c r="AV91"/>
  <c r="AW91"/>
  <c r="AX91"/>
  <c r="AY91"/>
  <c r="U92"/>
  <c r="BA92" s="1"/>
  <c r="V92"/>
  <c r="W92"/>
  <c r="AA92"/>
  <c r="AC92"/>
  <c r="AV92"/>
  <c r="AW92"/>
  <c r="AX92"/>
  <c r="AY92"/>
  <c r="U93"/>
  <c r="BA93" s="1"/>
  <c r="V93"/>
  <c r="W93"/>
  <c r="AA93"/>
  <c r="AC93"/>
  <c r="AV93"/>
  <c r="AW93"/>
  <c r="AX93"/>
  <c r="AY93"/>
  <c r="U94"/>
  <c r="BA94" s="1"/>
  <c r="V94"/>
  <c r="W94"/>
  <c r="AA94"/>
  <c r="AC94"/>
  <c r="AV94"/>
  <c r="AW94"/>
  <c r="AX94"/>
  <c r="AY94"/>
  <c r="U95"/>
  <c r="O95" s="1"/>
  <c r="AU95" s="1"/>
  <c r="V95"/>
  <c r="W95"/>
  <c r="AA95"/>
  <c r="AC95"/>
  <c r="AV95"/>
  <c r="AW95"/>
  <c r="AX95"/>
  <c r="AY95"/>
  <c r="U96"/>
  <c r="O96"/>
  <c r="AU96" s="1"/>
  <c r="V96"/>
  <c r="W96"/>
  <c r="AA96"/>
  <c r="AC96"/>
  <c r="AV96"/>
  <c r="AW96"/>
  <c r="AX96"/>
  <c r="AY96"/>
  <c r="U97"/>
  <c r="BA97" s="1"/>
  <c r="V97"/>
  <c r="W97"/>
  <c r="AA97"/>
  <c r="AC97"/>
  <c r="AV97"/>
  <c r="AW97"/>
  <c r="AX97"/>
  <c r="AY97"/>
  <c r="U98"/>
  <c r="O98" s="1"/>
  <c r="AU98"/>
  <c r="V98"/>
  <c r="W98"/>
  <c r="AA98"/>
  <c r="AC98"/>
  <c r="AV98"/>
  <c r="AW98"/>
  <c r="AX98"/>
  <c r="AY98"/>
  <c r="U99"/>
  <c r="O99"/>
  <c r="AU99" s="1"/>
  <c r="V99"/>
  <c r="W99"/>
  <c r="AA99"/>
  <c r="AC99"/>
  <c r="AV99"/>
  <c r="AW99"/>
  <c r="AX99"/>
  <c r="AY99"/>
  <c r="U100"/>
  <c r="O100" s="1"/>
  <c r="AU100"/>
  <c r="V100"/>
  <c r="W100"/>
  <c r="AA100"/>
  <c r="AC100"/>
  <c r="AV100"/>
  <c r="AW100"/>
  <c r="AX100"/>
  <c r="AY100"/>
  <c r="U101"/>
  <c r="BA101"/>
  <c r="V101"/>
  <c r="W101"/>
  <c r="AA101"/>
  <c r="AC101"/>
  <c r="AV101"/>
  <c r="AW101"/>
  <c r="AX101"/>
  <c r="AY101"/>
  <c r="U102"/>
  <c r="BA102"/>
  <c r="V102"/>
  <c r="W102"/>
  <c r="AA102"/>
  <c r="AC102"/>
  <c r="AV102"/>
  <c r="AW102"/>
  <c r="AX102"/>
  <c r="AY102"/>
  <c r="U103"/>
  <c r="O103"/>
  <c r="AU103" s="1"/>
  <c r="V103"/>
  <c r="W103"/>
  <c r="AA103"/>
  <c r="AC103"/>
  <c r="AV103"/>
  <c r="AW103"/>
  <c r="AX103"/>
  <c r="AY103"/>
  <c r="U104"/>
  <c r="V104"/>
  <c r="W104"/>
  <c r="AA104"/>
  <c r="AC104"/>
  <c r="AV104"/>
  <c r="AW104"/>
  <c r="AX104"/>
  <c r="AY104"/>
  <c r="U105"/>
  <c r="BA105"/>
  <c r="V105"/>
  <c r="W105"/>
  <c r="AA105"/>
  <c r="AC105"/>
  <c r="AV105"/>
  <c r="AW105"/>
  <c r="AX105"/>
  <c r="AY105"/>
  <c r="E4" i="9"/>
  <c r="E39" s="1"/>
  <c r="N8"/>
  <c r="L71"/>
  <c r="N10"/>
  <c r="D11"/>
  <c r="N11"/>
  <c r="N13"/>
  <c r="D14"/>
  <c r="E74"/>
  <c r="N14"/>
  <c r="N16"/>
  <c r="D17"/>
  <c r="N17"/>
  <c r="E40"/>
  <c r="E69"/>
  <c r="Y79"/>
  <c r="U80"/>
  <c r="BD80" s="1"/>
  <c r="BD79" s="1"/>
  <c r="V80"/>
  <c r="V79"/>
  <c r="W80"/>
  <c r="W79"/>
  <c r="AA80"/>
  <c r="AA79"/>
  <c r="AC80"/>
  <c r="AC79"/>
  <c r="AY80"/>
  <c r="AZ80"/>
  <c r="BA80"/>
  <c r="BB80"/>
  <c r="Y81"/>
  <c r="Y78"/>
  <c r="U82"/>
  <c r="BD82"/>
  <c r="V82"/>
  <c r="W82"/>
  <c r="AA82"/>
  <c r="AC82"/>
  <c r="AY82"/>
  <c r="AZ82"/>
  <c r="BA82"/>
  <c r="BB82"/>
  <c r="U83"/>
  <c r="BD83"/>
  <c r="V83"/>
  <c r="W83"/>
  <c r="AA83"/>
  <c r="AA81" s="1"/>
  <c r="AA78" s="1"/>
  <c r="AC83"/>
  <c r="AY83"/>
  <c r="AZ83"/>
  <c r="BA83"/>
  <c r="BB83"/>
  <c r="Y85"/>
  <c r="U86"/>
  <c r="BD86"/>
  <c r="V86"/>
  <c r="W86"/>
  <c r="AA86"/>
  <c r="AC86"/>
  <c r="AY86"/>
  <c r="AZ86"/>
  <c r="BA86"/>
  <c r="BB86"/>
  <c r="U87"/>
  <c r="O87"/>
  <c r="AX87" s="1"/>
  <c r="V87"/>
  <c r="W87"/>
  <c r="AA87"/>
  <c r="AC87"/>
  <c r="AY87"/>
  <c r="AZ87"/>
  <c r="BA87"/>
  <c r="BB87"/>
  <c r="U88"/>
  <c r="BD88"/>
  <c r="V88"/>
  <c r="W88"/>
  <c r="AA88"/>
  <c r="AC88"/>
  <c r="AY88"/>
  <c r="AZ88"/>
  <c r="BA88"/>
  <c r="BB88"/>
  <c r="U89"/>
  <c r="O89"/>
  <c r="AX89" s="1"/>
  <c r="V89"/>
  <c r="W89"/>
  <c r="AA89"/>
  <c r="AC89"/>
  <c r="AY89"/>
  <c r="AZ89"/>
  <c r="BA89"/>
  <c r="BB89"/>
  <c r="Y90"/>
  <c r="U91"/>
  <c r="O91"/>
  <c r="AX91" s="1"/>
  <c r="V91"/>
  <c r="W91"/>
  <c r="AA91"/>
  <c r="AC91"/>
  <c r="AY91"/>
  <c r="AZ91"/>
  <c r="BA91"/>
  <c r="BB91"/>
  <c r="BD91"/>
  <c r="U92"/>
  <c r="O92"/>
  <c r="AX92" s="1"/>
  <c r="V92"/>
  <c r="W92"/>
  <c r="AA92"/>
  <c r="AC92"/>
  <c r="AY92"/>
  <c r="AZ92"/>
  <c r="BA92"/>
  <c r="BB92"/>
  <c r="U93"/>
  <c r="O93"/>
  <c r="AX93" s="1"/>
  <c r="V93"/>
  <c r="W93"/>
  <c r="AA93"/>
  <c r="AC93"/>
  <c r="AC90" s="1"/>
  <c r="AY93"/>
  <c r="AZ93"/>
  <c r="BA93"/>
  <c r="BB93"/>
  <c r="U94"/>
  <c r="O94"/>
  <c r="AX94" s="1"/>
  <c r="V94"/>
  <c r="W94"/>
  <c r="AA94"/>
  <c r="AC94"/>
  <c r="AY94"/>
  <c r="AZ94"/>
  <c r="BA94"/>
  <c r="BB94"/>
  <c r="U95"/>
  <c r="BD95" s="1"/>
  <c r="V95"/>
  <c r="W95"/>
  <c r="AA95"/>
  <c r="AC95"/>
  <c r="AY95"/>
  <c r="AZ95"/>
  <c r="BA95"/>
  <c r="BB95"/>
  <c r="U96"/>
  <c r="O96" s="1"/>
  <c r="AX96" s="1"/>
  <c r="V96"/>
  <c r="W96"/>
  <c r="AA96"/>
  <c r="AC96"/>
  <c r="AY96"/>
  <c r="AZ96"/>
  <c r="BA96"/>
  <c r="BB96"/>
  <c r="U97"/>
  <c r="O97"/>
  <c r="AX97" s="1"/>
  <c r="V97"/>
  <c r="W97"/>
  <c r="AA97"/>
  <c r="AC97"/>
  <c r="AY97"/>
  <c r="AZ97"/>
  <c r="BA97"/>
  <c r="BB97"/>
  <c r="U98"/>
  <c r="BD98" s="1"/>
  <c r="V98"/>
  <c r="W98"/>
  <c r="AA98"/>
  <c r="AC98"/>
  <c r="AY98"/>
  <c r="AZ98"/>
  <c r="BA98"/>
  <c r="BB98"/>
  <c r="U99"/>
  <c r="BD99" s="1"/>
  <c r="V99"/>
  <c r="W99"/>
  <c r="AA99"/>
  <c r="AC99"/>
  <c r="AY99"/>
  <c r="AZ99"/>
  <c r="BA99"/>
  <c r="BB99"/>
  <c r="Y100"/>
  <c r="U101"/>
  <c r="O101" s="1"/>
  <c r="AX101"/>
  <c r="V101"/>
  <c r="W101"/>
  <c r="AA101"/>
  <c r="AC101"/>
  <c r="AC100" s="1"/>
  <c r="AY101"/>
  <c r="AZ101"/>
  <c r="BA101"/>
  <c r="BB101"/>
  <c r="U102"/>
  <c r="BD102"/>
  <c r="V102"/>
  <c r="W102"/>
  <c r="AA102"/>
  <c r="AC102"/>
  <c r="AY102"/>
  <c r="AZ102"/>
  <c r="BA102"/>
  <c r="BB102"/>
  <c r="U103"/>
  <c r="BD103"/>
  <c r="V103"/>
  <c r="W103"/>
  <c r="AA103"/>
  <c r="AC103"/>
  <c r="AY103"/>
  <c r="AZ103"/>
  <c r="BA103"/>
  <c r="BB103"/>
  <c r="U104"/>
  <c r="BD104"/>
  <c r="V104"/>
  <c r="W104"/>
  <c r="AA104"/>
  <c r="AC104"/>
  <c r="AY104"/>
  <c r="AZ104"/>
  <c r="BA104"/>
  <c r="BB104"/>
  <c r="U105"/>
  <c r="BD105" s="1"/>
  <c r="V105"/>
  <c r="W105"/>
  <c r="AA105"/>
  <c r="AC105"/>
  <c r="AY105"/>
  <c r="AZ105"/>
  <c r="BA105"/>
  <c r="BB105"/>
  <c r="U106"/>
  <c r="O106"/>
  <c r="AX106" s="1"/>
  <c r="V106"/>
  <c r="W106"/>
  <c r="AA106"/>
  <c r="AA100" s="1"/>
  <c r="AC106"/>
  <c r="AY106"/>
  <c r="AZ106"/>
  <c r="BA106"/>
  <c r="BB106"/>
  <c r="U107"/>
  <c r="BD107" s="1"/>
  <c r="V107"/>
  <c r="W107"/>
  <c r="AA107"/>
  <c r="AC107"/>
  <c r="AY107"/>
  <c r="AZ107"/>
  <c r="BA107"/>
  <c r="BB107"/>
  <c r="U108"/>
  <c r="BD108" s="1"/>
  <c r="V108"/>
  <c r="W108"/>
  <c r="W100"/>
  <c r="AA108"/>
  <c r="AC108"/>
  <c r="AY108"/>
  <c r="AZ108"/>
  <c r="BA108"/>
  <c r="BB108"/>
  <c r="Y109"/>
  <c r="U110"/>
  <c r="O110" s="1"/>
  <c r="AX110" s="1"/>
  <c r="V110"/>
  <c r="W110"/>
  <c r="AA110"/>
  <c r="AC110"/>
  <c r="AY110"/>
  <c r="AZ110"/>
  <c r="BA110"/>
  <c r="BB110"/>
  <c r="U111"/>
  <c r="BD111"/>
  <c r="V111"/>
  <c r="W111"/>
  <c r="AA111"/>
  <c r="AC111"/>
  <c r="AY111"/>
  <c r="AZ111"/>
  <c r="BA111"/>
  <c r="BB111"/>
  <c r="U112"/>
  <c r="BD112" s="1"/>
  <c r="V112"/>
  <c r="W112"/>
  <c r="AA112"/>
  <c r="AC112"/>
  <c r="AY112"/>
  <c r="AZ112"/>
  <c r="BA112"/>
  <c r="BB112"/>
  <c r="U113"/>
  <c r="O113"/>
  <c r="AX113" s="1"/>
  <c r="V113"/>
  <c r="W113"/>
  <c r="AA113"/>
  <c r="AC113"/>
  <c r="AY113"/>
  <c r="AZ113"/>
  <c r="BA113"/>
  <c r="BB113"/>
  <c r="U114"/>
  <c r="BD114" s="1"/>
  <c r="V114"/>
  <c r="W114"/>
  <c r="AA114"/>
  <c r="AC114"/>
  <c r="AY114"/>
  <c r="AZ114"/>
  <c r="BA114"/>
  <c r="BB114"/>
  <c r="Y115"/>
  <c r="U116"/>
  <c r="O116"/>
  <c r="AX116" s="1"/>
  <c r="V116"/>
  <c r="W116"/>
  <c r="AA116"/>
  <c r="AC116"/>
  <c r="AY116"/>
  <c r="AZ116"/>
  <c r="BA116"/>
  <c r="BB116"/>
  <c r="U117"/>
  <c r="BD117" s="1"/>
  <c r="V117"/>
  <c r="W117"/>
  <c r="AA117"/>
  <c r="AC117"/>
  <c r="AY117"/>
  <c r="AZ117"/>
  <c r="BA117"/>
  <c r="BB117"/>
  <c r="U118"/>
  <c r="O118"/>
  <c r="AX118" s="1"/>
  <c r="V118"/>
  <c r="W118"/>
  <c r="AA118"/>
  <c r="AC118"/>
  <c r="AY118"/>
  <c r="AZ118"/>
  <c r="BA118"/>
  <c r="BB118"/>
  <c r="Y119"/>
  <c r="U120"/>
  <c r="BD120"/>
  <c r="V120"/>
  <c r="W120"/>
  <c r="AA120"/>
  <c r="AC120"/>
  <c r="AY120"/>
  <c r="AZ120"/>
  <c r="BA120"/>
  <c r="BB120"/>
  <c r="U121"/>
  <c r="BD121"/>
  <c r="V121"/>
  <c r="W121"/>
  <c r="AA121"/>
  <c r="AA119" s="1"/>
  <c r="AC121"/>
  <c r="AY121"/>
  <c r="AZ121"/>
  <c r="BA121"/>
  <c r="BB121"/>
  <c r="E4" i="10"/>
  <c r="E68" s="1"/>
  <c r="L42"/>
  <c r="N10"/>
  <c r="D11"/>
  <c r="N11"/>
  <c r="N13"/>
  <c r="D14"/>
  <c r="E45" s="1"/>
  <c r="N14"/>
  <c r="N16"/>
  <c r="D17"/>
  <c r="N17"/>
  <c r="E40"/>
  <c r="E69"/>
  <c r="Y79"/>
  <c r="U80"/>
  <c r="O80" s="1"/>
  <c r="AX80" s="1"/>
  <c r="V80"/>
  <c r="V79"/>
  <c r="W80"/>
  <c r="W79"/>
  <c r="AA80"/>
  <c r="AA79"/>
  <c r="AC80"/>
  <c r="AC79"/>
  <c r="AY80"/>
  <c r="AZ80"/>
  <c r="BA80"/>
  <c r="BB80"/>
  <c r="Y81"/>
  <c r="Y78"/>
  <c r="U82"/>
  <c r="BD82"/>
  <c r="V82"/>
  <c r="W82"/>
  <c r="AA82"/>
  <c r="AC82"/>
  <c r="AC81" s="1"/>
  <c r="AY82"/>
  <c r="AZ82"/>
  <c r="BA82"/>
  <c r="BB82"/>
  <c r="U83"/>
  <c r="O83"/>
  <c r="AX83" s="1"/>
  <c r="V83"/>
  <c r="W83"/>
  <c r="AA83"/>
  <c r="AA81" s="1"/>
  <c r="AC83"/>
  <c r="AY83"/>
  <c r="AZ83"/>
  <c r="BA83"/>
  <c r="BB83"/>
  <c r="Y85"/>
  <c r="U86"/>
  <c r="O86"/>
  <c r="AX86" s="1"/>
  <c r="V86"/>
  <c r="W86"/>
  <c r="AA86"/>
  <c r="AC86"/>
  <c r="AY86"/>
  <c r="AZ86"/>
  <c r="BA86"/>
  <c r="BB86"/>
  <c r="BD86"/>
  <c r="U87"/>
  <c r="O87"/>
  <c r="AX87" s="1"/>
  <c r="V87"/>
  <c r="W87"/>
  <c r="AA87"/>
  <c r="AC87"/>
  <c r="AY87"/>
  <c r="AZ87"/>
  <c r="BA87"/>
  <c r="BB87"/>
  <c r="U88"/>
  <c r="O88" s="1"/>
  <c r="AX88" s="1"/>
  <c r="V88"/>
  <c r="W88"/>
  <c r="AA88"/>
  <c r="AC88"/>
  <c r="AY88"/>
  <c r="AZ88"/>
  <c r="BA88"/>
  <c r="BB88"/>
  <c r="U89"/>
  <c r="O89"/>
  <c r="AX89" s="1"/>
  <c r="V89"/>
  <c r="W89"/>
  <c r="AA89"/>
  <c r="AC89"/>
  <c r="AY89"/>
  <c r="AZ89"/>
  <c r="BA89"/>
  <c r="BB89"/>
  <c r="Y90"/>
  <c r="U91"/>
  <c r="O91" s="1"/>
  <c r="AX91"/>
  <c r="V91"/>
  <c r="W91"/>
  <c r="AA91"/>
  <c r="AC91"/>
  <c r="AY91"/>
  <c r="AZ91"/>
  <c r="BA91"/>
  <c r="BB91"/>
  <c r="U92"/>
  <c r="O92"/>
  <c r="AX92" s="1"/>
  <c r="V92"/>
  <c r="W92"/>
  <c r="AA92"/>
  <c r="AC92"/>
  <c r="AY92"/>
  <c r="AZ92"/>
  <c r="BA92"/>
  <c r="BB92"/>
  <c r="U93"/>
  <c r="BD93"/>
  <c r="V93"/>
  <c r="W93"/>
  <c r="AA93"/>
  <c r="AC93"/>
  <c r="AY93"/>
  <c r="AZ93"/>
  <c r="BA93"/>
  <c r="BB93"/>
  <c r="U94"/>
  <c r="O94"/>
  <c r="AX94" s="1"/>
  <c r="V94"/>
  <c r="W94"/>
  <c r="AA94"/>
  <c r="AC94"/>
  <c r="AY94"/>
  <c r="AZ94"/>
  <c r="BA94"/>
  <c r="BB94"/>
  <c r="U95"/>
  <c r="BD95" s="1"/>
  <c r="V95"/>
  <c r="W95"/>
  <c r="AA95"/>
  <c r="AC95"/>
  <c r="AC90"/>
  <c r="AY95"/>
  <c r="AZ95"/>
  <c r="BA95"/>
  <c r="BB95"/>
  <c r="U96"/>
  <c r="O96"/>
  <c r="AX96" s="1"/>
  <c r="V96"/>
  <c r="W96"/>
  <c r="AA96"/>
  <c r="AC96"/>
  <c r="AY96"/>
  <c r="AZ96"/>
  <c r="BA96"/>
  <c r="BB96"/>
  <c r="U97"/>
  <c r="BD97" s="1"/>
  <c r="V97"/>
  <c r="W97"/>
  <c r="AA97"/>
  <c r="AC97"/>
  <c r="AY97"/>
  <c r="AZ97"/>
  <c r="BA97"/>
  <c r="BB97"/>
  <c r="U98"/>
  <c r="O98" s="1"/>
  <c r="AX98" s="1"/>
  <c r="V98"/>
  <c r="W98"/>
  <c r="AA98"/>
  <c r="AC98"/>
  <c r="AY98"/>
  <c r="AZ98"/>
  <c r="BA98"/>
  <c r="BB98"/>
  <c r="U99"/>
  <c r="O99"/>
  <c r="AX99" s="1"/>
  <c r="V99"/>
  <c r="W99"/>
  <c r="AA99"/>
  <c r="AC99"/>
  <c r="AY99"/>
  <c r="AZ99"/>
  <c r="BA99"/>
  <c r="BB99"/>
  <c r="Y100"/>
  <c r="U101"/>
  <c r="O101"/>
  <c r="AX101" s="1"/>
  <c r="V101"/>
  <c r="W101"/>
  <c r="AA101"/>
  <c r="AC101"/>
  <c r="AY101"/>
  <c r="AZ101"/>
  <c r="BA101"/>
  <c r="BB101"/>
  <c r="BD101"/>
  <c r="U102"/>
  <c r="O102"/>
  <c r="AX102" s="1"/>
  <c r="V102"/>
  <c r="W102"/>
  <c r="AA102"/>
  <c r="AC102"/>
  <c r="AY102"/>
  <c r="AZ102"/>
  <c r="BA102"/>
  <c r="BB102"/>
  <c r="U103"/>
  <c r="O103"/>
  <c r="AX103" s="1"/>
  <c r="V103"/>
  <c r="W103"/>
  <c r="AA103"/>
  <c r="AC103"/>
  <c r="AY103"/>
  <c r="AZ103"/>
  <c r="BA103"/>
  <c r="BB103"/>
  <c r="U104"/>
  <c r="BD104" s="1"/>
  <c r="V104"/>
  <c r="W104"/>
  <c r="AA104"/>
  <c r="AC104"/>
  <c r="AY104"/>
  <c r="AZ104"/>
  <c r="BA104"/>
  <c r="BB104"/>
  <c r="U105"/>
  <c r="BD105" s="1"/>
  <c r="V105"/>
  <c r="W105"/>
  <c r="AA105"/>
  <c r="AC105"/>
  <c r="AC100" s="1"/>
  <c r="AC84" s="1"/>
  <c r="AY105"/>
  <c r="AZ105"/>
  <c r="BA105"/>
  <c r="BB105"/>
  <c r="U106"/>
  <c r="O106"/>
  <c r="AX106" s="1"/>
  <c r="V106"/>
  <c r="W106"/>
  <c r="AA106"/>
  <c r="AC106"/>
  <c r="AY106"/>
  <c r="AZ106"/>
  <c r="BA106"/>
  <c r="BB106"/>
  <c r="U107"/>
  <c r="BD107" s="1"/>
  <c r="V107"/>
  <c r="W107"/>
  <c r="AA107"/>
  <c r="AC107"/>
  <c r="AY107"/>
  <c r="AZ107"/>
  <c r="BA107"/>
  <c r="BB107"/>
  <c r="U108"/>
  <c r="BD108" s="1"/>
  <c r="V108"/>
  <c r="W108"/>
  <c r="AA108"/>
  <c r="AC108"/>
  <c r="AY108"/>
  <c r="AZ108"/>
  <c r="BA108"/>
  <c r="BB108"/>
  <c r="U109"/>
  <c r="O109" s="1"/>
  <c r="AX109"/>
  <c r="V109"/>
  <c r="W109"/>
  <c r="AA109"/>
  <c r="AC109"/>
  <c r="AY109"/>
  <c r="AZ109"/>
  <c r="BA109"/>
  <c r="BB109"/>
  <c r="U110"/>
  <c r="O110"/>
  <c r="AX110" s="1"/>
  <c r="V110"/>
  <c r="W110"/>
  <c r="AA110"/>
  <c r="AC110"/>
  <c r="AY110"/>
  <c r="AZ110"/>
  <c r="BA110"/>
  <c r="BB110"/>
  <c r="U111"/>
  <c r="BD111" s="1"/>
  <c r="V111"/>
  <c r="W111"/>
  <c r="AA111"/>
  <c r="AC111"/>
  <c r="AY111"/>
  <c r="AZ111"/>
  <c r="BA111"/>
  <c r="BB111"/>
  <c r="Y112"/>
  <c r="U113"/>
  <c r="O113" s="1"/>
  <c r="AX113"/>
  <c r="V113"/>
  <c r="W113"/>
  <c r="AA113"/>
  <c r="AC113"/>
  <c r="AY113"/>
  <c r="AZ113"/>
  <c r="BA113"/>
  <c r="BB113"/>
  <c r="U114"/>
  <c r="BD114"/>
  <c r="V114"/>
  <c r="W114"/>
  <c r="AA114"/>
  <c r="AC114"/>
  <c r="AY114"/>
  <c r="AZ114"/>
  <c r="BA114"/>
  <c r="BB114"/>
  <c r="U115"/>
  <c r="BD115"/>
  <c r="V115"/>
  <c r="W115"/>
  <c r="AA115"/>
  <c r="AC115"/>
  <c r="AY115"/>
  <c r="AZ115"/>
  <c r="BA115"/>
  <c r="BB115"/>
  <c r="U116"/>
  <c r="O116"/>
  <c r="AX116" s="1"/>
  <c r="V116"/>
  <c r="W116"/>
  <c r="AA116"/>
  <c r="AA112" s="1"/>
  <c r="AC116"/>
  <c r="AY116"/>
  <c r="AZ116"/>
  <c r="BA116"/>
  <c r="BB116"/>
  <c r="U117"/>
  <c r="BD117" s="1"/>
  <c r="V117"/>
  <c r="W117"/>
  <c r="AA117"/>
  <c r="AC117"/>
  <c r="AY117"/>
  <c r="AZ117"/>
  <c r="BA117"/>
  <c r="BB117"/>
  <c r="Y118"/>
  <c r="U119"/>
  <c r="V119"/>
  <c r="W119"/>
  <c r="AA119"/>
  <c r="AC119"/>
  <c r="AY119"/>
  <c r="AZ119"/>
  <c r="BA119"/>
  <c r="BB119"/>
  <c r="U120"/>
  <c r="O120" s="1"/>
  <c r="AX120"/>
  <c r="V120"/>
  <c r="W120"/>
  <c r="AA120"/>
  <c r="AC120"/>
  <c r="AY120"/>
  <c r="AZ120"/>
  <c r="BA120"/>
  <c r="BB120"/>
  <c r="U121"/>
  <c r="O121"/>
  <c r="AX121" s="1"/>
  <c r="V121"/>
  <c r="V118" s="1"/>
  <c r="W121"/>
  <c r="AA121"/>
  <c r="AA118"/>
  <c r="AC121"/>
  <c r="AC118"/>
  <c r="AY121"/>
  <c r="AZ121"/>
  <c r="BA121"/>
  <c r="BB121"/>
  <c r="Y122"/>
  <c r="U123"/>
  <c r="O123" s="1"/>
  <c r="AX123" s="1"/>
  <c r="V123"/>
  <c r="W123"/>
  <c r="AA123"/>
  <c r="AC123"/>
  <c r="AY123"/>
  <c r="AZ123"/>
  <c r="BA123"/>
  <c r="BB123"/>
  <c r="U124"/>
  <c r="O124"/>
  <c r="AX124" s="1"/>
  <c r="V124"/>
  <c r="W124"/>
  <c r="AA124"/>
  <c r="AA122" s="1"/>
  <c r="AC124"/>
  <c r="AC122"/>
  <c r="AY124"/>
  <c r="AZ124"/>
  <c r="BA124"/>
  <c r="BB124"/>
  <c r="E4" i="11"/>
  <c r="E70" s="1"/>
  <c r="N8"/>
  <c r="L42"/>
  <c r="N10"/>
  <c r="D11"/>
  <c r="N11"/>
  <c r="N13"/>
  <c r="D14"/>
  <c r="E45"/>
  <c r="N14"/>
  <c r="N16"/>
  <c r="D17"/>
  <c r="N17"/>
  <c r="E40"/>
  <c r="E71"/>
  <c r="Y81"/>
  <c r="U82"/>
  <c r="BD82" s="1"/>
  <c r="BD81" s="1"/>
  <c r="V82"/>
  <c r="V81"/>
  <c r="W82"/>
  <c r="W81"/>
  <c r="AA82"/>
  <c r="AA81"/>
  <c r="AC82"/>
  <c r="AC81"/>
  <c r="AY82"/>
  <c r="AZ82"/>
  <c r="BA82"/>
  <c r="BB82"/>
  <c r="Y83"/>
  <c r="Y80"/>
  <c r="U84"/>
  <c r="BD84"/>
  <c r="V84"/>
  <c r="W84"/>
  <c r="AA84"/>
  <c r="AC84"/>
  <c r="AY84"/>
  <c r="AZ84"/>
  <c r="BA84"/>
  <c r="BB84"/>
  <c r="U85"/>
  <c r="BD85"/>
  <c r="V85"/>
  <c r="W85"/>
  <c r="AA85"/>
  <c r="AA83"/>
  <c r="AC85"/>
  <c r="AY85"/>
  <c r="AZ85"/>
  <c r="BA85"/>
  <c r="BB85"/>
  <c r="Y87"/>
  <c r="U88"/>
  <c r="O88" s="1"/>
  <c r="AX88"/>
  <c r="V88"/>
  <c r="W88"/>
  <c r="AA88"/>
  <c r="AC88"/>
  <c r="AY88"/>
  <c r="AZ88"/>
  <c r="BA88"/>
  <c r="BB88"/>
  <c r="U89"/>
  <c r="BD89"/>
  <c r="V89"/>
  <c r="W89"/>
  <c r="AA89"/>
  <c r="AC89"/>
  <c r="AY89"/>
  <c r="AZ89"/>
  <c r="BA89"/>
  <c r="BB89"/>
  <c r="U90"/>
  <c r="BD90"/>
  <c r="V90"/>
  <c r="W90"/>
  <c r="AA90"/>
  <c r="AC90"/>
  <c r="AY90"/>
  <c r="AZ90"/>
  <c r="BA90"/>
  <c r="BB90"/>
  <c r="U91"/>
  <c r="BD91"/>
  <c r="V91"/>
  <c r="W91"/>
  <c r="AA91"/>
  <c r="AC91"/>
  <c r="AY91"/>
  <c r="AZ91"/>
  <c r="BA91"/>
  <c r="BB91"/>
  <c r="U92"/>
  <c r="BD92" s="1"/>
  <c r="V92"/>
  <c r="W92"/>
  <c r="AA92"/>
  <c r="AC92"/>
  <c r="AY92"/>
  <c r="AZ92"/>
  <c r="BA92"/>
  <c r="BB92"/>
  <c r="U93"/>
  <c r="BD93" s="1"/>
  <c r="V93"/>
  <c r="W93"/>
  <c r="AA93"/>
  <c r="AA87" s="1"/>
  <c r="AC93"/>
  <c r="AY93"/>
  <c r="AZ93"/>
  <c r="BA93"/>
  <c r="BB93"/>
  <c r="U94"/>
  <c r="O94" s="1"/>
  <c r="AX94" s="1"/>
  <c r="V94"/>
  <c r="W94"/>
  <c r="AA94"/>
  <c r="AC94"/>
  <c r="AY94"/>
  <c r="AZ94"/>
  <c r="BA94"/>
  <c r="BB94"/>
  <c r="U95"/>
  <c r="BD95"/>
  <c r="V95"/>
  <c r="W95"/>
  <c r="AA95"/>
  <c r="AC95"/>
  <c r="AY95"/>
  <c r="AZ95"/>
  <c r="BA95"/>
  <c r="BB95"/>
  <c r="U96"/>
  <c r="O96"/>
  <c r="AX96" s="1"/>
  <c r="V96"/>
  <c r="W96"/>
  <c r="AA96"/>
  <c r="AC96"/>
  <c r="AY96"/>
  <c r="AZ96"/>
  <c r="BA96"/>
  <c r="BB96"/>
  <c r="U97"/>
  <c r="BD97" s="1"/>
  <c r="V97"/>
  <c r="W97"/>
  <c r="AA97"/>
  <c r="AC97"/>
  <c r="AY97"/>
  <c r="AZ97"/>
  <c r="BA97"/>
  <c r="BB97"/>
  <c r="Y98"/>
  <c r="U99"/>
  <c r="O99"/>
  <c r="AX99" s="1"/>
  <c r="V99"/>
  <c r="W99"/>
  <c r="AA99"/>
  <c r="AC99"/>
  <c r="AY99"/>
  <c r="AZ99"/>
  <c r="BA99"/>
  <c r="BB99"/>
  <c r="BD99"/>
  <c r="U100"/>
  <c r="O100"/>
  <c r="AX100" s="1"/>
  <c r="V100"/>
  <c r="W100"/>
  <c r="AA100"/>
  <c r="AC100"/>
  <c r="AY100"/>
  <c r="AZ100"/>
  <c r="BA100"/>
  <c r="BB100"/>
  <c r="U101"/>
  <c r="O101"/>
  <c r="AX101" s="1"/>
  <c r="V101"/>
  <c r="W101"/>
  <c r="AA101"/>
  <c r="AC101"/>
  <c r="AY101"/>
  <c r="AZ101"/>
  <c r="BA101"/>
  <c r="BB101"/>
  <c r="BD101"/>
  <c r="U102"/>
  <c r="O102"/>
  <c r="AX102" s="1"/>
  <c r="V102"/>
  <c r="W102"/>
  <c r="AA102"/>
  <c r="AC102"/>
  <c r="AY102"/>
  <c r="AZ102"/>
  <c r="BA102"/>
  <c r="BB102"/>
  <c r="U103"/>
  <c r="O103" s="1"/>
  <c r="AX103" s="1"/>
  <c r="V103"/>
  <c r="W103"/>
  <c r="AA103"/>
  <c r="AC103"/>
  <c r="AY103"/>
  <c r="AZ103"/>
  <c r="BA103"/>
  <c r="BB103"/>
  <c r="U104"/>
  <c r="O104"/>
  <c r="AX104" s="1"/>
  <c r="BD104"/>
  <c r="V104"/>
  <c r="W104"/>
  <c r="AA104"/>
  <c r="AC104"/>
  <c r="AC98" s="1"/>
  <c r="AY104"/>
  <c r="AZ104"/>
  <c r="BA104"/>
  <c r="BB104"/>
  <c r="U105"/>
  <c r="O105"/>
  <c r="AX105" s="1"/>
  <c r="BD105"/>
  <c r="V105"/>
  <c r="W105"/>
  <c r="AA105"/>
  <c r="AC105"/>
  <c r="AY105"/>
  <c r="AZ105"/>
  <c r="BA105"/>
  <c r="BB105"/>
  <c r="U106"/>
  <c r="O106"/>
  <c r="AX106" s="1"/>
  <c r="BD106"/>
  <c r="V106"/>
  <c r="W106"/>
  <c r="AA106"/>
  <c r="AC106"/>
  <c r="AY106"/>
  <c r="AZ106"/>
  <c r="BA106"/>
  <c r="BB106"/>
  <c r="U107"/>
  <c r="O107"/>
  <c r="AX107" s="1"/>
  <c r="V107"/>
  <c r="W107"/>
  <c r="AA107"/>
  <c r="AC107"/>
  <c r="AY107"/>
  <c r="AZ107"/>
  <c r="BA107"/>
  <c r="BB107"/>
  <c r="BD107"/>
  <c r="Y108"/>
  <c r="U109"/>
  <c r="O109" s="1"/>
  <c r="AX109"/>
  <c r="V109"/>
  <c r="W109"/>
  <c r="AA109"/>
  <c r="AC109"/>
  <c r="AY109"/>
  <c r="AZ109"/>
  <c r="BA109"/>
  <c r="BB109"/>
  <c r="U110"/>
  <c r="BD110"/>
  <c r="V110"/>
  <c r="W110"/>
  <c r="AA110"/>
  <c r="AC110"/>
  <c r="AY110"/>
  <c r="AZ110"/>
  <c r="BA110"/>
  <c r="BB110"/>
  <c r="U111"/>
  <c r="BD111"/>
  <c r="V111"/>
  <c r="W111"/>
  <c r="AA111"/>
  <c r="AC111"/>
  <c r="AC108" s="1"/>
  <c r="AY111"/>
  <c r="AZ111"/>
  <c r="BA111"/>
  <c r="BB111"/>
  <c r="U112"/>
  <c r="O112"/>
  <c r="AX112" s="1"/>
  <c r="V112"/>
  <c r="W112"/>
  <c r="AA112"/>
  <c r="AC112"/>
  <c r="AY112"/>
  <c r="AZ112"/>
  <c r="BA112"/>
  <c r="BB112"/>
  <c r="U113"/>
  <c r="V113"/>
  <c r="V108"/>
  <c r="W113"/>
  <c r="AA113"/>
  <c r="AA108" s="1"/>
  <c r="AC113"/>
  <c r="AY113"/>
  <c r="AZ113"/>
  <c r="BA113"/>
  <c r="BB113"/>
  <c r="Y114"/>
  <c r="U115"/>
  <c r="O115"/>
  <c r="AX115" s="1"/>
  <c r="V115"/>
  <c r="W115"/>
  <c r="AA115"/>
  <c r="AC115"/>
  <c r="AY115"/>
  <c r="AZ115"/>
  <c r="BA115"/>
  <c r="BB115"/>
  <c r="U116"/>
  <c r="BD116" s="1"/>
  <c r="V116"/>
  <c r="W116"/>
  <c r="AA116"/>
  <c r="AC116"/>
  <c r="AY116"/>
  <c r="AZ116"/>
  <c r="BA116"/>
  <c r="BB116"/>
  <c r="U117"/>
  <c r="BD117" s="1"/>
  <c r="V117"/>
  <c r="W117"/>
  <c r="AA117"/>
  <c r="AC117"/>
  <c r="AY117"/>
  <c r="AZ117"/>
  <c r="BA117"/>
  <c r="BB117"/>
  <c r="U118"/>
  <c r="O118"/>
  <c r="AX118" s="1"/>
  <c r="V118"/>
  <c r="W118"/>
  <c r="AA118"/>
  <c r="AC118"/>
  <c r="AY118"/>
  <c r="AZ118"/>
  <c r="BA118"/>
  <c r="BB118"/>
  <c r="U119"/>
  <c r="BD119" s="1"/>
  <c r="V119"/>
  <c r="W119"/>
  <c r="AA119"/>
  <c r="AC119"/>
  <c r="AY119"/>
  <c r="AZ119"/>
  <c r="BA119"/>
  <c r="BB119"/>
  <c r="U120"/>
  <c r="BD120" s="1"/>
  <c r="V120"/>
  <c r="W120"/>
  <c r="AA120"/>
  <c r="AC120"/>
  <c r="AY120"/>
  <c r="AZ120"/>
  <c r="BA120"/>
  <c r="BB120"/>
  <c r="U121"/>
  <c r="O121" s="1"/>
  <c r="AX121"/>
  <c r="V121"/>
  <c r="W121"/>
  <c r="AA121"/>
  <c r="AC121"/>
  <c r="AY121"/>
  <c r="AZ121"/>
  <c r="BA121"/>
  <c r="BB121"/>
  <c r="U122"/>
  <c r="O122"/>
  <c r="AX122" s="1"/>
  <c r="V122"/>
  <c r="W122"/>
  <c r="AA122"/>
  <c r="AC122"/>
  <c r="AY122"/>
  <c r="AZ122"/>
  <c r="BA122"/>
  <c r="BB122"/>
  <c r="U123"/>
  <c r="BD123" s="1"/>
  <c r="V123"/>
  <c r="W123"/>
  <c r="AA123"/>
  <c r="AC123"/>
  <c r="AY123"/>
  <c r="AZ123"/>
  <c r="BA123"/>
  <c r="BB123"/>
  <c r="Y124"/>
  <c r="U125"/>
  <c r="BD125"/>
  <c r="V125"/>
  <c r="W125"/>
  <c r="AA125"/>
  <c r="AC125"/>
  <c r="AY125"/>
  <c r="AZ125"/>
  <c r="BA125"/>
  <c r="BB125"/>
  <c r="U126"/>
  <c r="BD126"/>
  <c r="V126"/>
  <c r="W126"/>
  <c r="AA126"/>
  <c r="AC126"/>
  <c r="AY126"/>
  <c r="AZ126"/>
  <c r="BA126"/>
  <c r="BB126"/>
  <c r="U127"/>
  <c r="BD127" s="1"/>
  <c r="V127"/>
  <c r="W127"/>
  <c r="AA127"/>
  <c r="AC127"/>
  <c r="AY127"/>
  <c r="AZ127"/>
  <c r="BA127"/>
  <c r="BB127"/>
  <c r="U128"/>
  <c r="BD128" s="1"/>
  <c r="V128"/>
  <c r="W128"/>
  <c r="AA128"/>
  <c r="AA124" s="1"/>
  <c r="AC128"/>
  <c r="AY128"/>
  <c r="AZ128"/>
  <c r="BA128"/>
  <c r="BB128"/>
  <c r="U129"/>
  <c r="BD129" s="1"/>
  <c r="V129"/>
  <c r="W129"/>
  <c r="AA129"/>
  <c r="AC129"/>
  <c r="AY129"/>
  <c r="AZ129"/>
  <c r="BA129"/>
  <c r="BB129"/>
  <c r="U130"/>
  <c r="O130" s="1"/>
  <c r="AX130"/>
  <c r="V130"/>
  <c r="W130"/>
  <c r="AA130"/>
  <c r="AC130"/>
  <c r="AY130"/>
  <c r="AZ130"/>
  <c r="BA130"/>
  <c r="BB130"/>
  <c r="U131"/>
  <c r="O131" s="1"/>
  <c r="AX131"/>
  <c r="V131"/>
  <c r="W131"/>
  <c r="AA131"/>
  <c r="AC131"/>
  <c r="AY131"/>
  <c r="AZ131"/>
  <c r="BA131"/>
  <c r="BB131"/>
  <c r="U132"/>
  <c r="BD132"/>
  <c r="V132"/>
  <c r="W132"/>
  <c r="AA132"/>
  <c r="AC132"/>
  <c r="AY132"/>
  <c r="AZ132"/>
  <c r="BA132"/>
  <c r="BB132"/>
  <c r="U133"/>
  <c r="O133"/>
  <c r="AX133" s="1"/>
  <c r="V133"/>
  <c r="W133"/>
  <c r="AA133"/>
  <c r="AC133"/>
  <c r="AY133"/>
  <c r="AZ133"/>
  <c r="BA133"/>
  <c r="BB133"/>
  <c r="U134"/>
  <c r="BD134" s="1"/>
  <c r="V134"/>
  <c r="W134"/>
  <c r="AA134"/>
  <c r="AC134"/>
  <c r="AY134"/>
  <c r="AZ134"/>
  <c r="BA134"/>
  <c r="BB134"/>
  <c r="U135"/>
  <c r="O135" s="1"/>
  <c r="AX135" s="1"/>
  <c r="V135"/>
  <c r="W135"/>
  <c r="AA135"/>
  <c r="AC135"/>
  <c r="AY135"/>
  <c r="AZ135"/>
  <c r="BA135"/>
  <c r="BB135"/>
  <c r="U136"/>
  <c r="BD136"/>
  <c r="V136"/>
  <c r="W136"/>
  <c r="AA136"/>
  <c r="AC136"/>
  <c r="AY136"/>
  <c r="AZ136"/>
  <c r="BA136"/>
  <c r="BB136"/>
  <c r="U137"/>
  <c r="O137"/>
  <c r="AX137" s="1"/>
  <c r="V137"/>
  <c r="W137"/>
  <c r="AA137"/>
  <c r="AC137"/>
  <c r="AY137"/>
  <c r="AZ137"/>
  <c r="BA137"/>
  <c r="BB137"/>
  <c r="Y138"/>
  <c r="U139"/>
  <c r="O139"/>
  <c r="AX139" s="1"/>
  <c r="V139"/>
  <c r="W139"/>
  <c r="AA139"/>
  <c r="AA138" s="1"/>
  <c r="AC139"/>
  <c r="AY139"/>
  <c r="AZ139"/>
  <c r="BA139"/>
  <c r="BB139"/>
  <c r="BD139"/>
  <c r="U140"/>
  <c r="BD140"/>
  <c r="V140"/>
  <c r="W140"/>
  <c r="AA140"/>
  <c r="AC140"/>
  <c r="AY140"/>
  <c r="AZ140"/>
  <c r="BA140"/>
  <c r="BB140"/>
  <c r="U141"/>
  <c r="O141" s="1"/>
  <c r="AX141" s="1"/>
  <c r="V141"/>
  <c r="W141"/>
  <c r="AA141"/>
  <c r="AC141"/>
  <c r="AY141"/>
  <c r="AZ141"/>
  <c r="BA141"/>
  <c r="BB141"/>
  <c r="U142"/>
  <c r="BD142"/>
  <c r="V142"/>
  <c r="W142"/>
  <c r="AA142"/>
  <c r="AC142"/>
  <c r="AY142"/>
  <c r="AZ142"/>
  <c r="BA142"/>
  <c r="BB142"/>
  <c r="U143"/>
  <c r="O143"/>
  <c r="AX143" s="1"/>
  <c r="V143"/>
  <c r="W143"/>
  <c r="W138"/>
  <c r="AA143"/>
  <c r="AC143"/>
  <c r="AY143"/>
  <c r="AZ143"/>
  <c r="BA143"/>
  <c r="BB143"/>
  <c r="Y144"/>
  <c r="U145"/>
  <c r="O145" s="1"/>
  <c r="AX145" s="1"/>
  <c r="V145"/>
  <c r="W145"/>
  <c r="AA145"/>
  <c r="AC145"/>
  <c r="AY145"/>
  <c r="AZ145"/>
  <c r="BA145"/>
  <c r="BB145"/>
  <c r="U146"/>
  <c r="BD146"/>
  <c r="V146"/>
  <c r="W146"/>
  <c r="AA146"/>
  <c r="AA144"/>
  <c r="AC146"/>
  <c r="AY146"/>
  <c r="AZ146"/>
  <c r="BA146"/>
  <c r="BB146"/>
  <c r="U147"/>
  <c r="O147" s="1"/>
  <c r="AX147"/>
  <c r="V147"/>
  <c r="W147"/>
  <c r="AA147"/>
  <c r="AC147"/>
  <c r="AY147"/>
  <c r="AZ147"/>
  <c r="BA147"/>
  <c r="BB147"/>
  <c r="Y148"/>
  <c r="U149"/>
  <c r="O149"/>
  <c r="AX149" s="1"/>
  <c r="V149"/>
  <c r="W149"/>
  <c r="AA149"/>
  <c r="AC149"/>
  <c r="AY149"/>
  <c r="AZ149"/>
  <c r="BA149"/>
  <c r="BB149"/>
  <c r="U150"/>
  <c r="O150" s="1"/>
  <c r="AX150" s="1"/>
  <c r="V150"/>
  <c r="W150"/>
  <c r="AA150"/>
  <c r="AC150"/>
  <c r="AY150"/>
  <c r="AZ150"/>
  <c r="BA150"/>
  <c r="BB150"/>
  <c r="U151"/>
  <c r="O151" s="1"/>
  <c r="AX151" s="1"/>
  <c r="V151"/>
  <c r="W151"/>
  <c r="AA151"/>
  <c r="AC151"/>
  <c r="AY151"/>
  <c r="AZ151"/>
  <c r="BA151"/>
  <c r="BB151"/>
  <c r="U152"/>
  <c r="O152"/>
  <c r="AX152" s="1"/>
  <c r="V152"/>
  <c r="W152"/>
  <c r="AA152"/>
  <c r="AC152"/>
  <c r="AY152"/>
  <c r="AZ152"/>
  <c r="BA152"/>
  <c r="BB152"/>
  <c r="E4" i="12"/>
  <c r="E39" s="1"/>
  <c r="N8"/>
  <c r="L73" s="1"/>
  <c r="N10"/>
  <c r="D11"/>
  <c r="N11"/>
  <c r="N13"/>
  <c r="D14"/>
  <c r="E45" s="1"/>
  <c r="N14"/>
  <c r="N16"/>
  <c r="D17"/>
  <c r="N17"/>
  <c r="E40"/>
  <c r="E71"/>
  <c r="Y81"/>
  <c r="U82"/>
  <c r="BD82"/>
  <c r="BD81" s="1"/>
  <c r="V82"/>
  <c r="V81" s="1"/>
  <c r="W82"/>
  <c r="W81" s="1"/>
  <c r="AA82"/>
  <c r="AA81" s="1"/>
  <c r="AC82"/>
  <c r="AC81" s="1"/>
  <c r="AY82"/>
  <c r="AZ82"/>
  <c r="BA82"/>
  <c r="BB82"/>
  <c r="Y83"/>
  <c r="U84"/>
  <c r="O84"/>
  <c r="AX84" s="1"/>
  <c r="V84"/>
  <c r="W84"/>
  <c r="AA84"/>
  <c r="AC84"/>
  <c r="AY84"/>
  <c r="AZ84"/>
  <c r="BA84"/>
  <c r="BB84"/>
  <c r="BD84"/>
  <c r="U85"/>
  <c r="O85"/>
  <c r="AX85" s="1"/>
  <c r="V85"/>
  <c r="W85"/>
  <c r="W83"/>
  <c r="AA85"/>
  <c r="AA83"/>
  <c r="AC85"/>
  <c r="AC83" s="1"/>
  <c r="AC80"/>
  <c r="AY85"/>
  <c r="AZ85"/>
  <c r="BA85"/>
  <c r="BB85"/>
  <c r="Y87"/>
  <c r="U88"/>
  <c r="V88"/>
  <c r="W88"/>
  <c r="AA88"/>
  <c r="AC88"/>
  <c r="AY88"/>
  <c r="AZ88"/>
  <c r="BA88"/>
  <c r="BB88"/>
  <c r="U89"/>
  <c r="V89"/>
  <c r="W89"/>
  <c r="AA89"/>
  <c r="AC89"/>
  <c r="AY89"/>
  <c r="AZ89"/>
  <c r="BA89"/>
  <c r="BB89"/>
  <c r="U90"/>
  <c r="O90"/>
  <c r="AX90" s="1"/>
  <c r="V90"/>
  <c r="W90"/>
  <c r="AA90"/>
  <c r="AC90"/>
  <c r="AY90"/>
  <c r="AZ90"/>
  <c r="BA90"/>
  <c r="BB90"/>
  <c r="U91"/>
  <c r="O91" s="1"/>
  <c r="AX91"/>
  <c r="V91"/>
  <c r="W91"/>
  <c r="AA91"/>
  <c r="AC91"/>
  <c r="AY91"/>
  <c r="AZ91"/>
  <c r="BA91"/>
  <c r="BB91"/>
  <c r="U92"/>
  <c r="BD92"/>
  <c r="V92"/>
  <c r="W92"/>
  <c r="AA92"/>
  <c r="AC92"/>
  <c r="AY92"/>
  <c r="AZ92"/>
  <c r="BA92"/>
  <c r="BB92"/>
  <c r="U93"/>
  <c r="O93"/>
  <c r="AX93" s="1"/>
  <c r="V93"/>
  <c r="W93"/>
  <c r="AA93"/>
  <c r="AC93"/>
  <c r="AY93"/>
  <c r="AZ93"/>
  <c r="BA93"/>
  <c r="BB93"/>
  <c r="U94"/>
  <c r="V94"/>
  <c r="W94"/>
  <c r="AA94"/>
  <c r="AC94"/>
  <c r="AY94"/>
  <c r="AZ94"/>
  <c r="BA94"/>
  <c r="BB94"/>
  <c r="U95"/>
  <c r="O95"/>
  <c r="AX95" s="1"/>
  <c r="V95"/>
  <c r="W95"/>
  <c r="AA95"/>
  <c r="AC95"/>
  <c r="AY95"/>
  <c r="AZ95"/>
  <c r="BA95"/>
  <c r="BB95"/>
  <c r="U96"/>
  <c r="V96"/>
  <c r="W96"/>
  <c r="AA96"/>
  <c r="AC96"/>
  <c r="AY96"/>
  <c r="AZ96"/>
  <c r="BA96"/>
  <c r="BB96"/>
  <c r="U97"/>
  <c r="BD97"/>
  <c r="V97"/>
  <c r="W97"/>
  <c r="AA97"/>
  <c r="AC97"/>
  <c r="AY97"/>
  <c r="AZ97"/>
  <c r="BA97"/>
  <c r="BB97"/>
  <c r="U98"/>
  <c r="O98"/>
  <c r="AX98" s="1"/>
  <c r="V98"/>
  <c r="W98"/>
  <c r="AA98"/>
  <c r="AC98"/>
  <c r="AY98"/>
  <c r="AZ98"/>
  <c r="BA98"/>
  <c r="BB98"/>
  <c r="Y99"/>
  <c r="U100"/>
  <c r="O100" s="1"/>
  <c r="AX100" s="1"/>
  <c r="V100"/>
  <c r="W100"/>
  <c r="AA100"/>
  <c r="AC100"/>
  <c r="AY100"/>
  <c r="AZ100"/>
  <c r="BA100"/>
  <c r="BB100"/>
  <c r="U101"/>
  <c r="O101"/>
  <c r="AX101" s="1"/>
  <c r="V101"/>
  <c r="W101"/>
  <c r="AA101"/>
  <c r="AC101"/>
  <c r="AY101"/>
  <c r="AZ101"/>
  <c r="BA101"/>
  <c r="BB101"/>
  <c r="U102"/>
  <c r="O102" s="1"/>
  <c r="AX102" s="1"/>
  <c r="V102"/>
  <c r="W102"/>
  <c r="AA102"/>
  <c r="AC102"/>
  <c r="AY102"/>
  <c r="AZ102"/>
  <c r="BA102"/>
  <c r="BB102"/>
  <c r="U103"/>
  <c r="O103"/>
  <c r="AX103" s="1"/>
  <c r="V103"/>
  <c r="W103"/>
  <c r="AA103"/>
  <c r="AC103"/>
  <c r="AY103"/>
  <c r="AZ103"/>
  <c r="BA103"/>
  <c r="BB103"/>
  <c r="U104"/>
  <c r="V104"/>
  <c r="W104"/>
  <c r="AA104"/>
  <c r="AC104"/>
  <c r="AY104"/>
  <c r="AZ104"/>
  <c r="BA104"/>
  <c r="BB104"/>
  <c r="U105"/>
  <c r="O105"/>
  <c r="AX105" s="1"/>
  <c r="V105"/>
  <c r="W105"/>
  <c r="AA105"/>
  <c r="AC105"/>
  <c r="AY105"/>
  <c r="AZ105"/>
  <c r="BA105"/>
  <c r="BB105"/>
  <c r="U106"/>
  <c r="O106" s="1"/>
  <c r="AX106" s="1"/>
  <c r="V106"/>
  <c r="W106"/>
  <c r="AA106"/>
  <c r="AC106"/>
  <c r="AY106"/>
  <c r="AZ106"/>
  <c r="BA106"/>
  <c r="BB106"/>
  <c r="U107"/>
  <c r="O107"/>
  <c r="AX107" s="1"/>
  <c r="V107"/>
  <c r="W107"/>
  <c r="AA107"/>
  <c r="AC107"/>
  <c r="AY107"/>
  <c r="AZ107"/>
  <c r="BA107"/>
  <c r="BB107"/>
  <c r="U108"/>
  <c r="O108" s="1"/>
  <c r="AX108" s="1"/>
  <c r="V108"/>
  <c r="W108"/>
  <c r="AA108"/>
  <c r="AC108"/>
  <c r="AY108"/>
  <c r="AZ108"/>
  <c r="BA108"/>
  <c r="BB108"/>
  <c r="Y109"/>
  <c r="U110"/>
  <c r="O110"/>
  <c r="AX110" s="1"/>
  <c r="V110"/>
  <c r="V109" s="1"/>
  <c r="W110"/>
  <c r="AA110"/>
  <c r="AC110"/>
  <c r="AY110"/>
  <c r="AZ110"/>
  <c r="BA110"/>
  <c r="BB110"/>
  <c r="U111"/>
  <c r="O111" s="1"/>
  <c r="AX111" s="1"/>
  <c r="V111"/>
  <c r="W111"/>
  <c r="AA111"/>
  <c r="AC111"/>
  <c r="AY111"/>
  <c r="AZ111"/>
  <c r="BA111"/>
  <c r="BB111"/>
  <c r="U112"/>
  <c r="V112"/>
  <c r="W112"/>
  <c r="AA112"/>
  <c r="AC112"/>
  <c r="AY112"/>
  <c r="AZ112"/>
  <c r="BA112"/>
  <c r="BB112"/>
  <c r="U113"/>
  <c r="O113"/>
  <c r="AX113" s="1"/>
  <c r="V113"/>
  <c r="W113"/>
  <c r="AA113"/>
  <c r="AC113"/>
  <c r="AY113"/>
  <c r="AZ113"/>
  <c r="BA113"/>
  <c r="BB113"/>
  <c r="U114"/>
  <c r="O114" s="1"/>
  <c r="AX114" s="1"/>
  <c r="V114"/>
  <c r="W114"/>
  <c r="AA114"/>
  <c r="AC114"/>
  <c r="AY114"/>
  <c r="AZ114"/>
  <c r="BA114"/>
  <c r="BB114"/>
  <c r="Y115"/>
  <c r="U116"/>
  <c r="V116"/>
  <c r="W116"/>
  <c r="AA116"/>
  <c r="AC116"/>
  <c r="AY116"/>
  <c r="AZ116"/>
  <c r="BA116"/>
  <c r="BB116"/>
  <c r="U117"/>
  <c r="V117"/>
  <c r="W117"/>
  <c r="AA117"/>
  <c r="AC117"/>
  <c r="AY117"/>
  <c r="AZ117"/>
  <c r="BA117"/>
  <c r="BB117"/>
  <c r="U118"/>
  <c r="BD118" s="1"/>
  <c r="V118"/>
  <c r="W118"/>
  <c r="AA118"/>
  <c r="AC118"/>
  <c r="AY118"/>
  <c r="AZ118"/>
  <c r="BA118"/>
  <c r="BB118"/>
  <c r="U119"/>
  <c r="O119" s="1"/>
  <c r="AX119"/>
  <c r="V119"/>
  <c r="W119"/>
  <c r="AA119"/>
  <c r="AC119"/>
  <c r="AY119"/>
  <c r="AZ119"/>
  <c r="BA119"/>
  <c r="BB119"/>
  <c r="U120"/>
  <c r="O120" s="1"/>
  <c r="AX120" s="1"/>
  <c r="V120"/>
  <c r="W120"/>
  <c r="AA120"/>
  <c r="AC120"/>
  <c r="AY120"/>
  <c r="AZ120"/>
  <c r="BA120"/>
  <c r="BB120"/>
  <c r="U121"/>
  <c r="O121"/>
  <c r="AX121" s="1"/>
  <c r="V121"/>
  <c r="W121"/>
  <c r="AA121"/>
  <c r="AA115" s="1"/>
  <c r="AC121"/>
  <c r="AY121"/>
  <c r="AZ121"/>
  <c r="BA121"/>
  <c r="BB121"/>
  <c r="U122"/>
  <c r="O122" s="1"/>
  <c r="AX122" s="1"/>
  <c r="V122"/>
  <c r="W122"/>
  <c r="AA122"/>
  <c r="AC122"/>
  <c r="AY122"/>
  <c r="AZ122"/>
  <c r="BA122"/>
  <c r="BB122"/>
  <c r="U123"/>
  <c r="O123"/>
  <c r="AX123" s="1"/>
  <c r="V123"/>
  <c r="W123"/>
  <c r="AA123"/>
  <c r="AC123"/>
  <c r="AY123"/>
  <c r="AZ123"/>
  <c r="BA123"/>
  <c r="BB123"/>
  <c r="U124"/>
  <c r="BD124" s="1"/>
  <c r="V124"/>
  <c r="W124"/>
  <c r="AA124"/>
  <c r="AC124"/>
  <c r="AY124"/>
  <c r="AZ124"/>
  <c r="BA124"/>
  <c r="BB124"/>
  <c r="Y125"/>
  <c r="U126"/>
  <c r="BD126"/>
  <c r="V126"/>
  <c r="W126"/>
  <c r="AA126"/>
  <c r="AC126"/>
  <c r="AY126"/>
  <c r="AZ126"/>
  <c r="BA126"/>
  <c r="BB126"/>
  <c r="U127"/>
  <c r="BD127"/>
  <c r="V127"/>
  <c r="W127"/>
  <c r="AA127"/>
  <c r="AC127"/>
  <c r="AY127"/>
  <c r="AZ127"/>
  <c r="BA127"/>
  <c r="BB127"/>
  <c r="U128"/>
  <c r="BD128"/>
  <c r="V128"/>
  <c r="W128"/>
  <c r="AA128"/>
  <c r="AC128"/>
  <c r="AY128"/>
  <c r="AZ128"/>
  <c r="BA128"/>
  <c r="BB128"/>
  <c r="U129"/>
  <c r="O129"/>
  <c r="AX129" s="1"/>
  <c r="V129"/>
  <c r="W129"/>
  <c r="AA129"/>
  <c r="AC129"/>
  <c r="AY129"/>
  <c r="AZ129"/>
  <c r="BA129"/>
  <c r="BB129"/>
  <c r="U130"/>
  <c r="BD130"/>
  <c r="V130"/>
  <c r="W130"/>
  <c r="AA130"/>
  <c r="AC130"/>
  <c r="AY130"/>
  <c r="AZ130"/>
  <c r="BA130"/>
  <c r="BB130"/>
  <c r="U131"/>
  <c r="BD131"/>
  <c r="V131"/>
  <c r="W131"/>
  <c r="AA131"/>
  <c r="AC131"/>
  <c r="AY131"/>
  <c r="AZ131"/>
  <c r="BA131"/>
  <c r="BB131"/>
  <c r="U132"/>
  <c r="O132"/>
  <c r="AX132" s="1"/>
  <c r="V132"/>
  <c r="W132"/>
  <c r="AA132"/>
  <c r="AC132"/>
  <c r="AY132"/>
  <c r="AZ132"/>
  <c r="BA132"/>
  <c r="BB132"/>
  <c r="U133"/>
  <c r="BD133" s="1"/>
  <c r="V133"/>
  <c r="W133"/>
  <c r="AA133"/>
  <c r="AC133"/>
  <c r="AY133"/>
  <c r="AZ133"/>
  <c r="BA133"/>
  <c r="BB133"/>
  <c r="U134"/>
  <c r="V134"/>
  <c r="W134"/>
  <c r="AA134"/>
  <c r="AC134"/>
  <c r="AY134"/>
  <c r="AZ134"/>
  <c r="BA134"/>
  <c r="BB134"/>
  <c r="U135"/>
  <c r="BD135"/>
  <c r="V135"/>
  <c r="W135"/>
  <c r="AA135"/>
  <c r="AC135"/>
  <c r="AY135"/>
  <c r="AZ135"/>
  <c r="BA135"/>
  <c r="BB135"/>
  <c r="U136"/>
  <c r="O136"/>
  <c r="AX136" s="1"/>
  <c r="V136"/>
  <c r="W136"/>
  <c r="AA136"/>
  <c r="AC136"/>
  <c r="AY136"/>
  <c r="AZ136"/>
  <c r="BA136"/>
  <c r="BB136"/>
  <c r="U137"/>
  <c r="O137" s="1"/>
  <c r="AX137"/>
  <c r="V137"/>
  <c r="W137"/>
  <c r="AA137"/>
  <c r="AC137"/>
  <c r="AY137"/>
  <c r="AZ137"/>
  <c r="BA137"/>
  <c r="BB137"/>
  <c r="U138"/>
  <c r="O138"/>
  <c r="AX138" s="1"/>
  <c r="V138"/>
  <c r="W138"/>
  <c r="AA138"/>
  <c r="AC138"/>
  <c r="AY138"/>
  <c r="AZ138"/>
  <c r="BA138"/>
  <c r="BB138"/>
  <c r="U139"/>
  <c r="BD139" s="1"/>
  <c r="V139"/>
  <c r="W139"/>
  <c r="AA139"/>
  <c r="AC139"/>
  <c r="AY139"/>
  <c r="AZ139"/>
  <c r="BA139"/>
  <c r="BB139"/>
  <c r="Y140"/>
  <c r="U141"/>
  <c r="O141"/>
  <c r="AX141" s="1"/>
  <c r="V141"/>
  <c r="W141"/>
  <c r="AA141"/>
  <c r="AC141"/>
  <c r="AY141"/>
  <c r="AZ141"/>
  <c r="BA141"/>
  <c r="BB141"/>
  <c r="U142"/>
  <c r="BD142" s="1"/>
  <c r="V142"/>
  <c r="W142"/>
  <c r="AA142"/>
  <c r="AC142"/>
  <c r="AY142"/>
  <c r="AZ142"/>
  <c r="BA142"/>
  <c r="BB142"/>
  <c r="U143"/>
  <c r="BD143"/>
  <c r="V143"/>
  <c r="W143"/>
  <c r="AA143"/>
  <c r="AC143"/>
  <c r="AY143"/>
  <c r="AZ143"/>
  <c r="BA143"/>
  <c r="BB143"/>
  <c r="U144"/>
  <c r="BD144"/>
  <c r="V144"/>
  <c r="W144"/>
  <c r="AA144"/>
  <c r="AC144"/>
  <c r="AY144"/>
  <c r="AZ144"/>
  <c r="BA144"/>
  <c r="BB144"/>
  <c r="U145"/>
  <c r="BD145"/>
  <c r="V145"/>
  <c r="W145"/>
  <c r="AA145"/>
  <c r="AC145"/>
  <c r="AY145"/>
  <c r="AZ145"/>
  <c r="BA145"/>
  <c r="BB145"/>
  <c r="U146"/>
  <c r="BD146"/>
  <c r="V146"/>
  <c r="W146"/>
  <c r="AA146"/>
  <c r="AC146"/>
  <c r="AY146"/>
  <c r="AZ146"/>
  <c r="BA146"/>
  <c r="BB146"/>
  <c r="Y147"/>
  <c r="U148"/>
  <c r="O148" s="1"/>
  <c r="AX148"/>
  <c r="V148"/>
  <c r="W148"/>
  <c r="AA148"/>
  <c r="AC148"/>
  <c r="AC147" s="1"/>
  <c r="AY148"/>
  <c r="AZ148"/>
  <c r="BA148"/>
  <c r="BB148"/>
  <c r="U149"/>
  <c r="BD149"/>
  <c r="V149"/>
  <c r="W149"/>
  <c r="AA149"/>
  <c r="AC149"/>
  <c r="AY149"/>
  <c r="AZ149"/>
  <c r="BA149"/>
  <c r="BB149"/>
  <c r="U150"/>
  <c r="BD150"/>
  <c r="V150"/>
  <c r="W150"/>
  <c r="AA150"/>
  <c r="AA147" s="1"/>
  <c r="AC150"/>
  <c r="AY150"/>
  <c r="AZ150"/>
  <c r="BA150"/>
  <c r="BB150"/>
  <c r="Y151"/>
  <c r="U152"/>
  <c r="O152" s="1"/>
  <c r="AX152"/>
  <c r="V152"/>
  <c r="W152"/>
  <c r="AA152"/>
  <c r="AC152"/>
  <c r="AY152"/>
  <c r="AZ152"/>
  <c r="BA152"/>
  <c r="BB152"/>
  <c r="U153"/>
  <c r="BD153"/>
  <c r="V153"/>
  <c r="W153"/>
  <c r="AA153"/>
  <c r="AC153"/>
  <c r="AY153"/>
  <c r="AZ153"/>
  <c r="BA153"/>
  <c r="BB153"/>
  <c r="U154"/>
  <c r="O154"/>
  <c r="AX154" s="1"/>
  <c r="V154"/>
  <c r="W154"/>
  <c r="AA154"/>
  <c r="AC154"/>
  <c r="AY154"/>
  <c r="AZ154"/>
  <c r="BA154"/>
  <c r="BB154"/>
  <c r="U155"/>
  <c r="O155" s="1"/>
  <c r="AX155"/>
  <c r="V155"/>
  <c r="V151"/>
  <c r="W155"/>
  <c r="AA155"/>
  <c r="AC155"/>
  <c r="AY155"/>
  <c r="AZ155"/>
  <c r="BA155"/>
  <c r="BB155"/>
  <c r="E4" i="13"/>
  <c r="E39" s="1"/>
  <c r="N8"/>
  <c r="L42" s="1"/>
  <c r="N10"/>
  <c r="D11"/>
  <c r="N11"/>
  <c r="N13"/>
  <c r="D14"/>
  <c r="E45" s="1"/>
  <c r="N14"/>
  <c r="N16"/>
  <c r="D17"/>
  <c r="N17"/>
  <c r="E40"/>
  <c r="E69"/>
  <c r="Y79"/>
  <c r="U80"/>
  <c r="O80"/>
  <c r="AX80" s="1"/>
  <c r="V80"/>
  <c r="V79" s="1"/>
  <c r="W80"/>
  <c r="W79" s="1"/>
  <c r="AA80"/>
  <c r="AA79" s="1"/>
  <c r="AC80"/>
  <c r="AC79" s="1"/>
  <c r="AY80"/>
  <c r="AZ80"/>
  <c r="BA80"/>
  <c r="BB80"/>
  <c r="Y81"/>
  <c r="U82"/>
  <c r="BD82"/>
  <c r="V82"/>
  <c r="W82"/>
  <c r="W81" s="1"/>
  <c r="AA82"/>
  <c r="AC82"/>
  <c r="AY82"/>
  <c r="AZ82"/>
  <c r="BA82"/>
  <c r="BB82"/>
  <c r="U83"/>
  <c r="O83"/>
  <c r="AX83" s="1"/>
  <c r="V83"/>
  <c r="V81" s="1"/>
  <c r="W83"/>
  <c r="AA83"/>
  <c r="AA81" s="1"/>
  <c r="AC83"/>
  <c r="AY83"/>
  <c r="AZ83"/>
  <c r="BA83"/>
  <c r="BB83"/>
  <c r="Y85"/>
  <c r="U86"/>
  <c r="O86"/>
  <c r="AX86" s="1"/>
  <c r="V86"/>
  <c r="W86"/>
  <c r="AA86"/>
  <c r="AC86"/>
  <c r="AY86"/>
  <c r="AZ86"/>
  <c r="BA86"/>
  <c r="BB86"/>
  <c r="U87"/>
  <c r="O87" s="1"/>
  <c r="AX87"/>
  <c r="V87"/>
  <c r="W87"/>
  <c r="AA87"/>
  <c r="AC87"/>
  <c r="AC85" s="1"/>
  <c r="AY87"/>
  <c r="AZ87"/>
  <c r="BA87"/>
  <c r="BB87"/>
  <c r="BD87"/>
  <c r="U88"/>
  <c r="O88"/>
  <c r="AX88" s="1"/>
  <c r="V88"/>
  <c r="W88"/>
  <c r="AA88"/>
  <c r="AC88"/>
  <c r="AY88"/>
  <c r="AZ88"/>
  <c r="BA88"/>
  <c r="BB88"/>
  <c r="U89"/>
  <c r="BD89"/>
  <c r="V89"/>
  <c r="W89"/>
  <c r="AA89"/>
  <c r="AC89"/>
  <c r="AY89"/>
  <c r="AZ89"/>
  <c r="BA89"/>
  <c r="BB89"/>
  <c r="Y90"/>
  <c r="U91"/>
  <c r="V91"/>
  <c r="W91"/>
  <c r="AA91"/>
  <c r="AC91"/>
  <c r="AY91"/>
  <c r="AZ91"/>
  <c r="BA91"/>
  <c r="BB91"/>
  <c r="U92"/>
  <c r="O92" s="1"/>
  <c r="AX92"/>
  <c r="V92"/>
  <c r="W92"/>
  <c r="AA92"/>
  <c r="AC92"/>
  <c r="AY92"/>
  <c r="AZ92"/>
  <c r="BA92"/>
  <c r="BB92"/>
  <c r="U93"/>
  <c r="V93"/>
  <c r="W93"/>
  <c r="AA93"/>
  <c r="AC93"/>
  <c r="AY93"/>
  <c r="AZ93"/>
  <c r="BA93"/>
  <c r="BB93"/>
  <c r="U94"/>
  <c r="O94"/>
  <c r="AX94" s="1"/>
  <c r="V94"/>
  <c r="W94"/>
  <c r="AA94"/>
  <c r="AC94"/>
  <c r="AY94"/>
  <c r="AZ94"/>
  <c r="BA94"/>
  <c r="BB94"/>
  <c r="U95"/>
  <c r="V95"/>
  <c r="W95"/>
  <c r="AA95"/>
  <c r="AC95"/>
  <c r="AY95"/>
  <c r="AZ95"/>
  <c r="BA95"/>
  <c r="BB95"/>
  <c r="U96"/>
  <c r="BD96"/>
  <c r="V96"/>
  <c r="W96"/>
  <c r="AA96"/>
  <c r="AC96"/>
  <c r="AY96"/>
  <c r="AZ96"/>
  <c r="BA96"/>
  <c r="BB96"/>
  <c r="U97"/>
  <c r="BD97"/>
  <c r="V97"/>
  <c r="W97"/>
  <c r="AA97"/>
  <c r="AC97"/>
  <c r="AY97"/>
  <c r="AZ97"/>
  <c r="BA97"/>
  <c r="BB97"/>
  <c r="U98"/>
  <c r="O98"/>
  <c r="AX98" s="1"/>
  <c r="V98"/>
  <c r="W98"/>
  <c r="AA98"/>
  <c r="AC98"/>
  <c r="AY98"/>
  <c r="AZ98"/>
  <c r="BA98"/>
  <c r="BB98"/>
  <c r="U99"/>
  <c r="O99" s="1"/>
  <c r="AX99"/>
  <c r="V99"/>
  <c r="W99"/>
  <c r="AA99"/>
  <c r="AC99"/>
  <c r="AY99"/>
  <c r="AZ99"/>
  <c r="BA99"/>
  <c r="BB99"/>
  <c r="Y100"/>
  <c r="U101"/>
  <c r="V101"/>
  <c r="W101"/>
  <c r="AA101"/>
  <c r="AC101"/>
  <c r="AY101"/>
  <c r="AZ101"/>
  <c r="BA101"/>
  <c r="BB101"/>
  <c r="U102"/>
  <c r="V102"/>
  <c r="W102"/>
  <c r="AA102"/>
  <c r="AC102"/>
  <c r="AY102"/>
  <c r="AZ102"/>
  <c r="BA102"/>
  <c r="BB102"/>
  <c r="U103"/>
  <c r="O103" s="1"/>
  <c r="AX103" s="1"/>
  <c r="V103"/>
  <c r="W103"/>
  <c r="AA103"/>
  <c r="AC103"/>
  <c r="AY103"/>
  <c r="AZ103"/>
  <c r="BA103"/>
  <c r="BB103"/>
  <c r="U104"/>
  <c r="O104"/>
  <c r="AX104" s="1"/>
  <c r="V104"/>
  <c r="W104"/>
  <c r="AA104"/>
  <c r="AC104"/>
  <c r="AY104"/>
  <c r="AZ104"/>
  <c r="BA104"/>
  <c r="BB104"/>
  <c r="U105"/>
  <c r="BD105" s="1"/>
  <c r="V105"/>
  <c r="W105"/>
  <c r="AA105"/>
  <c r="AC105"/>
  <c r="AY105"/>
  <c r="AZ105"/>
  <c r="BA105"/>
  <c r="BB105"/>
  <c r="U106"/>
  <c r="O106" s="1"/>
  <c r="AX106"/>
  <c r="V106"/>
  <c r="W106"/>
  <c r="AA106"/>
  <c r="AC106"/>
  <c r="AY106"/>
  <c r="AZ106"/>
  <c r="BA106"/>
  <c r="BB106"/>
  <c r="U107"/>
  <c r="O107"/>
  <c r="AX107" s="1"/>
  <c r="V107"/>
  <c r="W107"/>
  <c r="AA107"/>
  <c r="AC107"/>
  <c r="AY107"/>
  <c r="AZ107"/>
  <c r="BA107"/>
  <c r="BB107"/>
  <c r="U108"/>
  <c r="BD108" s="1"/>
  <c r="V108"/>
  <c r="W108"/>
  <c r="AA108"/>
  <c r="AC108"/>
  <c r="AY108"/>
  <c r="AZ108"/>
  <c r="BA108"/>
  <c r="BB108"/>
  <c r="U109"/>
  <c r="BD109" s="1"/>
  <c r="V109"/>
  <c r="W109"/>
  <c r="AA109"/>
  <c r="AC109"/>
  <c r="AY109"/>
  <c r="AZ109"/>
  <c r="BA109"/>
  <c r="BB109"/>
  <c r="Y110"/>
  <c r="U111"/>
  <c r="O111"/>
  <c r="AX111" s="1"/>
  <c r="V111"/>
  <c r="W111"/>
  <c r="AA111"/>
  <c r="AC111"/>
  <c r="AY111"/>
  <c r="AZ111"/>
  <c r="BA111"/>
  <c r="BB111"/>
  <c r="U112"/>
  <c r="O112" s="1"/>
  <c r="AX112" s="1"/>
  <c r="V112"/>
  <c r="W112"/>
  <c r="AA112"/>
  <c r="AC112"/>
  <c r="AY112"/>
  <c r="AZ112"/>
  <c r="BA112"/>
  <c r="BB112"/>
  <c r="U113"/>
  <c r="O113"/>
  <c r="AX113" s="1"/>
  <c r="V113"/>
  <c r="W113"/>
  <c r="AA113"/>
  <c r="AC113"/>
  <c r="AY113"/>
  <c r="AZ113"/>
  <c r="BA113"/>
  <c r="BB113"/>
  <c r="BD113"/>
  <c r="U114"/>
  <c r="V114"/>
  <c r="W114"/>
  <c r="AA114"/>
  <c r="AC114"/>
  <c r="AY114"/>
  <c r="AZ114"/>
  <c r="BA114"/>
  <c r="BB114"/>
  <c r="U115"/>
  <c r="BD115"/>
  <c r="V115"/>
  <c r="W115"/>
  <c r="AA115"/>
  <c r="AC115"/>
  <c r="AY115"/>
  <c r="AZ115"/>
  <c r="BA115"/>
  <c r="BB115"/>
  <c r="Y116"/>
  <c r="U117"/>
  <c r="V117"/>
  <c r="W117"/>
  <c r="AA117"/>
  <c r="AC117"/>
  <c r="AY117"/>
  <c r="AZ117"/>
  <c r="BA117"/>
  <c r="BB117"/>
  <c r="U118"/>
  <c r="O118" s="1"/>
  <c r="AX118" s="1"/>
  <c r="V118"/>
  <c r="W118"/>
  <c r="AA118"/>
  <c r="AA116"/>
  <c r="AC118"/>
  <c r="AY118"/>
  <c r="AZ118"/>
  <c r="BA118"/>
  <c r="BB118"/>
  <c r="U119"/>
  <c r="BD119"/>
  <c r="V119"/>
  <c r="V116"/>
  <c r="W119"/>
  <c r="W116"/>
  <c r="AA119"/>
  <c r="AC119"/>
  <c r="AC116" s="1"/>
  <c r="AY119"/>
  <c r="AZ119"/>
  <c r="BA119"/>
  <c r="BB119"/>
  <c r="Y120"/>
  <c r="U121"/>
  <c r="O121" s="1"/>
  <c r="AX121"/>
  <c r="V121"/>
  <c r="W121"/>
  <c r="AA121"/>
  <c r="AC121"/>
  <c r="AC120" s="1"/>
  <c r="AY121"/>
  <c r="AZ121"/>
  <c r="BA121"/>
  <c r="BB121"/>
  <c r="U122"/>
  <c r="O122"/>
  <c r="AX122" s="1"/>
  <c r="V122"/>
  <c r="V120" s="1"/>
  <c r="W122"/>
  <c r="AA122"/>
  <c r="AC122"/>
  <c r="AY122"/>
  <c r="AZ122"/>
  <c r="BA122"/>
  <c r="BB122"/>
  <c r="BD122"/>
  <c r="K38" i="1"/>
  <c r="K40"/>
  <c r="Y84" i="13"/>
  <c r="V27" i="1"/>
  <c r="V25"/>
  <c r="V26"/>
  <c r="L71" i="10"/>
  <c r="E67" i="6"/>
  <c r="L42" i="21"/>
  <c r="E45"/>
  <c r="L42" i="19"/>
  <c r="L44"/>
  <c r="L42" i="17"/>
  <c r="E39" i="16"/>
  <c r="L42"/>
  <c r="L42" i="15"/>
  <c r="E45" i="14"/>
  <c r="L42"/>
  <c r="AC79" i="2"/>
  <c r="Y71" i="6"/>
  <c r="Y70" s="1"/>
  <c r="BA77"/>
  <c r="BA100" i="8"/>
  <c r="BA96"/>
  <c r="BA84"/>
  <c r="L42" i="24"/>
  <c r="X161"/>
  <c r="BB162"/>
  <c r="E39"/>
  <c r="E45"/>
  <c r="Z161"/>
  <c r="X334" i="23"/>
  <c r="X437"/>
  <c r="BH437"/>
  <c r="X443"/>
  <c r="X446"/>
  <c r="Z437"/>
  <c r="Z443"/>
  <c r="V445"/>
  <c r="Z221"/>
  <c r="X101"/>
  <c r="X344"/>
  <c r="BH344"/>
  <c r="X355"/>
  <c r="X360"/>
  <c r="BH360"/>
  <c r="X396"/>
  <c r="X412"/>
  <c r="BH412"/>
  <c r="Z344"/>
  <c r="Z355"/>
  <c r="Z360"/>
  <c r="Z396"/>
  <c r="Z412"/>
  <c r="X264"/>
  <c r="X271"/>
  <c r="X286"/>
  <c r="X313"/>
  <c r="X321"/>
  <c r="X324"/>
  <c r="Z264"/>
  <c r="Z271"/>
  <c r="Z286"/>
  <c r="Z313"/>
  <c r="Z321"/>
  <c r="Z324"/>
  <c r="Z334"/>
  <c r="BH94"/>
  <c r="G28"/>
  <c r="Z101"/>
  <c r="X221"/>
  <c r="M50"/>
  <c r="E39"/>
  <c r="L87"/>
  <c r="X184"/>
  <c r="X211"/>
  <c r="Z184"/>
  <c r="Z211"/>
  <c r="M79" i="21"/>
  <c r="M51"/>
  <c r="AA120" i="13"/>
  <c r="AA90"/>
  <c r="AA78"/>
  <c r="Y78"/>
  <c r="Y77" s="1"/>
  <c r="AC81"/>
  <c r="BD118"/>
  <c r="BD83"/>
  <c r="AC151" i="12"/>
  <c r="AC140"/>
  <c r="AC125"/>
  <c r="AA99"/>
  <c r="BD93"/>
  <c r="AC87"/>
  <c r="BD85"/>
  <c r="X167" i="18"/>
  <c r="BH163"/>
  <c r="M163" s="1"/>
  <c r="M58"/>
  <c r="Z136"/>
  <c r="X126"/>
  <c r="BH81"/>
  <c r="M81"/>
  <c r="M52" s="1"/>
  <c r="BD113" i="9"/>
  <c r="BD97"/>
  <c r="AC81"/>
  <c r="AC85"/>
  <c r="BD88" i="11"/>
  <c r="AC114"/>
  <c r="AC87"/>
  <c r="Z126" i="17"/>
  <c r="BH81" i="16"/>
  <c r="M81"/>
  <c r="M52" s="1"/>
  <c r="BF73" i="7"/>
  <c r="AC112" i="10"/>
  <c r="BD103"/>
  <c r="BD94"/>
  <c r="AA85"/>
  <c r="AC85"/>
  <c r="AA78"/>
  <c r="BC116" i="4"/>
  <c r="BC98" i="5"/>
  <c r="BC101" i="4"/>
  <c r="BC170"/>
  <c r="BC144"/>
  <c r="BD155" i="3"/>
  <c r="AA127"/>
  <c r="BD124"/>
  <c r="Y88"/>
  <c r="BD164"/>
  <c r="BF277" i="22"/>
  <c r="W85"/>
  <c r="Y85"/>
  <c r="R85"/>
  <c r="AZ305"/>
  <c r="L75" i="3"/>
  <c r="Z100" i="23"/>
  <c r="Z93" s="1"/>
  <c r="Z445"/>
  <c r="X100"/>
  <c r="X93"/>
  <c r="X445"/>
  <c r="AZ282" i="22"/>
  <c r="AZ272"/>
  <c r="AZ260"/>
  <c r="S85"/>
  <c r="BF85"/>
  <c r="S140"/>
  <c r="S201"/>
  <c r="S211"/>
  <c r="S253"/>
  <c r="S252" s="1"/>
  <c r="BH161" i="24"/>
  <c r="L44" i="23"/>
  <c r="L26"/>
  <c r="E68" i="21"/>
  <c r="G28"/>
  <c r="BH85"/>
  <c r="BA99" i="8"/>
  <c r="O92"/>
  <c r="AU92" s="1"/>
  <c r="BA87"/>
  <c r="BA78"/>
  <c r="BA75"/>
  <c r="O102"/>
  <c r="AU102" s="1"/>
  <c r="O94"/>
  <c r="AU94" s="1"/>
  <c r="BA86"/>
  <c r="BA90"/>
  <c r="O101"/>
  <c r="AU101" s="1"/>
  <c r="O97"/>
  <c r="AU97" s="1"/>
  <c r="O93"/>
  <c r="AU93" s="1"/>
  <c r="O89"/>
  <c r="AU89" s="1"/>
  <c r="O85"/>
  <c r="AU85" s="1"/>
  <c r="W73"/>
  <c r="O74"/>
  <c r="AU74"/>
  <c r="BA73" i="6"/>
  <c r="O84"/>
  <c r="AU84"/>
  <c r="O80"/>
  <c r="AU80"/>
  <c r="O75"/>
  <c r="AU75" s="1"/>
  <c r="G29"/>
  <c r="AA79" i="2"/>
  <c r="W73"/>
  <c r="AA73"/>
  <c r="AA72" s="1"/>
  <c r="AA71" s="1"/>
  <c r="BG122" i="20"/>
  <c r="M79"/>
  <c r="M51" s="1"/>
  <c r="L44"/>
  <c r="Z85"/>
  <c r="BG85"/>
  <c r="V100" i="13"/>
  <c r="BD94"/>
  <c r="O89"/>
  <c r="AX89"/>
  <c r="O119"/>
  <c r="AX119"/>
  <c r="BD112"/>
  <c r="BD104"/>
  <c r="BD107"/>
  <c r="BD99"/>
  <c r="O96"/>
  <c r="AX96"/>
  <c r="BD92"/>
  <c r="BD80"/>
  <c r="BD79"/>
  <c r="M79" i="19"/>
  <c r="M51"/>
  <c r="BH78"/>
  <c r="M78"/>
  <c r="M50" s="1"/>
  <c r="X85"/>
  <c r="BH85"/>
  <c r="G28"/>
  <c r="L26"/>
  <c r="BD155" i="12"/>
  <c r="BD129"/>
  <c r="O126"/>
  <c r="AX126" s="1"/>
  <c r="BD138"/>
  <c r="BD116"/>
  <c r="BD114"/>
  <c r="BD100"/>
  <c r="V83"/>
  <c r="BD154"/>
  <c r="BD148"/>
  <c r="BD132"/>
  <c r="BD137"/>
  <c r="BD105"/>
  <c r="BD107"/>
  <c r="BD103"/>
  <c r="BD108"/>
  <c r="V99"/>
  <c r="O92"/>
  <c r="AX92"/>
  <c r="BD86" i="13"/>
  <c r="BD111"/>
  <c r="BD95" i="12"/>
  <c r="O146"/>
  <c r="AX146" s="1"/>
  <c r="O145"/>
  <c r="AX145" s="1"/>
  <c r="O144"/>
  <c r="AX144" s="1"/>
  <c r="O142"/>
  <c r="AX142" s="1"/>
  <c r="BD90"/>
  <c r="O149"/>
  <c r="AX149" s="1"/>
  <c r="O143"/>
  <c r="AX143" s="1"/>
  <c r="O139"/>
  <c r="AX139" s="1"/>
  <c r="O135"/>
  <c r="AX135" s="1"/>
  <c r="O131"/>
  <c r="AX131" s="1"/>
  <c r="O127"/>
  <c r="AX127" s="1"/>
  <c r="BH85" i="18"/>
  <c r="M79"/>
  <c r="M51"/>
  <c r="BH78"/>
  <c r="M78"/>
  <c r="M50" s="1"/>
  <c r="X85"/>
  <c r="X84" s="1"/>
  <c r="BD118" i="9"/>
  <c r="W115"/>
  <c r="O111"/>
  <c r="AX111"/>
  <c r="O108"/>
  <c r="AX108"/>
  <c r="BD101"/>
  <c r="BD93"/>
  <c r="O83"/>
  <c r="AX83"/>
  <c r="O121"/>
  <c r="AX121"/>
  <c r="O117"/>
  <c r="AX117"/>
  <c r="AX114"/>
  <c r="BD110"/>
  <c r="O107"/>
  <c r="AX107"/>
  <c r="O105"/>
  <c r="AX105"/>
  <c r="BD96"/>
  <c r="BD92"/>
  <c r="O82"/>
  <c r="AX82"/>
  <c r="O120"/>
  <c r="AX120"/>
  <c r="O88"/>
  <c r="AX88"/>
  <c r="O80"/>
  <c r="AX80"/>
  <c r="O102"/>
  <c r="AX102"/>
  <c r="O86"/>
  <c r="AX86"/>
  <c r="G29" i="17"/>
  <c r="BH85"/>
  <c r="BD150" i="11"/>
  <c r="V144"/>
  <c r="V138"/>
  <c r="BD130"/>
  <c r="BD133"/>
  <c r="BD121"/>
  <c r="BD118"/>
  <c r="BD112"/>
  <c r="W108"/>
  <c r="BD103"/>
  <c r="BD100"/>
  <c r="W148"/>
  <c r="BD151"/>
  <c r="BD149"/>
  <c r="W144"/>
  <c r="O129"/>
  <c r="AX129" s="1"/>
  <c r="BD135"/>
  <c r="BD122"/>
  <c r="BD115"/>
  <c r="O119"/>
  <c r="AX119"/>
  <c r="O111"/>
  <c r="AX111"/>
  <c r="O110"/>
  <c r="AX110"/>
  <c r="V87"/>
  <c r="W83"/>
  <c r="O146"/>
  <c r="AX146"/>
  <c r="O142"/>
  <c r="AX142"/>
  <c r="O140"/>
  <c r="AX140"/>
  <c r="O136"/>
  <c r="AX136"/>
  <c r="O132"/>
  <c r="AX132"/>
  <c r="O127"/>
  <c r="AX127"/>
  <c r="O97"/>
  <c r="AX97"/>
  <c r="O95"/>
  <c r="AX95"/>
  <c r="O93"/>
  <c r="AX93"/>
  <c r="O89"/>
  <c r="AX89"/>
  <c r="O125"/>
  <c r="AX125"/>
  <c r="O116"/>
  <c r="AX116"/>
  <c r="O92"/>
  <c r="AX92"/>
  <c r="O91"/>
  <c r="AX91"/>
  <c r="O85"/>
  <c r="AX85"/>
  <c r="O82"/>
  <c r="AX82"/>
  <c r="BH78" i="16"/>
  <c r="M78"/>
  <c r="M50" s="1"/>
  <c r="M79"/>
  <c r="M51" s="1"/>
  <c r="X85"/>
  <c r="X84" s="1"/>
  <c r="L26"/>
  <c r="G28"/>
  <c r="G27"/>
  <c r="V122" i="10"/>
  <c r="BD123"/>
  <c r="W122"/>
  <c r="BD121"/>
  <c r="W118"/>
  <c r="BD102"/>
  <c r="BD91"/>
  <c r="BD88"/>
  <c r="W112"/>
  <c r="BD113"/>
  <c r="BD99"/>
  <c r="V90"/>
  <c r="BD87"/>
  <c r="W81"/>
  <c r="W78"/>
  <c r="BD83"/>
  <c r="BD81"/>
  <c r="O117"/>
  <c r="AX117"/>
  <c r="O115"/>
  <c r="AX115"/>
  <c r="O111"/>
  <c r="AX111"/>
  <c r="O108"/>
  <c r="AX108"/>
  <c r="O107"/>
  <c r="AX107"/>
  <c r="BD89"/>
  <c r="BD120"/>
  <c r="BD96"/>
  <c r="BD110"/>
  <c r="BD109"/>
  <c r="BD106"/>
  <c r="O97"/>
  <c r="AX97" s="1"/>
  <c r="O93"/>
  <c r="AX93" s="1"/>
  <c r="BD124"/>
  <c r="BC88" i="5"/>
  <c r="Z82"/>
  <c r="Z81" s="1"/>
  <c r="AB82"/>
  <c r="AB81" s="1"/>
  <c r="Z76"/>
  <c r="X76"/>
  <c r="X75" s="1"/>
  <c r="AB76"/>
  <c r="BH156" i="15"/>
  <c r="V77"/>
  <c r="M79"/>
  <c r="M51"/>
  <c r="G29"/>
  <c r="Z87" i="4"/>
  <c r="AB87"/>
  <c r="Z138"/>
  <c r="AB138"/>
  <c r="AB117"/>
  <c r="Z102"/>
  <c r="AB102"/>
  <c r="Z165"/>
  <c r="AB165"/>
  <c r="BC158"/>
  <c r="BC155"/>
  <c r="Z117"/>
  <c r="X86"/>
  <c r="X79"/>
  <c r="AB83"/>
  <c r="BC171"/>
  <c r="BC160"/>
  <c r="BC163"/>
  <c r="BC161"/>
  <c r="BC143"/>
  <c r="BC142"/>
  <c r="BC148"/>
  <c r="BC154"/>
  <c r="U138"/>
  <c r="BC131"/>
  <c r="BC135"/>
  <c r="BC127"/>
  <c r="BC120"/>
  <c r="BC124"/>
  <c r="BC107"/>
  <c r="BC113"/>
  <c r="N111"/>
  <c r="AW111" s="1"/>
  <c r="BC103"/>
  <c r="AB80"/>
  <c r="BC129"/>
  <c r="N151"/>
  <c r="AW151"/>
  <c r="V159"/>
  <c r="N152"/>
  <c r="AW152" s="1"/>
  <c r="BC140"/>
  <c r="BC132"/>
  <c r="BC114"/>
  <c r="BC167"/>
  <c r="BC162"/>
  <c r="BC157"/>
  <c r="BC123"/>
  <c r="BC93"/>
  <c r="BC100"/>
  <c r="BC97"/>
  <c r="BC82"/>
  <c r="BC81" s="1"/>
  <c r="N168"/>
  <c r="AW168" s="1"/>
  <c r="N166"/>
  <c r="AW166" s="1"/>
  <c r="BC141"/>
  <c r="BC145"/>
  <c r="BC149"/>
  <c r="BC137"/>
  <c r="N136"/>
  <c r="AW136" s="1"/>
  <c r="BC130"/>
  <c r="BC134"/>
  <c r="N125"/>
  <c r="AW125" s="1"/>
  <c r="N126"/>
  <c r="AW126" s="1"/>
  <c r="V117"/>
  <c r="N118"/>
  <c r="AW118"/>
  <c r="BC109"/>
  <c r="N115"/>
  <c r="AW115" s="1"/>
  <c r="BC104"/>
  <c r="BC108"/>
  <c r="BC96"/>
  <c r="V87"/>
  <c r="N91"/>
  <c r="AW91" s="1"/>
  <c r="BC94"/>
  <c r="BC98"/>
  <c r="N89"/>
  <c r="AW89" s="1"/>
  <c r="N84"/>
  <c r="AW84" s="1"/>
  <c r="D81" i="22"/>
  <c r="E68" i="13"/>
  <c r="E39" i="8"/>
  <c r="AA137" i="3"/>
  <c r="BD129"/>
  <c r="AC183"/>
  <c r="AC182"/>
  <c r="AC176"/>
  <c r="O162"/>
  <c r="AX162" s="1"/>
  <c r="AC137"/>
  <c r="BD95"/>
  <c r="AA85"/>
  <c r="AA161"/>
  <c r="O139"/>
  <c r="AX139" s="1"/>
  <c r="AC115"/>
  <c r="AA102"/>
  <c r="V85"/>
  <c r="AA89"/>
  <c r="V176"/>
  <c r="AC161"/>
  <c r="BD98"/>
  <c r="BD179"/>
  <c r="AA115"/>
  <c r="AA88" s="1"/>
  <c r="S84" i="22"/>
  <c r="BF282"/>
  <c r="BC128" i="5"/>
  <c r="V122"/>
  <c r="V121" s="1"/>
  <c r="BC124"/>
  <c r="BC120"/>
  <c r="BC114"/>
  <c r="BC93"/>
  <c r="N94"/>
  <c r="AW94" s="1"/>
  <c r="N103"/>
  <c r="AW103" s="1"/>
  <c r="BC110"/>
  <c r="N107"/>
  <c r="AW107"/>
  <c r="BC92"/>
  <c r="N90"/>
  <c r="AW90"/>
  <c r="BC99"/>
  <c r="BC115"/>
  <c r="BC96"/>
  <c r="BC102"/>
  <c r="N85"/>
  <c r="AW85"/>
  <c r="BC80"/>
  <c r="BC79"/>
  <c r="K79" s="1"/>
  <c r="K52" s="1"/>
  <c r="N126"/>
  <c r="AW126"/>
  <c r="N109"/>
  <c r="AW109"/>
  <c r="N89"/>
  <c r="AW89"/>
  <c r="BC117"/>
  <c r="N116"/>
  <c r="AW116" s="1"/>
  <c r="N112"/>
  <c r="AW112" s="1"/>
  <c r="N108"/>
  <c r="AW108" s="1"/>
  <c r="N104"/>
  <c r="AW104" s="1"/>
  <c r="N100"/>
  <c r="AW100" s="1"/>
  <c r="N97"/>
  <c r="AW97" s="1"/>
  <c r="N83"/>
  <c r="AW83" s="1"/>
  <c r="S199" i="22"/>
  <c r="S281"/>
  <c r="S258"/>
  <c r="S154"/>
  <c r="S293"/>
  <c r="S92"/>
  <c r="S203"/>
  <c r="S250"/>
  <c r="S263"/>
  <c r="S241"/>
  <c r="BF269"/>
  <c r="BF264"/>
  <c r="BF260"/>
  <c r="BH186" i="14"/>
  <c r="Z227"/>
  <c r="Z85"/>
  <c r="Z196"/>
  <c r="BH81"/>
  <c r="M81"/>
  <c r="M52" s="1"/>
  <c r="X217"/>
  <c r="V78"/>
  <c r="BH196"/>
  <c r="M196" s="1"/>
  <c r="M56" s="1"/>
  <c r="BH85"/>
  <c r="M79"/>
  <c r="M51"/>
  <c r="BH78"/>
  <c r="M78"/>
  <c r="M50" s="1"/>
  <c r="G27"/>
  <c r="L26"/>
  <c r="G29"/>
  <c r="W172" i="3"/>
  <c r="O185"/>
  <c r="AX185" s="1"/>
  <c r="BD175"/>
  <c r="BD173"/>
  <c r="BD156"/>
  <c r="O151"/>
  <c r="AX151"/>
  <c r="BD144"/>
  <c r="BD138"/>
  <c r="BD135"/>
  <c r="BD131"/>
  <c r="BD108"/>
  <c r="BD104"/>
  <c r="BD99"/>
  <c r="BD97"/>
  <c r="BD94"/>
  <c r="BD92"/>
  <c r="BD87"/>
  <c r="BD181"/>
  <c r="W176"/>
  <c r="O180"/>
  <c r="AX180" s="1"/>
  <c r="BD174"/>
  <c r="BD172" s="1"/>
  <c r="L172" s="1"/>
  <c r="L60" s="1"/>
  <c r="BD165"/>
  <c r="W161"/>
  <c r="BD159"/>
  <c r="O148"/>
  <c r="AX148"/>
  <c r="BD143"/>
  <c r="BD141"/>
  <c r="BD152"/>
  <c r="BD132"/>
  <c r="BD130"/>
  <c r="BD134"/>
  <c r="BD125"/>
  <c r="BD116"/>
  <c r="BD109"/>
  <c r="V102"/>
  <c r="W85"/>
  <c r="BD86"/>
  <c r="BD85" s="1"/>
  <c r="AA82"/>
  <c r="AA81" s="1"/>
  <c r="Y81"/>
  <c r="O171"/>
  <c r="AX171" s="1"/>
  <c r="O166"/>
  <c r="AX166" s="1"/>
  <c r="O150"/>
  <c r="AX150" s="1"/>
  <c r="O146"/>
  <c r="AX146" s="1"/>
  <c r="O122"/>
  <c r="AX122" s="1"/>
  <c r="O114"/>
  <c r="AX114" s="1"/>
  <c r="O113"/>
  <c r="AX113" s="1"/>
  <c r="BD158"/>
  <c r="O153"/>
  <c r="AX153"/>
  <c r="O145"/>
  <c r="AX145"/>
  <c r="O91"/>
  <c r="AX91"/>
  <c r="BD184"/>
  <c r="O170"/>
  <c r="AX170" s="1"/>
  <c r="O168"/>
  <c r="AX168" s="1"/>
  <c r="O120"/>
  <c r="AX120" s="1"/>
  <c r="O119"/>
  <c r="AX119" s="1"/>
  <c r="O118"/>
  <c r="AX118" s="1"/>
  <c r="O112"/>
  <c r="AX112" s="1"/>
  <c r="BD82" i="2"/>
  <c r="O85"/>
  <c r="AX85"/>
  <c r="E68"/>
  <c r="BD81"/>
  <c r="O78"/>
  <c r="AX78" s="1"/>
  <c r="BD75"/>
  <c r="O76"/>
  <c r="AX76"/>
  <c r="BD122" i="10"/>
  <c r="L122"/>
  <c r="L59" s="1"/>
  <c r="O72" i="7"/>
  <c r="AZ72" s="1"/>
  <c r="G25" s="1"/>
  <c r="L25" s="1"/>
  <c r="K31" s="1"/>
  <c r="O83" i="2"/>
  <c r="AX83" s="1"/>
  <c r="G28"/>
  <c r="G27"/>
  <c r="BA81" i="6"/>
  <c r="BA78"/>
  <c r="O79"/>
  <c r="AU79" s="1"/>
  <c r="G28"/>
  <c r="G27"/>
  <c r="G26"/>
  <c r="O74"/>
  <c r="AU74"/>
  <c r="BA103" i="8"/>
  <c r="BA98"/>
  <c r="O91"/>
  <c r="AU91"/>
  <c r="G26"/>
  <c r="O105"/>
  <c r="AU105"/>
  <c r="BA95"/>
  <c r="G29"/>
  <c r="BA88"/>
  <c r="O83"/>
  <c r="AU83" s="1"/>
  <c r="BA80"/>
  <c r="G27"/>
  <c r="O76"/>
  <c r="AU76"/>
  <c r="M54" i="21"/>
  <c r="M125"/>
  <c r="M55" s="1"/>
  <c r="M89" i="24"/>
  <c r="M54" s="1"/>
  <c r="BB168"/>
  <c r="BB90"/>
  <c r="G29"/>
  <c r="BB294"/>
  <c r="BH211" i="23"/>
  <c r="BH324"/>
  <c r="BH271"/>
  <c r="BH221"/>
  <c r="BH334"/>
  <c r="BH396"/>
  <c r="BH355"/>
  <c r="BH443"/>
  <c r="BB113"/>
  <c r="BB186"/>
  <c r="BB187"/>
  <c r="BB188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60"/>
  <c r="BB261"/>
  <c r="BB262"/>
  <c r="BB263"/>
  <c r="BB265"/>
  <c r="BB266"/>
  <c r="BB267"/>
  <c r="BB268"/>
  <c r="BB269"/>
  <c r="BB270"/>
  <c r="BB314"/>
  <c r="BB316"/>
  <c r="BB317"/>
  <c r="BB318"/>
  <c r="BB319"/>
  <c r="BB345"/>
  <c r="BB346"/>
  <c r="BB347"/>
  <c r="BB348"/>
  <c r="BB349"/>
  <c r="BB350"/>
  <c r="BB351"/>
  <c r="BB352"/>
  <c r="BB354"/>
  <c r="BB353"/>
  <c r="BB413"/>
  <c r="BB414"/>
  <c r="BB415"/>
  <c r="BB416"/>
  <c r="BB417"/>
  <c r="BB418"/>
  <c r="BB419"/>
  <c r="BB420"/>
  <c r="BB421"/>
  <c r="BB432"/>
  <c r="BB422"/>
  <c r="BB423"/>
  <c r="BB425"/>
  <c r="BB424"/>
  <c r="BB429"/>
  <c r="BB430"/>
  <c r="BB431"/>
  <c r="BB426"/>
  <c r="BB427"/>
  <c r="BB428"/>
  <c r="BB433"/>
  <c r="BB434"/>
  <c r="BB435"/>
  <c r="BB436"/>
  <c r="BH388"/>
  <c r="BH313"/>
  <c r="BH101"/>
  <c r="BH446"/>
  <c r="BH184"/>
  <c r="BH321"/>
  <c r="BH286"/>
  <c r="BB103"/>
  <c r="BB104"/>
  <c r="BB105"/>
  <c r="BB106"/>
  <c r="BB107"/>
  <c r="BB108"/>
  <c r="BB109"/>
  <c r="BB110"/>
  <c r="BB111"/>
  <c r="BB112"/>
  <c r="BB185"/>
  <c r="BB287"/>
  <c r="BB288"/>
  <c r="BB289"/>
  <c r="BB290"/>
  <c r="BB291"/>
  <c r="BB292"/>
  <c r="BB293"/>
  <c r="BB294"/>
  <c r="BB296"/>
  <c r="BB295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5"/>
  <c r="BB320"/>
  <c r="BB335"/>
  <c r="BB336"/>
  <c r="BB337"/>
  <c r="BB338"/>
  <c r="BB339"/>
  <c r="BB340"/>
  <c r="BB341"/>
  <c r="BB342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L26" i="20"/>
  <c r="O115" i="13"/>
  <c r="AX115"/>
  <c r="O109"/>
  <c r="AX109"/>
  <c r="O108"/>
  <c r="AX108"/>
  <c r="L26"/>
  <c r="BD98"/>
  <c r="O97"/>
  <c r="AX97"/>
  <c r="G28"/>
  <c r="G29"/>
  <c r="BD88"/>
  <c r="G27"/>
  <c r="O82"/>
  <c r="AX82"/>
  <c r="V78"/>
  <c r="BB131" i="19"/>
  <c r="BD152" i="12"/>
  <c r="BD151"/>
  <c r="L151" s="1"/>
  <c r="L61" s="1"/>
  <c r="O153"/>
  <c r="AX153"/>
  <c r="O150"/>
  <c r="AX150"/>
  <c r="BD141"/>
  <c r="BD136"/>
  <c r="O133"/>
  <c r="AX133"/>
  <c r="O130"/>
  <c r="AX130"/>
  <c r="O128"/>
  <c r="AX128"/>
  <c r="BD117"/>
  <c r="BD111"/>
  <c r="BD113"/>
  <c r="BD110"/>
  <c r="G27"/>
  <c r="BD106"/>
  <c r="BD102"/>
  <c r="BD101"/>
  <c r="G29"/>
  <c r="O97"/>
  <c r="AX97"/>
  <c r="BD91"/>
  <c r="BD83"/>
  <c r="L83" s="1"/>
  <c r="L52" s="1"/>
  <c r="O82"/>
  <c r="AX82"/>
  <c r="G26" i="18"/>
  <c r="BB130"/>
  <c r="BD116" i="9"/>
  <c r="O103"/>
  <c r="AX103" s="1"/>
  <c r="O104"/>
  <c r="AX104" s="1"/>
  <c r="BD106"/>
  <c r="O112"/>
  <c r="AX112"/>
  <c r="O99"/>
  <c r="AX99"/>
  <c r="BD94"/>
  <c r="O98"/>
  <c r="AX98"/>
  <c r="G26"/>
  <c r="O95"/>
  <c r="AX95"/>
  <c r="BD89"/>
  <c r="G28"/>
  <c r="BB130" i="17"/>
  <c r="BD152" i="11"/>
  <c r="BD145"/>
  <c r="BD143"/>
  <c r="BD141"/>
  <c r="BD138"/>
  <c r="L138" s="1"/>
  <c r="L59" s="1"/>
  <c r="O126"/>
  <c r="AX126"/>
  <c r="O128"/>
  <c r="AX128"/>
  <c r="BD131"/>
  <c r="BD137"/>
  <c r="O134"/>
  <c r="AX134"/>
  <c r="O120"/>
  <c r="AX120"/>
  <c r="O117"/>
  <c r="AX117"/>
  <c r="O123"/>
  <c r="AX123"/>
  <c r="BD109"/>
  <c r="G27"/>
  <c r="BD96"/>
  <c r="BD94"/>
  <c r="G29"/>
  <c r="O90"/>
  <c r="AX90" s="1"/>
  <c r="V83"/>
  <c r="O84"/>
  <c r="AX84"/>
  <c r="G26"/>
  <c r="M126" i="16"/>
  <c r="M55"/>
  <c r="M85"/>
  <c r="O114" i="10"/>
  <c r="AX114"/>
  <c r="BD116"/>
  <c r="BD112"/>
  <c r="L112" s="1"/>
  <c r="L57" s="1"/>
  <c r="O104"/>
  <c r="AX104"/>
  <c r="O105"/>
  <c r="AX105"/>
  <c r="BD92"/>
  <c r="BD98"/>
  <c r="O95"/>
  <c r="AX95"/>
  <c r="BD85"/>
  <c r="G28"/>
  <c r="V85"/>
  <c r="W85"/>
  <c r="G26"/>
  <c r="L26"/>
  <c r="V81"/>
  <c r="O82"/>
  <c r="AX82" s="1"/>
  <c r="V78"/>
  <c r="G29"/>
  <c r="BD80"/>
  <c r="BD79"/>
  <c r="M54" i="15"/>
  <c r="M156"/>
  <c r="M84"/>
  <c r="N172" i="4"/>
  <c r="AW172" s="1"/>
  <c r="BC164"/>
  <c r="BC159" s="1"/>
  <c r="N139"/>
  <c r="AW139" s="1"/>
  <c r="BC156"/>
  <c r="BC150"/>
  <c r="N146"/>
  <c r="AW146" s="1"/>
  <c r="N147"/>
  <c r="AW147" s="1"/>
  <c r="N133"/>
  <c r="AW133" s="1"/>
  <c r="N122"/>
  <c r="AW122" s="1"/>
  <c r="BC121"/>
  <c r="N119"/>
  <c r="AW119"/>
  <c r="F27"/>
  <c r="N110"/>
  <c r="AW110"/>
  <c r="N106"/>
  <c r="AW106"/>
  <c r="N112"/>
  <c r="AW112"/>
  <c r="N105"/>
  <c r="AW105"/>
  <c r="F28"/>
  <c r="N95"/>
  <c r="AW95" s="1"/>
  <c r="BC92"/>
  <c r="BC90"/>
  <c r="BC99"/>
  <c r="N88"/>
  <c r="AW88"/>
  <c r="F26"/>
  <c r="F29"/>
  <c r="U122" i="5"/>
  <c r="U121" s="1"/>
  <c r="N125"/>
  <c r="AW125" s="1"/>
  <c r="N123"/>
  <c r="AW123" s="1"/>
  <c r="BC119"/>
  <c r="BC118" s="1"/>
  <c r="K118" s="1"/>
  <c r="K55" s="1"/>
  <c r="F27"/>
  <c r="F28"/>
  <c r="BC95"/>
  <c r="N106"/>
  <c r="AW106" s="1"/>
  <c r="BC101"/>
  <c r="BC91"/>
  <c r="BC111"/>
  <c r="F29"/>
  <c r="K26"/>
  <c r="N86"/>
  <c r="AW86"/>
  <c r="BC105"/>
  <c r="N113"/>
  <c r="AW113" s="1"/>
  <c r="V76"/>
  <c r="F26"/>
  <c r="O178" i="3"/>
  <c r="AX178" s="1"/>
  <c r="O177"/>
  <c r="AX177" s="1"/>
  <c r="O167"/>
  <c r="AX167" s="1"/>
  <c r="BD169"/>
  <c r="BD157"/>
  <c r="BD154"/>
  <c r="O149"/>
  <c r="AX149"/>
  <c r="O160"/>
  <c r="AX160"/>
  <c r="O147"/>
  <c r="AX147"/>
  <c r="O140"/>
  <c r="AX140"/>
  <c r="O133"/>
  <c r="AX133"/>
  <c r="O136"/>
  <c r="AX136"/>
  <c r="BD128"/>
  <c r="BD123"/>
  <c r="BD117"/>
  <c r="BD126"/>
  <c r="BD121"/>
  <c r="O111"/>
  <c r="AX111"/>
  <c r="O106"/>
  <c r="AX106"/>
  <c r="O110"/>
  <c r="AX110" s="1"/>
  <c r="O105"/>
  <c r="AX105" s="1"/>
  <c r="O107"/>
  <c r="AX107" s="1"/>
  <c r="O93"/>
  <c r="AX93" s="1"/>
  <c r="O101"/>
  <c r="AX101" s="1"/>
  <c r="BD96"/>
  <c r="BD90"/>
  <c r="O100"/>
  <c r="AX100" s="1"/>
  <c r="L26"/>
  <c r="G29"/>
  <c r="G27"/>
  <c r="O84"/>
  <c r="AX84"/>
  <c r="BF294" i="22"/>
  <c r="BF285"/>
  <c r="BF261"/>
  <c r="BF257"/>
  <c r="AZ261"/>
  <c r="AZ254"/>
  <c r="BF305"/>
  <c r="BF254"/>
  <c r="BF290"/>
  <c r="AZ262"/>
  <c r="AZ264"/>
  <c r="AZ280"/>
  <c r="AZ290"/>
  <c r="AZ269"/>
  <c r="AZ294"/>
  <c r="K253"/>
  <c r="BF272"/>
  <c r="BF280"/>
  <c r="BF262"/>
  <c r="AZ257"/>
  <c r="AZ259"/>
  <c r="AZ277"/>
  <c r="E70" i="12"/>
  <c r="E74" i="10"/>
  <c r="D75" i="22"/>
  <c r="L71" i="20"/>
  <c r="E68" i="9"/>
  <c r="L65" i="2"/>
  <c r="K55" i="22"/>
  <c r="G27" i="24"/>
  <c r="M220"/>
  <c r="M215"/>
  <c r="M214"/>
  <c r="M212"/>
  <c r="M209"/>
  <c r="M207"/>
  <c r="M206"/>
  <c r="M203"/>
  <c r="M201"/>
  <c r="M199"/>
  <c r="M197"/>
  <c r="M195"/>
  <c r="M194"/>
  <c r="M192"/>
  <c r="M189"/>
  <c r="M188"/>
  <c r="M186"/>
  <c r="M184"/>
  <c r="BH181"/>
  <c r="BH187"/>
  <c r="M181"/>
  <c r="BH185"/>
  <c r="BH170"/>
  <c r="M182"/>
  <c r="M276"/>
  <c r="M63"/>
  <c r="M84" i="21"/>
  <c r="M53"/>
  <c r="BH445" i="23"/>
  <c r="BH100"/>
  <c r="BH93" s="1"/>
  <c r="M54" i="16"/>
  <c r="L85" i="10"/>
  <c r="L54"/>
  <c r="K62" i="22"/>
  <c r="BF250"/>
  <c r="BF154"/>
  <c r="BF86"/>
  <c r="BF253"/>
  <c r="BF252"/>
  <c r="BF84" s="1"/>
  <c r="BF263"/>
  <c r="BF293"/>
  <c r="BF201"/>
  <c r="BF92"/>
  <c r="BF281"/>
  <c r="BF199"/>
  <c r="BF211"/>
  <c r="BF241"/>
  <c r="BF203"/>
  <c r="BF140"/>
  <c r="BF258"/>
  <c r="BH169" i="24"/>
  <c r="BB181"/>
  <c r="BB170"/>
  <c r="BB185"/>
  <c r="BB187"/>
  <c r="M180"/>
  <c r="M62" s="1"/>
  <c r="BH180"/>
  <c r="G26" i="34"/>
  <c r="AC71"/>
  <c r="AC70" s="1"/>
  <c r="AC69" s="1"/>
  <c r="G27"/>
  <c r="BF76"/>
  <c r="G28"/>
  <c r="L42"/>
  <c r="V71"/>
  <c r="V70"/>
  <c r="V69" s="1"/>
  <c r="E45"/>
  <c r="E60"/>
  <c r="D45" i="5"/>
  <c r="L71" i="13"/>
  <c r="E68" i="15"/>
  <c r="E76" i="12"/>
  <c r="L42" i="9"/>
  <c r="E45"/>
  <c r="L64" i="6"/>
  <c r="E72" i="3"/>
  <c r="E45" i="8"/>
  <c r="E45" i="7"/>
  <c r="E68" i="20"/>
  <c r="D76" i="4"/>
  <c r="L73" i="11"/>
  <c r="E68" i="19"/>
  <c r="D70" i="4"/>
  <c r="D39" i="5"/>
  <c r="E39" i="17"/>
  <c r="E39" i="11"/>
  <c r="L42" i="12"/>
  <c r="E39" i="10"/>
  <c r="E60" i="7"/>
  <c r="E45" i="3"/>
  <c r="E39" i="6"/>
  <c r="E62" i="2"/>
  <c r="L65" i="8"/>
  <c r="E68" i="14"/>
  <c r="E76" i="11"/>
  <c r="E74" i="13"/>
  <c r="AZ74" i="34"/>
  <c r="AZ76"/>
  <c r="AZ75"/>
  <c r="AZ79"/>
  <c r="BF73"/>
  <c r="AZ78"/>
  <c r="AZ72"/>
  <c r="F29" i="22"/>
  <c r="W137" i="3"/>
  <c r="BD115"/>
  <c r="L115" s="1"/>
  <c r="L56" s="1"/>
  <c r="W89"/>
  <c r="W82"/>
  <c r="M186" i="14"/>
  <c r="M55"/>
  <c r="V82" i="5"/>
  <c r="U169" i="4"/>
  <c r="BC138"/>
  <c r="K138"/>
  <c r="K58" s="1"/>
  <c r="BC128"/>
  <c r="K128" s="1"/>
  <c r="K57" s="1"/>
  <c r="L26" i="15"/>
  <c r="BD100" i="10"/>
  <c r="L100" s="1"/>
  <c r="L56" s="1"/>
  <c r="BD114" i="11"/>
  <c r="L114"/>
  <c r="L57" s="1"/>
  <c r="BD102"/>
  <c r="BD98" s="1"/>
  <c r="L98" s="1"/>
  <c r="L55" s="1"/>
  <c r="W80"/>
  <c r="BH126" i="17"/>
  <c r="BH84"/>
  <c r="BD115" i="9"/>
  <c r="L115" s="1"/>
  <c r="L58" s="1"/>
  <c r="BD90"/>
  <c r="L90"/>
  <c r="L55" s="1"/>
  <c r="G27"/>
  <c r="L26"/>
  <c r="BD87"/>
  <c r="G29"/>
  <c r="V81"/>
  <c r="BD98" i="12"/>
  <c r="W87"/>
  <c r="BD123"/>
  <c r="BD122"/>
  <c r="BD121"/>
  <c r="BD120"/>
  <c r="BD119"/>
  <c r="W115"/>
  <c r="O124"/>
  <c r="AX124"/>
  <c r="O118"/>
  <c r="AX118"/>
  <c r="O116"/>
  <c r="AX116"/>
  <c r="O117"/>
  <c r="AX117"/>
  <c r="W80"/>
  <c r="O105" i="13"/>
  <c r="AX105" s="1"/>
  <c r="BD106"/>
  <c r="BD103"/>
  <c r="W85"/>
  <c r="V85"/>
  <c r="G26" i="20"/>
  <c r="O66" i="23"/>
  <c r="O72"/>
  <c r="M396"/>
  <c r="O69"/>
  <c r="G27"/>
  <c r="G29"/>
  <c r="G26" i="21"/>
  <c r="G28" i="8"/>
  <c r="BD80" i="2"/>
  <c r="BD84"/>
  <c r="G29" i="7"/>
  <c r="W71"/>
  <c r="W70"/>
  <c r="W69" s="1"/>
  <c r="G25" i="34"/>
  <c r="L25"/>
  <c r="K293" i="22"/>
  <c r="K66" s="1"/>
  <c r="K263"/>
  <c r="K64" s="1"/>
  <c r="K258"/>
  <c r="K63" s="1"/>
  <c r="K252"/>
  <c r="K241"/>
  <c r="K59"/>
  <c r="K203"/>
  <c r="K57"/>
  <c r="K154"/>
  <c r="K54" s="1"/>
  <c r="K140"/>
  <c r="K53" s="1"/>
  <c r="K92"/>
  <c r="K52" s="1"/>
  <c r="K86"/>
  <c r="K51" s="1"/>
  <c r="I50" s="1"/>
  <c r="BD183" i="3"/>
  <c r="L183" s="1"/>
  <c r="L63" s="1"/>
  <c r="G28"/>
  <c r="G26"/>
  <c r="V183"/>
  <c r="V182"/>
  <c r="BD182"/>
  <c r="L182"/>
  <c r="L62" s="1"/>
  <c r="BD176"/>
  <c r="L176" s="1"/>
  <c r="L61" s="1"/>
  <c r="V161"/>
  <c r="V137"/>
  <c r="BD127"/>
  <c r="L127"/>
  <c r="L57" s="1"/>
  <c r="BD102"/>
  <c r="L102" s="1"/>
  <c r="L55" s="1"/>
  <c r="V89"/>
  <c r="BD89"/>
  <c r="L89" s="1"/>
  <c r="L54" s="1"/>
  <c r="V82"/>
  <c r="L83"/>
  <c r="L51"/>
  <c r="M85" i="14"/>
  <c r="M54" s="1"/>
  <c r="BC122" i="5"/>
  <c r="BC121" s="1"/>
  <c r="K121" s="1"/>
  <c r="K56" s="1"/>
  <c r="K122"/>
  <c r="K57" s="1"/>
  <c r="U82"/>
  <c r="U81" s="1"/>
  <c r="U75" s="1"/>
  <c r="K77"/>
  <c r="K51"/>
  <c r="BC76"/>
  <c r="BC169" i="4"/>
  <c r="K169" s="1"/>
  <c r="K61" s="1"/>
  <c r="BC165"/>
  <c r="K165"/>
  <c r="K60" s="1"/>
  <c r="K26"/>
  <c r="U117"/>
  <c r="BC117"/>
  <c r="K117" s="1"/>
  <c r="K56" s="1"/>
  <c r="BC87"/>
  <c r="K87"/>
  <c r="K54" s="1"/>
  <c r="BH84" i="15"/>
  <c r="BH77" s="1"/>
  <c r="M53"/>
  <c r="M77"/>
  <c r="M49"/>
  <c r="M55"/>
  <c r="L23"/>
  <c r="G25" s="1"/>
  <c r="L25" s="1"/>
  <c r="G27" i="10"/>
  <c r="L79"/>
  <c r="L51"/>
  <c r="M84" i="16"/>
  <c r="V148" i="11"/>
  <c r="BD148"/>
  <c r="L148"/>
  <c r="L61" s="1"/>
  <c r="G28"/>
  <c r="BD147"/>
  <c r="BD144"/>
  <c r="L144" s="1"/>
  <c r="L60" s="1"/>
  <c r="BD124"/>
  <c r="L124"/>
  <c r="L58" s="1"/>
  <c r="V124"/>
  <c r="L26"/>
  <c r="V114"/>
  <c r="V98"/>
  <c r="BD87"/>
  <c r="L87"/>
  <c r="L54" s="1"/>
  <c r="BD83"/>
  <c r="L83" s="1"/>
  <c r="L52" s="1"/>
  <c r="V80"/>
  <c r="M84" i="17"/>
  <c r="M54"/>
  <c r="G26"/>
  <c r="BD119" i="9"/>
  <c r="L119"/>
  <c r="L59" s="1"/>
  <c r="V119"/>
  <c r="BD109"/>
  <c r="L109"/>
  <c r="L57" s="1"/>
  <c r="BD100"/>
  <c r="L100" s="1"/>
  <c r="L56" s="1"/>
  <c r="V100"/>
  <c r="BD85"/>
  <c r="V85"/>
  <c r="L85"/>
  <c r="L54" s="1"/>
  <c r="BD81"/>
  <c r="L81" s="1"/>
  <c r="L52" s="1"/>
  <c r="V78"/>
  <c r="M126" i="18"/>
  <c r="M55"/>
  <c r="G28"/>
  <c r="M85"/>
  <c r="M84" s="1"/>
  <c r="M54"/>
  <c r="BD147" i="12"/>
  <c r="L147"/>
  <c r="L60" s="1"/>
  <c r="V147"/>
  <c r="V140"/>
  <c r="BD140"/>
  <c r="L140" s="1"/>
  <c r="L59" s="1"/>
  <c r="V125"/>
  <c r="BD115"/>
  <c r="L115"/>
  <c r="L57" s="1"/>
  <c r="V115"/>
  <c r="G28"/>
  <c r="L26"/>
  <c r="G26"/>
  <c r="V80"/>
  <c r="L81"/>
  <c r="L51" s="1"/>
  <c r="BD80"/>
  <c r="M126" i="19"/>
  <c r="M55"/>
  <c r="M85"/>
  <c r="M54"/>
  <c r="G26" i="13"/>
  <c r="BD121"/>
  <c r="BD120"/>
  <c r="L120" s="1"/>
  <c r="L59" s="1"/>
  <c r="BD85"/>
  <c r="L85" s="1"/>
  <c r="L54" s="1"/>
  <c r="BD81"/>
  <c r="L81"/>
  <c r="L52" s="1"/>
  <c r="L79"/>
  <c r="L51" s="1"/>
  <c r="BD78"/>
  <c r="M85" i="20"/>
  <c r="O71" i="23"/>
  <c r="O70"/>
  <c r="O68"/>
  <c r="O67"/>
  <c r="O61"/>
  <c r="O60"/>
  <c r="O59"/>
  <c r="M264"/>
  <c r="O58"/>
  <c r="O57"/>
  <c r="M184"/>
  <c r="O55" s="1"/>
  <c r="M101"/>
  <c r="O54" s="1"/>
  <c r="M332" i="24"/>
  <c r="M64" s="1"/>
  <c r="M169"/>
  <c r="M61" s="1"/>
  <c r="M165"/>
  <c r="M60" s="1"/>
  <c r="M161"/>
  <c r="M55" s="1"/>
  <c r="BH89"/>
  <c r="M77" i="21"/>
  <c r="V82" i="8"/>
  <c r="V77"/>
  <c r="L26"/>
  <c r="BA73"/>
  <c r="V73"/>
  <c r="V72" s="1"/>
  <c r="V71" s="1"/>
  <c r="V76" i="6"/>
  <c r="V71"/>
  <c r="V70" s="1"/>
  <c r="L26"/>
  <c r="BA72"/>
  <c r="L72"/>
  <c r="L51" s="1"/>
  <c r="L26" i="34"/>
  <c r="G29"/>
  <c r="V79" i="2"/>
  <c r="BD79"/>
  <c r="L79"/>
  <c r="L53" s="1"/>
  <c r="L26"/>
  <c r="V72"/>
  <c r="V71"/>
  <c r="BF71" i="7"/>
  <c r="L71" s="1"/>
  <c r="L51" s="1"/>
  <c r="G26"/>
  <c r="BF79" i="34"/>
  <c r="BF75"/>
  <c r="BF72"/>
  <c r="BF78"/>
  <c r="BF74"/>
  <c r="L71"/>
  <c r="L51"/>
  <c r="AF51" i="26"/>
  <c r="BD84" i="9"/>
  <c r="L84"/>
  <c r="L53" s="1"/>
  <c r="M88" i="24"/>
  <c r="M81" s="1"/>
  <c r="BF70" i="7"/>
  <c r="K85" i="22"/>
  <c r="K84" s="1"/>
  <c r="M84" i="14"/>
  <c r="M53" s="1"/>
  <c r="K76" i="5"/>
  <c r="K50" s="1"/>
  <c r="AF53" i="1"/>
  <c r="AM53" s="1"/>
  <c r="AM51" i="26"/>
  <c r="M53" i="16"/>
  <c r="M77"/>
  <c r="V86" i="11"/>
  <c r="V79" s="1"/>
  <c r="M53" i="17"/>
  <c r="M77"/>
  <c r="L80" i="12"/>
  <c r="L50"/>
  <c r="M84" i="19"/>
  <c r="M77"/>
  <c r="L78" i="13"/>
  <c r="L50"/>
  <c r="M54" i="20"/>
  <c r="M100" i="23"/>
  <c r="L23" i="21"/>
  <c r="M49"/>
  <c r="L73" i="8"/>
  <c r="L51"/>
  <c r="BF71" i="34"/>
  <c r="BF70"/>
  <c r="BF69" s="1"/>
  <c r="L70" i="7"/>
  <c r="L50"/>
  <c r="BF69"/>
  <c r="L69"/>
  <c r="L70" i="34"/>
  <c r="L50"/>
  <c r="M53" i="19"/>
  <c r="M77" i="14"/>
  <c r="L23" s="1"/>
  <c r="M49"/>
  <c r="M49" i="16"/>
  <c r="L23"/>
  <c r="M49" i="17"/>
  <c r="L23"/>
  <c r="L23" i="19"/>
  <c r="M49"/>
  <c r="AJ52" i="32"/>
  <c r="AG66" i="1"/>
  <c r="AM66" s="1"/>
  <c r="L49" i="7"/>
  <c r="L23"/>
  <c r="L69" i="34"/>
  <c r="L23" s="1"/>
  <c r="AF55" i="1"/>
  <c r="AM55" s="1"/>
  <c r="AF51" i="27"/>
  <c r="G25" i="16"/>
  <c r="L25" s="1"/>
  <c r="K31" s="1"/>
  <c r="AF51" i="28"/>
  <c r="AF57" i="1"/>
  <c r="AM57"/>
  <c r="G25" i="17"/>
  <c r="L25"/>
  <c r="G25" i="19"/>
  <c r="L25" s="1"/>
  <c r="K31" s="1"/>
  <c r="AF51" i="30"/>
  <c r="AF61" i="1"/>
  <c r="AM61" s="1"/>
  <c r="AM52" i="32"/>
  <c r="AF53" i="33"/>
  <c r="AF70" i="1"/>
  <c r="AM70" s="1"/>
  <c r="AM51" i="27"/>
  <c r="AM51" i="28"/>
  <c r="AM51" i="30"/>
  <c r="AM53" i="33"/>
  <c r="G26" i="2"/>
  <c r="G29"/>
  <c r="AA87" i="12"/>
  <c r="BD90" i="10"/>
  <c r="L90" s="1"/>
  <c r="L55" s="1"/>
  <c r="L81"/>
  <c r="L52" s="1"/>
  <c r="BD78"/>
  <c r="BC102" i="4"/>
  <c r="K102" s="1"/>
  <c r="K55" s="1"/>
  <c r="L78" i="10"/>
  <c r="L50" s="1"/>
  <c r="M482" i="23"/>
  <c r="M446"/>
  <c r="O74" s="1"/>
  <c r="O73" s="1"/>
  <c r="M445"/>
  <c r="M93" s="1"/>
  <c r="W79" i="2"/>
  <c r="W72"/>
  <c r="W71" s="1"/>
  <c r="W76" i="6"/>
  <c r="W82" i="8"/>
  <c r="W72"/>
  <c r="W71" s="1"/>
  <c r="M81" i="21"/>
  <c r="M52" s="1"/>
  <c r="BH78"/>
  <c r="M81" i="20"/>
  <c r="M52"/>
  <c r="BG78"/>
  <c r="M132"/>
  <c r="M56" s="1"/>
  <c r="W110" i="13"/>
  <c r="W100"/>
  <c r="W90"/>
  <c r="W140" i="12"/>
  <c r="W109"/>
  <c r="Z84" i="18"/>
  <c r="Z77" s="1"/>
  <c r="X77"/>
  <c r="V77"/>
  <c r="BH126"/>
  <c r="G27"/>
  <c r="L26"/>
  <c r="BH84"/>
  <c r="BH77" s="1"/>
  <c r="W90" i="9"/>
  <c r="W85"/>
  <c r="K31" i="17"/>
  <c r="W124" i="11"/>
  <c r="W114"/>
  <c r="W98"/>
  <c r="W87"/>
  <c r="W86" s="1"/>
  <c r="W79" s="1"/>
  <c r="M136" i="16"/>
  <c r="M56"/>
  <c r="BH84"/>
  <c r="BH77"/>
  <c r="W100" i="10"/>
  <c r="W90"/>
  <c r="W84"/>
  <c r="W77" s="1"/>
  <c r="V128" i="4"/>
  <c r="W127" i="3"/>
  <c r="W115"/>
  <c r="M78" i="21"/>
  <c r="M50"/>
  <c r="M78" i="20"/>
  <c r="M50" s="1"/>
  <c r="K31" i="34" l="1"/>
  <c r="AF71" i="1"/>
  <c r="AM71" s="1"/>
  <c r="AF52" i="25"/>
  <c r="AM52" s="1"/>
  <c r="AF50" i="1"/>
  <c r="AM50" s="1"/>
  <c r="G25" i="14"/>
  <c r="L25" s="1"/>
  <c r="K31" s="1"/>
  <c r="M77" i="18"/>
  <c r="M53"/>
  <c r="BD86" i="11"/>
  <c r="L86" s="1"/>
  <c r="L53" s="1"/>
  <c r="BC80" i="4"/>
  <c r="K81"/>
  <c r="K51" s="1"/>
  <c r="L79" i="9"/>
  <c r="L51" s="1"/>
  <c r="BD78"/>
  <c r="K159" i="4"/>
  <c r="K59" s="1"/>
  <c r="BC86"/>
  <c r="K86" s="1"/>
  <c r="K53" s="1"/>
  <c r="L85" i="3"/>
  <c r="L52" s="1"/>
  <c r="BD82"/>
  <c r="BD80" i="11"/>
  <c r="L81"/>
  <c r="L51" s="1"/>
  <c r="O53" i="23"/>
  <c r="M49" s="1"/>
  <c r="L23" s="1"/>
  <c r="K61" i="22"/>
  <c r="I49" s="1"/>
  <c r="J23" s="1"/>
  <c r="BA77" i="8"/>
  <c r="F25" i="4"/>
  <c r="K25" s="1"/>
  <c r="Z75" i="5"/>
  <c r="G25" i="9"/>
  <c r="L25" s="1"/>
  <c r="O117" i="13"/>
  <c r="AX117" s="1"/>
  <c r="BD117"/>
  <c r="BD116" s="1"/>
  <c r="L116" s="1"/>
  <c r="L58" s="1"/>
  <c r="BD101"/>
  <c r="O101"/>
  <c r="AX101" s="1"/>
  <c r="O112" i="12"/>
  <c r="AX112" s="1"/>
  <c r="BD112"/>
  <c r="BD109" s="1"/>
  <c r="L109" s="1"/>
  <c r="L56" s="1"/>
  <c r="O104"/>
  <c r="AX104" s="1"/>
  <c r="BD104"/>
  <c r="BD99" s="1"/>
  <c r="L99" s="1"/>
  <c r="L55" s="1"/>
  <c r="BD88"/>
  <c r="BD87" s="1"/>
  <c r="O88"/>
  <c r="AX88" s="1"/>
  <c r="O81" i="8"/>
  <c r="AU81" s="1"/>
  <c r="BA81"/>
  <c r="BA82" i="6"/>
  <c r="BA76" s="1"/>
  <c r="L76" s="1"/>
  <c r="L52" s="1"/>
  <c r="O82"/>
  <c r="AU82" s="1"/>
  <c r="O142" i="3"/>
  <c r="AX142" s="1"/>
  <c r="BD142"/>
  <c r="BD137" s="1"/>
  <c r="O74" i="2"/>
  <c r="AX74" s="1"/>
  <c r="BD74"/>
  <c r="BD73" s="1"/>
  <c r="BH78" i="17"/>
  <c r="M79"/>
  <c r="M51" s="1"/>
  <c r="M85" i="24"/>
  <c r="M52" s="1"/>
  <c r="BH82"/>
  <c r="W120" i="13"/>
  <c r="W84" s="1"/>
  <c r="AA110"/>
  <c r="V110"/>
  <c r="AC90"/>
  <c r="W151" i="12"/>
  <c r="W147"/>
  <c r="AA125"/>
  <c r="AA109"/>
  <c r="Y86"/>
  <c r="AA80"/>
  <c r="AA148" i="11"/>
  <c r="AC124"/>
  <c r="AC86" s="1"/>
  <c r="Y84" i="10"/>
  <c r="Y77" s="1"/>
  <c r="AC119" i="9"/>
  <c r="W119"/>
  <c r="AA85"/>
  <c r="AA84" s="1"/>
  <c r="AA77" s="1"/>
  <c r="AA82" i="8"/>
  <c r="AC77"/>
  <c r="AC72" s="1"/>
  <c r="AC71" s="1"/>
  <c r="Y72"/>
  <c r="Y71" s="1"/>
  <c r="U102" i="4"/>
  <c r="U87"/>
  <c r="AC127" i="3"/>
  <c r="AC89"/>
  <c r="Z84" i="17"/>
  <c r="O114" i="13"/>
  <c r="AX114" s="1"/>
  <c r="BD114"/>
  <c r="BD110" s="1"/>
  <c r="L110" s="1"/>
  <c r="L57" s="1"/>
  <c r="BD102"/>
  <c r="O102"/>
  <c r="AX102" s="1"/>
  <c r="O95"/>
  <c r="AX95" s="1"/>
  <c r="BD95"/>
  <c r="O93"/>
  <c r="AX93" s="1"/>
  <c r="BD93"/>
  <c r="O91"/>
  <c r="AX91" s="1"/>
  <c r="BD91"/>
  <c r="BD90" s="1"/>
  <c r="O134" i="12"/>
  <c r="AX134" s="1"/>
  <c r="BD134"/>
  <c r="BD125" s="1"/>
  <c r="L125" s="1"/>
  <c r="L58" s="1"/>
  <c r="O96"/>
  <c r="AX96" s="1"/>
  <c r="BD96"/>
  <c r="O94"/>
  <c r="AX94" s="1"/>
  <c r="BD94"/>
  <c r="O89"/>
  <c r="AX89" s="1"/>
  <c r="BD89"/>
  <c r="O113" i="11"/>
  <c r="AX113" s="1"/>
  <c r="BD113"/>
  <c r="BD108" s="1"/>
  <c r="L108" s="1"/>
  <c r="L56" s="1"/>
  <c r="O119" i="10"/>
  <c r="AX119" s="1"/>
  <c r="G25" s="1"/>
  <c r="L25" s="1"/>
  <c r="BD119"/>
  <c r="BD118" s="1"/>
  <c r="L118" s="1"/>
  <c r="L58" s="1"/>
  <c r="O104" i="8"/>
  <c r="AU104" s="1"/>
  <c r="BA104"/>
  <c r="BA82" s="1"/>
  <c r="L82" s="1"/>
  <c r="L53" s="1"/>
  <c r="O83" i="6"/>
  <c r="AU83" s="1"/>
  <c r="G25" s="1"/>
  <c r="L25" s="1"/>
  <c r="BA83"/>
  <c r="N87" i="5"/>
  <c r="AW87" s="1"/>
  <c r="BC87"/>
  <c r="N84"/>
  <c r="AW84" s="1"/>
  <c r="F25" s="1"/>
  <c r="K25" s="1"/>
  <c r="BC84"/>
  <c r="BC82" s="1"/>
  <c r="BD84" i="10"/>
  <c r="L49" i="34"/>
  <c r="G25" i="21"/>
  <c r="L25" s="1"/>
  <c r="K31" s="1"/>
  <c r="K31" i="15"/>
  <c r="X84" i="19"/>
  <c r="AC110" i="13"/>
  <c r="AC100"/>
  <c r="AA100"/>
  <c r="V90"/>
  <c r="V84" s="1"/>
  <c r="V77" s="1"/>
  <c r="AA85"/>
  <c r="AC78"/>
  <c r="W78"/>
  <c r="W77" s="1"/>
  <c r="AA151" i="12"/>
  <c r="AA140"/>
  <c r="W125"/>
  <c r="AC115"/>
  <c r="AC109"/>
  <c r="AC99"/>
  <c r="W99"/>
  <c r="W86" s="1"/>
  <c r="W79" s="1"/>
  <c r="V87"/>
  <c r="V86" s="1"/>
  <c r="V79" s="1"/>
  <c r="Y80"/>
  <c r="Y79" s="1"/>
  <c r="AC148" i="11"/>
  <c r="AC144"/>
  <c r="AC138"/>
  <c r="AA114"/>
  <c r="AA86" s="1"/>
  <c r="AA98"/>
  <c r="Y86"/>
  <c r="Y79" s="1"/>
  <c r="AC83"/>
  <c r="AC80" s="1"/>
  <c r="AA80"/>
  <c r="V112" i="10"/>
  <c r="AA100"/>
  <c r="V100"/>
  <c r="V84" s="1"/>
  <c r="V77" s="1"/>
  <c r="AA90"/>
  <c r="AA84" s="1"/>
  <c r="AA77" s="1"/>
  <c r="AC78"/>
  <c r="AC77" s="1"/>
  <c r="AC115" i="9"/>
  <c r="AC84" s="1"/>
  <c r="AA115"/>
  <c r="V115"/>
  <c r="AA109"/>
  <c r="V109"/>
  <c r="AC109"/>
  <c r="W109"/>
  <c r="W84" s="1"/>
  <c r="AA90"/>
  <c r="V90"/>
  <c r="V84" s="1"/>
  <c r="V77" s="1"/>
  <c r="Y84"/>
  <c r="Y77" s="1"/>
  <c r="W81"/>
  <c r="W78" s="1"/>
  <c r="W77" s="1"/>
  <c r="AC78"/>
  <c r="AA77" i="8"/>
  <c r="AA72" s="1"/>
  <c r="AA71" s="1"/>
  <c r="W72" i="6"/>
  <c r="W71" s="1"/>
  <c r="W70" s="1"/>
  <c r="V118" i="5"/>
  <c r="V81" s="1"/>
  <c r="V75" s="1"/>
  <c r="V165" i="4"/>
  <c r="V86" s="1"/>
  <c r="Z159"/>
  <c r="Z86" s="1"/>
  <c r="Z79" s="1"/>
  <c r="AB128"/>
  <c r="AB86" s="1"/>
  <c r="AB79" s="1"/>
  <c r="AC172" i="3"/>
  <c r="AC82"/>
  <c r="AC72" i="2"/>
  <c r="AC71" s="1"/>
  <c r="G26" i="15"/>
  <c r="G28"/>
  <c r="O163" i="3"/>
  <c r="AX163" s="1"/>
  <c r="BD163"/>
  <c r="BD161" s="1"/>
  <c r="L161" s="1"/>
  <c r="L59" s="1"/>
  <c r="U128" i="4"/>
  <c r="BC83"/>
  <c r="K83" s="1"/>
  <c r="K52" s="1"/>
  <c r="V80"/>
  <c r="W183" i="3"/>
  <c r="W182" s="1"/>
  <c r="V172"/>
  <c r="V127"/>
  <c r="V115"/>
  <c r="V88" s="1"/>
  <c r="V81" s="1"/>
  <c r="W102"/>
  <c r="W88" s="1"/>
  <c r="W81" s="1"/>
  <c r="Y72" i="2"/>
  <c r="Y71" s="1"/>
  <c r="G28" i="14"/>
  <c r="V84"/>
  <c r="V77" s="1"/>
  <c r="X186"/>
  <c r="Z186"/>
  <c r="Z84" s="1"/>
  <c r="Z77" s="1"/>
  <c r="X196"/>
  <c r="X223"/>
  <c r="Z223"/>
  <c r="BH223"/>
  <c r="Z78" i="15"/>
  <c r="Z77" s="1"/>
  <c r="X78"/>
  <c r="X77" s="1"/>
  <c r="G27"/>
  <c r="X77" i="16"/>
  <c r="V77" i="17"/>
  <c r="X77"/>
  <c r="Z77"/>
  <c r="V77" i="19"/>
  <c r="X77"/>
  <c r="BB166" i="24"/>
  <c r="BB163"/>
  <c r="Z84" i="19"/>
  <c r="Z77" s="1"/>
  <c r="X84" i="20"/>
  <c r="X77" s="1"/>
  <c r="X77" i="21"/>
  <c r="BB482" i="23"/>
  <c r="BB444"/>
  <c r="BB411"/>
  <c r="BB410"/>
  <c r="BB409"/>
  <c r="BB408"/>
  <c r="BB407"/>
  <c r="BB406"/>
  <c r="BB405"/>
  <c r="BB404"/>
  <c r="BB403"/>
  <c r="BB402"/>
  <c r="BB401"/>
  <c r="BB400"/>
  <c r="BB399"/>
  <c r="BB398"/>
  <c r="BB397"/>
  <c r="BB394"/>
  <c r="BB395"/>
  <c r="BB393"/>
  <c r="BB392"/>
  <c r="BB391"/>
  <c r="BB390"/>
  <c r="BB389"/>
  <c r="BB387"/>
  <c r="BB386"/>
  <c r="BB385"/>
  <c r="BB384"/>
  <c r="BB383"/>
  <c r="BB382"/>
  <c r="BB381"/>
  <c r="BB380"/>
  <c r="BB379"/>
  <c r="BB378"/>
  <c r="BB377"/>
  <c r="BB376"/>
  <c r="BB375"/>
  <c r="BB374"/>
  <c r="BB373"/>
  <c r="BB372"/>
  <c r="BB371"/>
  <c r="BB370"/>
  <c r="BB369"/>
  <c r="BB368"/>
  <c r="BB367"/>
  <c r="BB366"/>
  <c r="BB365"/>
  <c r="BB364"/>
  <c r="BB363"/>
  <c r="BB362"/>
  <c r="BB361"/>
  <c r="BB343"/>
  <c r="BB333"/>
  <c r="BB332"/>
  <c r="BB331"/>
  <c r="BB330"/>
  <c r="BB329"/>
  <c r="BB328"/>
  <c r="BB327"/>
  <c r="BB326"/>
  <c r="BB325"/>
  <c r="BB220"/>
  <c r="BB219"/>
  <c r="BB218"/>
  <c r="BB217"/>
  <c r="BB216"/>
  <c r="BB215"/>
  <c r="BB214"/>
  <c r="BB213"/>
  <c r="BB212"/>
  <c r="BB102"/>
  <c r="X163" i="19"/>
  <c r="BH163"/>
  <c r="X167"/>
  <c r="V78" i="20"/>
  <c r="V77" s="1"/>
  <c r="X122"/>
  <c r="Z132"/>
  <c r="Z84" s="1"/>
  <c r="Z77" s="1"/>
  <c r="X153"/>
  <c r="Z153"/>
  <c r="BG153"/>
  <c r="Z163"/>
  <c r="Z78" i="21"/>
  <c r="G29"/>
  <c r="Z125"/>
  <c r="Z136"/>
  <c r="Z84" s="1"/>
  <c r="BH136"/>
  <c r="Z157"/>
  <c r="BH157"/>
  <c r="M157" s="1"/>
  <c r="M57" s="1"/>
  <c r="Z167"/>
  <c r="V93" i="23"/>
  <c r="Z388"/>
  <c r="V88" i="24"/>
  <c r="V81" s="1"/>
  <c r="Z180"/>
  <c r="Z88" s="1"/>
  <c r="Z81" s="1"/>
  <c r="BH298"/>
  <c r="X319"/>
  <c r="X88" s="1"/>
  <c r="X81" s="1"/>
  <c r="M122" i="20"/>
  <c r="M55" s="1"/>
  <c r="AF48" i="1" l="1"/>
  <c r="F25" i="22"/>
  <c r="K25" s="1"/>
  <c r="J31"/>
  <c r="AF50" i="25"/>
  <c r="M298" i="24"/>
  <c r="M56" s="1"/>
  <c r="M53" s="1"/>
  <c r="M49" s="1"/>
  <c r="L23" s="1"/>
  <c r="BH88"/>
  <c r="M163" i="19"/>
  <c r="M58" s="1"/>
  <c r="BH84"/>
  <c r="BH77" s="1"/>
  <c r="M223" i="14"/>
  <c r="M58" s="1"/>
  <c r="BH84"/>
  <c r="BH77" s="1"/>
  <c r="L84" i="10"/>
  <c r="L53" s="1"/>
  <c r="BD77"/>
  <c r="L77" s="1"/>
  <c r="M78" i="17"/>
  <c r="M50" s="1"/>
  <c r="BH77"/>
  <c r="L87" i="12"/>
  <c r="L54" s="1"/>
  <c r="BD86"/>
  <c r="L77" i="8"/>
  <c r="L52" s="1"/>
  <c r="BA72"/>
  <c r="AG64" i="1"/>
  <c r="AM64" s="1"/>
  <c r="G25" i="23"/>
  <c r="L25" s="1"/>
  <c r="K31"/>
  <c r="AG50" i="32"/>
  <c r="L80" i="11"/>
  <c r="L50" s="1"/>
  <c r="BD79"/>
  <c r="L79" s="1"/>
  <c r="BC79" i="4"/>
  <c r="K79" s="1"/>
  <c r="K80"/>
  <c r="K50" s="1"/>
  <c r="M49" i="18"/>
  <c r="L23"/>
  <c r="M136" i="21"/>
  <c r="M56" s="1"/>
  <c r="BH84"/>
  <c r="BH77" s="1"/>
  <c r="M153" i="20"/>
  <c r="M57" s="1"/>
  <c r="BG84"/>
  <c r="BG77" s="1"/>
  <c r="BC81" i="5"/>
  <c r="K82"/>
  <c r="K54" s="1"/>
  <c r="L90" i="13"/>
  <c r="L55" s="1"/>
  <c r="BH81" i="24"/>
  <c r="M82"/>
  <c r="M50" s="1"/>
  <c r="L73" i="2"/>
  <c r="L51" s="1"/>
  <c r="BD72"/>
  <c r="L137" i="3"/>
  <c r="L58" s="1"/>
  <c r="BD88"/>
  <c r="L88" s="1"/>
  <c r="L53" s="1"/>
  <c r="L82"/>
  <c r="L50" s="1"/>
  <c r="BD81"/>
  <c r="L81" s="1"/>
  <c r="L49" s="1"/>
  <c r="L23" s="1"/>
  <c r="L78" i="9"/>
  <c r="L50" s="1"/>
  <c r="BD77"/>
  <c r="L77" s="1"/>
  <c r="V79" i="4"/>
  <c r="AA79" i="11"/>
  <c r="AC77" i="13"/>
  <c r="AA86" i="12"/>
  <c r="AA79" s="1"/>
  <c r="AC84" i="13"/>
  <c r="G25" i="8"/>
  <c r="L25" s="1"/>
  <c r="BD100" i="13"/>
  <c r="L100" s="1"/>
  <c r="L56" s="1"/>
  <c r="BA71" i="6"/>
  <c r="Z77" i="21"/>
  <c r="X84" i="14"/>
  <c r="X77" s="1"/>
  <c r="AC77" i="9"/>
  <c r="AC79" i="11"/>
  <c r="AC86" i="12"/>
  <c r="AC79" s="1"/>
  <c r="AA84" i="13"/>
  <c r="AA77" s="1"/>
  <c r="AC88" i="3"/>
  <c r="AC81" s="1"/>
  <c r="U86" i="4"/>
  <c r="U79" s="1"/>
  <c r="M84" i="20"/>
  <c r="M53" l="1"/>
  <c r="M77"/>
  <c r="L71" i="6"/>
  <c r="L50" s="1"/>
  <c r="BA70"/>
  <c r="L70" s="1"/>
  <c r="BC75" i="5"/>
  <c r="K75" s="1"/>
  <c r="K81"/>
  <c r="K53" s="1"/>
  <c r="K49" i="4"/>
  <c r="K23"/>
  <c r="AF51" i="32"/>
  <c r="AM51" s="1"/>
  <c r="G25" i="24"/>
  <c r="L25" s="1"/>
  <c r="K31"/>
  <c r="AF65" i="1"/>
  <c r="AM65" s="1"/>
  <c r="AM48"/>
  <c r="L23" i="9"/>
  <c r="L49"/>
  <c r="AF49" i="1"/>
  <c r="AM49" s="1"/>
  <c r="AF51" i="25"/>
  <c r="AM51" s="1"/>
  <c r="G25" i="3"/>
  <c r="L25" s="1"/>
  <c r="K31" s="1"/>
  <c r="BD71" i="2"/>
  <c r="L71" s="1"/>
  <c r="L49" s="1"/>
  <c r="L23" s="1"/>
  <c r="L72"/>
  <c r="L50" s="1"/>
  <c r="AF59" i="1"/>
  <c r="AM59" s="1"/>
  <c r="G25" i="18"/>
  <c r="L25" s="1"/>
  <c r="AF51" i="29"/>
  <c r="AM51" s="1"/>
  <c r="K31" i="18"/>
  <c r="L49" i="11"/>
  <c r="L23"/>
  <c r="AF49" i="32"/>
  <c r="AM50"/>
  <c r="L72" i="8"/>
  <c r="L50" s="1"/>
  <c r="BA71"/>
  <c r="L71" s="1"/>
  <c r="L86" i="12"/>
  <c r="L53" s="1"/>
  <c r="BD79"/>
  <c r="L79" s="1"/>
  <c r="L23" i="10"/>
  <c r="L49"/>
  <c r="AM50" i="25"/>
  <c r="BD84" i="13"/>
  <c r="L84" l="1"/>
  <c r="L53" s="1"/>
  <c r="BD77"/>
  <c r="L77" s="1"/>
  <c r="K31" i="10"/>
  <c r="AF50" i="27"/>
  <c r="AF54" i="1"/>
  <c r="AM54" s="1"/>
  <c r="AJ22" i="32"/>
  <c r="AM49"/>
  <c r="V24"/>
  <c r="AJ24" s="1"/>
  <c r="AK52" i="33"/>
  <c r="AM52" s="1"/>
  <c r="AH69" i="1"/>
  <c r="AM69" s="1"/>
  <c r="G25" i="2"/>
  <c r="L25" s="1"/>
  <c r="K31" s="1"/>
  <c r="AF50" i="29"/>
  <c r="AF58" i="1"/>
  <c r="AM58" s="1"/>
  <c r="K31" i="9"/>
  <c r="K23" i="5"/>
  <c r="K49"/>
  <c r="L49" i="12"/>
  <c r="L23"/>
  <c r="L49" i="8"/>
  <c r="L23"/>
  <c r="AF56" i="1"/>
  <c r="AM56" s="1"/>
  <c r="AF50" i="28"/>
  <c r="G25" i="11"/>
  <c r="L25" s="1"/>
  <c r="K31"/>
  <c r="AF50" i="26"/>
  <c r="AF52" i="1"/>
  <c r="AM52" s="1"/>
  <c r="J31" i="4"/>
  <c r="L49" i="6"/>
  <c r="L23"/>
  <c r="L23" i="20"/>
  <c r="M49"/>
  <c r="AF51" i="31" l="1"/>
  <c r="AM51" s="1"/>
  <c r="AF63" i="1"/>
  <c r="AM63" s="1"/>
  <c r="G25" i="20"/>
  <c r="L25" s="1"/>
  <c r="K31" s="1"/>
  <c r="AF49" i="28"/>
  <c r="AM50"/>
  <c r="AJ50" i="33"/>
  <c r="AG67" i="1"/>
  <c r="AM67" s="1"/>
  <c r="K31" i="8"/>
  <c r="AF60" i="1"/>
  <c r="AM60" s="1"/>
  <c r="G25" i="12"/>
  <c r="L25" s="1"/>
  <c r="K31" s="1"/>
  <c r="AF50" i="30"/>
  <c r="AM50" i="29"/>
  <c r="AF49"/>
  <c r="AF51" i="33"/>
  <c r="AM51" s="1"/>
  <c r="AF68" i="1"/>
  <c r="AM68" s="1"/>
  <c r="K31" i="6"/>
  <c r="AM50" i="26"/>
  <c r="AF49"/>
  <c r="AF53" i="25"/>
  <c r="AF51" i="1"/>
  <c r="J31" i="5"/>
  <c r="AM50" i="27"/>
  <c r="AF49"/>
  <c r="L23" i="13"/>
  <c r="L49"/>
  <c r="AJ30" i="32"/>
  <c r="V24" i="27" l="1"/>
  <c r="AJ24" s="1"/>
  <c r="AJ22"/>
  <c r="AM49"/>
  <c r="AM53" i="25"/>
  <c r="AF49"/>
  <c r="AM49" i="29"/>
  <c r="AJ22"/>
  <c r="AJ30" s="1"/>
  <c r="V24"/>
  <c r="AJ24" s="1"/>
  <c r="AM50" i="30"/>
  <c r="AF49"/>
  <c r="AM50" i="33"/>
  <c r="AF49"/>
  <c r="V24" i="28"/>
  <c r="AJ24" s="1"/>
  <c r="AJ22"/>
  <c r="AM49"/>
  <c r="AF62" i="1"/>
  <c r="AM62" s="1"/>
  <c r="G25" i="13"/>
  <c r="L25" s="1"/>
  <c r="K31" s="1"/>
  <c r="AF50" i="31"/>
  <c r="AM51" i="1"/>
  <c r="AF47"/>
  <c r="AJ22" i="26"/>
  <c r="V24"/>
  <c r="AJ24" s="1"/>
  <c r="AM49"/>
  <c r="AJ21" i="1" l="1"/>
  <c r="AM47"/>
  <c r="V23"/>
  <c r="AJ23" s="1"/>
  <c r="AM50" i="31"/>
  <c r="AF49"/>
  <c r="AJ22" i="25"/>
  <c r="AM49"/>
  <c r="V24"/>
  <c r="AJ24" s="1"/>
  <c r="AM49" i="33"/>
  <c r="V24"/>
  <c r="AJ24" s="1"/>
  <c r="AJ22"/>
  <c r="AJ30" s="1"/>
  <c r="V24" i="30"/>
  <c r="AJ24" s="1"/>
  <c r="AJ22"/>
  <c r="AJ30" s="1"/>
  <c r="AM49"/>
  <c r="AJ30" i="26"/>
  <c r="AJ30" i="28"/>
  <c r="AJ30" i="27"/>
  <c r="V24" i="31" l="1"/>
  <c r="AJ24" s="1"/>
  <c r="AJ22"/>
  <c r="AM49"/>
  <c r="AJ29" i="1"/>
  <c r="AJ30" i="25"/>
  <c r="AJ30" i="31" l="1"/>
  <c r="R201" i="22" l="1"/>
  <c r="R281"/>
  <c r="R203"/>
  <c r="R263"/>
  <c r="R199"/>
  <c r="R86"/>
  <c r="R241"/>
  <c r="R92"/>
  <c r="R154"/>
  <c r="R140"/>
  <c r="R293"/>
  <c r="R250"/>
  <c r="R211"/>
  <c r="U263"/>
  <c r="U203"/>
  <c r="U154"/>
  <c r="U250"/>
  <c r="U92"/>
  <c r="U201"/>
  <c r="U293"/>
  <c r="U86"/>
  <c r="U241"/>
  <c r="U281"/>
  <c r="U199"/>
  <c r="U140"/>
  <c r="U211"/>
  <c r="W201"/>
  <c r="W263"/>
  <c r="W211"/>
  <c r="W250"/>
  <c r="W199"/>
  <c r="W203"/>
  <c r="W92"/>
  <c r="W154"/>
  <c r="W281"/>
  <c r="W140"/>
  <c r="W86"/>
  <c r="W241"/>
  <c r="W293"/>
  <c r="Y250"/>
  <c r="Y92"/>
  <c r="Y211"/>
  <c r="Y199"/>
  <c r="Y241"/>
  <c r="Y140"/>
  <c r="Y86"/>
  <c r="Y263"/>
  <c r="Y293"/>
  <c r="Y281"/>
  <c r="Y203"/>
  <c r="Y201"/>
  <c r="Y154"/>
  <c r="Y84"/>
  <c r="W84"/>
  <c r="U258"/>
  <c r="U253"/>
  <c r="U252"/>
  <c r="U84"/>
  <c r="R258"/>
  <c r="R253"/>
  <c r="R252"/>
  <c r="R84"/>
  <c r="Y258"/>
  <c r="Y253"/>
  <c r="Y252"/>
  <c r="W258"/>
  <c r="W253"/>
  <c r="W252"/>
</calcChain>
</file>

<file path=xl/sharedStrings.xml><?xml version="1.0" encoding="utf-8"?>
<sst xmlns="http://schemas.openxmlformats.org/spreadsheetml/2006/main" count="21936" uniqueCount="2191">
  <si>
    <t>Vodorov.přemíst. výkopku, kolečko   tř. 4 - do 10 m</t>
  </si>
  <si>
    <t xml:space="preserve">" u spoj.chodby </t>
  </si>
  <si>
    <t>162201210</t>
  </si>
  <si>
    <t>167101101</t>
  </si>
  <si>
    <t>162701102</t>
  </si>
  <si>
    <t>Příplatek za dalších 10 m, kolečko   tř.1- 4</t>
  </si>
  <si>
    <t>Nakládání výkopku do 100m3 tř. 4</t>
  </si>
  <si>
    <t>Vodorovné přemístění výkopku tř. 1-4 do 7000m</t>
  </si>
  <si>
    <t xml:space="preserve">" vytlačená zemina </t>
  </si>
  <si>
    <t>171201201</t>
  </si>
  <si>
    <t>199000005</t>
  </si>
  <si>
    <t>Uloženi sypaniny na skládku - modelace na výšku přes 2,0 m</t>
  </si>
  <si>
    <t>Poplatek za skládku zeminy 1-4</t>
  </si>
  <si>
    <t xml:space="preserve">24,96  *1,70 </t>
  </si>
  <si>
    <t xml:space="preserve">42,43 </t>
  </si>
  <si>
    <t>17 - Konstrukce ze zemin</t>
  </si>
  <si>
    <t>174101102</t>
  </si>
  <si>
    <t>Zásyp ruční se zhutněním</t>
  </si>
  <si>
    <t>175101101</t>
  </si>
  <si>
    <t>Obsyp potrubí bez prohození sypaniny</t>
  </si>
  <si>
    <t xml:space="preserve">" v kanále" 157,30  * 1,50 *0,15 </t>
  </si>
  <si>
    <t xml:space="preserve">12,20  *0,90*0,15 </t>
  </si>
  <si>
    <t xml:space="preserve">29,0  *1,10*0,15 </t>
  </si>
  <si>
    <t xml:space="preserve">16,90   *1,10*  0,15 </t>
  </si>
  <si>
    <t xml:space="preserve">8,25  *1,0*0,15 </t>
  </si>
  <si>
    <t xml:space="preserve">48,30  * 0,90*0,15 </t>
  </si>
  <si>
    <t xml:space="preserve">Součet   </t>
  </si>
  <si>
    <t xml:space="preserve">52,37 </t>
  </si>
  <si>
    <t>52,37 * 2,4</t>
  </si>
  <si>
    <t>583309991</t>
  </si>
  <si>
    <t>Písek kopaný</t>
  </si>
  <si>
    <t>174101101</t>
  </si>
  <si>
    <t>Zásyp zhutněný jam,rýh a šachet</t>
  </si>
  <si>
    <t xml:space="preserve">"výkop celkem </t>
  </si>
  <si>
    <t xml:space="preserve">342,56   +4,70- 1,68 -24,96  </t>
  </si>
  <si>
    <t>18 - Povrchové úpravy terénu</t>
  </si>
  <si>
    <t>181301103</t>
  </si>
  <si>
    <t>Rozprostření ornice  v rovině do500 m2, tl &lt; 20cm</t>
  </si>
  <si>
    <t xml:space="preserve">"dle sejmutí ornice </t>
  </si>
  <si>
    <t>460620006</t>
  </si>
  <si>
    <t>005724100</t>
  </si>
  <si>
    <t>Osetí povrchu travou</t>
  </si>
  <si>
    <t>směs travní parková</t>
  </si>
  <si>
    <t xml:space="preserve">397,32  "m2"   * 0,025   *1,10 </t>
  </si>
  <si>
    <t>34 - Stěny a příčky</t>
  </si>
  <si>
    <t>340238212</t>
  </si>
  <si>
    <t>Zazdívka otvorů do 1m2  cihlami tl. zdi nad  10cm</t>
  </si>
  <si>
    <t xml:space="preserve">"čela kanálů - 4 ks </t>
  </si>
  <si>
    <t>45 - Podkladní a vedlejší konstrukce (kromě vozovek)</t>
  </si>
  <si>
    <t>451572111</t>
  </si>
  <si>
    <t>Lože a obsyp potrubí z kameniva drobného těženého</t>
  </si>
  <si>
    <t>46 - Konstrukce a přáce při montážích</t>
  </si>
  <si>
    <t>Folie výstražná z PVC š.33cm</t>
  </si>
  <si>
    <t xml:space="preserve">157,30 </t>
  </si>
  <si>
    <t xml:space="preserve">12,20 </t>
  </si>
  <si>
    <t xml:space="preserve">29,0 </t>
  </si>
  <si>
    <t xml:space="preserve">16,90 </t>
  </si>
  <si>
    <t xml:space="preserve">8,25 </t>
  </si>
  <si>
    <t xml:space="preserve">48,30 </t>
  </si>
  <si>
    <t xml:space="preserve">Součet  mb řadů </t>
  </si>
  <si>
    <t xml:space="preserve">300,0 "bm "   * 3  + 30,0 </t>
  </si>
  <si>
    <t>460490012</t>
  </si>
  <si>
    <t>56 - Podkladní vrstvy komunikací a zpevněných ploch</t>
  </si>
  <si>
    <t>566903111</t>
  </si>
  <si>
    <t>Vyspravení podkladu kamenivem hrubé drceným po překop</t>
  </si>
  <si>
    <t xml:space="preserve">174,30  *0,10 </t>
  </si>
  <si>
    <t xml:space="preserve">174,30*0,30 </t>
  </si>
  <si>
    <t xml:space="preserve">1478,0*0,20 </t>
  </si>
  <si>
    <t xml:space="preserve">Součet  m3 </t>
  </si>
  <si>
    <t xml:space="preserve">174,30 "m2" *0,1609 </t>
  </si>
  <si>
    <t xml:space="preserve">174,30*0,149  *4 </t>
  </si>
  <si>
    <t xml:space="preserve">148,0*0,163 *2 </t>
  </si>
  <si>
    <t xml:space="preserve">180,18 </t>
  </si>
  <si>
    <t>57 - Kryty zpevněných ploch - opravy</t>
  </si>
  <si>
    <t>572952112</t>
  </si>
  <si>
    <t>596215040</t>
  </si>
  <si>
    <t>Vyspravení živičného krytu po překopech tl &lt;10 cm</t>
  </si>
  <si>
    <t xml:space="preserve">"viz bourání </t>
  </si>
  <si>
    <t>Kladení zámkové dlažby do drtě tl. 4 cm (očištěné stáv.dlažby)</t>
  </si>
  <si>
    <t xml:space="preserve">"dle bourání </t>
  </si>
  <si>
    <t>63 - Podlahy a podlahové konstrukce</t>
  </si>
  <si>
    <t>631313611</t>
  </si>
  <si>
    <t>Mazanina C 16/20 tl. 8-12 cm (B 20)  - přebet.šachet</t>
  </si>
  <si>
    <t xml:space="preserve">"Šachty v budovách </t>
  </si>
  <si>
    <t xml:space="preserve">"laborat. "  1,30*1,50 </t>
  </si>
  <si>
    <t xml:space="preserve">"laborat.- stáv.vstup "  1,20*1,60 </t>
  </si>
  <si>
    <t xml:space="preserve">"aula"     1,30*1,30 </t>
  </si>
  <si>
    <t xml:space="preserve">"dílny"   2,0*2,0  + 2,20*2,0  +0,70 </t>
  </si>
  <si>
    <t xml:space="preserve">"dílny - výstup"   1,40* 1,40  </t>
  </si>
  <si>
    <t xml:space="preserve">"sauna"  1,80*1,40 </t>
  </si>
  <si>
    <t xml:space="preserve">"plyn.kotelna"   1,40 * (2,0+1,60) </t>
  </si>
  <si>
    <t xml:space="preserve">"VS "    1,40*2,0 </t>
  </si>
  <si>
    <t xml:space="preserve">27,00*  0,11 +0,04 </t>
  </si>
  <si>
    <t>632451131</t>
  </si>
  <si>
    <t>Potěr pískocement. 400 kg hlazený dřevěným hlad.- tl 30 mm</t>
  </si>
  <si>
    <t xml:space="preserve">"laborat.- stáv.vstup "  1,20*1,50 </t>
  </si>
  <si>
    <t xml:space="preserve">"aula"     1,30*1,30 -0,07 </t>
  </si>
  <si>
    <t xml:space="preserve">"dílny"   2,0*2,0  + 2,0*  1,80 </t>
  </si>
  <si>
    <t xml:space="preserve">"dílny - výstup"   1,40* 1,30  </t>
  </si>
  <si>
    <t xml:space="preserve">"sauna"  1,50*1,40 </t>
  </si>
  <si>
    <t xml:space="preserve">"plyn.kotelna"   1,40 * (2,0+0) </t>
  </si>
  <si>
    <t xml:space="preserve">22,49 </t>
  </si>
  <si>
    <t>631361921</t>
  </si>
  <si>
    <t>Výztuž mazanin ze svařované sítě</t>
  </si>
  <si>
    <t xml:space="preserve">22,50*0,044 </t>
  </si>
  <si>
    <t xml:space="preserve">0,1 </t>
  </si>
  <si>
    <t xml:space="preserve">22,50*0,0044 </t>
  </si>
  <si>
    <t>919735113</t>
  </si>
  <si>
    <t>917161111</t>
  </si>
  <si>
    <t>900000007</t>
  </si>
  <si>
    <t>900000002</t>
  </si>
  <si>
    <t>900000003</t>
  </si>
  <si>
    <t>913121111</t>
  </si>
  <si>
    <t>913121211</t>
  </si>
  <si>
    <t>Řezání živič krytu tl 10-15cm</t>
  </si>
  <si>
    <t>Osazení ležat.chodník obrub kamenných s opěrou z betonu B zn 17,5</t>
  </si>
  <si>
    <t>Hutnící zkoušky</t>
  </si>
  <si>
    <t>Dopravní přejezdy</t>
  </si>
  <si>
    <t>Přechody pro pěší</t>
  </si>
  <si>
    <t>Montáž a demontáž dopravní dočasné zábrany do 1,50 m</t>
  </si>
  <si>
    <t>příplatek za den použití dopravní dočasné zábrany 30x72</t>
  </si>
  <si>
    <t>ks</t>
  </si>
  <si>
    <t>95 - Různé dokončovací konstrukce a práce</t>
  </si>
  <si>
    <t>952901411</t>
  </si>
  <si>
    <t>Vyčištění ostat objektů</t>
  </si>
  <si>
    <t xml:space="preserve">157,30 *1,600 </t>
  </si>
  <si>
    <t xml:space="preserve">29,0 * 0,70 </t>
  </si>
  <si>
    <t xml:space="preserve">12,20 * 0,70 </t>
  </si>
  <si>
    <t xml:space="preserve">16,90 *0,650 </t>
  </si>
  <si>
    <t xml:space="preserve">8,25  *0,610 +0,032 </t>
  </si>
  <si>
    <t xml:space="preserve">48,30   *0,70 </t>
  </si>
  <si>
    <t>96 - Bourání konstrukcí</t>
  </si>
  <si>
    <t>965042141</t>
  </si>
  <si>
    <t>Bourání betonových mazanin  tl 10 cm ,&gt;4m2</t>
  </si>
  <si>
    <t xml:space="preserve">157,30 *1,700 </t>
  </si>
  <si>
    <t xml:space="preserve">29,0 * 1,50 </t>
  </si>
  <si>
    <t xml:space="preserve">12,20  *0 </t>
  </si>
  <si>
    <t xml:space="preserve">16,90 *0,950 </t>
  </si>
  <si>
    <t xml:space="preserve">8,25  *0 </t>
  </si>
  <si>
    <t xml:space="preserve">48,30   *  1,28 </t>
  </si>
  <si>
    <t xml:space="preserve">388,60*0,10 </t>
  </si>
  <si>
    <t>965042241</t>
  </si>
  <si>
    <t>965049112</t>
  </si>
  <si>
    <t>963015141</t>
  </si>
  <si>
    <t>Bourání mazanin beton.tl nad 10cm ,nad 4m2</t>
  </si>
  <si>
    <t xml:space="preserve">"kompenzace L9,L10 </t>
  </si>
  <si>
    <t>Přípl za bourání mazaniny betonové se svařovanou sítí tl.nad 10cm</t>
  </si>
  <si>
    <t>DTŽ prefabrik.krycích desek 0,50 t</t>
  </si>
  <si>
    <t xml:space="preserve">157,30  </t>
  </si>
  <si>
    <t xml:space="preserve">29,0  </t>
  </si>
  <si>
    <t xml:space="preserve">16,90  </t>
  </si>
  <si>
    <t xml:space="preserve">48,30   </t>
  </si>
  <si>
    <t xml:space="preserve">"uvažují se 2 ks desek na bm kanálu + rezerva   "  510+46 </t>
  </si>
  <si>
    <t>963051113</t>
  </si>
  <si>
    <t>Bourání stropů železobeton. deskových tl přes 8 cm</t>
  </si>
  <si>
    <t xml:space="preserve">"dobetonávky na kanálech    </t>
  </si>
  <si>
    <t xml:space="preserve">"kompenzace " 7,10*5,50*0,15 </t>
  </si>
  <si>
    <t xml:space="preserve">5,86 </t>
  </si>
  <si>
    <t>97 - Ostatní bourání konstrukcí</t>
  </si>
  <si>
    <t>979024441</t>
  </si>
  <si>
    <t>979054441</t>
  </si>
  <si>
    <t>970251150</t>
  </si>
  <si>
    <t>Očištění vybouraných obrubníků  ( bet.lože )</t>
  </si>
  <si>
    <t xml:space="preserve">"dle vybouraných </t>
  </si>
  <si>
    <t>Očištění vybouraných dlaždic od výplňě z kameniva těž.</t>
  </si>
  <si>
    <t>Řezání železobetonu hl. řezu 150 mm</t>
  </si>
  <si>
    <t>99 - Staveništní přesun hmot</t>
  </si>
  <si>
    <t>998272201</t>
  </si>
  <si>
    <t>Přesun hmot,trubní vedení ocelové,.otevřený.výkop</t>
  </si>
  <si>
    <t>711 - Izolace proti vodě a vlhkosti</t>
  </si>
  <si>
    <t>711140102</t>
  </si>
  <si>
    <t>Odstranění izolace proti vlhkosti z izol.pásů přitavených,2 vrstvy</t>
  </si>
  <si>
    <t xml:space="preserve">"potrubí - dvojité </t>
  </si>
  <si>
    <t xml:space="preserve">157,30 *1,70 </t>
  </si>
  <si>
    <t xml:space="preserve">12,20 * 0 </t>
  </si>
  <si>
    <t xml:space="preserve">16,90 *1,165 </t>
  </si>
  <si>
    <t xml:space="preserve">48,30   *1,20 </t>
  </si>
  <si>
    <t xml:space="preserve">388,56 </t>
  </si>
  <si>
    <t>711141559</t>
  </si>
  <si>
    <t>Montáž izolace vodorovné pásy přitavením NAIP - 2x</t>
  </si>
  <si>
    <t xml:space="preserve">27,0*2 </t>
  </si>
  <si>
    <t>711142559</t>
  </si>
  <si>
    <t>628321340</t>
  </si>
  <si>
    <t>998711201</t>
  </si>
  <si>
    <t>Montáž izolace svislé pásy přitavením NAIP - 2x</t>
  </si>
  <si>
    <t xml:space="preserve">"přetažení na svislé stěny </t>
  </si>
  <si>
    <t>Asfaltový pás těžký mineral</t>
  </si>
  <si>
    <t xml:space="preserve">54,0+10,0 </t>
  </si>
  <si>
    <t xml:space="preserve">64,0*1,20 </t>
  </si>
  <si>
    <t>Přesun izolace v objektu v. do  6m</t>
  </si>
  <si>
    <t>99 - Přesun hmot</t>
  </si>
  <si>
    <t>713 - Izolace tepelné</t>
  </si>
  <si>
    <t>722 - Zdravotechnika - vnitřní rozvody</t>
  </si>
  <si>
    <t>733 - Ústřední vytápění - potrubí</t>
  </si>
  <si>
    <t>923 - Montáž potrubí</t>
  </si>
  <si>
    <t>734 - Ústřední vytápění - armatury</t>
  </si>
  <si>
    <t>997013814R</t>
  </si>
  <si>
    <t>Poplatek za uložení stavebního odpadu z izolačních hmot na skládce (skládkovné)</t>
  </si>
  <si>
    <t>713420811R</t>
  </si>
  <si>
    <t>Odstranění izolace tepelné potrubí rohožemi bez úpravy v pletivu spojenými drátem tl do 50 mm</t>
  </si>
  <si>
    <t>713420813R</t>
  </si>
  <si>
    <t>Odstranění izolace tepelné potrubí rohožemi bez úpravy v pletivu spojenými drátem tl přes 50 mm</t>
  </si>
  <si>
    <t>722130802R</t>
  </si>
  <si>
    <t>Demontáž potrubí ocelové pozinkované závitové do DN 40</t>
  </si>
  <si>
    <t>722130803R</t>
  </si>
  <si>
    <t>Nátěry syntetické potrubí do DN 100 barva dražší lesklý povrch 2x antikorozní, 1x základní, 1x email</t>
  </si>
  <si>
    <t>1039396349</t>
  </si>
  <si>
    <t>39</t>
  </si>
  <si>
    <t>360230881</t>
  </si>
  <si>
    <t>Montáž ventily nebo kohouty do potrubí, hmotnost do 2 kg</t>
  </si>
  <si>
    <t>853942499</t>
  </si>
  <si>
    <t>40</t>
  </si>
  <si>
    <t>422335800</t>
  </si>
  <si>
    <t>kohout tlakoměrový s čepem a nátrubkový pro PN16/25 s připojením M20x1,5 mm</t>
  </si>
  <si>
    <t>-1632656882</t>
  </si>
  <si>
    <t>360410072</t>
  </si>
  <si>
    <t>Montáž manometr profilový 80 x 25, 160 x 80 mm, bez přenosu</t>
  </si>
  <si>
    <t>304276880</t>
  </si>
  <si>
    <t>388411490</t>
  </si>
  <si>
    <t>tlakoměr typ 3313 D 160 se spodním přípojem rozsah 0-6 kPa</t>
  </si>
  <si>
    <t>-17467766</t>
  </si>
  <si>
    <t>Poznámka k položce:
připojení spodní, vodotěsný , rozsahy 0-16MPa až 0-100MPa</t>
  </si>
  <si>
    <t>P</t>
  </si>
  <si>
    <t>388411491R</t>
  </si>
  <si>
    <t>tlakoměr typ 3313 D 160 se spodním přípojem rozsah 0-600 kPa</t>
  </si>
  <si>
    <t>-1865013977</t>
  </si>
  <si>
    <t>734200822</t>
  </si>
  <si>
    <t>Demontáž armatury závitové se dvěma závity do G 1</t>
  </si>
  <si>
    <t>376674917</t>
  </si>
  <si>
    <t>734221423</t>
  </si>
  <si>
    <t>Ventil závitový regulační rohový G 1/2 PN 10 do 120°C s nastavitelnou regulací</t>
  </si>
  <si>
    <t>-131043472</t>
  </si>
  <si>
    <t>734221424</t>
  </si>
  <si>
    <t>Ventil závitový regulační rohový G 3/4 PN 10 do 120°C s nastavitelnou regulací</t>
  </si>
  <si>
    <t>1309307161</t>
  </si>
  <si>
    <t>Hlavice termostatická k ovládání TRV ventilů pro veřejné prostory</t>
  </si>
  <si>
    <t>-2099250270</t>
  </si>
  <si>
    <t>733110806</t>
  </si>
  <si>
    <t>Demontáž potrubí ocelového závitového do DN 32</t>
  </si>
  <si>
    <t>1567391263</t>
  </si>
  <si>
    <t>-1784404145</t>
  </si>
  <si>
    <t>-960291515</t>
  </si>
  <si>
    <t>-337123175</t>
  </si>
  <si>
    <t>734200811</t>
  </si>
  <si>
    <t>Demontáž armatury závitové s jedním závitem do G 1/2</t>
  </si>
  <si>
    <t>-542035889</t>
  </si>
  <si>
    <t>734200823</t>
  </si>
  <si>
    <t>Demontáž armatury závitové se dvěma závity do G 6/4</t>
  </si>
  <si>
    <t>-1642843796</t>
  </si>
  <si>
    <t>734200824</t>
  </si>
  <si>
    <t>Demontáž armatury závitové se dvěma závity do G 2</t>
  </si>
  <si>
    <t>-827367960</t>
  </si>
  <si>
    <t>435081217</t>
  </si>
  <si>
    <t>734221414</t>
  </si>
  <si>
    <t>Ventil závitový regulační přímý G 3/4 PN 10 do 120°C s nastavitelnou regulací</t>
  </si>
  <si>
    <t>2041948540</t>
  </si>
  <si>
    <t>769113855</t>
  </si>
  <si>
    <t>1567255171</t>
  </si>
  <si>
    <t>734292714</t>
  </si>
  <si>
    <t>Kohout kulový přímý G 3/4 PN 42 do 185°C vnitřní závit</t>
  </si>
  <si>
    <t>-551315267</t>
  </si>
  <si>
    <t>648654072</t>
  </si>
  <si>
    <t>734292717</t>
  </si>
  <si>
    <t>Kohout kulový přímý G 1 1/2 PN 42 do 185°C vnitřní závit</t>
  </si>
  <si>
    <t>-469148162</t>
  </si>
  <si>
    <t>-573839411</t>
  </si>
  <si>
    <t>-1309309140</t>
  </si>
  <si>
    <t>734494214</t>
  </si>
  <si>
    <t>Návarek s trubkovým závitem G 3/4</t>
  </si>
  <si>
    <t>1618829707</t>
  </si>
  <si>
    <t>734494216</t>
  </si>
  <si>
    <t>Návarek s trubkovým závitem G 5/4</t>
  </si>
  <si>
    <t>-127216744</t>
  </si>
  <si>
    <t>734494217</t>
  </si>
  <si>
    <t>Návarek s trubkovým závitem G 6/4</t>
  </si>
  <si>
    <t>2099710992</t>
  </si>
  <si>
    <t>734494218</t>
  </si>
  <si>
    <t>Návarek s trubkovým závitem G 2</t>
  </si>
  <si>
    <t>-1342771597</t>
  </si>
  <si>
    <t>Kompaktní předávací stanice tepla VNV CH 13 kW</t>
  </si>
  <si>
    <t>733111114</t>
  </si>
  <si>
    <t>Potrubí ocelové závitové bezešvé běžné v kotelnách nebo strojovnách DN 20</t>
  </si>
  <si>
    <t>2138879771</t>
  </si>
  <si>
    <t>582235273</t>
  </si>
  <si>
    <t>-521981096</t>
  </si>
  <si>
    <t>Kompaktní předávací stanice tepla VNV CH 52 kW</t>
  </si>
  <si>
    <t>678824214</t>
  </si>
  <si>
    <t>733113113</t>
  </si>
  <si>
    <t>Příplatek k porubí z trubek ocelových závitových za zhotovení závitové ocelové přípojky DN 15</t>
  </si>
  <si>
    <t>658429161</t>
  </si>
  <si>
    <t>-1249519750</t>
  </si>
  <si>
    <t>733190108</t>
  </si>
  <si>
    <t>Zkouška těsnosti potrubí ocelové závitové do DN 50</t>
  </si>
  <si>
    <t>598063128</t>
  </si>
  <si>
    <t>69</t>
  </si>
  <si>
    <t>631546030</t>
  </si>
  <si>
    <t>pouzdro potrubní izolační min.plsť + AL folie  42/50 mm (řezaná potrubní pouzdra z kamenné vlny kašírovaná hliníkovou fólií se skleněnou mřížkou, délka 1 m, souč.tep.vodivosti při 0 °C = 0,033 W.m-1.K-1)</t>
  </si>
  <si>
    <t>-1916637281</t>
  </si>
  <si>
    <t>52</t>
  </si>
  <si>
    <t>722174025</t>
  </si>
  <si>
    <t>Potrubí vodovodní plastové PPR svar polyfuze PN 20 D 40 x 6,7 mm</t>
  </si>
  <si>
    <t>-916110403</t>
  </si>
  <si>
    <t>56</t>
  </si>
  <si>
    <t>722220234</t>
  </si>
  <si>
    <t>Přechodka dGK PPR PN 20 D 40 x G 5/4 s kovovým vnitřním závitem</t>
  </si>
  <si>
    <t>-1887687097</t>
  </si>
  <si>
    <t>Kompaktní předávací stanice tepla VNV CH 132 kW</t>
  </si>
  <si>
    <t>733191114</t>
  </si>
  <si>
    <t>Manžeta prostupová pro ocelové potrubí přes 50 do DN 60</t>
  </si>
  <si>
    <t>-1642456307</t>
  </si>
  <si>
    <t>pouzdro potrubní izolační min.plsť + AL folie  49/50 mm (řezaná potrubní pouzdra z kamenné vlny kašírovaná hliníkovou fólií se skleněnou mřížkou, délka 1 m, souč.tep.vodivosti při 0 °C = 0,033 W.m-1.K-1)</t>
  </si>
  <si>
    <t>1920242122</t>
  </si>
  <si>
    <t>Kompaktní předávací stanice tepla VNV CH 197 kW</t>
  </si>
  <si>
    <t>1645706025</t>
  </si>
  <si>
    <t>360218559</t>
  </si>
  <si>
    <t>704854677</t>
  </si>
  <si>
    <t>Kompaktní předávací stanice tepla VNV CH 47 kW</t>
  </si>
  <si>
    <t>-1633473761</t>
  </si>
  <si>
    <t>Rekonstrukce plynové kotelny v Křimicích</t>
  </si>
  <si>
    <t>SPŠD Křimice</t>
  </si>
  <si>
    <t>SPŠD Plzeň</t>
  </si>
  <si>
    <t>742 - Elektromontáže</t>
  </si>
  <si>
    <t>740 - Zkoušky a revize</t>
  </si>
  <si>
    <t xml:space="preserve">357 - </t>
  </si>
  <si>
    <t xml:space="preserve">    742 - Elektromontáže</t>
  </si>
  <si>
    <t>742111144R</t>
  </si>
  <si>
    <t>Rozvaděč D1 ( viz projekt MaR) - montáž</t>
  </si>
  <si>
    <t>357116645R</t>
  </si>
  <si>
    <t>Rozvaděč D1 ( viz projekt MaR) - dodávka</t>
  </si>
  <si>
    <t>742111145R</t>
  </si>
  <si>
    <t>GSM poruchová signalizace, 6DI, 2DO, záložní napájení, možnost zaslání varování na 4.tel.čísla - montáž</t>
  </si>
  <si>
    <t>GSM poruchová signalizace, 6DI, 2DO, záložní napájení, možnost zaslání varování na 4.tel.čísla - dodávka</t>
  </si>
  <si>
    <t>742111102R</t>
  </si>
  <si>
    <t>Zásuvka nástěnná 230V IP44 - montáž</t>
  </si>
  <si>
    <t>357116602R</t>
  </si>
  <si>
    <t>Zásuvka nástěnná 230V IP44 - dodávka</t>
  </si>
  <si>
    <t>742111146R</t>
  </si>
  <si>
    <t>Hřibové tlačítko 1NO1NC - odblok klíčem - odstavení technologie v nástěnné skříňce IP65</t>
  </si>
  <si>
    <t>357116647R</t>
  </si>
  <si>
    <t>742111130R</t>
  </si>
  <si>
    <t>Zásuvka skříň se zásuvkami 1x32A/400V, 1x16A/400V,2x16A/230V+proud. Chránič 30mA - montáž</t>
  </si>
  <si>
    <t>357116631R</t>
  </si>
  <si>
    <t>Zásuvka skříň se zásuvkami 1x32A/400V, 1x16A/400V,2x16A/230V+proud. Chránič 30mA - dodávka</t>
  </si>
  <si>
    <t>742111131R</t>
  </si>
  <si>
    <t>Zářivkové svítidlo 2x58W s elektronickým předřadníkem, IP65 - montáž</t>
  </si>
  <si>
    <t>357116632R</t>
  </si>
  <si>
    <t>Zářivkové svítidlo 2x58W s elektronickým předřadníkem, IP65 - dodávka</t>
  </si>
  <si>
    <t>742111132R</t>
  </si>
  <si>
    <t>Zářivkové svítidlo 2x36W s elektrickým předřadníkem, IP65 - montáž</t>
  </si>
  <si>
    <t>357116633R</t>
  </si>
  <si>
    <t>Zářivkové svítidlo 2x36W s elektrickým předřadníkem, IP65 - dodávka</t>
  </si>
  <si>
    <t>742111133R</t>
  </si>
  <si>
    <t>Zářivkové svítidlo 2x18W s elektrickým předřadníkem, IP65 - montáž</t>
  </si>
  <si>
    <t>357116634R</t>
  </si>
  <si>
    <t>Zářivkové svítidlo 2x18W s elektrickým předřadníkem, IP65 - dodávka</t>
  </si>
  <si>
    <t>742111134R</t>
  </si>
  <si>
    <t>Zářivková trubice 58W bílá 5200lm, 10000hod, Ra80 - montáž</t>
  </si>
  <si>
    <t>357116635R</t>
  </si>
  <si>
    <t>Zářivková trubice 58W bílá 5200lm, 10000hod, Ra80 - dodávka</t>
  </si>
  <si>
    <t>742111147R</t>
  </si>
  <si>
    <t>Zářčivkokké svítidlo 1x36W s elektronickým předřadníkem IP65</t>
  </si>
  <si>
    <t>357116648R</t>
  </si>
  <si>
    <t>742111135R</t>
  </si>
  <si>
    <t>Zářivková trubice 36W bílá 3350lm, 10000hod, Ra80 - montáž</t>
  </si>
  <si>
    <t>357116636R</t>
  </si>
  <si>
    <t>Zářivková trubice 36W bílá 3350lm, 10000hod, Ra80 - dodávka</t>
  </si>
  <si>
    <t>742111136R</t>
  </si>
  <si>
    <t>Zářivková trubice 18W bílá 1350lm, 8000hod, Ra80 - montáž</t>
  </si>
  <si>
    <t>357116637R</t>
  </si>
  <si>
    <t>Zářivková trubice 18W bílá 1350lm, 8000hod, Ra80 - dodávka</t>
  </si>
  <si>
    <t>742111148R</t>
  </si>
  <si>
    <t>Spínač jednopólový, řazení 6 - montáž</t>
  </si>
  <si>
    <t>357116649R</t>
  </si>
  <si>
    <t>Spínač jednopólový, řazení 6 - dodávka</t>
  </si>
  <si>
    <t>Koncové těsnění izolace, DN 25,  izolační třída 2 - dodávka</t>
  </si>
  <si>
    <t>9230012029R</t>
  </si>
  <si>
    <t>Koncové těsnění izolace, DN 40, izolační třída 2 - montáž</t>
  </si>
  <si>
    <t>90002R</t>
  </si>
  <si>
    <t>Koncové těsnění izolace, DN 40, izolační třída 2 - dodávka</t>
  </si>
  <si>
    <t>9230012030R</t>
  </si>
  <si>
    <t>Koncové těsnění izolace, DN 50,  izolační třída 2 - montáž</t>
  </si>
  <si>
    <t>90003R</t>
  </si>
  <si>
    <t>Koncové těsnění izolace, DN 50,  izolační třída 2 - dodávka</t>
  </si>
  <si>
    <t>9230012031R</t>
  </si>
  <si>
    <t>Koncové těsnění izolace, DN80,  izolační třída 2 - montáž</t>
  </si>
  <si>
    <t>90004R</t>
  </si>
  <si>
    <t>Koncové těsnění izolace, DN80,  izolační třída 2 - dodávka</t>
  </si>
  <si>
    <t>9230012032R</t>
  </si>
  <si>
    <t>Koncové těsnění izolace, DN 100, izolační třída 2 - montáž</t>
  </si>
  <si>
    <t>90005R</t>
  </si>
  <si>
    <t>Koncové těsnění izolace, DN 100, izolační třída 2 - dodávka</t>
  </si>
  <si>
    <t>9230012033R</t>
  </si>
  <si>
    <t>Koncové těsnění izolace, DN 125,  izolační třída 2 - montáž</t>
  </si>
  <si>
    <t>90006R</t>
  </si>
  <si>
    <t>Koncové těsnění izolace, DN 125,  izolační třída 2 - dodávka</t>
  </si>
  <si>
    <t>9230012034R</t>
  </si>
  <si>
    <t>Gumová průchodka zdivem, DN25,  izolační třída 2  - montáž</t>
  </si>
  <si>
    <t>90007R</t>
  </si>
  <si>
    <t>Gumová průchodka zdivem, DN25,  izolační třída 2 - dodávka</t>
  </si>
  <si>
    <t>9230012035R</t>
  </si>
  <si>
    <t>Gumová průchodka zdivem, DN40,  izolační třída 2  - montáž</t>
  </si>
  <si>
    <t>90008R</t>
  </si>
  <si>
    <t>Gumová průchodka zdivem, DN40,  izolační třída 2 - dodávka</t>
  </si>
  <si>
    <t>9230012036R</t>
  </si>
  <si>
    <t>Gumová průchodka zdivem, DN80,  izolační třída 2  - montáž</t>
  </si>
  <si>
    <t>90009R</t>
  </si>
  <si>
    <t>Gumová průchodka zdivem, DN80,  izolační třída 2 - dodávka</t>
  </si>
  <si>
    <t>9230012037R</t>
  </si>
  <si>
    <t>Gumová průchodka zdivem DN100,  izolační třída 2  - montáž</t>
  </si>
  <si>
    <t>90010R</t>
  </si>
  <si>
    <t>Gumová průchodka zdivem DN100,  izolační třída 2 - dodávka</t>
  </si>
  <si>
    <t>9230012038R</t>
  </si>
  <si>
    <t>Gumová průchodka zdivem, DN125,  izolační třída 2  - montáž</t>
  </si>
  <si>
    <t>90011R</t>
  </si>
  <si>
    <t>Gumová průchodka zdivem, DN125,  izolační třída 2 - dodávka</t>
  </si>
  <si>
    <t>9230012039R</t>
  </si>
  <si>
    <t>Výstražná páska nad předizolované potrubí   - montáž</t>
  </si>
  <si>
    <t>90012R</t>
  </si>
  <si>
    <t>Výstražná páska nad předizolované potrubí  - dodávka</t>
  </si>
  <si>
    <t>9230012040R</t>
  </si>
  <si>
    <t>Doprava PiP Plzeň - Křimice</t>
  </si>
  <si>
    <t>9230012041R</t>
  </si>
  <si>
    <t>Dilatační polštáře typ 1 - 110-125   - montáž</t>
  </si>
  <si>
    <t>90013R</t>
  </si>
  <si>
    <t>Dilatační polštáře typ 1 - 110-125 - dodávka</t>
  </si>
  <si>
    <t>9230012042R</t>
  </si>
  <si>
    <t>Dilatační polštáře typ 2 - 140-160  - montáž</t>
  </si>
  <si>
    <t>90014R</t>
  </si>
  <si>
    <t>Dilatační polštáře typ 2 - 140-160 - dodávka</t>
  </si>
  <si>
    <t>9230012043R</t>
  </si>
  <si>
    <t>Dilatační polštáře typ 3 180-200  - montáž</t>
  </si>
  <si>
    <t>90015R</t>
  </si>
  <si>
    <t>Dilatační polštáře typ 3 180-200 - dodávka</t>
  </si>
  <si>
    <t>9230012044R</t>
  </si>
  <si>
    <t>Dilatační polštář typ 4 200-225  - montáž</t>
  </si>
  <si>
    <t>90016R</t>
  </si>
  <si>
    <t>Dilatační polštář typ 4 200-225 - dodávka</t>
  </si>
  <si>
    <t>9230012045R</t>
  </si>
  <si>
    <t>Dilatační polštář typ 5 250  - montáž</t>
  </si>
  <si>
    <t>90017R</t>
  </si>
  <si>
    <t>Dilatační polštář typ 5 250 - dodávka</t>
  </si>
  <si>
    <t>9230012046R</t>
  </si>
  <si>
    <t>Chráničky, vystřeďovací objímky, převlečné gumové manžety   - montáž</t>
  </si>
  <si>
    <t>90018R</t>
  </si>
  <si>
    <t>Chráničky, vystřeďovací objímky, převlečné gumové manžety - dodávka</t>
  </si>
  <si>
    <t>9230012047R</t>
  </si>
  <si>
    <t>Stacionární detektor   - montáž</t>
  </si>
  <si>
    <t>90019R</t>
  </si>
  <si>
    <t>Stacionární detektor  - dodávka</t>
  </si>
  <si>
    <t>9230012048R</t>
  </si>
  <si>
    <t>Propojovací krabice (připojovací, koncová, propojovací)  - montáž</t>
  </si>
  <si>
    <t>90020R</t>
  </si>
  <si>
    <t>Propojovací krabice (připojovací, koncová, propojovací) - dodávka</t>
  </si>
  <si>
    <t>733141105R</t>
  </si>
  <si>
    <t>Odvzdušňovací nádobka  - montáž</t>
  </si>
  <si>
    <t>4223901R</t>
  </si>
  <si>
    <t>Odvzdušňovací nádobka  - dodávka</t>
  </si>
  <si>
    <t>7342901R</t>
  </si>
  <si>
    <t>Kulové kohouty DN15  - montáž</t>
  </si>
  <si>
    <t>4223902R</t>
  </si>
  <si>
    <t>Kulové kohouty DN15  - dodávka</t>
  </si>
  <si>
    <t>7342902R</t>
  </si>
  <si>
    <t>Kulové kohouty DN25  - montáž</t>
  </si>
  <si>
    <t>4223903R</t>
  </si>
  <si>
    <t>Kulové kohouty DN25  - dodávka</t>
  </si>
  <si>
    <t>7342903R</t>
  </si>
  <si>
    <t>Kulové kohouty DN40  - montáž</t>
  </si>
  <si>
    <t>4223904R</t>
  </si>
  <si>
    <t>Kulové kohouty DN40  - dodávka</t>
  </si>
  <si>
    <t>7342904R</t>
  </si>
  <si>
    <t>Kulové kohouty DN50  - montáž</t>
  </si>
  <si>
    <t>4223905R</t>
  </si>
  <si>
    <t>Kulové kohouty DN50  - dodávka</t>
  </si>
  <si>
    <t>7342905R</t>
  </si>
  <si>
    <t>Kulové kohouty DN80  - montáž</t>
  </si>
  <si>
    <t>4223906R</t>
  </si>
  <si>
    <t>Kulové kohouty DN80  - dodávka</t>
  </si>
  <si>
    <t>7342906R</t>
  </si>
  <si>
    <t>Kulové kohouty DN100  - montáž</t>
  </si>
  <si>
    <t>4223907R</t>
  </si>
  <si>
    <t>Kulové kohouty DN100  - dodávka</t>
  </si>
  <si>
    <t>7342907R</t>
  </si>
  <si>
    <t>Kulové kohouty DN125  - montáž</t>
  </si>
  <si>
    <t>4223908R</t>
  </si>
  <si>
    <t>Kulové kohouty DN125  - dodávka</t>
  </si>
  <si>
    <t>7342908R</t>
  </si>
  <si>
    <t>KKV DN50Z  - montáž</t>
  </si>
  <si>
    <t>4223909R</t>
  </si>
  <si>
    <t>KKV DN50Z  - dodávka</t>
  </si>
  <si>
    <t>923017101R</t>
  </si>
  <si>
    <t>Provedení RTG zkoušek 10% svarů</t>
  </si>
  <si>
    <t>923017102R</t>
  </si>
  <si>
    <t>Provedení zkoušek potrubí (vizální zkouška svarů, proplach, tlaková zkouška)</t>
  </si>
  <si>
    <t>92203701R</t>
  </si>
  <si>
    <t>Dodávka a montáž BD42 (alarmsystém PIP), včetně zkoušk (proměření PU pěny)</t>
  </si>
  <si>
    <t>Teplovody - technologická část</t>
  </si>
  <si>
    <t>132121-8_1-2 - SPŠD Křimice - PS - Venkovní rozvody - Teplovody - Technologická část</t>
  </si>
  <si>
    <t>734221685R</t>
  </si>
  <si>
    <t>132121-9_4 - SPŠD Křimice - TRV - Doplnění hlavic TRV</t>
  </si>
  <si>
    <t>Hydraulické vyregulování - Ostatní objekty</t>
  </si>
  <si>
    <t>132121-9_1 - SPŠD Křimice - TRV - SO01 Internát</t>
  </si>
  <si>
    <t>Hydraulické vyregulování - Internát</t>
  </si>
  <si>
    <t>734295132R</t>
  </si>
  <si>
    <t>132121-9_1 - SPŠD Křimice - TRV - SO06 Učební pavilon</t>
  </si>
  <si>
    <t>Hydraulické vyregulování - Učební pavilon</t>
  </si>
  <si>
    <t>Hydraulické vyregulování - Sauna</t>
  </si>
  <si>
    <t>132121-9_1 - SPŠD Křimice - TRV - SO09 Sauna</t>
  </si>
  <si>
    <t>91 - Doplňující konst.a práce na zpev. plochách</t>
  </si>
  <si>
    <t>KRYCÍ LIST SOUPISU PRACÍ</t>
  </si>
  <si>
    <t>REKAPITULACE ČLENĚNÍ SOUPISU PRACÍ</t>
  </si>
  <si>
    <t>Náklady SOUPISU PRACÍ celkem</t>
  </si>
  <si>
    <t>SOUPIS PRACÍ</t>
  </si>
  <si>
    <t>SOUPIS PRACÍ S VÝKAZEM VÝMĚR</t>
  </si>
  <si>
    <t>Náklady soupisu prací celkem</t>
  </si>
  <si>
    <t>REKAPITULACE OBJEKTŮ STAVBY A SOUPISŮ PRACÍ</t>
  </si>
  <si>
    <t>REKAPITULACE OBJEKTU</t>
  </si>
  <si>
    <t>132121-1 - SPŠD Křimice - PS - SO 10 Kotelna</t>
  </si>
  <si>
    <t xml:space="preserve">132121-2 - SPŠD Křimice - PS - SO 06 Škola </t>
  </si>
  <si>
    <t>REKAPITULACE OBJEKTU A SOUPISŮ PRACÍ</t>
  </si>
  <si>
    <t>132121-3 - SPŠD Křimice - PS - SO 07 Aula</t>
  </si>
  <si>
    <t>132121-4 - SPŠD Křimice - PS - SO 08 Laboratoře</t>
  </si>
  <si>
    <t>132121-5 - SPŠD Křimice - PS - SO 09 Sauna</t>
  </si>
  <si>
    <t>132121-6 - SPŠD Křimice - PS - SO 11 Dílny</t>
  </si>
  <si>
    <t>132121-7 - SPŠD Křimice - PS - SO 12 Garáže</t>
  </si>
  <si>
    <t>132121-8 - SPŠD Křimice - Venkovní rozvody</t>
  </si>
  <si>
    <t>132121-9 - SPŠD Křimice - TRV</t>
  </si>
  <si>
    <t>132121-0</t>
  </si>
  <si>
    <t>132121-0 - SPŠD Křimice - Vedlejší a ostatní náklady</t>
  </si>
  <si>
    <t>VRN - Vedlejší rozpočtové náklady</t>
  </si>
  <si>
    <t xml:space="preserve">    0 - Vedlejší rozpočtové náklady</t>
  </si>
  <si>
    <t>Kč</t>
  </si>
  <si>
    <t>Dokumentace skutečného provedení stavby</t>
  </si>
  <si>
    <t>012103000</t>
  </si>
  <si>
    <t>Geodetické práce před výstavbou</t>
  </si>
  <si>
    <t>Geodetické práce při provádění stavby</t>
  </si>
  <si>
    <t>012203000</t>
  </si>
  <si>
    <t>012303000</t>
  </si>
  <si>
    <t>Geodetické práce po výstavbě</t>
  </si>
  <si>
    <t>0132454000</t>
  </si>
  <si>
    <t>031103000</t>
  </si>
  <si>
    <t>Projektové práce pro zařízení staveniště</t>
  </si>
  <si>
    <t>031203000</t>
  </si>
  <si>
    <t>Terénní úpravy pro zařízení staveniště</t>
  </si>
  <si>
    <t>Kompletační činnost</t>
  </si>
  <si>
    <t>Provoz investora</t>
  </si>
  <si>
    <t>071103000</t>
  </si>
  <si>
    <t>045203000</t>
  </si>
  <si>
    <t>Jistič 10A/1 char.C - montáž</t>
  </si>
  <si>
    <t>Jistič 10A/1 char.C - dodávka</t>
  </si>
  <si>
    <t>742111125R</t>
  </si>
  <si>
    <t>Kabel instalační 3J  2,5mm2 - montáž</t>
  </si>
  <si>
    <t>357116626R</t>
  </si>
  <si>
    <t>Kabel instalační 3J 2,5mm2 - dodávka</t>
  </si>
  <si>
    <t>742111119R</t>
  </si>
  <si>
    <t>Rozvaděč D6 ( viz projekt MaR) - montáž</t>
  </si>
  <si>
    <t>357116620R</t>
  </si>
  <si>
    <t>Rozvaděč D6 ( viz projekt MaR) - dodávka</t>
  </si>
  <si>
    <t>Rozvaděč D5 ( viz projekt MaR) - dodávka</t>
  </si>
  <si>
    <t>357116625R</t>
  </si>
  <si>
    <t>Rozvaděč D5 ( viz projekt MaR) - montáž</t>
  </si>
  <si>
    <t>742111124R</t>
  </si>
  <si>
    <t>742111101R</t>
  </si>
  <si>
    <t>Rozvaděč D7 ( viz projekt MaR) - montáž</t>
  </si>
  <si>
    <t>Rozvaděč D7 ( viz projekt MaR) - dodávka</t>
  </si>
  <si>
    <t>742111128R</t>
  </si>
  <si>
    <t>Jistič 10A/3 char.C - montáž</t>
  </si>
  <si>
    <t>357116629R</t>
  </si>
  <si>
    <t>Jistič 10A/3 char.C - dodávka</t>
  </si>
  <si>
    <t>Kabel datový kroucený 4x2x0,52 CAT5E  - montáž</t>
  </si>
  <si>
    <t>Kabel datový kroucený 4x2x0,52 CAT5e - dodávka</t>
  </si>
  <si>
    <t>742111161R</t>
  </si>
  <si>
    <t>Optický kabel,  mini breakout 8x50/125um MM, LSZH - montáž</t>
  </si>
  <si>
    <t>357116662R</t>
  </si>
  <si>
    <t>Optický kabel,  mini breakout 8x50/125um MM, LSZH - dodávka</t>
  </si>
  <si>
    <t>742111162R</t>
  </si>
  <si>
    <t>Výstražná fólie oranžová, 22cm - montáž</t>
  </si>
  <si>
    <t>357116663R</t>
  </si>
  <si>
    <t>Výstražná fólie oranžová, 22cm - dodávka</t>
  </si>
  <si>
    <t>742111163R</t>
  </si>
  <si>
    <t>Kabelová chránička 63/52mm - montáž</t>
  </si>
  <si>
    <t>357116664R</t>
  </si>
  <si>
    <t>Kabelová chránička 63/52mm - dodávka</t>
  </si>
  <si>
    <t>742111164R</t>
  </si>
  <si>
    <t>Ocelová chránička 100 (114.3x3.6mm bezešvá) včetně ochraného nátěru - montáž</t>
  </si>
  <si>
    <t>357116665R</t>
  </si>
  <si>
    <t>Ocelová chránička 100 (114.3x3.6mm bezešvá) včetně ochraného nátěru - dodávka</t>
  </si>
  <si>
    <t>742111165R</t>
  </si>
  <si>
    <t>Plastová skříň na příchozí trubky - montáž</t>
  </si>
  <si>
    <t>357116666R</t>
  </si>
  <si>
    <t>Plastová skříň na příchozí trubky - dodávka</t>
  </si>
  <si>
    <t>742111166R</t>
  </si>
  <si>
    <t>Převodník 10/100/1000Base-T/1000Base-SX (SC, MM, 62,5um 250m / 50um 55) - montáž</t>
  </si>
  <si>
    <t>357116667R</t>
  </si>
  <si>
    <t>Převodník 10/100/1000Base-T/1000Base-SX (SC, MM, 62,5um 250m / 50um 55) - dodávka</t>
  </si>
  <si>
    <t>742111167R</t>
  </si>
  <si>
    <t>Optický patchkabel LC/SC duplex MM 50/125um, 1m - montáž</t>
  </si>
  <si>
    <t>357116668R</t>
  </si>
  <si>
    <t>Optický patchkabel LC/SC duplex MM 50/125um, 1m - dodávka</t>
  </si>
  <si>
    <t>742111168R</t>
  </si>
  <si>
    <t>Optický patchkabel SC/SC duplex MM 50/125um, 1m - montáž</t>
  </si>
  <si>
    <t>357116669R</t>
  </si>
  <si>
    <t>Optický patchkabel SC/SC duplex MM 50/125um, 1m - dodávka</t>
  </si>
  <si>
    <t>742111169R</t>
  </si>
  <si>
    <t>Nástěnný rozvaděč, 19", v. 18U (921mm) ,h. 500 mm, š. 600mm, dělený - montáž</t>
  </si>
  <si>
    <t>357116670R</t>
  </si>
  <si>
    <t>Nástěnný rozvaděč, 19", v. 18U (921mm) ,h. 500 mm, š. 600mm, dělený - dodávka</t>
  </si>
  <si>
    <t>742111170R</t>
  </si>
  <si>
    <t>Sxitch, TigerSwitch™ 1000 - montáž</t>
  </si>
  <si>
    <t>357116671R</t>
  </si>
  <si>
    <t>Sxitch, TigerSwitch™ 1000 - dodávka</t>
  </si>
  <si>
    <t>742111171R</t>
  </si>
  <si>
    <t>Modul, mini GBIC (SFP), 1000Base-SX, LC, MM 850nm 550m - montáž</t>
  </si>
  <si>
    <t>357116672R</t>
  </si>
  <si>
    <t>Modul, mini GBIC (SFP), 1000Base-SX, LC, MM 850nm 550m - dodávka</t>
  </si>
  <si>
    <t>742111172R</t>
  </si>
  <si>
    <t>Optická vana, výsuvná, 1U, 19", 24 pozic SC - montáž</t>
  </si>
  <si>
    <t>357116673R</t>
  </si>
  <si>
    <t>Optická vana, výsuvná, 1U, 19", 24 pozic SC - dodávka</t>
  </si>
  <si>
    <t>742111173R</t>
  </si>
  <si>
    <t>Optický rozvaděč nástěnný dvojitý, 24pozic, 4 pozic osazeno - montáž</t>
  </si>
  <si>
    <t>357116674R</t>
  </si>
  <si>
    <t>Optický rozvaděč nástěnný dvojitý, 24pozic, 4 pozic osazeno - dodávka</t>
  </si>
  <si>
    <t>742111174R</t>
  </si>
  <si>
    <t>Panduit optický konektor OptiCam SC MM 50/125/900um, simplex - montáž</t>
  </si>
  <si>
    <t>357116675R</t>
  </si>
  <si>
    <t>Panduit optický konektor OptiCam SC MM 50/125/900um, simplex - dodávka</t>
  </si>
  <si>
    <t>357116676R</t>
  </si>
  <si>
    <t>Operační systém serverový x64 CZE 1pk 2CPU/2VM Add OEM - dodávka</t>
  </si>
  <si>
    <t>357116677R</t>
  </si>
  <si>
    <t>Monitor 24" LED - FullHD, DVI, 5ms - dodávka</t>
  </si>
  <si>
    <t>357116678R</t>
  </si>
  <si>
    <t>Server - Gen8 E3-1220v2 4GB 2x1TB SATA 3y NBD (včetně myše) - dodávka</t>
  </si>
  <si>
    <t>357116679R</t>
  </si>
  <si>
    <t>Klávesnice  - dodávka</t>
  </si>
  <si>
    <t>357116680R</t>
  </si>
  <si>
    <t>Tiskárna - A4, 24 jehel, 300 zn/s, 3+1 kopií - dodávka</t>
  </si>
  <si>
    <t>357116681R</t>
  </si>
  <si>
    <t>Grafická karta - 1GB (64) pasiv 2xD D3 - dodávka</t>
  </si>
  <si>
    <t>357116682R</t>
  </si>
  <si>
    <t>Digitus Adaptér PCI Express x1 1xparalelní port + low profile - dodávka</t>
  </si>
  <si>
    <t>132121-2_1</t>
  </si>
  <si>
    <t>132121-1_1</t>
  </si>
  <si>
    <t>SPŠD Křimice - PS - SO 10 Kotelna                      - Stavební část</t>
  </si>
  <si>
    <t>SPŠD Křimice - PS - SO 10 Kotelna                    - Technologie vytápění</t>
  </si>
  <si>
    <t>132121-1_2-1</t>
  </si>
  <si>
    <t>132121-1_2-2</t>
  </si>
  <si>
    <t>SPŠD Křimice - PS - SO 10 Kotelna                    - Elektroinstalace a MaR</t>
  </si>
  <si>
    <t>STA</t>
  </si>
  <si>
    <t>SPŠD Křimice - PS - SO 10 Kotelna                    - Plynovod</t>
  </si>
  <si>
    <t>132121-1_2-3</t>
  </si>
  <si>
    <t>SPŠD Křimice - PS - SO 06 Škola                      - Technologie vytápění</t>
  </si>
  <si>
    <t>ING</t>
  </si>
  <si>
    <t>132121-2_2</t>
  </si>
  <si>
    <t>PRO</t>
  </si>
  <si>
    <t>SPŠD Křimice - PS - SO 06 Škola                      - Elektroinstalace a MaR</t>
  </si>
  <si>
    <t>SPŠD Křimice - PS - SO 09 Sauna                     - Technologie vytápění</t>
  </si>
  <si>
    <t>132121-3_1</t>
  </si>
  <si>
    <t>132121-3_2</t>
  </si>
  <si>
    <t>SPŠD Křimice - PS - SO 09 Sauna                     - Elektroinstalace a MaR</t>
  </si>
  <si>
    <t>SPŠD Křimice - PS - SO 08 Laboratoře               - Technologie vytápění</t>
  </si>
  <si>
    <t>132121-4_1</t>
  </si>
  <si>
    <t>132121-4_2</t>
  </si>
  <si>
    <t>SPŠD Křimice - PS - SO 08 Laboratoře               - Elektroinstalace a MaR</t>
  </si>
  <si>
    <t>132121-5_1</t>
  </si>
  <si>
    <t>SPŠD Křimice - PS - SO 07 Aula                        - Technologie vytápění</t>
  </si>
  <si>
    <t>SPŠD Křimice - PS - SO 09 Aula                        - Elektroinstalace a MaR</t>
  </si>
  <si>
    <t>132121-5_2</t>
  </si>
  <si>
    <t>132121-6_1</t>
  </si>
  <si>
    <t>132121-6_2</t>
  </si>
  <si>
    <t>132121-7_1</t>
  </si>
  <si>
    <t>132121-7_2</t>
  </si>
  <si>
    <t>SPŠD Křimice - PS - SO 12 Garáže                     - Technologie vytápění</t>
  </si>
  <si>
    <t>SPŠD Křimice - PS - SO 12 Garáže                     - Elektroinstalace a MaR</t>
  </si>
  <si>
    <t>132121-8_1-1</t>
  </si>
  <si>
    <t>SPŠD Křimice - Venkovní rozvody                        - Teplovody - Stavební část</t>
  </si>
  <si>
    <t>SPŠD Křimice - PS - SO 11 Dílny                      - Technologie vytápění</t>
  </si>
  <si>
    <t>SPŠD Křimice - PS - SO 11 Dílny                       - Elektroinstalace a MaR</t>
  </si>
  <si>
    <t>132121-8_1-2</t>
  </si>
  <si>
    <t>SPŠD Křimice - Venkovní rozvody                        - Teplovody - Technologická část</t>
  </si>
  <si>
    <t>132121-8_2</t>
  </si>
  <si>
    <t>Vedlejší a ostatní náklady</t>
  </si>
  <si>
    <t>SPŠD Křimice - Venkovní rozvody                        - Datové rozvody</t>
  </si>
  <si>
    <t>VON</t>
  </si>
  <si>
    <t>132121-9_1</t>
  </si>
  <si>
    <t>132121-9_2</t>
  </si>
  <si>
    <t>132121-9_3</t>
  </si>
  <si>
    <t>132121-9_4</t>
  </si>
  <si>
    <t>132121-1_1 - SPŠD Křimice - PS - SO 10 Kotelna - Stavební část</t>
  </si>
  <si>
    <t>132121-1_2-1 - SPŠD Křimice - PS - SO 10 Kotelna - Technologie vytápění</t>
  </si>
  <si>
    <t>001</t>
  </si>
  <si>
    <t>Zemní práce - přístavek</t>
  </si>
  <si>
    <t>002</t>
  </si>
  <si>
    <t>Přístavek - regulační stanice plynu</t>
  </si>
  <si>
    <t>003</t>
  </si>
  <si>
    <t>Opravy skladu  ( původní kotelny )</t>
  </si>
  <si>
    <t>004</t>
  </si>
  <si>
    <t>Úpravy nové kotelny</t>
  </si>
  <si>
    <t>007</t>
  </si>
  <si>
    <t>Nerezový komín a kouřovod</t>
  </si>
  <si>
    <t>095</t>
  </si>
  <si>
    <t>Demontáž Al komínů</t>
  </si>
  <si>
    <t>096</t>
  </si>
  <si>
    <t>Bourání konstrukcí ve skladu</t>
  </si>
  <si>
    <t>097</t>
  </si>
  <si>
    <t>Bourání konstrukcí v nové kotelně</t>
  </si>
  <si>
    <t>Ostatní konstrukce a práce-bourání</t>
  </si>
  <si>
    <t>Staveništní přesun hmot</t>
  </si>
  <si>
    <t>764</t>
  </si>
  <si>
    <t>767</t>
  </si>
  <si>
    <t>771</t>
  </si>
  <si>
    <t>783</t>
  </si>
  <si>
    <t>784</t>
  </si>
  <si>
    <t>Konstrukce klempířské</t>
  </si>
  <si>
    <t>Konstrukce doplňkové kovové</t>
  </si>
  <si>
    <t>Podlahy z dlaždic</t>
  </si>
  <si>
    <t>Dokončovací práce - nátěry</t>
  </si>
  <si>
    <t>Malby</t>
  </si>
  <si>
    <t>132201101</t>
  </si>
  <si>
    <t>Hloubení rýh pro základ přístavku v zem.tř. 3 100m3 - ručně</t>
  </si>
  <si>
    <t/>
  </si>
  <si>
    <t xml:space="preserve">(1,50+0,70) *0,30   *  "hl." 0,90 </t>
  </si>
  <si>
    <t>162301102</t>
  </si>
  <si>
    <t>Naložení a odvoz vykopaného výkopku do 1000 m</t>
  </si>
  <si>
    <t>190990001</t>
  </si>
  <si>
    <t>274313611</t>
  </si>
  <si>
    <t>B základ pasů prostý zn 3 - přístavek</t>
  </si>
  <si>
    <t>274351215</t>
  </si>
  <si>
    <t>Bednění stěn základ pasů zřízení</t>
  </si>
  <si>
    <t>274351216</t>
  </si>
  <si>
    <t>Bednění stěn základ pasů odstranění</t>
  </si>
  <si>
    <t>631312611</t>
  </si>
  <si>
    <t>Podkladní bet..mazanina v regul.stanici B zn 3 tl. 100 mm</t>
  </si>
  <si>
    <t xml:space="preserve">2,60*0,70      *0,10 </t>
  </si>
  <si>
    <t xml:space="preserve">0,19 </t>
  </si>
  <si>
    <t>632451039</t>
  </si>
  <si>
    <t>Podlahová mazanina v tl. 100 mm vč. bednění v přístavku regul.stanice</t>
  </si>
  <si>
    <t xml:space="preserve">3,0*0,95    *0,10 </t>
  </si>
  <si>
    <t>631362021</t>
  </si>
  <si>
    <t>Výztuž sítě Kari základ.desky 100/100/8 mm 2x - přístavek</t>
  </si>
  <si>
    <t xml:space="preserve">"základ.deska 100/100/8 mm = 7,9 kg/m2 </t>
  </si>
  <si>
    <t xml:space="preserve">3,00 * 0,950    " m2 </t>
  </si>
  <si>
    <t xml:space="preserve">Součet </t>
  </si>
  <si>
    <t xml:space="preserve">2,85*0,0079 *1,10   * 2 "ks </t>
  </si>
  <si>
    <t>342272536</t>
  </si>
  <si>
    <t>Příčky z porobeton. příčkovek tl.150 mm - přístavek</t>
  </si>
  <si>
    <t xml:space="preserve">"přístavek </t>
  </si>
  <si>
    <t xml:space="preserve">(2,80+0,70*2) *  2,80 </t>
  </si>
  <si>
    <t xml:space="preserve">"odečet dveří"  -2,0*2,50 </t>
  </si>
  <si>
    <t xml:space="preserve">6,80 </t>
  </si>
  <si>
    <t>317161127</t>
  </si>
  <si>
    <t>Překlady keramické 7.1/14.5/250</t>
  </si>
  <si>
    <t>411121254</t>
  </si>
  <si>
    <t>Osaz BŽ konstrukce stropní desky dl.do 330cm</t>
  </si>
  <si>
    <t>593411250</t>
  </si>
  <si>
    <t>deska stropní plná PZD 300/29/10 299x29x10</t>
  </si>
  <si>
    <t>Spádová mazanina B zn 3 na  strop.desce přístavku -- tl.&lt;8 cm</t>
  </si>
  <si>
    <t xml:space="preserve">3,0*1,0 </t>
  </si>
  <si>
    <t xml:space="preserve">3,0* 0,06 </t>
  </si>
  <si>
    <t xml:space="preserve">0,20 </t>
  </si>
  <si>
    <t>612421637</t>
  </si>
  <si>
    <t xml:space="preserve">Omítka vápen zdiva štuková přístavku vč. vyspravení ve skladu </t>
  </si>
  <si>
    <t xml:space="preserve">"přístavek"  (2,50+0,70)*2*2,80 </t>
  </si>
  <si>
    <t xml:space="preserve">       "odečet"  - 2,0*2,50 </t>
  </si>
  <si>
    <t xml:space="preserve">"sklad" </t>
  </si>
  <si>
    <t xml:space="preserve">"zazděné prostupy zevnitř"  0,40*0,40*  4 </t>
  </si>
  <si>
    <t xml:space="preserve">"dveře"  1,0*2,0 </t>
  </si>
  <si>
    <t xml:space="preserve">15,60 </t>
  </si>
  <si>
    <t>973031813</t>
  </si>
  <si>
    <t>Vybour kapes ve zdívu cihelném pro zavázání příčky  tl. &lt;15 cm</t>
  </si>
  <si>
    <t xml:space="preserve">"přístavek "    2,80 * 2 </t>
  </si>
  <si>
    <t>642942331</t>
  </si>
  <si>
    <t>Osazení dveřní zárubně ocel  vel. 2,0*2,50 m</t>
  </si>
  <si>
    <t>622421144</t>
  </si>
  <si>
    <t>Omítka venkovní vápenocement. stěn štuková ,st.sl. 3 - přístavek</t>
  </si>
  <si>
    <t xml:space="preserve">(0,85*2+2,80)* (2,95+0,15) </t>
  </si>
  <si>
    <t xml:space="preserve">"odečet "  - 2,0*2,50 </t>
  </si>
  <si>
    <t>941955003</t>
  </si>
  <si>
    <t>Lešení lehké pomocné h podlah 2,5m - přístavek</t>
  </si>
  <si>
    <t xml:space="preserve">4,0*1,50 </t>
  </si>
  <si>
    <t>310237251</t>
  </si>
  <si>
    <t>Zazdívka otvorů 0,25m2 zdivo cihel 45cm - komín. prostupy</t>
  </si>
  <si>
    <t>631311131</t>
  </si>
  <si>
    <t>Doplnění podkl.beton.mazaniny po vybouraných základech v podlaze</t>
  </si>
  <si>
    <t xml:space="preserve">"sklad - původní kotelna </t>
  </si>
  <si>
    <t xml:space="preserve">"základy po kotlích"  2,70 * 1,30* 0,05    *4 </t>
  </si>
  <si>
    <t>Přebetonování beton.mazaninou zasypaných jímek v podlaze</t>
  </si>
  <si>
    <t xml:space="preserve">"jímky"  1,20 * 0,80* 0,10   *2 "ks </t>
  </si>
  <si>
    <t>Lešení pomocné h podlah 2,5m  - zazdívky otvorů</t>
  </si>
  <si>
    <t xml:space="preserve">"ve skladu  </t>
  </si>
  <si>
    <t xml:space="preserve">3,0 * 1,50       * 4 </t>
  </si>
  <si>
    <t>612421331</t>
  </si>
  <si>
    <t>Oprava vápen omítek stěn štuk 30%</t>
  </si>
  <si>
    <t xml:space="preserve">"nová kotelna" </t>
  </si>
  <si>
    <t xml:space="preserve">(8,10+8,45) * 2  * 5,40 </t>
  </si>
  <si>
    <t xml:space="preserve">"strop - ne </t>
  </si>
  <si>
    <t xml:space="preserve">"odečty" </t>
  </si>
  <si>
    <t xml:space="preserve">-2,50*2,50 </t>
  </si>
  <si>
    <t xml:space="preserve">-0,80*1,97 </t>
  </si>
  <si>
    <t xml:space="preserve">171,0 </t>
  </si>
  <si>
    <t>612409991</t>
  </si>
  <si>
    <t>Začištění omítek po vybouraných zdech a  zazděných dveřích</t>
  </si>
  <si>
    <t xml:space="preserve">"po vyb. zdi "  3,0*2   *2 </t>
  </si>
  <si>
    <t xml:space="preserve">"zazděné dveře"  5,0*2 </t>
  </si>
  <si>
    <t>Doplnění podkl.beton.mazaniny po vybouraných zdech,základu v podlaze</t>
  </si>
  <si>
    <t xml:space="preserve">"nová kotelna </t>
  </si>
  <si>
    <t xml:space="preserve">"zeď regulačky" (2,40+4,0)*0,35*0,10 </t>
  </si>
  <si>
    <t xml:space="preserve">"základ" (1,60+2*0,10)*(1,0+0,10*2)   * 0,10 </t>
  </si>
  <si>
    <t>278381163</t>
  </si>
  <si>
    <t>Základ pod kotel ze železobetonu B 20</t>
  </si>
  <si>
    <t xml:space="preserve">"nový základ"  </t>
  </si>
  <si>
    <t xml:space="preserve">2,65 * 1,60 * (0,10+0,05) </t>
  </si>
  <si>
    <t xml:space="preserve">0,64 </t>
  </si>
  <si>
    <t>Výztuž z výztužné ocel.sítě  základu kotle 100/100/8 mm</t>
  </si>
  <si>
    <t xml:space="preserve">"základ 100/100/8 mm </t>
  </si>
  <si>
    <t xml:space="preserve">2,65 * 1,60    " m2 </t>
  </si>
  <si>
    <t xml:space="preserve">4,24*0,0079 *1,10 </t>
  </si>
  <si>
    <t>317944311</t>
  </si>
  <si>
    <t>Překlad nad  prostupy (průduch+ventilaace) z válcov.nosníků</t>
  </si>
  <si>
    <t>310279841</t>
  </si>
  <si>
    <t>Zazdívka otvorů ve zdivu  tvárnicemi,  tl 30-40  cm - nová kotelna (dveře)</t>
  </si>
  <si>
    <t xml:space="preserve">"dveře do skladu"  1,0*2,0    *0,30 </t>
  </si>
  <si>
    <t xml:space="preserve">"dveře do přístavku"  1,0*2,0    *0,40 </t>
  </si>
  <si>
    <t>Zazdívka ventilač.otvorů v obvod.zdivu tl.30 - 40 cm</t>
  </si>
  <si>
    <t xml:space="preserve">0,80*0,70 </t>
  </si>
  <si>
    <t xml:space="preserve">0,40*0,40 </t>
  </si>
  <si>
    <t xml:space="preserve">0,65*0,65 </t>
  </si>
  <si>
    <t xml:space="preserve">1,15*0,40 </t>
  </si>
  <si>
    <t xml:space="preserve">0,50 </t>
  </si>
  <si>
    <t>647641112</t>
  </si>
  <si>
    <t>Drobné zednické dokončovací práce</t>
  </si>
  <si>
    <t>kpl</t>
  </si>
  <si>
    <t xml:space="preserve">" v nové kotelně </t>
  </si>
  <si>
    <t xml:space="preserve">(4,0+2,50)*1,50  "úprava stěny po bourání </t>
  </si>
  <si>
    <t xml:space="preserve">3,0*1,50     * 2   "prostupy </t>
  </si>
  <si>
    <t>D+M Nerezový tříplášťový komín vč. kouřovodu</t>
  </si>
  <si>
    <t>Demontáž (rozebrání) třísložkových komínů vč.kouřovodů (4 ks) vč.likvidace</t>
  </si>
  <si>
    <t>Bourání základů betonových pod kotle - 4 ks</t>
  </si>
  <si>
    <t xml:space="preserve">" v původní kotelně </t>
  </si>
  <si>
    <t xml:space="preserve">2,70*1,20 *0,150    * 4 </t>
  </si>
  <si>
    <t xml:space="preserve">1,95 </t>
  </si>
  <si>
    <t>971901101</t>
  </si>
  <si>
    <t>Zaházení vč. zhutnění nepoužívaných jímek (vybouranou sutí) - 2 ks</t>
  </si>
  <si>
    <t xml:space="preserve">1,20*0,80   *  "hl."   1,0    * 2 "ks </t>
  </si>
  <si>
    <t>962031133</t>
  </si>
  <si>
    <t>Bourání příček cihel MVC tl 15cm - přístavek</t>
  </si>
  <si>
    <t xml:space="preserve">"původní přístavek regul.stanice </t>
  </si>
  <si>
    <t xml:space="preserve">0,90*1,50*2 </t>
  </si>
  <si>
    <t>963012510</t>
  </si>
  <si>
    <t>Bourání strop z desek BŽ š 30cm tl 14cm - přístavek</t>
  </si>
  <si>
    <t xml:space="preserve">1,80*1,05* 0,18 </t>
  </si>
  <si>
    <t>Bourání základu betonového pod kotel - 1 ks</t>
  </si>
  <si>
    <t xml:space="preserve">1,60*1,00 *0,15 </t>
  </si>
  <si>
    <t xml:space="preserve">0,25 </t>
  </si>
  <si>
    <t>971033441</t>
  </si>
  <si>
    <t>Vybourání otvorů 0,25m2 zdi cihel tl 30cm MVC - nová kotelna (průduch)</t>
  </si>
  <si>
    <t>Vybourání otvorů 0,25m2 zdi cihel tl 30cm MVC - nová kotelna (větrání)</t>
  </si>
  <si>
    <t>962032231</t>
  </si>
  <si>
    <t>Bourání zdiva cihel pál MV,MVC - původ.regul.stanice</t>
  </si>
  <si>
    <t xml:space="preserve">"zeď v nové kotelně </t>
  </si>
  <si>
    <t xml:space="preserve">(2,30+4,0)*0,30*   3,0 </t>
  </si>
  <si>
    <t xml:space="preserve">5,70 </t>
  </si>
  <si>
    <t>968072244</t>
  </si>
  <si>
    <t>Vybourání větracích mříží kovových do  1m2</t>
  </si>
  <si>
    <t xml:space="preserve">0,80*0,60 </t>
  </si>
  <si>
    <t>968072455</t>
  </si>
  <si>
    <t>Vybourání dveřních zárub kovových vč. vyvěšení křídel</t>
  </si>
  <si>
    <t xml:space="preserve">0,90*2,0 </t>
  </si>
  <si>
    <t>965081712</t>
  </si>
  <si>
    <t>Bourání dlažby z dlaždic keramických - pod novým kotlem</t>
  </si>
  <si>
    <t xml:space="preserve">2,65*1,60 </t>
  </si>
  <si>
    <t xml:space="preserve">4,50 </t>
  </si>
  <si>
    <t>952901221</t>
  </si>
  <si>
    <t>Vyčištění budov průmyslových objektů</t>
  </si>
  <si>
    <t xml:space="preserve">"sklad"  13,275*8,425 </t>
  </si>
  <si>
    <t xml:space="preserve">"nová kotelna"  8,10*8,425 </t>
  </si>
  <si>
    <t xml:space="preserve">"chodba,denní místnos,soc.zaříz."3,70*4,30 </t>
  </si>
  <si>
    <t>979082111</t>
  </si>
  <si>
    <t>Vnitrostaveništní doprava suti</t>
  </si>
  <si>
    <t>979081111</t>
  </si>
  <si>
    <t>Odvoz suti na skládku   (do 15km )</t>
  </si>
  <si>
    <t>979080999</t>
  </si>
  <si>
    <t>Poplatek za uložení suti na skládce - předb.</t>
  </si>
  <si>
    <t>999281111</t>
  </si>
  <si>
    <t>Přesun hmot pro opravy</t>
  </si>
  <si>
    <t>Poplatek za uložení výkopu na skládku</t>
  </si>
  <si>
    <t xml:space="preserve">    001 - Zemní práce - přístavek</t>
  </si>
  <si>
    <t xml:space="preserve">    002 - Přístavek - regulační stanice plynu</t>
  </si>
  <si>
    <t>základ pro regulační stanici</t>
  </si>
  <si>
    <t xml:space="preserve">    003 - Opravy skladu (původní kotelny)</t>
  </si>
  <si>
    <t xml:space="preserve"> 0,75 vč. přirážky</t>
  </si>
  <si>
    <t xml:space="preserve"> 9,20 vč. přirážky</t>
  </si>
  <si>
    <t xml:space="preserve">    004 - Úpravy nové kotelny</t>
  </si>
  <si>
    <t xml:space="preserve"> 0,50 vč. přirážky</t>
  </si>
  <si>
    <t>Součet</t>
  </si>
  <si>
    <t xml:space="preserve">    007 - Nerezový komín a kouřovod</t>
  </si>
  <si>
    <t>711710000R</t>
  </si>
  <si>
    <t xml:space="preserve">    095 - Demontáž Al komínů</t>
  </si>
  <si>
    <t>960990100R</t>
  </si>
  <si>
    <t xml:space="preserve">    096 - Bourání konstrukcí ve skladu</t>
  </si>
  <si>
    <t xml:space="preserve">    099 - Bourání konstrukcí v nové kotelně</t>
  </si>
  <si>
    <t>4,50 vč. přirážky</t>
  </si>
  <si>
    <t xml:space="preserve">    9 - Ostatní konstrukce a práce - bourání</t>
  </si>
  <si>
    <t xml:space="preserve">   99 - Staveništní přesun hmot</t>
  </si>
  <si>
    <t xml:space="preserve">    764 - Konstrukce klempířské</t>
  </si>
  <si>
    <t>764317200</t>
  </si>
  <si>
    <t>Krytiny z Pz tl.0,6 mm střešní železobetonových desek - přístřešek</t>
  </si>
  <si>
    <t xml:space="preserve">3,30*1,30 </t>
  </si>
  <si>
    <t xml:space="preserve">4,30 </t>
  </si>
  <si>
    <t>998764201</t>
  </si>
  <si>
    <t>Přesun hmot klmp -50m výška - 6m</t>
  </si>
  <si>
    <t>%</t>
  </si>
  <si>
    <t xml:space="preserve">    767 - Konstrukce doplňkové kovové</t>
  </si>
  <si>
    <t>767651101</t>
  </si>
  <si>
    <t>767661101</t>
  </si>
  <si>
    <t>767661109</t>
  </si>
  <si>
    <t>998767201</t>
  </si>
  <si>
    <t>D+M ocel.větrací mříž 40/40 cm - nová kotelna</t>
  </si>
  <si>
    <t>D+M ocel.vrat vč. rámu  2/2 křídl.vel. 200/250 cm - přístavek</t>
  </si>
  <si>
    <t>Vytvoření větrací mřížky 40/40 cm ve vratech</t>
  </si>
  <si>
    <t>Přesun kov konstr -50m výška - 6m</t>
  </si>
  <si>
    <t xml:space="preserve">    771 - Podlahy z dlaždic</t>
  </si>
  <si>
    <t>771573131</t>
  </si>
  <si>
    <t>Montáž podlah keram  lepených - doplnění malých ploch (Nová kot.)</t>
  </si>
  <si>
    <t xml:space="preserve">"zeď regulačky" (2,40+4,0)*0,35 </t>
  </si>
  <si>
    <t xml:space="preserve">"základ" (1,60+2*0,10)*(1,0+0,10*2)   </t>
  </si>
  <si>
    <t>597640040</t>
  </si>
  <si>
    <t>dlaždice keramická (dle stávající) - v Nové kotelně</t>
  </si>
  <si>
    <t>Montáž podlah keram  lepených - doplnění malých ploch (SKLAD)</t>
  </si>
  <si>
    <t xml:space="preserve">" SKLAD </t>
  </si>
  <si>
    <t xml:space="preserve">"po  vybouraných základech" 1,50*3,0   * 4 </t>
  </si>
  <si>
    <t xml:space="preserve">" zabeton.šachty " 1,50 * 1,0    * 2 "ks   </t>
  </si>
  <si>
    <t xml:space="preserve">21,0 </t>
  </si>
  <si>
    <t>dlaždice keramická (dle stávající) - ve SKLADU</t>
  </si>
  <si>
    <t>998771201</t>
  </si>
  <si>
    <t>21*1,1</t>
  </si>
  <si>
    <t>4,5*1,1</t>
  </si>
  <si>
    <t>Přesun podlahy výška objektu do  6m</t>
  </si>
  <si>
    <t>Nátěr syntetický zámeč.konstr.2násobný - oprava kolem větr.mřížky vrat</t>
  </si>
  <si>
    <t xml:space="preserve">0,40*0,40  *2 </t>
  </si>
  <si>
    <t xml:space="preserve">"nová vrata </t>
  </si>
  <si>
    <t xml:space="preserve">2,20*2,60*2 </t>
  </si>
  <si>
    <t xml:space="preserve">"větrací mříž"  0,50*0,50  * 2 </t>
  </si>
  <si>
    <t>783225101</t>
  </si>
  <si>
    <t>Nátěr syntetický stávaj.zámeč.konstr.2násobný - zárubeň,větrací mříž</t>
  </si>
  <si>
    <t>783522000</t>
  </si>
  <si>
    <t>Nátěr syntetický. klempířských konstrukcí - přístřešek</t>
  </si>
  <si>
    <t xml:space="preserve">3,20*1,30 </t>
  </si>
  <si>
    <t xml:space="preserve">4,20 </t>
  </si>
  <si>
    <t>784451262</t>
  </si>
  <si>
    <t>Malba  1barevná, místnost v. 5 m  (nová kotelna+ přístavek)</t>
  </si>
  <si>
    <t xml:space="preserve">"strop "    8,10*8,50 </t>
  </si>
  <si>
    <t xml:space="preserve">-2,50*2,50  + 4,0 </t>
  </si>
  <si>
    <t xml:space="preserve">"-0,80*1,97 </t>
  </si>
  <si>
    <t xml:space="preserve">Mezisoučet </t>
  </si>
  <si>
    <t xml:space="preserve">(2,50+0,70)*2*2,80    + 0,70*2,50  - (2,0*2,50-4,0) </t>
  </si>
  <si>
    <t>Malba  1barevná, místnost v. 5 m  (původní kotelna - sklad) - opravované prostupy</t>
  </si>
  <si>
    <t xml:space="preserve">"malba </t>
  </si>
  <si>
    <t xml:space="preserve">"stará kotelna" </t>
  </si>
  <si>
    <t xml:space="preserve">"průduchy zazděné" 2,0*4 </t>
  </si>
  <si>
    <t xml:space="preserve">"dveře"    4,0 </t>
  </si>
  <si>
    <t>Kotelna - Stavební část</t>
  </si>
  <si>
    <t>Kotelna - Technologie vytápění</t>
  </si>
  <si>
    <t>Kotelna - Elektroinstalace a MaR</t>
  </si>
  <si>
    <t>132121-1_2-2 - SPŠD Křimice - PS - Kotelna - Elektroinstalace a MaR</t>
  </si>
  <si>
    <t>132121-1_2-3 - SPŠD Křimice - PS - Kotelna - Plynovod</t>
  </si>
  <si>
    <t>Kotelna - Plynovod</t>
  </si>
  <si>
    <t>631546110R</t>
  </si>
  <si>
    <t>631546130R</t>
  </si>
  <si>
    <t>731119630R</t>
  </si>
  <si>
    <t>484177015R</t>
  </si>
  <si>
    <t>732241127R</t>
  </si>
  <si>
    <t>484170220R</t>
  </si>
  <si>
    <t>484170223R</t>
  </si>
  <si>
    <t>484170222R</t>
  </si>
  <si>
    <t>484170221R</t>
  </si>
  <si>
    <t>631537740R</t>
  </si>
  <si>
    <t>9529011110R</t>
  </si>
  <si>
    <t>732100101R</t>
  </si>
  <si>
    <t>732100102R</t>
  </si>
  <si>
    <t>732100103R</t>
  </si>
  <si>
    <t>358225911R</t>
  </si>
  <si>
    <t>732223902R</t>
  </si>
  <si>
    <t>240050126R</t>
  </si>
  <si>
    <t>484576240R</t>
  </si>
  <si>
    <t>742111160R</t>
  </si>
  <si>
    <t>357116661R</t>
  </si>
  <si>
    <t>132121-2_1 - SPŠD Křimice - PS - SO 06 Škola - Technologie vytápění</t>
  </si>
  <si>
    <t>Škola - technologie vytápění</t>
  </si>
  <si>
    <t>631546040R</t>
  </si>
  <si>
    <t>357116646R</t>
  </si>
  <si>
    <t>742111157R</t>
  </si>
  <si>
    <t>357116658R</t>
  </si>
  <si>
    <t>357116659R</t>
  </si>
  <si>
    <t>357116660R</t>
  </si>
  <si>
    <t>132121-2_2 - SPŠD Křimice - PS - SO 06 Škola - Elektroinstalace a MaR</t>
  </si>
  <si>
    <t>132121-3_1 - SPŠD Křimice - PS - SO 07 Aula - Technologie vytápění</t>
  </si>
  <si>
    <t>Aula - technologie vytápění</t>
  </si>
  <si>
    <t>Aula - elektroinstalace a MaR</t>
  </si>
  <si>
    <t>132121-4_1 - SPŠD Křimice - PS - SO 08 Laboratoře - Technologie vytápění</t>
  </si>
  <si>
    <t>Laboratoře - technologie vytápění</t>
  </si>
  <si>
    <t>132121-4_2 - SPŠD Křimice - PS - SO 08 Laboratoře - Elektroinstalace a MaR</t>
  </si>
  <si>
    <t>Laboratoře - elektroinstalace a MaR</t>
  </si>
  <si>
    <t>Sauna - technologie vytápění</t>
  </si>
  <si>
    <t>Sauna - elektroinstalace a MaR</t>
  </si>
  <si>
    <t>132121-6_1 - SPŠD Křimice - PS - SO 11 Dílny - Technologie vytápění</t>
  </si>
  <si>
    <t>Dílny - technologie vytápění</t>
  </si>
  <si>
    <t>631537740VR</t>
  </si>
  <si>
    <t>132121-5_1 - SPŠD Křimice - PS - SO 09 Sauna - Technologie vytápění</t>
  </si>
  <si>
    <t>132121-5_2 - SPŠD Křimice - PS - SO 09 Sauna - Elektroinstalace a MaR</t>
  </si>
  <si>
    <t>132121-3_2 - SPŠD Křimice - PS - SO 07 Aula - Elektroinstalace a MaR</t>
  </si>
  <si>
    <t>132121-6_2 - SPŠD Křimice - PS - SO 11 Dílny - Elektroinstalace a MaR</t>
  </si>
  <si>
    <t>Dílny - elektroinstalace a MaR</t>
  </si>
  <si>
    <t>132121-7_1 - SPŠD Křimice - PS - SO 12 Garáže - Technologie vytápění</t>
  </si>
  <si>
    <t>Garáže - technologie vytápění</t>
  </si>
  <si>
    <t>Garáže - elektroinstalace a MaR</t>
  </si>
  <si>
    <t>132121-7_2 - SPŠD Křimice - PS - SO 12 Garáže - Elektroinstalace a MaR</t>
  </si>
  <si>
    <t>132121-8_2 - SPŠD Křimice - PS - Venkovní rozvody - Datové rozvody</t>
  </si>
  <si>
    <t>09 - Přemístění vybouraných hmot a sutí</t>
  </si>
  <si>
    <t>11 - Přípravné a přidružené práce</t>
  </si>
  <si>
    <t>12 - Odkopávky a prokopávky</t>
  </si>
  <si>
    <t>Vodorov přemístění suti na skládku do 6000m (živice)</t>
  </si>
  <si>
    <t>Příplatek za každých dalších započatých 1000 m přes 6000 m (živice)</t>
  </si>
  <si>
    <t>Poplatek za skládku  - živice</t>
  </si>
  <si>
    <t>Vodorov přemístění kameniva na skládku do 6000 m</t>
  </si>
  <si>
    <t>Přípl za každých dalších započatých 1000 m přes 6000 m ( kamenivo)</t>
  </si>
  <si>
    <t>Poplatek za skládku kameniva</t>
  </si>
  <si>
    <t>Vodorov přemístění suti na skládku do 6000 m (beton)</t>
  </si>
  <si>
    <t>Příplatek za každých dalších započatých 1000 m přes 6000 m (beton.)</t>
  </si>
  <si>
    <t>Poplatek za skládku suti - beton</t>
  </si>
  <si>
    <t>Vodorov přemístění suti na skládku do 6000 m (železobeton)</t>
  </si>
  <si>
    <t>Příplatek za každých dalších započatých 1000 m přes 6000 m (železobet.)</t>
  </si>
  <si>
    <t>Poplatek za skládku suti - železobeton</t>
  </si>
  <si>
    <t>110000001</t>
  </si>
  <si>
    <t>Vytýčení sítí</t>
  </si>
  <si>
    <t>soub</t>
  </si>
  <si>
    <t>110000005</t>
  </si>
  <si>
    <t>Geodetické vytyčení</t>
  </si>
  <si>
    <t>113201111</t>
  </si>
  <si>
    <t>Vytrhání obrub chodníkových ležatých</t>
  </si>
  <si>
    <t xml:space="preserve">"u kotelny"  3,0+4,50 +13,0 </t>
  </si>
  <si>
    <t xml:space="preserve">"kamen.obr. před dílnou"  3,0 </t>
  </si>
  <si>
    <t xml:space="preserve">"za dílnou" 3,00 </t>
  </si>
  <si>
    <t xml:space="preserve">"střední komunikace" 3,0+3,0 </t>
  </si>
  <si>
    <t>113106531</t>
  </si>
  <si>
    <t>Rozebrání dlažeb ze zámkové dlažby do kam těž pl.do 200 m2</t>
  </si>
  <si>
    <t xml:space="preserve">"u školy"  2,50*3,0 </t>
  </si>
  <si>
    <t xml:space="preserve">"zarostlá dlažba"  (4,0+10,0+20,0+1,0)*3,0 </t>
  </si>
  <si>
    <t xml:space="preserve">                          5,0*7,10 </t>
  </si>
  <si>
    <t>113107142</t>
  </si>
  <si>
    <t>Odstraň krytu živičného  tl 10cm</t>
  </si>
  <si>
    <t xml:space="preserve">"u kotelny"  6,50*3,0 +4,0*4,50 </t>
  </si>
  <si>
    <t xml:space="preserve">" k dílnám"  18,0*2,80 </t>
  </si>
  <si>
    <t xml:space="preserve">"přes hlav.kom. "  6,50*3,00 </t>
  </si>
  <si>
    <t xml:space="preserve">"za dfílnami ke garážím"  15,0*2,35 </t>
  </si>
  <si>
    <t xml:space="preserve">" u auly"  7,0* 4,50 </t>
  </si>
  <si>
    <t xml:space="preserve">174,30 </t>
  </si>
  <si>
    <t>113107122</t>
  </si>
  <si>
    <t>Odstraň podklad 200m2 kam drc tl20cm</t>
  </si>
  <si>
    <t xml:space="preserve">" viz rozebrání dklažeb "     148,0 </t>
  </si>
  <si>
    <t>113107123</t>
  </si>
  <si>
    <t>Odstraň podkladu do 200m2  z kameniva drceného tl 30cm</t>
  </si>
  <si>
    <t xml:space="preserve">"viz pod živičnými plochami </t>
  </si>
  <si>
    <t>121101102</t>
  </si>
  <si>
    <t>Sejmutí ornice s přemístěním přes 50 m do 100 m</t>
  </si>
  <si>
    <t xml:space="preserve">"za čerpací stanicí </t>
  </si>
  <si>
    <t xml:space="preserve">27,0*4,0+ 7,0*5,0 </t>
  </si>
  <si>
    <t xml:space="preserve">"u laborat."   47,0*3,30 </t>
  </si>
  <si>
    <t xml:space="preserve">" k aule"   (20,0+8,0+5,0)  * 2,7 </t>
  </si>
  <si>
    <t xml:space="preserve">"Ld1 - Ld2 "  4,50*2,25 </t>
  </si>
  <si>
    <t xml:space="preserve">397,30" m2"   *0,15 </t>
  </si>
  <si>
    <t xml:space="preserve">59,60 </t>
  </si>
  <si>
    <t>13 - Hloubené vykopávky</t>
  </si>
  <si>
    <t>132201202</t>
  </si>
  <si>
    <t>Hloubení rýh do 2000 mm ve tř. 3 do 1000m3</t>
  </si>
  <si>
    <t xml:space="preserve">" od kotelny nad kanálem"   10,0*3,0* (0,85 -0,30) </t>
  </si>
  <si>
    <t xml:space="preserve">"od La1 k sauně"  8,0 * 1,0*0,73 </t>
  </si>
  <si>
    <t xml:space="preserve">"na kanále za čerpačkou"  28,0*2,20*0,82   + 4,50 *6,50 * 0,82 </t>
  </si>
  <si>
    <t xml:space="preserve">"přes komunikaci" 6,0*2,50*  (0,47-0,25) </t>
  </si>
  <si>
    <t xml:space="preserve">"kolem laboratoří k chodbě"  47,0*2,50* (0,69-0,15) </t>
  </si>
  <si>
    <t xml:space="preserve">"šachta - rozšíření"  5,0 * (2,0+1,0) * (0,67-0,15) </t>
  </si>
  <si>
    <t xml:space="preserve">"za chodbou k VS školy "  (30,0+9,10+6,0)* 2,50*(0,60-0,15) </t>
  </si>
  <si>
    <t xml:space="preserve">"Ld1-Ld2  výkop"  4,50* 0,88*  (1,15-0,15) </t>
  </si>
  <si>
    <t xml:space="preserve">"hl.řad - aula"  (28,60+7,0+4,50+3,60)*2,50  * (1,0-0,15) </t>
  </si>
  <si>
    <t xml:space="preserve">"L3 - dílny"   24,0  * 2,40 * (0,51-0,30) </t>
  </si>
  <si>
    <t xml:space="preserve">"dílny - garáže"  16,90 * 2,20* (0,61-0,30) </t>
  </si>
  <si>
    <t xml:space="preserve">342,56   * 0,50 "  % v zemině 3 nebo 4" </t>
  </si>
  <si>
    <t>132201209</t>
  </si>
  <si>
    <t>Přípl za lepivost tř. 3</t>
  </si>
  <si>
    <t>132301202</t>
  </si>
  <si>
    <t>Hloubení rýh 2000mm tř.4 do 1000m3</t>
  </si>
  <si>
    <t>Přípl za lepivost tř. 4</t>
  </si>
  <si>
    <t>130001101</t>
  </si>
  <si>
    <t>Ztížení vykopávky v blízkosti podzemních vedení - příplatek</t>
  </si>
  <si>
    <t xml:space="preserve">"za čerpací stanicí"   </t>
  </si>
  <si>
    <t xml:space="preserve">"kabel NN"  2,50*1,0*1,50 </t>
  </si>
  <si>
    <t xml:space="preserve">"kabel VO"  2,50*1,0*1,50 </t>
  </si>
  <si>
    <t xml:space="preserve">"kanalizace"   2,50 *1,20*1,70 </t>
  </si>
  <si>
    <t xml:space="preserve">"vodovod"     2,50 *1,10 *1,60 </t>
  </si>
  <si>
    <t xml:space="preserve">"pod dlažbou" </t>
  </si>
  <si>
    <t xml:space="preserve">"kabel NN " 2,50*1,0*1,50 </t>
  </si>
  <si>
    <t xml:space="preserve">"kanalizace"  2,50*1,10*1,60 </t>
  </si>
  <si>
    <t xml:space="preserve">" u VS školy"  2,50*1,0*1,40 </t>
  </si>
  <si>
    <t xml:space="preserve">"OP 2"  "2x vodovod"  2,20*1,10*1,50       *2 </t>
  </si>
  <si>
    <t xml:space="preserve">            "kanalizace "  3,5 </t>
  </si>
  <si>
    <t xml:space="preserve">"stl.plyn"    2,20*1,0*1,50 </t>
  </si>
  <si>
    <t xml:space="preserve">" VO "  2,20*1,0*1,50 </t>
  </si>
  <si>
    <t xml:space="preserve">"dílny-garáže"   "kabel NN "  3* 2,20*1,0*1,50 </t>
  </si>
  <si>
    <t xml:space="preserve">                      "kanalizace"       3,0 </t>
  </si>
  <si>
    <t xml:space="preserve">"OP 4- kabel NN "  2,40    * 2 </t>
  </si>
  <si>
    <t xml:space="preserve">"OP 3 - kabel NN 2x "    2,40*2 </t>
  </si>
  <si>
    <t>132121-8_1-1 - SPŠD Křimice - PS - Venkovní rozvody - Teplovody - stavební část</t>
  </si>
  <si>
    <t>Teplovody - stavební část</t>
  </si>
  <si>
    <t>Datové rozvody</t>
  </si>
  <si>
    <t>09</t>
  </si>
  <si>
    <t>Přemístění vybouraných hmot a sutí</t>
  </si>
  <si>
    <t>Přípravné a přidružené práce</t>
  </si>
  <si>
    <t>Odkopávky a prokopávky</t>
  </si>
  <si>
    <t>Hloubené vykopávky</t>
  </si>
  <si>
    <t>Roubení  výkopů</t>
  </si>
  <si>
    <t>Přemístění výkopku</t>
  </si>
  <si>
    <t>Konstrukce ze zemin</t>
  </si>
  <si>
    <t>Povrchové úpravy terénu</t>
  </si>
  <si>
    <t>Stěny a příčky</t>
  </si>
  <si>
    <t>Podkladní a vedlejší konsrukce (kromě vozovek)</t>
  </si>
  <si>
    <t>Konstrukce a práce při montážích</t>
  </si>
  <si>
    <t>Podkladní vrstvy komunikací a zpevněných ploch</t>
  </si>
  <si>
    <t>57</t>
  </si>
  <si>
    <t>Kryty zpevněných ploch - opravy</t>
  </si>
  <si>
    <t>Podlahy a podlahové konstrukce</t>
  </si>
  <si>
    <t>Doplňující konstr.a práce na zpev.plochách</t>
  </si>
  <si>
    <t>Různé dokončovací konstrukce a práce</t>
  </si>
  <si>
    <t>Bourání konstrukcí</t>
  </si>
  <si>
    <t>Ostatní bourací práce</t>
  </si>
  <si>
    <t>711</t>
  </si>
  <si>
    <t>Izolace proti vodě a vlhkosti</t>
  </si>
  <si>
    <t>979083117</t>
  </si>
  <si>
    <t>979083191</t>
  </si>
  <si>
    <t>979990121</t>
  </si>
  <si>
    <t>979999003</t>
  </si>
  <si>
    <t>979990103</t>
  </si>
  <si>
    <t>979990108</t>
  </si>
  <si>
    <t>139601102</t>
  </si>
  <si>
    <t>139601103</t>
  </si>
  <si>
    <t>Ruční vykop jam,rýh a šachet v hor. tř. 3</t>
  </si>
  <si>
    <t>Ruční vykop jam,rýh a šachet v hor. tř. 4</t>
  </si>
  <si>
    <t xml:space="preserve">"pod chodbou "  4,40* 2,10*0,79 </t>
  </si>
  <si>
    <t xml:space="preserve">"u vstupu do obj."   0,5*1,0*0,60   * 7 </t>
  </si>
  <si>
    <t xml:space="preserve">" x 50% v hor. 3,4 "  4,70 </t>
  </si>
  <si>
    <t>151101101</t>
  </si>
  <si>
    <t>Pažení a rozepření stěn rýh - příložné hl.do 2m rýhy</t>
  </si>
  <si>
    <t xml:space="preserve">"OP 1"  12,211 * 1,84*2  + 0,04 </t>
  </si>
  <si>
    <t xml:space="preserve">44,98 </t>
  </si>
  <si>
    <t>151101111</t>
  </si>
  <si>
    <t>Odstranění pažení stěn rýh - příložné -  hl. 2m přílož.</t>
  </si>
  <si>
    <t>15 - Roubení výkopů</t>
  </si>
  <si>
    <t>16 - Přemístění výkopku</t>
  </si>
  <si>
    <t xml:space="preserve">" výkopy bez kanálů </t>
  </si>
  <si>
    <t>161101101</t>
  </si>
  <si>
    <t>Svislé přemístění výkopku tř.4 2,5m</t>
  </si>
  <si>
    <t>162301101</t>
  </si>
  <si>
    <t>Vodorovné přemístění výkopku z hor. 4 do 500m</t>
  </si>
  <si>
    <t xml:space="preserve">"veškerý výkopek </t>
  </si>
  <si>
    <t>162201201</t>
  </si>
  <si>
    <t>742111138R</t>
  </si>
  <si>
    <t>Nouzové zářivkové svítidlo IP65 1x8W+akumulátor 1hod/1,0Ah - montáž</t>
  </si>
  <si>
    <t>357116639R</t>
  </si>
  <si>
    <t>Nouzové zářivkové svítidlo IP65 1x8W+akumulátor 1hod/1,0Ah - dodávka</t>
  </si>
  <si>
    <t>742111149R</t>
  </si>
  <si>
    <t>Detektor hořlavých plynů (CO) - montáž</t>
  </si>
  <si>
    <t>357116650R</t>
  </si>
  <si>
    <t>Detektor hořlavých plynů (CO) - dodávka</t>
  </si>
  <si>
    <t>742111150R</t>
  </si>
  <si>
    <t>Detektor hořlavých plynů (methan) - montáž</t>
  </si>
  <si>
    <t>357116651R</t>
  </si>
  <si>
    <t>Detektor hořlavých plynů (methan) - dodávka</t>
  </si>
  <si>
    <t>742111151R</t>
  </si>
  <si>
    <t>Maják červený IP45 - montáž</t>
  </si>
  <si>
    <t>357116652R</t>
  </si>
  <si>
    <t>Maják červený IP45 - dodávka</t>
  </si>
  <si>
    <t>742111152R</t>
  </si>
  <si>
    <t>Siréna 80dB, IP45 - montáž</t>
  </si>
  <si>
    <t>357116653R</t>
  </si>
  <si>
    <t>Siréna 80dB, IP45 - dodávka</t>
  </si>
  <si>
    <t>74211153R</t>
  </si>
  <si>
    <t>Tlačítko odstavení 1NO, 1NC elektřiny celého objektu v krabici se skleněným průhledným krytem IP55 - montáž</t>
  </si>
  <si>
    <t>357116654R</t>
  </si>
  <si>
    <t>Tlačítko odstavení 1NO, 1NC elektřiny celého objektu v krabici se skleněným průhledným krytem IP55 - dodávka</t>
  </si>
  <si>
    <t>742111139R</t>
  </si>
  <si>
    <t>jistič 40A/3 char.C - montáž</t>
  </si>
  <si>
    <t>357116640R</t>
  </si>
  <si>
    <t>jistič 40A/3 char.C - dodávka</t>
  </si>
  <si>
    <t>742111154R</t>
  </si>
  <si>
    <t>jistič 25A/3 char. C - montáž</t>
  </si>
  <si>
    <t>357116655R</t>
  </si>
  <si>
    <t>jistič 25A/3 char. C - dodávka</t>
  </si>
  <si>
    <t>742111155R</t>
  </si>
  <si>
    <t>Hlavní vypínač objektu s podpěťovou spouští - montáž</t>
  </si>
  <si>
    <t>357116656R</t>
  </si>
  <si>
    <t>Hlavní vypínač objektu s podpěťovou spouští - dodávka</t>
  </si>
  <si>
    <t>742111140R</t>
  </si>
  <si>
    <t>Kabel instalační 5J 10mm2 - montáž</t>
  </si>
  <si>
    <t>357116641R</t>
  </si>
  <si>
    <t>Kabel instalační 5J 10mm2 - dodávka</t>
  </si>
  <si>
    <t>742111156R</t>
  </si>
  <si>
    <t>kabel instalační 5J 4mm2 - montáž</t>
  </si>
  <si>
    <t>357116657R</t>
  </si>
  <si>
    <t>kabel instalační 5J 4mm2 - dodávka</t>
  </si>
  <si>
    <t>742111141R</t>
  </si>
  <si>
    <t>kabel instalační 3J 1,5mm2 - montáž</t>
  </si>
  <si>
    <t>357116642R</t>
  </si>
  <si>
    <t>kabel instalační 3J 1,5mm2 - dodávka</t>
  </si>
  <si>
    <t>742111120R</t>
  </si>
  <si>
    <t>Jistič 16A/3 char.C - montáž</t>
  </si>
  <si>
    <t>357116621R</t>
  </si>
  <si>
    <t>Jistič 16A/3 char.C - dodávka</t>
  </si>
  <si>
    <t>742111104R</t>
  </si>
  <si>
    <t>Kabel instalační 5J 2,5mm2 - montáž</t>
  </si>
  <si>
    <t>357116604R</t>
  </si>
  <si>
    <t>Kabel instalační 5J 2,5mm2 - dodávka</t>
  </si>
  <si>
    <t>kabel instalační 2O 1,5mm2 - montáž</t>
  </si>
  <si>
    <t>kabel instalační 2O 1,5mm2 - dodávka</t>
  </si>
  <si>
    <t>742111105R</t>
  </si>
  <si>
    <t>Kabel instalační kroucený, stíněný 2x2x0,8mm2 - montáž</t>
  </si>
  <si>
    <t>357116605R</t>
  </si>
  <si>
    <t>Kabel instalační kroucený, stíněný 2x2x0,8mm2 - dodávka</t>
  </si>
  <si>
    <t>742111123R</t>
  </si>
  <si>
    <t>Kabel flexibilní stíněný 2x0,5mm2 - montáž</t>
  </si>
  <si>
    <t>357116624R</t>
  </si>
  <si>
    <t>Kabel flexibilní stíněný 2x0,5mm2 - dodávka</t>
  </si>
  <si>
    <t>742111126R</t>
  </si>
  <si>
    <t>Kabel flexibilní stíněný 4x0,5mm2 - montáž</t>
  </si>
  <si>
    <t>357116627R</t>
  </si>
  <si>
    <t>Kabel flexibilní stíněný 4x0,5mm2 - dodávka</t>
  </si>
  <si>
    <t>742111106R</t>
  </si>
  <si>
    <t>Kabel flexibilní stíněný 3x0,5mm2 - montáž</t>
  </si>
  <si>
    <t>357116606R</t>
  </si>
  <si>
    <t>Kabel flexibilní stíněný 3x0,5mm2 - dodávka</t>
  </si>
  <si>
    <t>742111121R</t>
  </si>
  <si>
    <t>Kabel flexibilní 5G 2,5mm2 - montáž</t>
  </si>
  <si>
    <t>357116622R</t>
  </si>
  <si>
    <t>Kabel flexibilní 5G 2,5mm2 - dodávka</t>
  </si>
  <si>
    <t>742111107R</t>
  </si>
  <si>
    <t>Kabel flexibilní 5G 1,5mm2 - montáž</t>
  </si>
  <si>
    <t>357116607R</t>
  </si>
  <si>
    <t>Kabel flexibilní 5G 1,5mm2 - dodávka</t>
  </si>
  <si>
    <t>742111158R</t>
  </si>
  <si>
    <t>Kabel flexibilní 5G 0,5mm2 - montáž</t>
  </si>
  <si>
    <t>Kabel flexibilní 5G 0,5mm2 - dodávka</t>
  </si>
  <si>
    <t>742111142R</t>
  </si>
  <si>
    <t>Kabel flexibilní 4G 1,5mm2 - montáž</t>
  </si>
  <si>
    <t>357116643R</t>
  </si>
  <si>
    <t>Kabel flexibilní 4G 1,5mm2 - dodávka</t>
  </si>
  <si>
    <t>742111108R</t>
  </si>
  <si>
    <t>Kabel flexibilní 3G 2,5mm2 - montáž</t>
  </si>
  <si>
    <t>357116608R</t>
  </si>
  <si>
    <t>Kabel flexibilní 3G 2,5mm2 - dodávka</t>
  </si>
  <si>
    <t>742111159R</t>
  </si>
  <si>
    <t>Kabel flexibilní 3G 1,5mm2 - montáž</t>
  </si>
  <si>
    <t>Kabel flexibilní 3G 1,5mm2 - dodávka</t>
  </si>
  <si>
    <t>742111109R</t>
  </si>
  <si>
    <t>Kabel flexibilní 3G 1mm2 - montáž</t>
  </si>
  <si>
    <t>357116609R</t>
  </si>
  <si>
    <t>Kabel flexibilní 3G 1mm2 - dodávka</t>
  </si>
  <si>
    <t>742111110R</t>
  </si>
  <si>
    <t>Kabel flexibilní 2x0,5mm2 - montáž</t>
  </si>
  <si>
    <t>357116610R</t>
  </si>
  <si>
    <t>Kabel flexibilní 2x0,5mm2 - dodávka</t>
  </si>
  <si>
    <t>742111111R</t>
  </si>
  <si>
    <t>Kabel flexibilní 3x0,5mm2 - montáž</t>
  </si>
  <si>
    <t>357116611R</t>
  </si>
  <si>
    <t>Kabel flexibilní 3x0,5mm2 - dodávka</t>
  </si>
  <si>
    <t>742111122R</t>
  </si>
  <si>
    <t>Kabel flexibilní 4x0,5mm2 - montáž</t>
  </si>
  <si>
    <t>357116623R</t>
  </si>
  <si>
    <t>Kabel flexibilní 4x0,5mm2 - dodávka</t>
  </si>
  <si>
    <t>742111112R</t>
  </si>
  <si>
    <t>Kabel datový kroucený 4x2x0,52CAT5e - montáž</t>
  </si>
  <si>
    <t>357116612R</t>
  </si>
  <si>
    <t>Kabel datový kroucený 4x2x0,52CAT5e - dodávka</t>
  </si>
  <si>
    <t>742111113R</t>
  </si>
  <si>
    <t>Ekvipotenciální svorkovnice s krytem - montáž</t>
  </si>
  <si>
    <t>357116613R</t>
  </si>
  <si>
    <t>Ekvipotenciální svorkovnice s krytem - dodávka</t>
  </si>
  <si>
    <t>Drátěný kabelový žlab 54x50mm - montáž</t>
  </si>
  <si>
    <t>Drátěný kabelový žlab 54x50mm - dodávka</t>
  </si>
  <si>
    <t>742111143R</t>
  </si>
  <si>
    <t>Drátěný kabelový žlab 200x50mm - montáž</t>
  </si>
  <si>
    <t>357116644R</t>
  </si>
  <si>
    <t>Drátěný kabelový žlab 200x50mm - dodávka</t>
  </si>
  <si>
    <t>742111115R</t>
  </si>
  <si>
    <t>Lišta plastová bílá 40x20 elektroinstalační - montáž</t>
  </si>
  <si>
    <t>357116615R</t>
  </si>
  <si>
    <t>Lišta plastová bílá 40x20 elektroinstalační - dodávka</t>
  </si>
  <si>
    <t>742111116R</t>
  </si>
  <si>
    <t>Vodič CYA 4mm2 ž/z - montáž</t>
  </si>
  <si>
    <t>357116616R</t>
  </si>
  <si>
    <t>Vodič CYA 4mm2 ž/z - dodávka</t>
  </si>
  <si>
    <t>742111117R</t>
  </si>
  <si>
    <t>Vodič CYA 6mm2 ž/z - montáž</t>
  </si>
  <si>
    <t>357116617R</t>
  </si>
  <si>
    <t>Vodič CYA 6mm2 ž/z - dodávka</t>
  </si>
  <si>
    <t>742111118R</t>
  </si>
  <si>
    <t>Vodič CYA 10mm2 ž/z - montáž</t>
  </si>
  <si>
    <t>3571166181R</t>
  </si>
  <si>
    <t>Vodič CYA 10mm2 ž/z - dodávka</t>
  </si>
  <si>
    <t>740991101R</t>
  </si>
  <si>
    <t>Drobný upevňovací a spojovací materiál - montáž</t>
  </si>
  <si>
    <t>357116619R</t>
  </si>
  <si>
    <t>Drobný upevňovací a spojovací materiál - dodávka</t>
  </si>
  <si>
    <t>740991102R</t>
  </si>
  <si>
    <t>Demontáž stávajícího zařízení PS</t>
  </si>
  <si>
    <t>740991103R</t>
  </si>
  <si>
    <t>Montáž a zapojení PS</t>
  </si>
  <si>
    <t>740991104R</t>
  </si>
  <si>
    <t>SW, oživení, zaškolení</t>
  </si>
  <si>
    <t>740991105R</t>
  </si>
  <si>
    <t>Výchozí revize</t>
  </si>
  <si>
    <t>357116601R</t>
  </si>
  <si>
    <t>Rozvaděč D7 ( viz projekt MaR)</t>
  </si>
  <si>
    <t>Zásuvka nástěnná 230V IP44</t>
  </si>
  <si>
    <t>357116603R</t>
  </si>
  <si>
    <t>Jistič 10A/3 char.C</t>
  </si>
  <si>
    <t>357116304R</t>
  </si>
  <si>
    <t>Kabel instalační 5J 2, 5mm2</t>
  </si>
  <si>
    <t>Kabel instalační kroucený, stíněný 2x2x0,8mm2</t>
  </si>
  <si>
    <t>Kabel flexibilní stíněný 3x0,5mm2</t>
  </si>
  <si>
    <t>Kabel flexibilní 5G 1,5mm2</t>
  </si>
  <si>
    <t>Kabel flexibilní 3G 2,5mm2</t>
  </si>
  <si>
    <t>Kabel flexibilní 3G 1mm2</t>
  </si>
  <si>
    <t>Kabel flexibilní 2x0,5mm2</t>
  </si>
  <si>
    <t>Kabel flexibilní 3x0,5mm2</t>
  </si>
  <si>
    <t>Kabel datový kroucený 4x2x0,52mm2</t>
  </si>
  <si>
    <t>Ekvipotenciální svorkovnice s krytem</t>
  </si>
  <si>
    <t>357116614R</t>
  </si>
  <si>
    <t>Drátěný kabelový žlab 30x50mm</t>
  </si>
  <si>
    <t>Lišta plastová bílá 40x20 elektroinstalační</t>
  </si>
  <si>
    <t>Vodič CYA 4mm2 ž/z</t>
  </si>
  <si>
    <t>Vodič CYA 6mm2 ž/z</t>
  </si>
  <si>
    <t>357116618R</t>
  </si>
  <si>
    <t>Vodič CYA 10mm2 ž/z</t>
  </si>
  <si>
    <t>742111129R</t>
  </si>
  <si>
    <t>Rozvaděč D2 ( viz projekt MaR) - montáž</t>
  </si>
  <si>
    <t>357116630R</t>
  </si>
  <si>
    <t>Rozvaděč D2 ( viz projekt MaR) - dodávka</t>
  </si>
  <si>
    <t>742111137R</t>
  </si>
  <si>
    <t>Spínač jednopólový, řazení 1 - montáž</t>
  </si>
  <si>
    <t>357116638R</t>
  </si>
  <si>
    <t>Spínač jednopólový, řazení 1 - dodávka</t>
  </si>
  <si>
    <t>742111114R</t>
  </si>
  <si>
    <t>Drátěný kabelový žlab 30x50mm - montáž</t>
  </si>
  <si>
    <t>Drátěný kabelový žlab 30x50mm - dodávka</t>
  </si>
  <si>
    <t>742111127R</t>
  </si>
  <si>
    <t>Rozvaděč D3 ( viz projekt MaR) - montáž</t>
  </si>
  <si>
    <t>357116628R</t>
  </si>
  <si>
    <t>Rozvaděč D3 ( viz projekt MaR) - dodávka</t>
  </si>
  <si>
    <t>742111103R</t>
  </si>
  <si>
    <t>Demontáž potrubí ocelové pozinkované závitové do DN 50</t>
  </si>
  <si>
    <t>722290821R</t>
  </si>
  <si>
    <t>Přemístění vnitrostaveništní demontovaných hmot pro vnitřní vodovod v objektech výšky do 6 m</t>
  </si>
  <si>
    <t>733120815R</t>
  </si>
  <si>
    <t>Demontáž potrubí ocelového hladkého do D 38</t>
  </si>
  <si>
    <t>733120826R</t>
  </si>
  <si>
    <t>Demontáž potrubí ocelového hladkého do D 89</t>
  </si>
  <si>
    <t>733120836R</t>
  </si>
  <si>
    <t>Demontáž potrubí ocelového hladkého do D 159</t>
  </si>
  <si>
    <t>733120839R</t>
  </si>
  <si>
    <t>Demontáž potrubí ocelového hladkého D 219</t>
  </si>
  <si>
    <t>733191823R</t>
  </si>
  <si>
    <t>Odřezání držáku potrubí třmenového do D 76 bez demontáže podpěr, konzol nebo výložníků</t>
  </si>
  <si>
    <t>733191836R</t>
  </si>
  <si>
    <t>Odřezání držáku potrubí třmenového do D 159 bez demontáže podpěr, konzol nebo výložníků</t>
  </si>
  <si>
    <t>733191844R</t>
  </si>
  <si>
    <t>Odřezání držáku potrubí třmenového do D 377 bez demontáže podpěr, konzol nebo výložníků</t>
  </si>
  <si>
    <t>733194820R</t>
  </si>
  <si>
    <t>Rozřezání konzoly, podpěry nebo výložníku pro potrubí z U profilu do U 10</t>
  </si>
  <si>
    <t>733194830R</t>
  </si>
  <si>
    <t>Rozřezání konzoly, podpěry nebo výložníku pro potrubí z U profilu do U 14</t>
  </si>
  <si>
    <t>733890801R</t>
  </si>
  <si>
    <t>Přemístění potrubí demontovaného vodorovně do 100 m v objektech výšky do 6 m</t>
  </si>
  <si>
    <t>9230012001R</t>
  </si>
  <si>
    <t>Předizolované potrubí přímé, 6 m. DN 25, izolační třída 2 - montáž</t>
  </si>
  <si>
    <t>147001R</t>
  </si>
  <si>
    <t>Předizolované potrubí přímé, 6 m. DN 25, izolační třída 2 - dodávka</t>
  </si>
  <si>
    <t>9230012002R</t>
  </si>
  <si>
    <t>Předizolované potrubí přímé, 12 m, DN 40, izolační třída 2 - montáž</t>
  </si>
  <si>
    <t>147002R</t>
  </si>
  <si>
    <t>Předizolované potrubí přímé, 12 m, DN 40, izolační třída 2 - dodávka</t>
  </si>
  <si>
    <t>9230012003R</t>
  </si>
  <si>
    <t>Předizolované potrubí přímé, 6 m, DN 40, izolační třída 2 - montáž</t>
  </si>
  <si>
    <t>147003R</t>
  </si>
  <si>
    <t>Předizolované potrubí přímé, 6 m, DN 40, izolační třída 2 - dodávka</t>
  </si>
  <si>
    <t>9230012004R</t>
  </si>
  <si>
    <t>Předizolované potrubí přímé, 6 m, DN 50, izolační třída 2 - montáž</t>
  </si>
  <si>
    <t>147004R</t>
  </si>
  <si>
    <t>Předizolované potrubí přímé, 6 m, DN 50, izolační třída 2 - dodávka</t>
  </si>
  <si>
    <t>9230012005R</t>
  </si>
  <si>
    <t>Předizolované potrubí přímé, 12 m, DN 80, izolační třída 2 - montáž</t>
  </si>
  <si>
    <t>147005R</t>
  </si>
  <si>
    <t>Předizolované potrubí přímé, 12 m, DN 80, izolační třída 2 - dodávka</t>
  </si>
  <si>
    <t>9230012006R</t>
  </si>
  <si>
    <t>Předizolované potrubí přímé, 6 m, DN 80, izolační třída 2 - montáž</t>
  </si>
  <si>
    <t>147006R</t>
  </si>
  <si>
    <t>Předizolované potrubí přímé, 6 m, DN 80, izolační třída 2 - dodávka</t>
  </si>
  <si>
    <t>9230012007R</t>
  </si>
  <si>
    <t>Předizolované potrubí přímé, 12 m, DN 100, izolační třída 2 - montáž</t>
  </si>
  <si>
    <t>147007R</t>
  </si>
  <si>
    <t>Předizolované potrubí přímé, 12 m, DN 100, izolační třída 2 - dodávka</t>
  </si>
  <si>
    <t>9230012008R</t>
  </si>
  <si>
    <t>Předizolované potrubí přímé, 12 m, DN 125, izolační třída 2 - montáž</t>
  </si>
  <si>
    <t>147008R</t>
  </si>
  <si>
    <t>Předizolované potrubí přímé, 12 m, DN 125, izolační třída 2 - dodávka</t>
  </si>
  <si>
    <t>9230012009R</t>
  </si>
  <si>
    <t>Předizolovaný oblouk s alarmsystémem, 90°, 1x1 m, DN 25, izolační třída 2 - montáž</t>
  </si>
  <si>
    <t>146001R</t>
  </si>
  <si>
    <t>Předizolovaný oblouk s alarmsystémem, 90°, 1x1 m, DN 25, izolační třída 2 - dodávka</t>
  </si>
  <si>
    <t>9230012010R</t>
  </si>
  <si>
    <t>Předizolovaný oblouk s alarmsystémem, 90°, 1x2 m, DN 25, izolační třída 2 - montáž</t>
  </si>
  <si>
    <t>146002R</t>
  </si>
  <si>
    <t>Předizolovaný oblouk s alarmsystémem, 90°, 1x2 m, DN 25, izolační třída 2 - dodávka</t>
  </si>
  <si>
    <t>9230012011R</t>
  </si>
  <si>
    <t>Předizolovaný oblouk s alarmsystémem, 90°, 1x1 m, DN 40, izolační třída 2 - montáž</t>
  </si>
  <si>
    <t>146003R</t>
  </si>
  <si>
    <t>Předizolovaný oblouk s alarmsystémem, 90°, 1x1 m, DN 40, izolační třída 2 - dodávka</t>
  </si>
  <si>
    <t>9230012012R</t>
  </si>
  <si>
    <t>Předizolovaný oblouk s alarmsystémem, 90°, 1x1 m, DN 50, izolační třída 2 - montáž</t>
  </si>
  <si>
    <t>146004R</t>
  </si>
  <si>
    <t>Předizolovaný oblouk s alarmsystémem, 90°, 1x1 m, DN 50, izolační třída 2 - dodávka</t>
  </si>
  <si>
    <t>9230012013R</t>
  </si>
  <si>
    <t>Předizolovaný oblouk s alarmsystémem, 90°, 1x1 m, DN 80, izolační třída 2 - montáž</t>
  </si>
  <si>
    <t>146005R</t>
  </si>
  <si>
    <t>Předizolovaný oblouk s alarmsystémem, 90°, 1x1 m, DN 80, izolační třída 2 - dodávka</t>
  </si>
  <si>
    <t>9230012014R</t>
  </si>
  <si>
    <t>Předizolovaný oblouk s alarmsystémem, 90°, 1x2 m, DN 80, izolační třída 2 - montáž</t>
  </si>
  <si>
    <t>146006R</t>
  </si>
  <si>
    <t>Předizolovaný oblouk s alarmsystémem, 90°, 1x2 m, DN 80, izolační třída 2 - dodávka</t>
  </si>
  <si>
    <t>9230012015R</t>
  </si>
  <si>
    <t>Předizolovaný oblouk s alarmsystémem, 90°, 1x1 m, DN 100, izolační třída 2 - montáž</t>
  </si>
  <si>
    <t>146007R</t>
  </si>
  <si>
    <t>Předizolovaný oblouk s alarmsystémem, 90°, 1x1 m, DN 100, izolační třída 2 - dodávka</t>
  </si>
  <si>
    <t>9230012016R</t>
  </si>
  <si>
    <t>Předizolovaný oblouk s alarmsystémem, 90°, 1x1 m, DN 125, izolační třída 2 - montáž</t>
  </si>
  <si>
    <t>146008R</t>
  </si>
  <si>
    <t>Předizolovaný oblouk s alarmsystémem, 90°, 1x1 m, DN 125, izolační třída 2 - dodávka</t>
  </si>
  <si>
    <t>9230012017R</t>
  </si>
  <si>
    <t>Odbočka paralelní, DN 100/DN50, izolační třída 2 - montáž</t>
  </si>
  <si>
    <t>146009R</t>
  </si>
  <si>
    <t>Odbočka paralelní, DN 100/DN50, izolační třída 2 - dodávka</t>
  </si>
  <si>
    <t>9230012018R</t>
  </si>
  <si>
    <t>Odbočka paralelní DN100/DN40, izolační třída 2 - montáž</t>
  </si>
  <si>
    <t>146010R</t>
  </si>
  <si>
    <t>Odbočka paralelní DN100/DN40, izolační třída 2 - dodávka</t>
  </si>
  <si>
    <t>9230012019R</t>
  </si>
  <si>
    <t>Odbočka paralelní DN 125/DN80, izolační třída 2 - montáž</t>
  </si>
  <si>
    <t>146011R</t>
  </si>
  <si>
    <t>Odbočka paralelní DN 125/DN80, izolační třída 2 - dodávka</t>
  </si>
  <si>
    <t>9230012020R</t>
  </si>
  <si>
    <t>Odbočka paralelní DN125/DN25, izolační třída 2 - montáž</t>
  </si>
  <si>
    <t>146012R</t>
  </si>
  <si>
    <t>Odbočka paralelní DN125/DN25, izolační třída 2 - dodávka</t>
  </si>
  <si>
    <t>9230012021R</t>
  </si>
  <si>
    <t>Dvojnásobně smrštitelný spoj, DN 25, izolační třída 2 - montáž</t>
  </si>
  <si>
    <t>146013R</t>
  </si>
  <si>
    <t>Dvojnásobně smrštitelný spoj, DN 25, izolační třída 2 - dodávka</t>
  </si>
  <si>
    <t>9230012022R</t>
  </si>
  <si>
    <t>Dvojnásobně smrštitelný spoj, DN 40, izolační třída 2 - montáž</t>
  </si>
  <si>
    <t>146014R</t>
  </si>
  <si>
    <t>Dvojnásobně smrštitelný spoj, DN 40, izolační třída 2 - dodávka</t>
  </si>
  <si>
    <t>9230012023R</t>
  </si>
  <si>
    <t>Dvojnásobně smrštitelný spoj, DN 50, izolační třída 2 - montáž</t>
  </si>
  <si>
    <t>146015R</t>
  </si>
  <si>
    <t>Dvojnásobně smrštitelný spoj, DN 50, izolační třída 2 - dodávka</t>
  </si>
  <si>
    <t>9230012024R</t>
  </si>
  <si>
    <t>Dvojnásobně smrštitelný spoj, DN 80, izolační třída 2 - montáž</t>
  </si>
  <si>
    <t>146016R</t>
  </si>
  <si>
    <t>Dvojnásobně smrštitelný spoj, DN 80, izolační třída 2 - dodávka</t>
  </si>
  <si>
    <t>9230012025R</t>
  </si>
  <si>
    <t>Dvojnásobně smrštitelný spoj, DN 100,  izolační třída 2 - montáž</t>
  </si>
  <si>
    <t>146017R</t>
  </si>
  <si>
    <t>Dvojnásobně smrštitelný spoj, DN 100,  izolační třída 2 - dodávka</t>
  </si>
  <si>
    <t>9230012026R</t>
  </si>
  <si>
    <t>Dvojnásobně smrštitelný spoj, DN 125,  izolační třída 2 - montáž</t>
  </si>
  <si>
    <t>146018R</t>
  </si>
  <si>
    <t>Dvojnásobně smrštitelný spoj, DN 125,  izolační třída 2 - dodávka</t>
  </si>
  <si>
    <t>9230012027R</t>
  </si>
  <si>
    <t>Předizolovaná redukce, DN100/DN125, izolační třída 2 - montáž</t>
  </si>
  <si>
    <t>146019R</t>
  </si>
  <si>
    <t>Předizolovaná redukce, DN100/DN125, izolační třída 2 - dodávka</t>
  </si>
  <si>
    <t>9230012028R</t>
  </si>
  <si>
    <t>Koncové těsnění izolace, DN 25,  izolační třída 2 - montáž</t>
  </si>
  <si>
    <t>90001R</t>
  </si>
  <si>
    <t>False</t>
  </si>
  <si>
    <t>True</t>
  </si>
  <si>
    <t>{1A914F6D-56C2-4D7F-B34E-67E3F8A30771}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</si>
  <si>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</si>
  <si>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</si>
  <si>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</si>
  <si>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</si>
  <si>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</si>
  <si>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</si>
  <si>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Stavba:</t>
  </si>
  <si>
    <t>0,1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</si>
  <si>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</si>
  <si>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</si>
  <si>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</si>
  <si>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</si>
  <si>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</si>
  <si>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</si>
  <si>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</si>
  <si>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</si>
  <si>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</si>
  <si>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Uchazeč:</t>
  </si>
  <si>
    <t>Projektant: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</si>
  <si>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</si>
  <si>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</si>
  <si>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</si>
  <si>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</si>
  <si>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</si>
  <si>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</si>
  <si>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</si>
  <si>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</si>
  <si>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</si>
  <si>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</si>
  <si>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</si>
  <si>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</si>
  <si>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</si>
  <si>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Objekt, Soupis prací</t>
  </si>
  <si>
    <t>Cena bez DPH [CZK]</t>
  </si>
  <si>
    <t>Cena s DPH [CZK]</t>
  </si>
  <si>
    <t>Typ</t>
  </si>
  <si>
    <t>Náklady stavby celkem</t>
  </si>
  <si>
    <t>D</t>
  </si>
  <si>
    <t>0</t>
  </si>
  <si>
    <t>###NOIMPORT###</t>
  </si>
  <si>
    <t>IMPORT</t>
  </si>
  <si>
    <t>{00000000-0000-0000-0000-000000000000}</t>
  </si>
  <si>
    <t>SPŠD Křimice - TRV - SO 09 Sauna</t>
  </si>
  <si>
    <t>2</t>
  </si>
  <si>
    <t>{CDC81A72-841A-4735-8BBE-A79543F94446}</t>
  </si>
  <si>
    <t>{63C4BDB2-A184-435E-BF77-19C76C684420}</t>
  </si>
  <si>
    <t>{F7EFDAE6-9E7E-4D77-902F-17E77F5079FD}</t>
  </si>
  <si>
    <t>SPŠD Křimice - TRV - SO 06 Učební pavilon</t>
  </si>
  <si>
    <t>{4AD43A28-0F21-41D6-9CD1-DE7325609C9D}</t>
  </si>
  <si>
    <t>SPŠD Křimice - TRV - Doplnění hlavic TRV</t>
  </si>
  <si>
    <t>{62DE0C2C-5008-4808-B5CE-B7725108208A}</t>
  </si>
  <si>
    <t>SPŠD Křimice - TRV - SO 01 Internát</t>
  </si>
  <si>
    <t>{DB7B26DC-0F7C-453B-A08E-EFF30C6B9763}</t>
  </si>
  <si>
    <t>{FBDFE002-4370-486F-8D25-EA545F2B5D92}</t>
  </si>
  <si>
    <t>{21C3CB30-3E05-4D79-8823-4D9BD23D5B91}</t>
  </si>
  <si>
    <t>{325031BF-1AB7-414C-A5FC-F5FB9E13D062}</t>
  </si>
  <si>
    <t>{87B03F79-E33B-4DF0-A2B4-C67BC730CA83}</t>
  </si>
  <si>
    <t>Objekt:</t>
  </si>
  <si>
    <t>KSO:</t>
  </si>
  <si>
    <t>Kód dílu - Popis</t>
  </si>
  <si>
    <t>Materiál [CZK]</t>
  </si>
  <si>
    <t>Cena celkem [CZK]</t>
  </si>
  <si>
    <t>-1</t>
  </si>
  <si>
    <t>PSV - Práce a dodávky PSV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</si>
  <si>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</si>
  <si>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</si>
  <si>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</si>
  <si>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>PČ</t>
  </si>
  <si>
    <t>Popis</t>
  </si>
  <si>
    <t>MJ</t>
  </si>
  <si>
    <t>Množství</t>
  </si>
  <si>
    <t>Cena celkem
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</si>
  <si>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</si>
  <si>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</si>
  <si>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</si>
  <si>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</si>
  <si>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</si>
  <si>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</si>
  <si>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</si>
  <si>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
[t]</t>
  </si>
  <si>
    <t>Hmotnost
celkem [t]</t>
  </si>
  <si>
    <t>J. suť [t]</t>
  </si>
  <si>
    <t>Suť Celkem [t]</t>
  </si>
  <si>
    <t>0,00</t>
  </si>
  <si>
    <t>ROZPOCET</t>
  </si>
  <si>
    <t>K</t>
  </si>
  <si>
    <t>732100101VHZS</t>
  </si>
  <si>
    <t>Tlaková a topná zkouška</t>
  </si>
  <si>
    <t>h</t>
  </si>
  <si>
    <t>16</t>
  </si>
  <si>
    <t>2014331110</t>
  </si>
  <si>
    <t>732100102VHZS</t>
  </si>
  <si>
    <t>Napuštění topného systému vodou</t>
  </si>
  <si>
    <t>-696698772</t>
  </si>
  <si>
    <t>3</t>
  </si>
  <si>
    <t>732100103VHZS</t>
  </si>
  <si>
    <t>Proplach potrubí vodou</t>
  </si>
  <si>
    <t>1137355355</t>
  </si>
  <si>
    <t>4</t>
  </si>
  <si>
    <t>733191914</t>
  </si>
  <si>
    <t>Zaslepení potrubí ocelového závitového zavařením a skováním DN 20</t>
  </si>
  <si>
    <t>kus</t>
  </si>
  <si>
    <t>CS ÚRS 2013 01</t>
  </si>
  <si>
    <t>-402018705</t>
  </si>
  <si>
    <t>5</t>
  </si>
  <si>
    <t>734200821</t>
  </si>
  <si>
    <t>Demontáž armatury závitové se dvěma závity do G 1/2</t>
  </si>
  <si>
    <t>1342451454</t>
  </si>
  <si>
    <t>6</t>
  </si>
  <si>
    <t>734221412</t>
  </si>
  <si>
    <t>Ventil závitový regulační přímý G 3/8 PN 10 do 120°C s nastavitelnou regulací</t>
  </si>
  <si>
    <t>-658008425</t>
  </si>
  <si>
    <t>7</t>
  </si>
  <si>
    <t>734221413</t>
  </si>
  <si>
    <t>Ventil závitový regulační přímý G 1/2 PN 10 do 120°C s nastavitelnou regulací</t>
  </si>
  <si>
    <t>-1745551399</t>
  </si>
  <si>
    <t>8</t>
  </si>
  <si>
    <t>734221683</t>
  </si>
  <si>
    <t>Termostatická hlavice kapalinová PN 10 do 110°C s vestavěným čidlem</t>
  </si>
  <si>
    <t>-1251822754</t>
  </si>
  <si>
    <t>9</t>
  </si>
  <si>
    <t>Nastavení druhé regulace rad.armatur</t>
  </si>
  <si>
    <t>-1106717590</t>
  </si>
  <si>
    <t>998734101</t>
  </si>
  <si>
    <t>Přesun hmot tonážní pro armatury v objektech v do 6 m</t>
  </si>
  <si>
    <t>t</t>
  </si>
  <si>
    <t>-829784845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</si>
  <si>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</si>
  <si>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</si>
  <si>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</si>
  <si>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</si>
  <si>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</si>
  <si>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</si>
  <si>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767 - Konstrukce zámečnické</t>
  </si>
  <si>
    <t xml:space="preserve">    783 - Dokončovací práce - nátěry</t>
  </si>
  <si>
    <t>M - Práce a dodávky M</t>
  </si>
  <si>
    <t xml:space="preserve">    24-M - Montáže vzduchotechnických zařízení</t>
  </si>
  <si>
    <t>611491130VP</t>
  </si>
  <si>
    <t>Stavební pomocné práce (zazdění otvorů, průrazy, opravy omítek, apod.)</t>
  </si>
  <si>
    <t>m2</t>
  </si>
  <si>
    <t>-2122613129</t>
  </si>
  <si>
    <t>9529011110VP</t>
  </si>
  <si>
    <t>Požární dohled</t>
  </si>
  <si>
    <t>hod</t>
  </si>
  <si>
    <t>-782140833</t>
  </si>
  <si>
    <t>952902021</t>
  </si>
  <si>
    <t>Čištění budov zametení hladkých podlah</t>
  </si>
  <si>
    <t>1594850537</t>
  </si>
  <si>
    <t>61</t>
  </si>
  <si>
    <t>713300921</t>
  </si>
  <si>
    <t>Příplatek k opravě izolací tepelných těles vyspravení foliemi za správkový kus</t>
  </si>
  <si>
    <t>20976518</t>
  </si>
  <si>
    <t>62</t>
  </si>
  <si>
    <t>713463211</t>
  </si>
  <si>
    <t>Montáž izolace tepelné potrubí potrubními pouzdry s Al fólií staženými Al páskou 1x D do 50 mm</t>
  </si>
  <si>
    <t>m</t>
  </si>
  <si>
    <t>-690223143</t>
  </si>
  <si>
    <t>63</t>
  </si>
  <si>
    <t>M</t>
  </si>
  <si>
    <t>631545120</t>
  </si>
  <si>
    <t>pouzdro potrubní izolační  min.plsť + AL folie 34/25 mm (řezaná potrubní pouzdra z kamenné vlny kašírovaná hliníkovou fólií se skleněnou mřížkou, délka 1 m, souč.tep.vodivosti při 0 °C = 0,033 W.m-1.K-1)</t>
  </si>
  <si>
    <t>32</t>
  </si>
  <si>
    <t>850993068</t>
  </si>
  <si>
    <t>64</t>
  </si>
  <si>
    <t>631545720</t>
  </si>
  <si>
    <t>pouzdro potrubní izolační  min.plsť + AL folie  34/40 mm (řezaná potrubní pouzdra z kamenné vlny kašírovaná hliníkovou fólií se skleněnou mřížkou, délka 1 m, souč.tep.vodivosti při 0 °C = 0,033 W.m-1.K-1)</t>
  </si>
  <si>
    <t>884564852</t>
  </si>
  <si>
    <t>65</t>
  </si>
  <si>
    <t>631545730</t>
  </si>
  <si>
    <t>pouzdro potrubní izolační min.plsť + AL folie  42/40 mm (řezaná potrubní pouzdra z kamenné vlny kašírovaná hliníkovou fólií se skleněnou mřížkou, délka 1 m, souč.tep.vodivosti při 0 °C = 0,033 W.m-1.K-1)</t>
  </si>
  <si>
    <t>-1915358251</t>
  </si>
  <si>
    <t>111</t>
  </si>
  <si>
    <t>631545310</t>
  </si>
  <si>
    <t>pouzdro potrubní izolační min.plsť + AL folie 27/30 mm (řezaná potrubní pouzdra z kamenné vlny kašírovaná hliníkovou fólií se skleněnou mřížkou, délka 1 m, souč.tep.vodivosti při 0 °C = 0,033 W.m-1.K-1)</t>
  </si>
  <si>
    <t>-965541081</t>
  </si>
  <si>
    <t>70</t>
  </si>
  <si>
    <t>631546200</t>
  </si>
  <si>
    <t>páska samolepící ALS šířka 50 mm, délka 50 m</t>
  </si>
  <si>
    <t>-949714454</t>
  </si>
  <si>
    <t>66</t>
  </si>
  <si>
    <t>713463212</t>
  </si>
  <si>
    <t>Montáž izolace tepelné potrubí potrubními pouzdry s Al fólií staženými Al páskou 1x D do 100 mm</t>
  </si>
  <si>
    <t>1050192210</t>
  </si>
  <si>
    <t>78</t>
  </si>
  <si>
    <t>631545780</t>
  </si>
  <si>
    <t>pouzdro potrubní izolační min.plsť + AL folie 89/40 mm (řezaná potrubní pouzdra z kamenné vlny kašírovaná hliníkovou fólií se skleněnou mřížkou, délka 1 m, souč.tep.vodivosti při 0 °C = 0,033 W.m-1.K-1)</t>
  </si>
  <si>
    <t>936229412</t>
  </si>
  <si>
    <t>112</t>
  </si>
  <si>
    <t>pouzdro potrubní izolační min.plsť + AL folie 114/60 mm (řezaná potrubní pouzdra z kamenné vlny kašírovaná hliníkovou fólií se skleněnou mřížkou, délka 1 m, souč.tep.vodivosti při 0 °C = 0,033 W.m-1.K-1)</t>
  </si>
  <si>
    <t>-1967404441</t>
  </si>
  <si>
    <t>113</t>
  </si>
  <si>
    <t>pouzdro potrubní izolační min.plsť + AL folie 140/80 mm (řezaná potrubní pouzdra z kamenné vlny kašírovaná hliníkovou fólií se skleněnou mřížkou, délka 1 m, souč.tep.vodivosti při 0 °C = 0,033 W.m-1.K-1)</t>
  </si>
  <si>
    <t>-114780335</t>
  </si>
  <si>
    <t>114</t>
  </si>
  <si>
    <t>-1663604531</t>
  </si>
  <si>
    <t>82</t>
  </si>
  <si>
    <t>722130236</t>
  </si>
  <si>
    <t>Potrubí vodovodní ocelové závitové pozinkované svařované běžné DN 50</t>
  </si>
  <si>
    <t>-1732701077</t>
  </si>
  <si>
    <t>81</t>
  </si>
  <si>
    <t>722174002</t>
  </si>
  <si>
    <t>Potrubí vodovodní plastové PPR svar polyfuze PN 16 D 20 x 2,8 mm</t>
  </si>
  <si>
    <t>-1520117041</t>
  </si>
  <si>
    <t>79</t>
  </si>
  <si>
    <t>722174023</t>
  </si>
  <si>
    <t>Potrubí vodovodní plastové PPR svar polyfuze PN 20 D 25 x 4,2 mm</t>
  </si>
  <si>
    <t>-323822136</t>
  </si>
  <si>
    <t>51</t>
  </si>
  <si>
    <t>722174024</t>
  </si>
  <si>
    <t>Potrubí vodovodní plastové PPR svar polyfuze PN 20 D 32 x5,4 mm</t>
  </si>
  <si>
    <t>2019126294</t>
  </si>
  <si>
    <t>53</t>
  </si>
  <si>
    <t>722181222</t>
  </si>
  <si>
    <t>Ochrana vodovodního potrubí přilepenými tepelně izolačními trubicemi z PE tl do 10 mm DN do 42 mm</t>
  </si>
  <si>
    <t>-421662377</t>
  </si>
  <si>
    <t>83</t>
  </si>
  <si>
    <t>722181223</t>
  </si>
  <si>
    <t>Ochrana vodovodního potrubí přilepenými tepelně izolačními trubicemi z PE tl do 10 mm DN do 62 mm</t>
  </si>
  <si>
    <t>-1769992428</t>
  </si>
  <si>
    <t>54</t>
  </si>
  <si>
    <t>722190402</t>
  </si>
  <si>
    <t>Vyvedení a upevnění výpustku do DN 50</t>
  </si>
  <si>
    <t>-2045138816</t>
  </si>
  <si>
    <t>80</t>
  </si>
  <si>
    <t>722220232</t>
  </si>
  <si>
    <t>Přechodka dGK PPR PN 20 D 25 x G 3/4 s kovovým vnitřním závitem</t>
  </si>
  <si>
    <t>481389376</t>
  </si>
  <si>
    <t>55</t>
  </si>
  <si>
    <t>722220233</t>
  </si>
  <si>
    <t>Přechodka dGK PPR PN 20 D 32 x G 1 s kovovým vnitřním závitem</t>
  </si>
  <si>
    <t>72943339</t>
  </si>
  <si>
    <t>58</t>
  </si>
  <si>
    <t>722290226</t>
  </si>
  <si>
    <t>Zkouška těsnosti vodovodního potrubí závitového do DN 50</t>
  </si>
  <si>
    <t>1814174087</t>
  </si>
  <si>
    <t>59</t>
  </si>
  <si>
    <t>722290234</t>
  </si>
  <si>
    <t>Proplach a dezinfekce vodovodního potrubí do DN 80</t>
  </si>
  <si>
    <t>-2032360868</t>
  </si>
  <si>
    <t>60</t>
  </si>
  <si>
    <t>998722101</t>
  </si>
  <si>
    <t>Přesun hmot tonážní tonážní pro vnitřní vodovod v objektech v do 6 m</t>
  </si>
  <si>
    <t>-1497977458</t>
  </si>
  <si>
    <t>89</t>
  </si>
  <si>
    <t>Montáž kotle kondenzačního článkového o výkonu do 750 kW</t>
  </si>
  <si>
    <t>soubor</t>
  </si>
  <si>
    <t>1243661354</t>
  </si>
  <si>
    <t>90</t>
  </si>
  <si>
    <t>kotel plynový kondenzační 148-1060 kW včetně příslušenství</t>
  </si>
  <si>
    <t>-1379468255</t>
  </si>
  <si>
    <t>88</t>
  </si>
  <si>
    <t>731341140</t>
  </si>
  <si>
    <t>Hadice napouštěcí pryžové D 20/28</t>
  </si>
  <si>
    <t>1756698940</t>
  </si>
  <si>
    <t>Montáž kompaktní předávací stanice</t>
  </si>
  <si>
    <t>121254799</t>
  </si>
  <si>
    <t>Kompaktní předávací stanice tepla VNV CH 20-25 kW</t>
  </si>
  <si>
    <t>-692580339</t>
  </si>
  <si>
    <t>87</t>
  </si>
  <si>
    <t>Kotlová kompaktní předávací stanice tepla 530 kW</t>
  </si>
  <si>
    <t>-105804054</t>
  </si>
  <si>
    <t>85</t>
  </si>
  <si>
    <t>Beztlaké expanzní a doplňovací zařízení (BEDZ), včetně M+R a aku nádrže 2000l</t>
  </si>
  <si>
    <t>2032950477</t>
  </si>
  <si>
    <t>86</t>
  </si>
  <si>
    <t>Systém dopouštění upravené vody, včetně úpravny vody</t>
  </si>
  <si>
    <t>-2059163619</t>
  </si>
  <si>
    <t>41</t>
  </si>
  <si>
    <t>Kompaktní předávací stanice - modul ohřevu TV, DHW 28 kW, AK 500 l</t>
  </si>
  <si>
    <t>-1871997488</t>
  </si>
  <si>
    <t>Snímatelná tepelná izolace KPS D+M</t>
  </si>
  <si>
    <t>606942977</t>
  </si>
  <si>
    <t>34</t>
  </si>
  <si>
    <t>998731101</t>
  </si>
  <si>
    <t>Přesun hmot pro kotelny v objektech v do 6 m</t>
  </si>
  <si>
    <t>CS SYSTHERM</t>
  </si>
  <si>
    <t>238311742</t>
  </si>
  <si>
    <t>732100101VP</t>
  </si>
  <si>
    <t>Uvedení kompaktní předávací stanice do provozu</t>
  </si>
  <si>
    <t>-1890531100</t>
  </si>
  <si>
    <t>732100102VP</t>
  </si>
  <si>
    <t>Zaškolení obsluhy kompaktní předávací stanice</t>
  </si>
  <si>
    <t>-655723172</t>
  </si>
  <si>
    <t>11</t>
  </si>
  <si>
    <t>12</t>
  </si>
  <si>
    <t>732199100</t>
  </si>
  <si>
    <t>Montáž orientačních štítků</t>
  </si>
  <si>
    <t>1376807992</t>
  </si>
  <si>
    <t>13</t>
  </si>
  <si>
    <t>358225911VM</t>
  </si>
  <si>
    <t>štítek popisovací pro technologii PS</t>
  </si>
  <si>
    <t>-1929961476</t>
  </si>
  <si>
    <t>14</t>
  </si>
  <si>
    <t>732223902VP</t>
  </si>
  <si>
    <t>Demontáž stávající technologie předávací stanice</t>
  </si>
  <si>
    <t>-373030679</t>
  </si>
  <si>
    <t>998732101</t>
  </si>
  <si>
    <t>Přesun hmot tonážní pro strojovny v objektech v do 6 m</t>
  </si>
  <si>
    <t>-409027808</t>
  </si>
  <si>
    <t>733111103</t>
  </si>
  <si>
    <t>Potrubí ocelové závitové bezešvé běžné nízkotlaké DN 15</t>
  </si>
  <si>
    <t>1055788680</t>
  </si>
  <si>
    <t>91</t>
  </si>
  <si>
    <t>733111104</t>
  </si>
  <si>
    <t>Potrubí ocelové závitové bezešvé běžné nízkotlaké DN 20</t>
  </si>
  <si>
    <t>705998876</t>
  </si>
  <si>
    <t>42</t>
  </si>
  <si>
    <t>733111115</t>
  </si>
  <si>
    <t>Potrubí ocelové závitové bezešvé běžné v kotelnách nebo strojovnách DN 25</t>
  </si>
  <si>
    <t>643467341</t>
  </si>
  <si>
    <t>19</t>
  </si>
  <si>
    <t>733111116</t>
  </si>
  <si>
    <t>Potrubí ocelové závitové bezešvé běžné v kotelnách nebo strojovnách DN 32</t>
  </si>
  <si>
    <t>262895183</t>
  </si>
  <si>
    <t>93</t>
  </si>
  <si>
    <t>733113114</t>
  </si>
  <si>
    <t>Příplatek k porubí z trubek ocelových závitových za zhotovení závitové ocelové přípojky DN 20</t>
  </si>
  <si>
    <t>-1732363308</t>
  </si>
  <si>
    <t>92</t>
  </si>
  <si>
    <t>733113115</t>
  </si>
  <si>
    <t>Příplatek k porubí z trubek ocelových závitových za zhotovení závitové ocelové přípojky DN 25</t>
  </si>
  <si>
    <t>-1307640031</t>
  </si>
  <si>
    <t>44</t>
  </si>
  <si>
    <t>733113116</t>
  </si>
  <si>
    <t>Příplatek k porubí z trubek ocelových závitových za zhotovení závitové ocelové přípojky DN 32</t>
  </si>
  <si>
    <t>58349173</t>
  </si>
  <si>
    <t>72</t>
  </si>
  <si>
    <t>733121225</t>
  </si>
  <si>
    <t>Potrubí ocelové hladké bezešvé v kotelnách nebo strojovnách D 88,9x3,2</t>
  </si>
  <si>
    <t>620470478</t>
  </si>
  <si>
    <t>94</t>
  </si>
  <si>
    <t>733121228</t>
  </si>
  <si>
    <t>Potrubí ocelové hladké bezešvé v kotelnách nebo strojovnách D 114,3x3,6</t>
  </si>
  <si>
    <t>1346275796</t>
  </si>
  <si>
    <t>95</t>
  </si>
  <si>
    <t>733121232</t>
  </si>
  <si>
    <t>Potrubí ocelové hladké bezešvé v kotelnách nebo strojovnách D 139,7x3,6</t>
  </si>
  <si>
    <t>-1391893794</t>
  </si>
  <si>
    <t>98</t>
  </si>
  <si>
    <t>733124113</t>
  </si>
  <si>
    <t>Příplatek k potrubí ocelovému hladkému za zhotovení přechodů z trubek hladkých kováním DN 25/15</t>
  </si>
  <si>
    <t>1244506505</t>
  </si>
  <si>
    <t>38</t>
  </si>
  <si>
    <t>733124115</t>
  </si>
  <si>
    <t>Příplatek k potrubí ocelovému hladkému za zhotovení přechodů z trubek hladkých kováním DN 40/25</t>
  </si>
  <si>
    <t>2107052980</t>
  </si>
  <si>
    <t>97</t>
  </si>
  <si>
    <t>733124116</t>
  </si>
  <si>
    <t>Příplatek k potrubí ocelovému hladkému za zhotovení přechodů z trubek hladkých kováním DN 40/15</t>
  </si>
  <si>
    <t>-2004220755</t>
  </si>
  <si>
    <t>73</t>
  </si>
  <si>
    <t>733124117</t>
  </si>
  <si>
    <t>Příplatek k potrubí ocelovému hladkému za zhotovení přechodů z trubek hladkých kováním DN 50/32</t>
  </si>
  <si>
    <t>1159524382</t>
  </si>
  <si>
    <t>101</t>
  </si>
  <si>
    <t>733124119</t>
  </si>
  <si>
    <t>Příplatek k potrubí ocelovému hladkému za zhotovení přechodů z trubek hladkých kováním DN 65/40</t>
  </si>
  <si>
    <t>-1502405008</t>
  </si>
  <si>
    <t>99</t>
  </si>
  <si>
    <t>733124126</t>
  </si>
  <si>
    <t>Příplatek k potrubí ocelovému hladkému za zhotovení přechodů z trubek hladkých kováním DN 125/80</t>
  </si>
  <si>
    <t>549525528</t>
  </si>
  <si>
    <t>733124127</t>
  </si>
  <si>
    <t>Příplatek k potrubí ocelovému hladkému za zhotovení přechodů z trubek hladkých kováním DN 125/65</t>
  </si>
  <si>
    <t>-1885491131</t>
  </si>
  <si>
    <t>733141102</t>
  </si>
  <si>
    <t>Odvzdušňovací nádoba z trubek ocelových do DN 50</t>
  </si>
  <si>
    <t>1084782449</t>
  </si>
  <si>
    <t>22</t>
  </si>
  <si>
    <t>733190107</t>
  </si>
  <si>
    <t>Zkouška těsnosti potrubí ocelové závitové do DN 40</t>
  </si>
  <si>
    <t>-265440310</t>
  </si>
  <si>
    <t>45</t>
  </si>
  <si>
    <t>733190225</t>
  </si>
  <si>
    <t>Zkouška těsnosti potrubí ocelové hladké přes D 60,3x2,9 do D 89x5,0</t>
  </si>
  <si>
    <t>-210661841</t>
  </si>
  <si>
    <t>96</t>
  </si>
  <si>
    <t>733190232</t>
  </si>
  <si>
    <t>Zkouška těsnosti potrubí ocelové hladké přes D 89x5,0 do D 133x5,0</t>
  </si>
  <si>
    <t>-1527946270</t>
  </si>
  <si>
    <t>104</t>
  </si>
  <si>
    <t>733193932</t>
  </si>
  <si>
    <t>Zaslepení potrubí ocelového hladkého dýnkem D 133</t>
  </si>
  <si>
    <t>-1805860625</t>
  </si>
  <si>
    <t>23</t>
  </si>
  <si>
    <t>998733101</t>
  </si>
  <si>
    <t>Přesun hmot tonážní pro rozvody potrubí v objektech v do 6 m</t>
  </si>
  <si>
    <t>1415378228</t>
  </si>
  <si>
    <t>102</t>
  </si>
  <si>
    <t>734173217</t>
  </si>
  <si>
    <t>Spoj přírubový PN 6/I do 200°C DN 80</t>
  </si>
  <si>
    <t>4888655</t>
  </si>
  <si>
    <t>103</t>
  </si>
  <si>
    <t>734193118</t>
  </si>
  <si>
    <t>Klapka mezipřírubová uzavírací DN 125 PN 16 do 120°C disk tvárná litina</t>
  </si>
  <si>
    <t>928264893</t>
  </si>
  <si>
    <t>24</t>
  </si>
  <si>
    <t>734211127</t>
  </si>
  <si>
    <t>Ventil závitový odvzdušňovací G 1/2 PN 14 do 120°C automatický se zpětnou klapkou otopných těles</t>
  </si>
  <si>
    <t>-2053430276</t>
  </si>
  <si>
    <t>107</t>
  </si>
  <si>
    <t>734220101</t>
  </si>
  <si>
    <t>Ventil závitový regulační přímý G 3/4 PN 20 do 120°C vyvažovací</t>
  </si>
  <si>
    <t>1360439588</t>
  </si>
  <si>
    <t>25</t>
  </si>
  <si>
    <t>734291123</t>
  </si>
  <si>
    <t>Kohout plnící a vypouštěcí G 1/2 PN 10 do 110°C závitový</t>
  </si>
  <si>
    <t>1517082237</t>
  </si>
  <si>
    <t>26</t>
  </si>
  <si>
    <t>734292713</t>
  </si>
  <si>
    <t>Kohout kulový přímý G 1/2 PN 42 do 185°C vnitřní závit</t>
  </si>
  <si>
    <t>-201078799</t>
  </si>
  <si>
    <t>105</t>
  </si>
  <si>
    <t>734292715</t>
  </si>
  <si>
    <t>Kohout kulový přímý G 1 PN 42 do 185°C vnitřní závit</t>
  </si>
  <si>
    <t>828228199</t>
  </si>
  <si>
    <t>106</t>
  </si>
  <si>
    <t>734292716</t>
  </si>
  <si>
    <t>Kohout kulový přímý G 1 1/4 PN 42 do 185°C vnitřní závit</t>
  </si>
  <si>
    <t>606064821</t>
  </si>
  <si>
    <t>27</t>
  </si>
  <si>
    <t>734494213</t>
  </si>
  <si>
    <t>Návarek s trubkovým závitem G 1/2</t>
  </si>
  <si>
    <t>1763528307</t>
  </si>
  <si>
    <t>28</t>
  </si>
  <si>
    <t>29</t>
  </si>
  <si>
    <t>767995101</t>
  </si>
  <si>
    <t>Montáž atypických zámečnických konstrukcí hmotnosti do 5 kg</t>
  </si>
  <si>
    <t>kg</t>
  </si>
  <si>
    <t>1232788498</t>
  </si>
  <si>
    <t>30</t>
  </si>
  <si>
    <t>423920451</t>
  </si>
  <si>
    <t>Systém uložení potrubí (třmen, objímka, závěsná tyč, kluzná podpěra, atd.)</t>
  </si>
  <si>
    <t>1436005376</t>
  </si>
  <si>
    <t>33</t>
  </si>
  <si>
    <t>998767101</t>
  </si>
  <si>
    <t>Přesun hmot pro zámečnické konstrukce v objektech v do 6 m</t>
  </si>
  <si>
    <t>247187747</t>
  </si>
  <si>
    <t>31</t>
  </si>
  <si>
    <t>783121170</t>
  </si>
  <si>
    <t>Nátěry syntetické OK lehkých "C" barva dražší základní antikorozní</t>
  </si>
  <si>
    <t>-342940946</t>
  </si>
  <si>
    <t>783425412</t>
  </si>
  <si>
    <t>Nátěry syntetické potrubí do DN 50 barva dražší lesklý povrch 1x antikorozní, 1x základní, 2x email</t>
  </si>
  <si>
    <t>-1442823566</t>
  </si>
  <si>
    <t>47</t>
  </si>
  <si>
    <t>783425428</t>
  </si>
  <si>
    <t>Nátěry syntetické potrubí do DN 50 barva dražší základní antikorozní</t>
  </si>
  <si>
    <t>586117039</t>
  </si>
  <si>
    <t>48</t>
  </si>
  <si>
    <t>783425528</t>
  </si>
  <si>
    <t>Nátěry syntetické potrubí do DN 100 barva dražší základní antikorozní</t>
  </si>
  <si>
    <t>1005584878</t>
  </si>
  <si>
    <t>108</t>
  </si>
  <si>
    <t>783425628</t>
  </si>
  <si>
    <t>Nátěry syntetické potrubí do DN 150 barva dražší základní antikorozní</t>
  </si>
  <si>
    <t>106964011</t>
  </si>
  <si>
    <t>109</t>
  </si>
  <si>
    <t>Montáž jednotka teplovzdučná vytápěcí včetně příslušenství</t>
  </si>
  <si>
    <t>1465840308</t>
  </si>
  <si>
    <t>110</t>
  </si>
  <si>
    <t>Teplovzdušná jednotka o výkonu 18 kW PN6, včetně příslušenství</t>
  </si>
  <si>
    <t>128</t>
  </si>
  <si>
    <t>293206345</t>
  </si>
  <si>
    <t>71</t>
  </si>
  <si>
    <t>631546040</t>
  </si>
  <si>
    <t>pouzdro potrubní izolační min.plsť + AL folie 49/50 mm (řezaná potrubní pouzdra z kamenné vlny kašírovaná hliníkovou fólií se skleněnou mřížkou, délka 1 m, souč.tep.vodivosti při 0 °C = 0,033 W.m-1.K-1)</t>
  </si>
  <si>
    <t>351532844</t>
  </si>
  <si>
    <t>pouzdro potrubní izolační min.plsť + AL folie 49/60 mm (řezaná potrubní pouzdra z kamenné vlny kašírovaná hliníkovou fólií se skleněnou mřížkou, délka 1 m, souč.tep.vodivosti při 0 °C = 0,033 W.m-1.K-1)</t>
  </si>
  <si>
    <t>1040122426</t>
  </si>
  <si>
    <t>67</t>
  </si>
  <si>
    <t>631545770</t>
  </si>
  <si>
    <t>pouzdro potrubní izolační min.plsť + AL folie  76/40 mm (řezaná potrubní pouzdra z kamenné vlny kašírovaná hliníkovou fólií se skleněnou mřížkou, délka 1 m, souč.tep.vodivosti při 0 °C = 0,033 W.m-1.K-1)</t>
  </si>
  <si>
    <t>-1232681138</t>
  </si>
  <si>
    <t>68</t>
  </si>
  <si>
    <t>631546050</t>
  </si>
  <si>
    <t>pouzdro potrubní izolační min.plsť + AL folie  60/50 mm (řezaná potrubní pouzdra z kamenné vlny kašírovaná hliníkovou fólií se skleněnou mřížkou, délka 1 m, souč.tep.vodivosti při 0 °C = 0,033 W.m-1.K-1)</t>
  </si>
  <si>
    <t>1148487459</t>
  </si>
  <si>
    <t>-765656617</t>
  </si>
  <si>
    <t>74</t>
  </si>
  <si>
    <t>-807879960</t>
  </si>
  <si>
    <t>75</t>
  </si>
  <si>
    <t>631546070</t>
  </si>
  <si>
    <t>pouzdro potrubní izolační min.plsť + AL folie 76/50 mm (řezaná potrubní pouzdra z kamenné vlny kašírovaná hliníkovou fólií se skleněnou mřížkou, délka 1 m, souč.tep.vodivosti při 0 °C = 0,033 W.m-1.K-1)</t>
  </si>
  <si>
    <t>-1799484251</t>
  </si>
  <si>
    <t>76</t>
  </si>
  <si>
    <t>631545760</t>
  </si>
  <si>
    <t>pouzdro potrubní izolační mim.plsť + AL folie 70/40 mm (řezaná potrubní pouzdra z kamenné vlny kašírovaná hliníkovou fólií se skleněnou mřížkou, délka 1 m, souč.tep.vodivosti při 0 °C = 0,033 W.m-1.K-1)</t>
  </si>
  <si>
    <t>1833091325</t>
  </si>
  <si>
    <t>77</t>
  </si>
  <si>
    <t>1038430314</t>
  </si>
  <si>
    <t>722174026</t>
  </si>
  <si>
    <t>Potrubí vodovodní plastové PPR svar polyfuze PN 20 D 50 x 8,4 mm</t>
  </si>
  <si>
    <t>-1480887453</t>
  </si>
  <si>
    <t>722174027</t>
  </si>
  <si>
    <t>Potrubí vodovodní plastové PPR svar polyfuze PN 20 D 63 x 10,5 mm</t>
  </si>
  <si>
    <t>-1361709927</t>
  </si>
  <si>
    <t>722174028</t>
  </si>
  <si>
    <t>Potrubí vodovodní plastové PPR svar polyfuze PN 20 D 75 x 12,5 mm</t>
  </si>
  <si>
    <t>1212971736</t>
  </si>
  <si>
    <t>722174030</t>
  </si>
  <si>
    <t>Potrubí vodovodní plastové PPR svar polyfuze PN 20 D 110 x 18,4 mm</t>
  </si>
  <si>
    <t>-1784452321</t>
  </si>
  <si>
    <t>722181234</t>
  </si>
  <si>
    <t>Ochrana vodovodního potrubí přilepenými tepelně izolačními trubicemi z PE tl do 15 mm DN do 92 mm</t>
  </si>
  <si>
    <t>-1394129981</t>
  </si>
  <si>
    <t>722190403</t>
  </si>
  <si>
    <t>Vyvedení a upevnění výpustku do DN 100</t>
  </si>
  <si>
    <t>937231675</t>
  </si>
  <si>
    <t>84</t>
  </si>
  <si>
    <t>722220235</t>
  </si>
  <si>
    <t>Přechodka dGK PPR PN 20 D 50 x G 6/4 s kovovým vnitřním závitem</t>
  </si>
  <si>
    <t>-1863918241</t>
  </si>
  <si>
    <t>722220236</t>
  </si>
  <si>
    <t>Přechodka dGK PPR PN 20 D 63 x G 2 s kovovým vnitřním závitem</t>
  </si>
  <si>
    <t>432197383</t>
  </si>
  <si>
    <t>722220237</t>
  </si>
  <si>
    <t>Přechodka dGK PPR PN 20 D 75 x G 2 1/2 s kovovým vnitřním závitem</t>
  </si>
  <si>
    <t>-760072741</t>
  </si>
  <si>
    <t>722290229</t>
  </si>
  <si>
    <t>Zkouška těsnosti vodovodního potrubí závitového do DN 100</t>
  </si>
  <si>
    <t>1431276418</t>
  </si>
  <si>
    <t>722290237</t>
  </si>
  <si>
    <t>Proplach a dezinfekce vodovodního potrubí do DN 200</t>
  </si>
  <si>
    <t>1651433276</t>
  </si>
  <si>
    <t>10504585</t>
  </si>
  <si>
    <t>Kompaktní předávací stanice tepla VNV CH 44 kW</t>
  </si>
  <si>
    <t>Kompaktní předávací stanice tepla VNV CH 60 kW</t>
  </si>
  <si>
    <t>1378671239</t>
  </si>
  <si>
    <t>Kompaktní předávací stanice - modul ohřevu TV, DHW 280 kW, AK 2x 2000 l</t>
  </si>
  <si>
    <t>484170224R</t>
  </si>
  <si>
    <t>Kompaktní předávací stanice tepla VNV CH 204 kW</t>
  </si>
  <si>
    <t>1835200944</t>
  </si>
  <si>
    <t>484170225R</t>
  </si>
  <si>
    <t>Kompaktní předávací stanice tepla VNV CH 215 kW</t>
  </si>
  <si>
    <t>-1105465099</t>
  </si>
  <si>
    <t>426104612R</t>
  </si>
  <si>
    <t>modul pro zvyšování tlaku studené vody, včetně příslušenství</t>
  </si>
  <si>
    <t>-260123680</t>
  </si>
  <si>
    <t>733111117</t>
  </si>
  <si>
    <t>Potrubí ocelové závitové bezešvé běžné v kotelnách nebo strojovnách DN 40</t>
  </si>
  <si>
    <t>-929704893</t>
  </si>
  <si>
    <t>36</t>
  </si>
  <si>
    <t>733111118</t>
  </si>
  <si>
    <t>Potrubí ocelové závitové bezešvé běžné v kotelnách nebo strojovnách DN 50</t>
  </si>
  <si>
    <t>-1612557553</t>
  </si>
  <si>
    <t>733113117</t>
  </si>
  <si>
    <t>Příplatek k porubí z trubek ocelových závitových za zhotovení závitové ocelové přípojky DN 40</t>
  </si>
  <si>
    <t>1297437610</t>
  </si>
  <si>
    <t>733113118</t>
  </si>
  <si>
    <t>Příplatek k porubí z trubek ocelových závitových za zhotovení závitové ocelové přípojky DN 50</t>
  </si>
  <si>
    <t>1834885968</t>
  </si>
  <si>
    <t>43</t>
  </si>
  <si>
    <t>733121222</t>
  </si>
  <si>
    <t>Potrubí ocelové hladké bezešvé v kotelnách nebo strojovnách D 76,1x2,9</t>
  </si>
  <si>
    <t>-1148864229</t>
  </si>
  <si>
    <t>6091332</t>
  </si>
  <si>
    <t>291589054</t>
  </si>
  <si>
    <t>-1623038891</t>
  </si>
  <si>
    <t>-1248705843</t>
  </si>
  <si>
    <t>733124122</t>
  </si>
  <si>
    <t>Příplatek k potrubí ocelovému hladkému za zhotovení přechodů z trubek hladkých kováním DN 80/50</t>
  </si>
  <si>
    <t>-253658954</t>
  </si>
  <si>
    <t>-210730204</t>
  </si>
  <si>
    <t>1330526065</t>
  </si>
  <si>
    <t>733193917</t>
  </si>
  <si>
    <t>Zaslepení potrubí ocelového hladkého dýnkem D 51</t>
  </si>
  <si>
    <t>-1372524029</t>
  </si>
  <si>
    <t>733193919</t>
  </si>
  <si>
    <t>Zaslepení potrubí ocelového hladkého dýnkem D 60,3</t>
  </si>
  <si>
    <t>-1811413212</t>
  </si>
  <si>
    <t>733193922</t>
  </si>
  <si>
    <t>Zaslepení potrubí ocelového hladkého dýnkem D 76</t>
  </si>
  <si>
    <t>371171421</t>
  </si>
  <si>
    <t>734292718</t>
  </si>
  <si>
    <t>Kohout kulový přímý G 2 PN 42 do 185°C vnitřní závit</t>
  </si>
  <si>
    <t>578292727</t>
  </si>
  <si>
    <t xml:space="preserve">    723 - Zdravotechnika - vnitřní plynovod</t>
  </si>
  <si>
    <t xml:space="preserve">    36-M - Montáž prov.,měř. a regul. zařízení</t>
  </si>
  <si>
    <t>611491130R</t>
  </si>
  <si>
    <t>1947009002</t>
  </si>
  <si>
    <t>18</t>
  </si>
  <si>
    <t>961044111</t>
  </si>
  <si>
    <t>Bourání základů z betonu prostého</t>
  </si>
  <si>
    <t>m3</t>
  </si>
  <si>
    <t>-665271671</t>
  </si>
  <si>
    <t>723111202</t>
  </si>
  <si>
    <t>Potrubí ocelové závitové černé bezešvé svařované běžné DN 15</t>
  </si>
  <si>
    <t>-614887714</t>
  </si>
  <si>
    <t>723111204</t>
  </si>
  <si>
    <t>Potrubí ocelové závitové černé bezešvé svařované běžné DN 25</t>
  </si>
  <si>
    <t>-1771434604</t>
  </si>
  <si>
    <t>723111205</t>
  </si>
  <si>
    <t>Potrubí ocelové závitové černé bezešvé svařované běžné DN 32</t>
  </si>
  <si>
    <t>1796366921</t>
  </si>
  <si>
    <t>723150312</t>
  </si>
  <si>
    <t>Potrubí ocelové hladké černé bezešvé spojované svařováním tvářené za tepla D 57x2,9 mm</t>
  </si>
  <si>
    <t>-1744404507</t>
  </si>
  <si>
    <t>723150314</t>
  </si>
  <si>
    <t>Potrubí ocelové hladké černé bezešvé spojované svařováním tvářené za tepla D 89x3,6 mm</t>
  </si>
  <si>
    <t>1756315613</t>
  </si>
  <si>
    <t>723150315</t>
  </si>
  <si>
    <t>Potrubí ocelové hladké černé bezešvé spojované svařováním tvářené za tepla D 108x4 mm</t>
  </si>
  <si>
    <t>1989472938</t>
  </si>
  <si>
    <t>723150341</t>
  </si>
  <si>
    <t>Redukce zhotovená kováním přes 1 DN DN 32/20</t>
  </si>
  <si>
    <t>-1392644273</t>
  </si>
  <si>
    <t>723150343</t>
  </si>
  <si>
    <t>Redukce zhotovená kováním přes 1 DN DN 50/32</t>
  </si>
  <si>
    <t>394346613</t>
  </si>
  <si>
    <t>723150344</t>
  </si>
  <si>
    <t>Redukce zhotovená kováním přes 1 DN DN 65/40</t>
  </si>
  <si>
    <t>151782532</t>
  </si>
  <si>
    <t>723150345</t>
  </si>
  <si>
    <t>Redukce zhotovená kováním přes 1 DN DN 80/50</t>
  </si>
  <si>
    <t>1583125867</t>
  </si>
  <si>
    <t>723150346</t>
  </si>
  <si>
    <t>Redukce zhotovená kováním přes 1 DN DN 100/65</t>
  </si>
  <si>
    <t>-1237533331</t>
  </si>
  <si>
    <t>723150367</t>
  </si>
  <si>
    <t>Chránička D 57x2,9 mm</t>
  </si>
  <si>
    <t>2081064950</t>
  </si>
  <si>
    <t>17</t>
  </si>
  <si>
    <t>723150373</t>
  </si>
  <si>
    <t>Chránička D 159x4,5 mm</t>
  </si>
  <si>
    <t>-2095370939</t>
  </si>
  <si>
    <t>723212106</t>
  </si>
  <si>
    <t>Mezipřírubová uzavírací klapka DN 100</t>
  </si>
  <si>
    <t>655671664</t>
  </si>
  <si>
    <t>723213212</t>
  </si>
  <si>
    <t>Kohout přírubový kulový uzavírací DN 50 PN 16 do 200°C těleso uhlíková ocel</t>
  </si>
  <si>
    <t>435662218</t>
  </si>
  <si>
    <t>723213215</t>
  </si>
  <si>
    <t>Kohout přírubový kulový uzavírací DN 100 PN 16 do 200°C těleso uhlíková ocel</t>
  </si>
  <si>
    <t>-93497650</t>
  </si>
  <si>
    <t>723214136</t>
  </si>
  <si>
    <t>Filtr plynový DN 50 PN 16 do 300°C těleso uhlíková ocel s vypouštěcí přírubou</t>
  </si>
  <si>
    <t>364735992</t>
  </si>
  <si>
    <t>723219102</t>
  </si>
  <si>
    <t>Montáž armatur plynovodních přírubových DN 50 ostatní typ</t>
  </si>
  <si>
    <t>1420120461</t>
  </si>
  <si>
    <t>723219104</t>
  </si>
  <si>
    <t>Montáž armatur plynovodních přírubových DN 80 ostatní typ</t>
  </si>
  <si>
    <t>-1064132344</t>
  </si>
  <si>
    <t>723219105</t>
  </si>
  <si>
    <t>Montáž armatur plynovodních přírubových DN 100 ostatní typ</t>
  </si>
  <si>
    <t>-1722428134</t>
  </si>
  <si>
    <t>2116375965</t>
  </si>
  <si>
    <t>405623271R</t>
  </si>
  <si>
    <t>regulátor tlaku 280/2,5 kPa, 160m3ZP/h, vč.bezpečnostního uzávěru, imp.potrubí a příslušenství</t>
  </si>
  <si>
    <t>-140161999</t>
  </si>
  <si>
    <t>405629641R</t>
  </si>
  <si>
    <t>ventil elektromagnetický DN 100 PN 16, 230V, 50 Hz, bez napětí uzavřen</t>
  </si>
  <si>
    <t>1466011316</t>
  </si>
  <si>
    <t>723221304</t>
  </si>
  <si>
    <t>Ventil vzorkovací rohový G 1/2 PN 4 s vnitřním závitem</t>
  </si>
  <si>
    <t>1545307086</t>
  </si>
  <si>
    <t>723231162</t>
  </si>
  <si>
    <t>Kohout kulový přímý G 1/2 PN 42 do 185°C plnoprůtokový s koulí DADO vnitřní závit těžká řada</t>
  </si>
  <si>
    <t>-2104112901</t>
  </si>
  <si>
    <t>723231164</t>
  </si>
  <si>
    <t>Kohout kulový přímý G 1 PN 42 do 185°C plnoprůtokový s koulí DADO vnitřní závit těžká řada</t>
  </si>
  <si>
    <t>-1438731434</t>
  </si>
  <si>
    <t>723234313</t>
  </si>
  <si>
    <t>Regulátor tlaku plynu středotlaký výkon do 50 m3/hod pro zemní plyn DN20/32 (280/2,5kPa)</t>
  </si>
  <si>
    <t>1453252846</t>
  </si>
  <si>
    <t>723239500R</t>
  </si>
  <si>
    <t>Revize plynového zařízení</t>
  </si>
  <si>
    <t>-466930845</t>
  </si>
  <si>
    <t>723239501R</t>
  </si>
  <si>
    <t>DMTZ RS do šrotu</t>
  </si>
  <si>
    <t>-1172788988</t>
  </si>
  <si>
    <t>46</t>
  </si>
  <si>
    <t>723239502R</t>
  </si>
  <si>
    <t>DMTZ stáv.potrubí včetně likvidace</t>
  </si>
  <si>
    <t>232530019</t>
  </si>
  <si>
    <t>723260802</t>
  </si>
  <si>
    <t>Demontáž plynoměrů PS 20 nebo PS 30 nebo PL 4</t>
  </si>
  <si>
    <t>-93433030</t>
  </si>
  <si>
    <t>37</t>
  </si>
  <si>
    <t>723260817</t>
  </si>
  <si>
    <t>Demontáž plynoměrů PS 100</t>
  </si>
  <si>
    <t>324050309</t>
  </si>
  <si>
    <t>723261914</t>
  </si>
  <si>
    <t>Montáž plynoměrů PS 20 (G16 DN40)</t>
  </si>
  <si>
    <t>1949292569</t>
  </si>
  <si>
    <t>35</t>
  </si>
  <si>
    <t>723261917</t>
  </si>
  <si>
    <t>Montáž plynoměrů PS 100 (DN80 PN16)</t>
  </si>
  <si>
    <t>-1829005794</t>
  </si>
  <si>
    <t>998723101</t>
  </si>
  <si>
    <t>Přesun hmot tonážní pro vnitřní plynovod v objektech v do 6 m</t>
  </si>
  <si>
    <t>1687859964</t>
  </si>
  <si>
    <t>783225100</t>
  </si>
  <si>
    <t>Nátěry syntetické kovových doplňkových konstrukcí barva standardní dvojnásobné a 1x email</t>
  </si>
  <si>
    <t>-2070476699</t>
  </si>
  <si>
    <t>20</t>
  </si>
  <si>
    <t>783425513</t>
  </si>
</sst>
</file>

<file path=xl/styles.xml><?xml version="1.0" encoding="utf-8"?>
<styleSheet xmlns="http://schemas.openxmlformats.org/spreadsheetml/2006/main">
  <numFmts count="9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70" formatCode="#"/>
    <numFmt numFmtId="171" formatCode="#,##0.000"/>
    <numFmt numFmtId="173" formatCode="#.00"/>
    <numFmt numFmtId="174" formatCode="#,##0.00_ ;\-#,##0.00\ "/>
  </numFmts>
  <fonts count="56">
    <font>
      <sz val="8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b/>
      <sz val="12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2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8"/>
      <color indexed="48"/>
      <name val="Trebuchet MS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i/>
      <sz val="10"/>
      <color indexed="12"/>
      <name val="Arial CE"/>
      <family val="2"/>
      <charset val="238"/>
    </font>
    <font>
      <i/>
      <sz val="10"/>
      <color indexed="12"/>
      <name val="Trebuchet MS"/>
      <family val="2"/>
      <charset val="238"/>
    </font>
    <font>
      <b/>
      <i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 applyAlignment="0">
      <alignment vertical="top" wrapText="1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/>
    <xf numFmtId="0" fontId="42" fillId="0" borderId="0" applyAlignment="0">
      <alignment vertical="top" wrapText="1"/>
      <protection locked="0"/>
    </xf>
  </cellStyleXfs>
  <cellXfs count="60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center"/>
      <protection locked="0"/>
    </xf>
    <xf numFmtId="0" fontId="8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4" xfId="0" applyFont="1" applyBorder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0" fontId="9" fillId="0" borderId="0" xfId="0" applyFont="1" applyAlignment="1">
      <alignment horizontal="center" vertical="center"/>
      <protection locked="0"/>
    </xf>
    <xf numFmtId="0" fontId="9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5" fillId="3" borderId="9" xfId="0" applyFont="1" applyFill="1" applyBorder="1" applyAlignment="1">
      <alignment horizontal="center" vertical="center"/>
      <protection locked="0"/>
    </xf>
    <xf numFmtId="0" fontId="0" fillId="3" borderId="5" xfId="0" applyFill="1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7" fillId="3" borderId="17" xfId="0" applyFont="1" applyFill="1" applyBorder="1" applyAlignment="1">
      <alignment horizontal="center" vertical="center"/>
      <protection locked="0"/>
    </xf>
    <xf numFmtId="0" fontId="6" fillId="0" borderId="18" xfId="0" applyFont="1" applyBorder="1" applyAlignment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center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167" fontId="11" fillId="0" borderId="0" xfId="0" applyNumberFormat="1" applyFont="1" applyAlignment="1">
      <alignment horizontal="right" vertical="center"/>
      <protection locked="0"/>
    </xf>
    <xf numFmtId="164" fontId="11" fillId="0" borderId="16" xfId="0" applyNumberFormat="1" applyFont="1" applyBorder="1" applyAlignment="1">
      <alignment horizontal="righ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7" fillId="0" borderId="0" xfId="0" applyFont="1" applyAlignment="1">
      <alignment horizontal="center" vertical="center"/>
      <protection locked="0"/>
    </xf>
    <xf numFmtId="164" fontId="18" fillId="0" borderId="15" xfId="0" applyNumberFormat="1" applyFont="1" applyBorder="1" applyAlignment="1">
      <alignment horizontal="right" vertical="center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167" fontId="18" fillId="0" borderId="0" xfId="0" applyNumberFormat="1" applyFont="1" applyAlignment="1">
      <alignment horizontal="right" vertical="center"/>
      <protection locked="0"/>
    </xf>
    <xf numFmtId="164" fontId="18" fillId="0" borderId="16" xfId="0" applyNumberFormat="1" applyFont="1" applyBorder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right" vertical="center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0" fontId="5" fillId="3" borderId="9" xfId="0" applyFont="1" applyFill="1" applyBorder="1" applyAlignment="1">
      <alignment horizontal="righ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  <protection locked="0"/>
    </xf>
    <xf numFmtId="0" fontId="7" fillId="3" borderId="19" xfId="0" applyFont="1" applyFill="1" applyBorder="1" applyAlignment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  <protection locked="0"/>
    </xf>
    <xf numFmtId="164" fontId="23" fillId="0" borderId="13" xfId="0" applyNumberFormat="1" applyFont="1" applyBorder="1" applyAlignment="1">
      <alignment horizontal="right"/>
      <protection locked="0"/>
    </xf>
    <xf numFmtId="167" fontId="23" fillId="0" borderId="13" xfId="0" applyNumberFormat="1" applyFont="1" applyBorder="1" applyAlignment="1">
      <alignment horizontal="right"/>
      <protection locked="0"/>
    </xf>
    <xf numFmtId="167" fontId="23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0" fillId="0" borderId="4" xfId="0" applyFont="1" applyBorder="1" applyAlignment="1">
      <alignment horizontal="left"/>
      <protection locked="0"/>
    </xf>
    <xf numFmtId="0" fontId="19" fillId="0" borderId="0" xfId="0" applyFont="1" applyAlignment="1">
      <alignment horizontal="left"/>
      <protection locked="0"/>
    </xf>
    <xf numFmtId="0" fontId="20" fillId="0" borderId="0" xfId="0" applyFont="1" applyAlignment="1">
      <alignment horizontal="left"/>
      <protection locked="0"/>
    </xf>
    <xf numFmtId="0" fontId="20" fillId="0" borderId="15" xfId="0" applyFont="1" applyBorder="1" applyAlignment="1">
      <alignment horizontal="left"/>
      <protection locked="0"/>
    </xf>
    <xf numFmtId="164" fontId="20" fillId="0" borderId="0" xfId="0" applyNumberFormat="1" applyFont="1" applyAlignment="1">
      <alignment horizontal="right"/>
      <protection locked="0"/>
    </xf>
    <xf numFmtId="167" fontId="20" fillId="0" borderId="0" xfId="0" applyNumberFormat="1" applyFont="1" applyAlignment="1">
      <alignment horizontal="right"/>
      <protection locked="0"/>
    </xf>
    <xf numFmtId="167" fontId="20" fillId="0" borderId="16" xfId="0" applyNumberFormat="1" applyFont="1" applyBorder="1" applyAlignment="1">
      <alignment horizontal="right"/>
      <protection locked="0"/>
    </xf>
    <xf numFmtId="164" fontId="20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/>
      <protection locked="0"/>
    </xf>
    <xf numFmtId="0" fontId="0" fillId="0" borderId="22" xfId="0" applyFont="1" applyBorder="1" applyAlignment="1">
      <alignment horizontal="center" vertical="center"/>
      <protection locked="0"/>
    </xf>
    <xf numFmtId="49" fontId="0" fillId="0" borderId="22" xfId="0" applyNumberFormat="1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0" fillId="0" borderId="22" xfId="0" applyFont="1" applyBorder="1" applyAlignment="1">
      <alignment horizontal="center" vertical="center" wrapText="1"/>
      <protection locked="0"/>
    </xf>
    <xf numFmtId="168" fontId="0" fillId="0" borderId="22" xfId="0" applyNumberFormat="1" applyFont="1" applyBorder="1" applyAlignment="1">
      <alignment horizontal="right" vertical="center"/>
      <protection locked="0"/>
    </xf>
    <xf numFmtId="164" fontId="0" fillId="2" borderId="22" xfId="0" applyNumberFormat="1" applyFont="1" applyFill="1" applyBorder="1" applyAlignment="1">
      <alignment horizontal="right" vertical="center"/>
      <protection locked="0"/>
    </xf>
    <xf numFmtId="0" fontId="9" fillId="2" borderId="22" xfId="0" applyFont="1" applyFill="1" applyBorder="1" applyAlignment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  <protection locked="0"/>
    </xf>
    <xf numFmtId="167" fontId="9" fillId="0" borderId="0" xfId="0" applyNumberFormat="1" applyFont="1" applyAlignment="1">
      <alignment horizontal="right" vertical="center"/>
      <protection locked="0"/>
    </xf>
    <xf numFmtId="167" fontId="9" fillId="0" borderId="16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9" fillId="0" borderId="23" xfId="0" applyFont="1" applyBorder="1" applyAlignment="1">
      <alignment horizontal="center" vertical="center" wrapText="1"/>
      <protection locked="0"/>
    </xf>
    <xf numFmtId="164" fontId="9" fillId="0" borderId="23" xfId="0" applyNumberFormat="1" applyFont="1" applyBorder="1" applyAlignment="1">
      <alignment horizontal="right" vertical="center"/>
      <protection locked="0"/>
    </xf>
    <xf numFmtId="0" fontId="0" fillId="0" borderId="23" xfId="0" applyBorder="1" applyAlignment="1">
      <alignment horizontal="left" vertical="center"/>
      <protection locked="0"/>
    </xf>
    <xf numFmtId="167" fontId="9" fillId="0" borderId="23" xfId="0" applyNumberFormat="1" applyFont="1" applyBorder="1" applyAlignment="1">
      <alignment horizontal="right" vertical="center"/>
      <protection locked="0"/>
    </xf>
    <xf numFmtId="167" fontId="9" fillId="0" borderId="24" xfId="0" applyNumberFormat="1" applyFont="1" applyBorder="1" applyAlignment="1">
      <alignment horizontal="right" vertical="center"/>
      <protection locked="0"/>
    </xf>
    <xf numFmtId="0" fontId="25" fillId="0" borderId="22" xfId="0" applyFont="1" applyBorder="1" applyAlignment="1">
      <alignment horizontal="center" vertical="center" wrapText="1"/>
      <protection locked="0"/>
    </xf>
    <xf numFmtId="49" fontId="25" fillId="0" borderId="22" xfId="0" applyNumberFormat="1" applyFont="1" applyBorder="1" applyAlignment="1">
      <alignment horizontal="left" vertical="center" wrapText="1"/>
      <protection locked="0"/>
    </xf>
    <xf numFmtId="168" fontId="25" fillId="0" borderId="22" xfId="0" applyNumberFormat="1" applyFont="1" applyBorder="1" applyAlignment="1">
      <alignment horizontal="right" vertical="center"/>
      <protection locked="0"/>
    </xf>
    <xf numFmtId="0" fontId="25" fillId="0" borderId="22" xfId="0" applyFont="1" applyBorder="1" applyAlignment="1">
      <alignment horizontal="center" vertical="center"/>
      <protection locked="0"/>
    </xf>
    <xf numFmtId="0" fontId="0" fillId="0" borderId="25" xfId="0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0" fillId="0" borderId="22" xfId="0" applyBorder="1" applyAlignment="1">
      <alignment horizontal="left" vertical="center"/>
      <protection locked="0"/>
    </xf>
    <xf numFmtId="0" fontId="30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left" vertical="center"/>
      <protection locked="0"/>
    </xf>
    <xf numFmtId="0" fontId="32" fillId="0" borderId="0" xfId="0" applyFont="1" applyAlignment="1">
      <alignment horizontal="left" vertical="center"/>
      <protection locked="0"/>
    </xf>
    <xf numFmtId="0" fontId="33" fillId="0" borderId="0" xfId="0" applyFont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165" fontId="35" fillId="0" borderId="0" xfId="0" applyNumberFormat="1" applyFont="1" applyAlignment="1">
      <alignment horizontal="right" vertical="center"/>
      <protection locked="0"/>
    </xf>
    <xf numFmtId="0" fontId="35" fillId="0" borderId="0" xfId="0" applyFont="1" applyAlignment="1">
      <alignment horizontal="right" vertical="center"/>
      <protection locked="0"/>
    </xf>
    <xf numFmtId="0" fontId="31" fillId="3" borderId="8" xfId="0" applyFont="1" applyFill="1" applyBorder="1" applyAlignment="1">
      <alignment horizontal="left" vertical="center"/>
      <protection locked="0"/>
    </xf>
    <xf numFmtId="0" fontId="31" fillId="3" borderId="9" xfId="0" applyFont="1" applyFill="1" applyBorder="1" applyAlignment="1">
      <alignment horizontal="right" vertical="center"/>
      <protection locked="0"/>
    </xf>
    <xf numFmtId="0" fontId="31" fillId="3" borderId="9" xfId="0" applyFont="1" applyFill="1" applyBorder="1" applyAlignment="1">
      <alignment horizontal="center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6" fillId="0" borderId="4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5" xfId="0" applyFont="1" applyBorder="1" applyAlignment="1">
      <alignment horizontal="left" vertical="center"/>
      <protection locked="0"/>
    </xf>
    <xf numFmtId="0" fontId="39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5" xfId="0" applyFont="1" applyBorder="1" applyAlignment="1">
      <alignment horizontal="left" vertical="center"/>
      <protection locked="0"/>
    </xf>
    <xf numFmtId="0" fontId="32" fillId="3" borderId="18" xfId="0" applyFont="1" applyFill="1" applyBorder="1" applyAlignment="1">
      <alignment horizontal="center" vertical="center" wrapText="1"/>
      <protection locked="0"/>
    </xf>
    <xf numFmtId="0" fontId="32" fillId="3" borderId="19" xfId="0" applyFont="1" applyFill="1" applyBorder="1" applyAlignment="1">
      <alignment horizontal="center" vertical="center" wrapText="1"/>
      <protection locked="0"/>
    </xf>
    <xf numFmtId="0" fontId="32" fillId="3" borderId="20" xfId="0" applyFont="1" applyFill="1" applyBorder="1" applyAlignment="1">
      <alignment horizontal="center" vertical="center" wrapText="1"/>
      <protection locked="0"/>
    </xf>
    <xf numFmtId="0" fontId="30" fillId="0" borderId="18" xfId="0" applyFont="1" applyBorder="1" applyAlignment="1">
      <alignment horizontal="center" vertical="center" wrapText="1"/>
      <protection locked="0"/>
    </xf>
    <xf numFmtId="0" fontId="30" fillId="0" borderId="19" xfId="0" applyFont="1" applyBorder="1" applyAlignment="1">
      <alignment horizontal="center" vertical="center" wrapText="1"/>
      <protection locked="0"/>
    </xf>
    <xf numFmtId="0" fontId="30" fillId="0" borderId="20" xfId="0" applyFont="1" applyBorder="1" applyAlignment="1">
      <alignment horizontal="center" vertical="center" wrapText="1"/>
      <protection locked="0"/>
    </xf>
    <xf numFmtId="167" fontId="40" fillId="0" borderId="13" xfId="0" applyNumberFormat="1" applyFont="1" applyBorder="1" applyAlignment="1">
      <alignment horizontal="right"/>
      <protection locked="0"/>
    </xf>
    <xf numFmtId="167" fontId="40" fillId="0" borderId="14" xfId="0" applyNumberFormat="1" applyFont="1" applyBorder="1" applyAlignment="1">
      <alignment horizontal="right"/>
      <protection locked="0"/>
    </xf>
    <xf numFmtId="164" fontId="41" fillId="0" borderId="0" xfId="0" applyNumberFormat="1" applyFont="1" applyAlignment="1">
      <alignment horizontal="right" vertical="center"/>
      <protection locked="0"/>
    </xf>
    <xf numFmtId="0" fontId="38" fillId="0" borderId="4" xfId="0" applyFont="1" applyBorder="1" applyAlignment="1">
      <alignment horizontal="left"/>
      <protection locked="0"/>
    </xf>
    <xf numFmtId="0" fontId="36" fillId="0" borderId="0" xfId="0" applyFont="1" applyAlignment="1">
      <alignment horizontal="left"/>
      <protection locked="0"/>
    </xf>
    <xf numFmtId="0" fontId="38" fillId="0" borderId="15" xfId="0" applyFont="1" applyBorder="1" applyAlignment="1">
      <alignment horizontal="left"/>
      <protection locked="0"/>
    </xf>
    <xf numFmtId="167" fontId="38" fillId="0" borderId="0" xfId="0" applyNumberFormat="1" applyFont="1" applyAlignment="1">
      <alignment horizontal="right"/>
      <protection locked="0"/>
    </xf>
    <xf numFmtId="167" fontId="38" fillId="0" borderId="16" xfId="0" applyNumberFormat="1" applyFont="1" applyBorder="1" applyAlignment="1">
      <alignment horizontal="right"/>
      <protection locked="0"/>
    </xf>
    <xf numFmtId="0" fontId="38" fillId="0" borderId="0" xfId="0" applyFont="1" applyAlignment="1">
      <alignment horizontal="left"/>
      <protection locked="0"/>
    </xf>
    <xf numFmtId="164" fontId="38" fillId="0" borderId="0" xfId="0" applyNumberFormat="1" applyFont="1" applyAlignment="1">
      <alignment horizontal="right" vertical="center"/>
      <protection locked="0"/>
    </xf>
    <xf numFmtId="0" fontId="39" fillId="0" borderId="0" xfId="0" applyFont="1" applyAlignment="1">
      <alignment horizontal="left"/>
      <protection locked="0"/>
    </xf>
    <xf numFmtId="0" fontId="35" fillId="2" borderId="22" xfId="0" applyFont="1" applyFill="1" applyBorder="1" applyAlignment="1">
      <alignment horizontal="left" vertical="center" wrapText="1"/>
      <protection locked="0"/>
    </xf>
    <xf numFmtId="0" fontId="35" fillId="0" borderId="0" xfId="0" applyFont="1" applyAlignment="1">
      <alignment horizontal="center" vertical="center" wrapText="1"/>
      <protection locked="0"/>
    </xf>
    <xf numFmtId="167" fontId="35" fillId="0" borderId="0" xfId="0" applyNumberFormat="1" applyFont="1" applyAlignment="1">
      <alignment horizontal="right" vertical="center"/>
      <protection locked="0"/>
    </xf>
    <xf numFmtId="167" fontId="35" fillId="0" borderId="16" xfId="0" applyNumberFormat="1" applyFont="1" applyBorder="1" applyAlignment="1">
      <alignment horizontal="right" vertical="center"/>
      <protection locked="0"/>
    </xf>
    <xf numFmtId="0" fontId="42" fillId="0" borderId="22" xfId="0" applyFont="1" applyBorder="1" applyAlignment="1">
      <alignment horizontal="center" vertical="center" wrapText="1"/>
      <protection locked="0"/>
    </xf>
    <xf numFmtId="49" fontId="42" fillId="0" borderId="22" xfId="0" applyNumberFormat="1" applyFont="1" applyBorder="1" applyAlignment="1">
      <alignment horizontal="left" vertical="center" wrapText="1"/>
      <protection locked="0"/>
    </xf>
    <xf numFmtId="0" fontId="42" fillId="0" borderId="22" xfId="0" applyFont="1" applyBorder="1" applyAlignment="1">
      <alignment horizontal="left" vertical="center" wrapText="1"/>
      <protection locked="0"/>
    </xf>
    <xf numFmtId="164" fontId="0" fillId="2" borderId="18" xfId="0" applyNumberFormat="1" applyFont="1" applyFill="1" applyBorder="1" applyAlignment="1">
      <alignment horizontal="left" vertical="center"/>
      <protection locked="0"/>
    </xf>
    <xf numFmtId="164" fontId="0" fillId="2" borderId="20" xfId="0" applyNumberFormat="1" applyFont="1" applyFill="1" applyBorder="1" applyAlignment="1">
      <alignment horizontal="left" vertical="center"/>
      <protection locked="0"/>
    </xf>
    <xf numFmtId="0" fontId="42" fillId="0" borderId="22" xfId="0" applyFont="1" applyBorder="1" applyAlignment="1">
      <alignment horizontal="left" vertical="center"/>
      <protection locked="0"/>
    </xf>
    <xf numFmtId="168" fontId="42" fillId="0" borderId="22" xfId="0" applyNumberFormat="1" applyFont="1" applyBorder="1" applyAlignment="1">
      <alignment horizontal="right" vertical="center"/>
      <protection locked="0"/>
    </xf>
    <xf numFmtId="164" fontId="42" fillId="0" borderId="22" xfId="0" applyNumberFormat="1" applyFont="1" applyBorder="1" applyAlignment="1">
      <alignment horizontal="right" vertical="center"/>
      <protection locked="0"/>
    </xf>
    <xf numFmtId="164" fontId="42" fillId="2" borderId="18" xfId="0" applyNumberFormat="1" applyFont="1" applyFill="1" applyBorder="1" applyAlignment="1">
      <alignment horizontal="left" vertical="center"/>
      <protection locked="0"/>
    </xf>
    <xf numFmtId="164" fontId="42" fillId="2" borderId="20" xfId="0" applyNumberFormat="1" applyFont="1" applyFill="1" applyBorder="1" applyAlignment="1">
      <alignment horizontal="left" vertical="center"/>
      <protection locked="0"/>
    </xf>
    <xf numFmtId="0" fontId="43" fillId="0" borderId="22" xfId="0" applyFont="1" applyBorder="1" applyAlignment="1">
      <alignment horizontal="center" vertical="center" wrapText="1"/>
      <protection locked="0"/>
    </xf>
    <xf numFmtId="49" fontId="43" fillId="0" borderId="22" xfId="0" applyNumberFormat="1" applyFont="1" applyBorder="1" applyAlignment="1">
      <alignment horizontal="left" vertical="center" wrapText="1"/>
      <protection locked="0"/>
    </xf>
    <xf numFmtId="168" fontId="43" fillId="0" borderId="22" xfId="0" applyNumberFormat="1" applyFont="1" applyBorder="1" applyAlignment="1">
      <alignment horizontal="right" vertical="center"/>
      <protection locked="0"/>
    </xf>
    <xf numFmtId="0" fontId="35" fillId="0" borderId="23" xfId="0" applyFont="1" applyBorder="1" applyAlignment="1">
      <alignment horizontal="center" vertical="center" wrapText="1"/>
      <protection locked="0"/>
    </xf>
    <xf numFmtId="167" fontId="35" fillId="0" borderId="23" xfId="0" applyNumberFormat="1" applyFont="1" applyBorder="1" applyAlignment="1">
      <alignment horizontal="right" vertical="center"/>
      <protection locked="0"/>
    </xf>
    <xf numFmtId="167" fontId="35" fillId="0" borderId="24" xfId="0" applyNumberFormat="1" applyFont="1" applyBorder="1" applyAlignment="1">
      <alignment horizontal="right" vertical="center"/>
      <protection locked="0"/>
    </xf>
    <xf numFmtId="170" fontId="44" fillId="4" borderId="0" xfId="0" applyNumberFormat="1" applyFont="1" applyFill="1" applyBorder="1" applyAlignment="1" applyProtection="1">
      <alignment horizontal="left" vertical="center" wrapText="1"/>
    </xf>
    <xf numFmtId="0" fontId="44" fillId="4" borderId="0" xfId="0" applyNumberFormat="1" applyFont="1" applyFill="1" applyBorder="1" applyAlignment="1" applyProtection="1">
      <alignment horizontal="left" vertical="center" wrapText="1"/>
    </xf>
    <xf numFmtId="173" fontId="44" fillId="4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  <protection locked="0"/>
    </xf>
    <xf numFmtId="170" fontId="45" fillId="4" borderId="0" xfId="0" applyNumberFormat="1" applyFont="1" applyFill="1" applyBorder="1" applyAlignment="1" applyProtection="1">
      <alignment horizontal="left" vertical="center" wrapText="1"/>
    </xf>
    <xf numFmtId="170" fontId="45" fillId="4" borderId="0" xfId="0" applyNumberFormat="1" applyFont="1" applyFill="1" applyBorder="1" applyAlignment="1" applyProtection="1">
      <alignment vertical="center" wrapText="1"/>
    </xf>
    <xf numFmtId="170" fontId="45" fillId="4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horizontal="left"/>
      <protection locked="0"/>
    </xf>
    <xf numFmtId="0" fontId="0" fillId="0" borderId="0" xfId="0" applyFont="1" applyAlignment="1">
      <alignment horizontal="right"/>
      <protection locked="0"/>
    </xf>
    <xf numFmtId="171" fontId="45" fillId="4" borderId="0" xfId="0" applyNumberFormat="1" applyFont="1" applyFill="1" applyBorder="1" applyAlignment="1" applyProtection="1">
      <alignment horizontal="right" vertical="center"/>
    </xf>
    <xf numFmtId="49" fontId="51" fillId="0" borderId="22" xfId="0" applyNumberFormat="1" applyFont="1" applyBorder="1" applyAlignment="1">
      <alignment horizontal="left" vertical="center" wrapText="1"/>
      <protection locked="0"/>
    </xf>
    <xf numFmtId="0" fontId="51" fillId="0" borderId="22" xfId="0" applyFont="1" applyBorder="1" applyAlignment="1">
      <alignment horizontal="center" vertical="center" wrapText="1"/>
      <protection locked="0"/>
    </xf>
    <xf numFmtId="168" fontId="51" fillId="0" borderId="22" xfId="0" applyNumberFormat="1" applyFont="1" applyBorder="1" applyAlignment="1">
      <alignment horizontal="right" vertical="center"/>
      <protection locked="0"/>
    </xf>
    <xf numFmtId="173" fontId="45" fillId="4" borderId="0" xfId="0" applyNumberFormat="1" applyFont="1" applyFill="1" applyBorder="1" applyAlignment="1" applyProtection="1">
      <alignment horizontal="left" vertical="center" wrapText="1"/>
    </xf>
    <xf numFmtId="164" fontId="22" fillId="0" borderId="0" xfId="0" applyNumberFormat="1" applyFont="1" applyAlignment="1">
      <alignment vertical="center"/>
      <protection locked="0"/>
    </xf>
    <xf numFmtId="0" fontId="20" fillId="0" borderId="0" xfId="0" applyFont="1" applyAlignment="1">
      <alignment vertical="center"/>
      <protection locked="0"/>
    </xf>
    <xf numFmtId="0" fontId="0" fillId="0" borderId="2" xfId="0" applyBorder="1" applyAlignment="1">
      <alignment horizontal="right" vertical="top"/>
      <protection locked="0"/>
    </xf>
    <xf numFmtId="0" fontId="0" fillId="0" borderId="0" xfId="0" applyAlignment="1">
      <alignment horizontal="right" vertical="top"/>
      <protection locked="0"/>
    </xf>
    <xf numFmtId="0" fontId="0" fillId="0" borderId="0" xfId="0" applyFont="1" applyAlignment="1">
      <alignment horizontal="right" vertical="center"/>
      <protection locked="0"/>
    </xf>
    <xf numFmtId="0" fontId="0" fillId="0" borderId="13" xfId="0" applyBorder="1" applyAlignment="1">
      <alignment horizontal="right" vertical="center"/>
      <protection locked="0"/>
    </xf>
    <xf numFmtId="0" fontId="0" fillId="0" borderId="11" xfId="0" applyBorder="1" applyAlignment="1">
      <alignment horizontal="right" vertical="center"/>
      <protection locked="0"/>
    </xf>
    <xf numFmtId="0" fontId="0" fillId="0" borderId="2" xfId="0" applyBorder="1" applyAlignment="1">
      <alignment horizontal="right" vertical="center"/>
      <protection locked="0"/>
    </xf>
    <xf numFmtId="0" fontId="19" fillId="0" borderId="0" xfId="0" applyFont="1" applyAlignment="1">
      <alignment horizontal="right"/>
      <protection locked="0"/>
    </xf>
    <xf numFmtId="0" fontId="0" fillId="0" borderId="0" xfId="0" applyFont="1" applyAlignment="1">
      <alignment vertical="center"/>
      <protection locked="0"/>
    </xf>
    <xf numFmtId="0" fontId="0" fillId="0" borderId="0" xfId="0" applyFont="1" applyAlignment="1">
      <alignment horizontal="right" vertical="center" wrapText="1"/>
      <protection locked="0"/>
    </xf>
    <xf numFmtId="0" fontId="0" fillId="3" borderId="0" xfId="0" applyFill="1" applyAlignment="1">
      <alignment horizontal="right" vertical="center"/>
      <protection locked="0"/>
    </xf>
    <xf numFmtId="0" fontId="20" fillId="0" borderId="0" xfId="0" applyFont="1" applyAlignment="1">
      <alignment horizontal="right"/>
      <protection locked="0"/>
    </xf>
    <xf numFmtId="164" fontId="9" fillId="0" borderId="0" xfId="0" applyNumberFormat="1" applyFont="1" applyAlignment="1">
      <alignment vertical="center"/>
      <protection locked="0"/>
    </xf>
    <xf numFmtId="0" fontId="0" fillId="0" borderId="0" xfId="0" applyFont="1" applyBorder="1" applyAlignment="1">
      <alignment vertical="center"/>
      <protection locked="0"/>
    </xf>
    <xf numFmtId="164" fontId="19" fillId="0" borderId="0" xfId="0" applyNumberFormat="1" applyFont="1" applyAlignment="1">
      <alignment vertical="center"/>
      <protection locked="0"/>
    </xf>
    <xf numFmtId="17" fontId="0" fillId="0" borderId="0" xfId="0" applyNumberFormat="1" applyFont="1" applyAlignment="1">
      <alignment horizontal="left" vertical="center"/>
      <protection locked="0"/>
    </xf>
    <xf numFmtId="0" fontId="42" fillId="0" borderId="0" xfId="4" applyAlignment="1">
      <alignment horizontal="left" vertical="top"/>
      <protection locked="0"/>
    </xf>
    <xf numFmtId="0" fontId="42" fillId="0" borderId="0" xfId="4" applyFont="1" applyAlignment="1">
      <alignment horizontal="left" vertical="top"/>
      <protection locked="0"/>
    </xf>
    <xf numFmtId="0" fontId="42" fillId="0" borderId="1" xfId="4" applyBorder="1" applyAlignment="1">
      <alignment horizontal="left" vertical="top"/>
      <protection locked="0"/>
    </xf>
    <xf numFmtId="0" fontId="42" fillId="0" borderId="2" xfId="4" applyBorder="1" applyAlignment="1">
      <alignment horizontal="left" vertical="top"/>
      <protection locked="0"/>
    </xf>
    <xf numFmtId="0" fontId="42" fillId="0" borderId="3" xfId="4" applyBorder="1" applyAlignment="1">
      <alignment horizontal="left" vertical="top"/>
      <protection locked="0"/>
    </xf>
    <xf numFmtId="0" fontId="42" fillId="0" borderId="4" xfId="4" applyBorder="1" applyAlignment="1">
      <alignment horizontal="left" vertical="top"/>
      <protection locked="0"/>
    </xf>
    <xf numFmtId="0" fontId="42" fillId="0" borderId="5" xfId="4" applyBorder="1" applyAlignment="1">
      <alignment horizontal="left" vertical="top"/>
      <protection locked="0"/>
    </xf>
    <xf numFmtId="0" fontId="47" fillId="0" borderId="0" xfId="4" applyFont="1" applyAlignment="1">
      <alignment horizontal="left" vertical="center"/>
      <protection locked="0"/>
    </xf>
    <xf numFmtId="0" fontId="30" fillId="0" borderId="0" xfId="4" applyFont="1" applyAlignment="1">
      <alignment horizontal="left" vertical="center"/>
      <protection locked="0"/>
    </xf>
    <xf numFmtId="0" fontId="42" fillId="0" borderId="0" xfId="4" applyFont="1" applyAlignment="1">
      <alignment horizontal="left" vertical="center"/>
      <protection locked="0"/>
    </xf>
    <xf numFmtId="0" fontId="42" fillId="0" borderId="4" xfId="4" applyBorder="1" applyAlignment="1">
      <alignment horizontal="left" vertical="center"/>
      <protection locked="0"/>
    </xf>
    <xf numFmtId="0" fontId="31" fillId="0" borderId="0" xfId="4" applyFont="1" applyAlignment="1">
      <alignment horizontal="left" vertical="center"/>
      <protection locked="0"/>
    </xf>
    <xf numFmtId="0" fontId="42" fillId="0" borderId="5" xfId="4" applyBorder="1" applyAlignment="1">
      <alignment horizontal="left" vertical="center"/>
      <protection locked="0"/>
    </xf>
    <xf numFmtId="0" fontId="32" fillId="0" borderId="0" xfId="4" applyFont="1" applyAlignment="1">
      <alignment horizontal="left" vertical="center"/>
      <protection locked="0"/>
    </xf>
    <xf numFmtId="0" fontId="42" fillId="0" borderId="4" xfId="4" applyBorder="1" applyAlignment="1">
      <alignment horizontal="left" vertical="center" wrapText="1"/>
      <protection locked="0"/>
    </xf>
    <xf numFmtId="0" fontId="42" fillId="0" borderId="0" xfId="4" applyFont="1" applyAlignment="1">
      <alignment horizontal="left" vertical="center" wrapText="1"/>
      <protection locked="0"/>
    </xf>
    <xf numFmtId="0" fontId="42" fillId="0" borderId="5" xfId="4" applyBorder="1" applyAlignment="1">
      <alignment horizontal="left" vertical="center" wrapText="1"/>
      <protection locked="0"/>
    </xf>
    <xf numFmtId="0" fontId="42" fillId="0" borderId="13" xfId="4" applyBorder="1" applyAlignment="1">
      <alignment horizontal="left" vertical="center"/>
      <protection locked="0"/>
    </xf>
    <xf numFmtId="0" fontId="33" fillId="0" borderId="0" xfId="4" applyFont="1" applyAlignment="1">
      <alignment horizontal="left" vertical="center"/>
      <protection locked="0"/>
    </xf>
    <xf numFmtId="0" fontId="35" fillId="0" borderId="0" xfId="4" applyFont="1" applyAlignment="1">
      <alignment horizontal="left" vertical="center"/>
      <protection locked="0"/>
    </xf>
    <xf numFmtId="165" fontId="35" fillId="0" borderId="0" xfId="4" applyNumberFormat="1" applyFont="1" applyAlignment="1">
      <alignment horizontal="right" vertical="center"/>
      <protection locked="0"/>
    </xf>
    <xf numFmtId="0" fontId="35" fillId="0" borderId="0" xfId="4" applyFont="1" applyAlignment="1">
      <alignment horizontal="right" vertical="center"/>
      <protection locked="0"/>
    </xf>
    <xf numFmtId="0" fontId="42" fillId="3" borderId="0" xfId="4" applyFill="1" applyAlignment="1">
      <alignment horizontal="left" vertical="center"/>
      <protection locked="0"/>
    </xf>
    <xf numFmtId="0" fontId="31" fillId="3" borderId="8" xfId="4" applyFont="1" applyFill="1" applyBorder="1" applyAlignment="1">
      <alignment horizontal="left" vertical="center"/>
      <protection locked="0"/>
    </xf>
    <xf numFmtId="0" fontId="42" fillId="3" borderId="9" xfId="4" applyFill="1" applyBorder="1" applyAlignment="1">
      <alignment horizontal="left" vertical="center"/>
      <protection locked="0"/>
    </xf>
    <xf numFmtId="0" fontId="31" fillId="3" borderId="9" xfId="4" applyFont="1" applyFill="1" applyBorder="1" applyAlignment="1">
      <alignment horizontal="right" vertical="center"/>
      <protection locked="0"/>
    </xf>
    <xf numFmtId="0" fontId="31" fillId="3" borderId="9" xfId="4" applyFont="1" applyFill="1" applyBorder="1" applyAlignment="1">
      <alignment horizontal="center" vertical="center"/>
      <protection locked="0"/>
    </xf>
    <xf numFmtId="0" fontId="42" fillId="3" borderId="5" xfId="4" applyFill="1" applyBorder="1" applyAlignment="1">
      <alignment horizontal="left" vertical="center"/>
      <protection locked="0"/>
    </xf>
    <xf numFmtId="0" fontId="42" fillId="0" borderId="10" xfId="4" applyBorder="1" applyAlignment="1">
      <alignment horizontal="left" vertical="center"/>
      <protection locked="0"/>
    </xf>
    <xf numFmtId="0" fontId="42" fillId="0" borderId="11" xfId="4" applyBorder="1" applyAlignment="1">
      <alignment horizontal="left" vertical="center"/>
      <protection locked="0"/>
    </xf>
    <xf numFmtId="0" fontId="42" fillId="0" borderId="12" xfId="4" applyBorder="1" applyAlignment="1">
      <alignment horizontal="left" vertical="center"/>
      <protection locked="0"/>
    </xf>
    <xf numFmtId="0" fontId="42" fillId="0" borderId="1" xfId="4" applyBorder="1" applyAlignment="1">
      <alignment horizontal="left" vertical="center"/>
      <protection locked="0"/>
    </xf>
    <xf numFmtId="0" fontId="42" fillId="0" borderId="2" xfId="4" applyBorder="1" applyAlignment="1">
      <alignment horizontal="left" vertical="center"/>
      <protection locked="0"/>
    </xf>
    <xf numFmtId="0" fontId="42" fillId="0" borderId="3" xfId="4" applyBorder="1" applyAlignment="1">
      <alignment horizontal="left" vertical="center"/>
      <protection locked="0"/>
    </xf>
    <xf numFmtId="0" fontId="34" fillId="0" borderId="0" xfId="4" applyFont="1" applyAlignment="1">
      <alignment horizontal="left" vertical="center"/>
      <protection locked="0"/>
    </xf>
    <xf numFmtId="0" fontId="36" fillId="0" borderId="4" xfId="4" applyFont="1" applyBorder="1" applyAlignment="1">
      <alignment horizontal="left" vertical="center"/>
      <protection locked="0"/>
    </xf>
    <xf numFmtId="0" fontId="37" fillId="0" borderId="0" xfId="4" applyFont="1" applyAlignment="1">
      <alignment horizontal="left" vertical="center"/>
      <protection locked="0"/>
    </xf>
    <xf numFmtId="0" fontId="36" fillId="0" borderId="0" xfId="4" applyFont="1" applyAlignment="1">
      <alignment horizontal="left" vertical="center"/>
      <protection locked="0"/>
    </xf>
    <xf numFmtId="0" fontId="36" fillId="0" borderId="5" xfId="4" applyFont="1" applyBorder="1" applyAlignment="1">
      <alignment horizontal="left" vertical="center"/>
      <protection locked="0"/>
    </xf>
    <xf numFmtId="0" fontId="39" fillId="0" borderId="4" xfId="4" applyFont="1" applyBorder="1" applyAlignment="1">
      <alignment horizontal="left" vertical="center"/>
      <protection locked="0"/>
    </xf>
    <xf numFmtId="0" fontId="28" fillId="0" borderId="0" xfId="4" applyFont="1" applyAlignment="1">
      <alignment horizontal="left" vertical="center"/>
      <protection locked="0"/>
    </xf>
    <xf numFmtId="0" fontId="39" fillId="0" borderId="0" xfId="4" applyFont="1" applyAlignment="1">
      <alignment horizontal="left" vertical="center"/>
      <protection locked="0"/>
    </xf>
    <xf numFmtId="0" fontId="39" fillId="0" borderId="5" xfId="4" applyFont="1" applyBorder="1" applyAlignment="1">
      <alignment horizontal="left" vertical="center"/>
      <protection locked="0"/>
    </xf>
    <xf numFmtId="164" fontId="42" fillId="0" borderId="0" xfId="4" applyNumberFormat="1" applyFont="1" applyAlignment="1">
      <alignment horizontal="right" vertical="center"/>
      <protection locked="0"/>
    </xf>
    <xf numFmtId="0" fontId="42" fillId="0" borderId="4" xfId="4" applyBorder="1" applyAlignment="1">
      <alignment horizontal="center" vertical="center" wrapText="1"/>
      <protection locked="0"/>
    </xf>
    <xf numFmtId="0" fontId="32" fillId="3" borderId="18" xfId="4" applyFont="1" applyFill="1" applyBorder="1" applyAlignment="1">
      <alignment horizontal="center" vertical="center" wrapText="1"/>
      <protection locked="0"/>
    </xf>
    <xf numFmtId="0" fontId="32" fillId="3" borderId="19" xfId="4" applyFont="1" applyFill="1" applyBorder="1" applyAlignment="1">
      <alignment horizontal="center" vertical="center" wrapText="1"/>
      <protection locked="0"/>
    </xf>
    <xf numFmtId="0" fontId="32" fillId="3" borderId="20" xfId="4" applyFont="1" applyFill="1" applyBorder="1" applyAlignment="1">
      <alignment horizontal="center" vertical="center" wrapText="1"/>
      <protection locked="0"/>
    </xf>
    <xf numFmtId="0" fontId="30" fillId="0" borderId="18" xfId="4" applyFont="1" applyBorder="1" applyAlignment="1">
      <alignment horizontal="center" vertical="center" wrapText="1"/>
      <protection locked="0"/>
    </xf>
    <xf numFmtId="0" fontId="30" fillId="0" borderId="19" xfId="4" applyFont="1" applyBorder="1" applyAlignment="1">
      <alignment horizontal="center" vertical="center" wrapText="1"/>
      <protection locked="0"/>
    </xf>
    <xf numFmtId="0" fontId="30" fillId="0" borderId="20" xfId="4" applyFont="1" applyBorder="1" applyAlignment="1">
      <alignment horizontal="center" vertical="center" wrapText="1"/>
      <protection locked="0"/>
    </xf>
    <xf numFmtId="0" fontId="42" fillId="0" borderId="0" xfId="4" applyFont="1" applyAlignment="1">
      <alignment horizontal="center" vertical="center" wrapText="1"/>
      <protection locked="0"/>
    </xf>
    <xf numFmtId="0" fontId="42" fillId="0" borderId="21" xfId="4" applyBorder="1" applyAlignment="1">
      <alignment horizontal="left" vertical="center"/>
      <protection locked="0"/>
    </xf>
    <xf numFmtId="167" fontId="40" fillId="0" borderId="13" xfId="4" applyNumberFormat="1" applyFont="1" applyBorder="1" applyAlignment="1">
      <alignment horizontal="right"/>
      <protection locked="0"/>
    </xf>
    <xf numFmtId="167" fontId="40" fillId="0" borderId="14" xfId="4" applyNumberFormat="1" applyFont="1" applyBorder="1" applyAlignment="1">
      <alignment horizontal="right"/>
      <protection locked="0"/>
    </xf>
    <xf numFmtId="164" fontId="41" fillId="0" borderId="0" xfId="4" applyNumberFormat="1" applyFont="1" applyAlignment="1">
      <alignment horizontal="right" vertical="center"/>
      <protection locked="0"/>
    </xf>
    <xf numFmtId="0" fontId="38" fillId="0" borderId="4" xfId="4" applyFont="1" applyBorder="1" applyAlignment="1">
      <alignment horizontal="left"/>
      <protection locked="0"/>
    </xf>
    <xf numFmtId="0" fontId="42" fillId="0" borderId="0" xfId="4" applyFont="1" applyAlignment="1">
      <alignment horizontal="left"/>
      <protection locked="0"/>
    </xf>
    <xf numFmtId="0" fontId="36" fillId="0" borderId="0" xfId="4" applyFont="1" applyAlignment="1">
      <alignment horizontal="left"/>
      <protection locked="0"/>
    </xf>
    <xf numFmtId="0" fontId="38" fillId="0" borderId="15" xfId="4" applyFont="1" applyBorder="1" applyAlignment="1">
      <alignment horizontal="left"/>
      <protection locked="0"/>
    </xf>
    <xf numFmtId="167" fontId="38" fillId="0" borderId="0" xfId="4" applyNumberFormat="1" applyFont="1" applyAlignment="1">
      <alignment horizontal="right"/>
      <protection locked="0"/>
    </xf>
    <xf numFmtId="167" fontId="38" fillId="0" borderId="16" xfId="4" applyNumberFormat="1" applyFont="1" applyBorder="1" applyAlignment="1">
      <alignment horizontal="right"/>
      <protection locked="0"/>
    </xf>
    <xf numFmtId="0" fontId="38" fillId="0" borderId="0" xfId="4" applyFont="1" applyAlignment="1">
      <alignment horizontal="left"/>
      <protection locked="0"/>
    </xf>
    <xf numFmtId="164" fontId="38" fillId="0" borderId="0" xfId="4" applyNumberFormat="1" applyFont="1" applyAlignment="1">
      <alignment horizontal="right" vertical="center"/>
      <protection locked="0"/>
    </xf>
    <xf numFmtId="0" fontId="39" fillId="0" borderId="0" xfId="4" applyFont="1" applyAlignment="1">
      <alignment horizontal="left"/>
      <protection locked="0"/>
    </xf>
    <xf numFmtId="0" fontId="42" fillId="0" borderId="22" xfId="4" applyFont="1" applyBorder="1" applyAlignment="1">
      <alignment horizontal="center" vertical="center"/>
      <protection locked="0"/>
    </xf>
    <xf numFmtId="49" fontId="42" fillId="0" borderId="22" xfId="4" applyNumberFormat="1" applyFont="1" applyBorder="1" applyAlignment="1">
      <alignment horizontal="left" vertical="center" wrapText="1"/>
      <protection locked="0"/>
    </xf>
    <xf numFmtId="0" fontId="42" fillId="0" borderId="22" xfId="4" applyFont="1" applyBorder="1" applyAlignment="1">
      <alignment horizontal="center" vertical="center" wrapText="1"/>
      <protection locked="0"/>
    </xf>
    <xf numFmtId="168" fontId="42" fillId="0" borderId="22" xfId="4" applyNumberFormat="1" applyFont="1" applyBorder="1" applyAlignment="1">
      <alignment horizontal="right" vertical="center"/>
      <protection locked="0"/>
    </xf>
    <xf numFmtId="0" fontId="42" fillId="0" borderId="22" xfId="4" applyFont="1" applyBorder="1" applyAlignment="1">
      <alignment horizontal="left" vertical="center" wrapText="1"/>
      <protection locked="0"/>
    </xf>
    <xf numFmtId="0" fontId="35" fillId="2" borderId="22" xfId="4" applyFont="1" applyFill="1" applyBorder="1" applyAlignment="1">
      <alignment horizontal="left" vertical="center" wrapText="1"/>
      <protection locked="0"/>
    </xf>
    <xf numFmtId="0" fontId="35" fillId="0" borderId="0" xfId="4" applyFont="1" applyAlignment="1">
      <alignment horizontal="center" vertical="center" wrapText="1"/>
      <protection locked="0"/>
    </xf>
    <xf numFmtId="167" fontId="35" fillId="0" borderId="0" xfId="4" applyNumberFormat="1" applyFont="1" applyAlignment="1">
      <alignment horizontal="right" vertical="center"/>
      <protection locked="0"/>
    </xf>
    <xf numFmtId="167" fontId="35" fillId="0" borderId="16" xfId="4" applyNumberFormat="1" applyFont="1" applyBorder="1" applyAlignment="1">
      <alignment horizontal="right" vertical="center"/>
      <protection locked="0"/>
    </xf>
    <xf numFmtId="49" fontId="48" fillId="4" borderId="26" xfId="2" applyNumberFormat="1" applyFont="1" applyFill="1" applyBorder="1" applyAlignment="1" applyProtection="1">
      <alignment horizontal="center" vertical="center"/>
    </xf>
    <xf numFmtId="49" fontId="48" fillId="0" borderId="26" xfId="2" applyNumberFormat="1" applyFill="1" applyBorder="1" applyAlignment="1" applyProtection="1">
      <alignment vertical="center"/>
    </xf>
    <xf numFmtId="171" fontId="48" fillId="0" borderId="26" xfId="2" applyNumberFormat="1" applyFont="1" applyFill="1" applyBorder="1" applyAlignment="1" applyProtection="1">
      <alignment vertical="center"/>
    </xf>
    <xf numFmtId="49" fontId="48" fillId="0" borderId="26" xfId="2" applyNumberFormat="1" applyFill="1" applyBorder="1" applyAlignment="1" applyProtection="1">
      <alignment horizontal="center" vertical="center"/>
    </xf>
    <xf numFmtId="164" fontId="42" fillId="2" borderId="18" xfId="4" applyNumberFormat="1" applyFont="1" applyFill="1" applyBorder="1" applyAlignment="1">
      <alignment horizontal="left" vertical="center"/>
      <protection locked="0"/>
    </xf>
    <xf numFmtId="164" fontId="42" fillId="2" borderId="20" xfId="4" applyNumberFormat="1" applyFont="1" applyFill="1" applyBorder="1" applyAlignment="1">
      <alignment horizontal="left" vertical="center"/>
      <protection locked="0"/>
    </xf>
    <xf numFmtId="49" fontId="48" fillId="4" borderId="26" xfId="2" applyNumberFormat="1" applyFill="1" applyBorder="1" applyAlignment="1" applyProtection="1">
      <alignment horizontal="center" vertical="center"/>
    </xf>
    <xf numFmtId="0" fontId="42" fillId="0" borderId="0" xfId="4" applyFont="1" applyBorder="1" applyAlignment="1">
      <alignment horizontal="center" vertical="center" wrapText="1"/>
      <protection locked="0"/>
    </xf>
    <xf numFmtId="49" fontId="42" fillId="0" borderId="0" xfId="4" applyNumberFormat="1" applyFont="1" applyBorder="1" applyAlignment="1">
      <alignment horizontal="left" vertical="center" wrapText="1"/>
      <protection locked="0"/>
    </xf>
    <xf numFmtId="0" fontId="42" fillId="0" borderId="0" xfId="4" applyFont="1" applyBorder="1" applyAlignment="1">
      <alignment horizontal="left" vertical="center" wrapText="1"/>
      <protection locked="0"/>
    </xf>
    <xf numFmtId="0" fontId="42" fillId="0" borderId="0" xfId="4" applyBorder="1" applyAlignment="1">
      <alignment horizontal="left" vertical="center"/>
      <protection locked="0"/>
    </xf>
    <xf numFmtId="168" fontId="42" fillId="0" borderId="0" xfId="4" applyNumberFormat="1" applyFont="1" applyBorder="1" applyAlignment="1">
      <alignment horizontal="right" vertical="center"/>
      <protection locked="0"/>
    </xf>
    <xf numFmtId="164" fontId="42" fillId="0" borderId="0" xfId="4" applyNumberFormat="1" applyFont="1" applyFill="1" applyBorder="1" applyAlignment="1">
      <alignment horizontal="right" vertical="center"/>
      <protection locked="0"/>
    </xf>
    <xf numFmtId="164" fontId="42" fillId="0" borderId="0" xfId="4" applyNumberFormat="1" applyFont="1" applyBorder="1" applyAlignment="1">
      <alignment horizontal="right" vertical="center"/>
      <protection locked="0"/>
    </xf>
    <xf numFmtId="0" fontId="35" fillId="2" borderId="15" xfId="4" applyFont="1" applyFill="1" applyBorder="1" applyAlignment="1">
      <alignment horizontal="left" vertical="center" wrapText="1"/>
      <protection locked="0"/>
    </xf>
    <xf numFmtId="49" fontId="48" fillId="4" borderId="0" xfId="2" applyNumberFormat="1" applyFill="1" applyBorder="1" applyAlignment="1" applyProtection="1">
      <alignment horizontal="center" vertical="center"/>
    </xf>
    <xf numFmtId="49" fontId="48" fillId="0" borderId="0" xfId="2" applyNumberFormat="1" applyFill="1" applyBorder="1" applyAlignment="1" applyProtection="1">
      <alignment vertical="center"/>
    </xf>
    <xf numFmtId="171" fontId="48" fillId="0" borderId="0" xfId="2" applyNumberFormat="1" applyFont="1" applyFill="1" applyBorder="1" applyAlignment="1" applyProtection="1">
      <alignment vertical="center"/>
    </xf>
    <xf numFmtId="49" fontId="48" fillId="0" borderId="0" xfId="2" applyNumberFormat="1" applyFill="1" applyBorder="1" applyAlignment="1" applyProtection="1">
      <alignment horizontal="center" vertical="center"/>
    </xf>
    <xf numFmtId="49" fontId="48" fillId="0" borderId="0" xfId="2" applyNumberFormat="1" applyFont="1" applyFill="1" applyBorder="1" applyAlignment="1" applyProtection="1">
      <alignment horizontal="left" vertical="center" wrapText="1"/>
    </xf>
    <xf numFmtId="49" fontId="48" fillId="0" borderId="0" xfId="2" applyNumberFormat="1" applyFont="1" applyFill="1" applyBorder="1" applyAlignment="1" applyProtection="1">
      <alignment vertical="center"/>
    </xf>
    <xf numFmtId="0" fontId="42" fillId="0" borderId="0" xfId="4" applyBorder="1" applyAlignment="1">
      <alignment vertical="top"/>
      <protection locked="0"/>
    </xf>
    <xf numFmtId="0" fontId="35" fillId="2" borderId="0" xfId="4" applyFont="1" applyFill="1" applyBorder="1" applyAlignment="1">
      <alignment horizontal="left" vertical="center" wrapText="1"/>
      <protection locked="0"/>
    </xf>
    <xf numFmtId="0" fontId="35" fillId="0" borderId="0" xfId="4" applyFont="1" applyBorder="1" applyAlignment="1">
      <alignment horizontal="center" vertical="center" wrapText="1"/>
      <protection locked="0"/>
    </xf>
    <xf numFmtId="167" fontId="35" fillId="0" borderId="0" xfId="4" applyNumberFormat="1" applyFont="1" applyBorder="1" applyAlignment="1">
      <alignment horizontal="right" vertical="center"/>
      <protection locked="0"/>
    </xf>
    <xf numFmtId="0" fontId="42" fillId="0" borderId="0" xfId="4" applyFont="1" applyFill="1" applyBorder="1" applyAlignment="1">
      <alignment horizontal="center" vertical="center" wrapText="1"/>
      <protection locked="0"/>
    </xf>
    <xf numFmtId="0" fontId="42" fillId="0" borderId="0" xfId="4" applyFont="1" applyFill="1" applyBorder="1" applyAlignment="1">
      <alignment horizontal="left" vertical="center" wrapText="1"/>
      <protection locked="0"/>
    </xf>
    <xf numFmtId="0" fontId="51" fillId="0" borderId="22" xfId="4" applyFont="1" applyBorder="1" applyAlignment="1">
      <alignment horizontal="center" vertical="center" wrapText="1"/>
      <protection locked="0"/>
    </xf>
    <xf numFmtId="49" fontId="52" fillId="4" borderId="26" xfId="2" applyNumberFormat="1" applyFont="1" applyFill="1" applyBorder="1" applyAlignment="1" applyProtection="1">
      <alignment horizontal="center" vertical="center"/>
    </xf>
    <xf numFmtId="49" fontId="52" fillId="0" borderId="26" xfId="2" applyNumberFormat="1" applyFont="1" applyFill="1" applyBorder="1" applyAlignment="1" applyProtection="1">
      <alignment vertical="center"/>
    </xf>
    <xf numFmtId="171" fontId="52" fillId="0" borderId="26" xfId="2" applyNumberFormat="1" applyFont="1" applyFill="1" applyBorder="1" applyAlignment="1" applyProtection="1">
      <alignment vertical="center"/>
    </xf>
    <xf numFmtId="49" fontId="51" fillId="0" borderId="0" xfId="0" applyNumberFormat="1" applyFont="1" applyBorder="1" applyAlignment="1">
      <alignment horizontal="left" vertical="center" wrapText="1"/>
      <protection locked="0"/>
    </xf>
    <xf numFmtId="49" fontId="48" fillId="0" borderId="26" xfId="2" applyNumberFormat="1" applyFont="1" applyFill="1" applyBorder="1" applyAlignment="1" applyProtection="1">
      <alignment vertical="center"/>
    </xf>
    <xf numFmtId="49" fontId="48" fillId="0" borderId="26" xfId="2" applyNumberFormat="1" applyFont="1" applyFill="1" applyBorder="1" applyAlignment="1" applyProtection="1">
      <alignment horizontal="center" vertical="center"/>
    </xf>
    <xf numFmtId="0" fontId="43" fillId="0" borderId="22" xfId="4" applyFont="1" applyBorder="1" applyAlignment="1">
      <alignment horizontal="center" vertical="center" wrapText="1"/>
      <protection locked="0"/>
    </xf>
    <xf numFmtId="49" fontId="43" fillId="0" borderId="22" xfId="4" applyNumberFormat="1" applyFont="1" applyBorder="1" applyAlignment="1">
      <alignment horizontal="left" vertical="center" wrapText="1"/>
      <protection locked="0"/>
    </xf>
    <xf numFmtId="168" fontId="43" fillId="0" borderId="22" xfId="4" applyNumberFormat="1" applyFont="1" applyBorder="1" applyAlignment="1">
      <alignment horizontal="right" vertical="center"/>
      <protection locked="0"/>
    </xf>
    <xf numFmtId="0" fontId="35" fillId="0" borderId="23" xfId="4" applyFont="1" applyBorder="1" applyAlignment="1">
      <alignment horizontal="center" vertical="center" wrapText="1"/>
      <protection locked="0"/>
    </xf>
    <xf numFmtId="0" fontId="42" fillId="0" borderId="23" xfId="4" applyBorder="1" applyAlignment="1">
      <alignment horizontal="left" vertical="center"/>
      <protection locked="0"/>
    </xf>
    <xf numFmtId="167" fontId="35" fillId="0" borderId="23" xfId="4" applyNumberFormat="1" applyFont="1" applyBorder="1" applyAlignment="1">
      <alignment horizontal="right" vertical="center"/>
      <protection locked="0"/>
    </xf>
    <xf numFmtId="167" fontId="35" fillId="0" borderId="24" xfId="4" applyNumberFormat="1" applyFont="1" applyBorder="1" applyAlignment="1">
      <alignment horizontal="right" vertical="center"/>
      <protection locked="0"/>
    </xf>
    <xf numFmtId="0" fontId="5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0" fillId="0" borderId="2" xfId="0" applyBorder="1" applyAlignment="1">
      <alignment horizontal="center" vertical="top"/>
      <protection locked="0"/>
    </xf>
    <xf numFmtId="0" fontId="0" fillId="0" borderId="0" xfId="0" applyAlignment="1">
      <alignment horizontal="center" vertical="top"/>
      <protection locked="0"/>
    </xf>
    <xf numFmtId="0" fontId="0" fillId="0" borderId="0" xfId="0" applyFont="1" applyAlignment="1">
      <alignment horizontal="center" vertical="center"/>
      <protection locked="0"/>
    </xf>
    <xf numFmtId="0" fontId="0" fillId="0" borderId="13" xfId="0" applyBorder="1" applyAlignment="1">
      <alignment horizontal="center" vertical="center"/>
      <protection locked="0"/>
    </xf>
    <xf numFmtId="0" fontId="0" fillId="0" borderId="11" xfId="0" applyBorder="1" applyAlignment="1">
      <alignment horizontal="center" vertical="center"/>
      <protection locked="0"/>
    </xf>
    <xf numFmtId="0" fontId="0" fillId="0" borderId="2" xfId="0" applyBorder="1" applyAlignment="1">
      <alignment horizontal="center" vertical="center"/>
      <protection locked="0"/>
    </xf>
    <xf numFmtId="0" fontId="0" fillId="0" borderId="0" xfId="0" applyFont="1" applyAlignment="1">
      <alignment horizontal="center"/>
      <protection locked="0"/>
    </xf>
    <xf numFmtId="164" fontId="51" fillId="2" borderId="22" xfId="0" applyNumberFormat="1" applyFont="1" applyFill="1" applyBorder="1" applyAlignment="1">
      <alignment horizontal="right" vertical="center"/>
      <protection locked="0"/>
    </xf>
    <xf numFmtId="164" fontId="28" fillId="2" borderId="18" xfId="4" applyNumberFormat="1" applyFont="1" applyFill="1" applyBorder="1" applyAlignment="1">
      <alignment horizontal="left" vertical="center"/>
      <protection locked="0"/>
    </xf>
    <xf numFmtId="164" fontId="28" fillId="2" borderId="20" xfId="4" applyNumberFormat="1" applyFont="1" applyFill="1" applyBorder="1" applyAlignment="1">
      <alignment horizontal="left" vertical="center"/>
      <protection locked="0"/>
    </xf>
    <xf numFmtId="164" fontId="28" fillId="0" borderId="0" xfId="4" applyNumberFormat="1" applyFont="1" applyFill="1" applyBorder="1" applyAlignment="1">
      <alignment horizontal="right" vertical="center"/>
      <protection locked="0"/>
    </xf>
    <xf numFmtId="0" fontId="28" fillId="0" borderId="0" xfId="4" applyFont="1" applyBorder="1" applyAlignment="1">
      <alignment horizontal="left" vertical="center"/>
      <protection locked="0"/>
    </xf>
    <xf numFmtId="0" fontId="28" fillId="0" borderId="0" xfId="4" applyFont="1" applyAlignment="1">
      <alignment horizontal="left"/>
      <protection locked="0"/>
    </xf>
    <xf numFmtId="49" fontId="52" fillId="0" borderId="26" xfId="2" applyNumberFormat="1" applyFont="1" applyFill="1" applyBorder="1" applyAlignment="1" applyProtection="1">
      <alignment horizontal="center" vertical="center"/>
    </xf>
    <xf numFmtId="0" fontId="28" fillId="0" borderId="22" xfId="4" applyFont="1" applyBorder="1" applyAlignment="1">
      <alignment horizontal="center" vertical="center" wrapText="1"/>
      <protection locked="0"/>
    </xf>
    <xf numFmtId="0" fontId="53" fillId="0" borderId="22" xfId="4" applyFont="1" applyBorder="1" applyAlignment="1">
      <alignment horizontal="center" vertical="center" wrapText="1"/>
      <protection locked="0"/>
    </xf>
    <xf numFmtId="168" fontId="28" fillId="0" borderId="22" xfId="4" applyNumberFormat="1" applyFont="1" applyBorder="1" applyAlignment="1">
      <alignment horizontal="right" vertical="center"/>
      <protection locked="0"/>
    </xf>
    <xf numFmtId="0" fontId="0" fillId="0" borderId="22" xfId="0" applyBorder="1" applyAlignment="1">
      <alignment horizontal="center" vertical="center" wrapText="1"/>
      <protection locked="0"/>
    </xf>
    <xf numFmtId="166" fontId="7" fillId="0" borderId="0" xfId="0" applyNumberFormat="1" applyFont="1" applyAlignment="1">
      <alignment horizontal="left" vertical="top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6" fontId="7" fillId="0" borderId="0" xfId="0" applyNumberFormat="1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 wrapText="1"/>
      <protection locked="0"/>
    </xf>
    <xf numFmtId="0" fontId="15" fillId="0" borderId="0" xfId="0" applyFont="1" applyAlignment="1">
      <alignment horizontal="left" vertical="center"/>
      <protection locked="0"/>
    </xf>
    <xf numFmtId="2" fontId="16" fillId="0" borderId="0" xfId="0" applyNumberFormat="1" applyFont="1" applyAlignment="1">
      <alignment horizontal="right" vertical="center"/>
      <protection locked="0"/>
    </xf>
    <xf numFmtId="0" fontId="4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9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top"/>
      <protection locked="0"/>
    </xf>
    <xf numFmtId="0" fontId="7" fillId="0" borderId="0" xfId="0" applyFont="1" applyAlignment="1">
      <alignment horizontal="left" vertical="center" wrapText="1"/>
      <protection locked="0"/>
    </xf>
    <xf numFmtId="164" fontId="8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5" xfId="0" applyBorder="1" applyAlignment="1">
      <alignment horizontal="left" vertical="top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0" fontId="12" fillId="0" borderId="0" xfId="0" applyFont="1" applyAlignment="1">
      <alignment horizontal="left" vertical="center"/>
      <protection locked="0"/>
    </xf>
    <xf numFmtId="0" fontId="5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164" fontId="5" fillId="3" borderId="9" xfId="0" applyNumberFormat="1" applyFont="1" applyFill="1" applyBorder="1" applyAlignment="1">
      <alignment horizontal="right" vertical="center"/>
      <protection locked="0"/>
    </xf>
    <xf numFmtId="0" fontId="0" fillId="3" borderId="17" xfId="0" applyFill="1" applyBorder="1" applyAlignment="1">
      <alignment horizontal="left" vertical="center"/>
      <protection locked="0"/>
    </xf>
    <xf numFmtId="0" fontId="29" fillId="0" borderId="0" xfId="0" applyFont="1" applyAlignment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0" fillId="0" borderId="0" xfId="0" applyAlignment="1">
      <alignment vertical="top"/>
      <protection locked="0"/>
    </xf>
    <xf numFmtId="164" fontId="12" fillId="0" borderId="0" xfId="0" applyNumberFormat="1" applyFont="1" applyAlignment="1" applyProtection="1">
      <alignment horizontal="right" vertical="center"/>
    </xf>
    <xf numFmtId="164" fontId="19" fillId="0" borderId="0" xfId="0" applyNumberFormat="1" applyFont="1" applyAlignment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  <protection locked="0"/>
    </xf>
    <xf numFmtId="0" fontId="0" fillId="0" borderId="19" xfId="0" applyFont="1" applyBorder="1" applyAlignment="1">
      <alignment horizontal="left" vertical="center" wrapText="1"/>
      <protection locked="0"/>
    </xf>
    <xf numFmtId="0" fontId="0" fillId="0" borderId="20" xfId="0" applyFont="1" applyBorder="1" applyAlignment="1">
      <alignment horizontal="left" vertical="center" wrapText="1"/>
      <protection locked="0"/>
    </xf>
    <xf numFmtId="164" fontId="0" fillId="0" borderId="22" xfId="0" applyNumberFormat="1" applyFont="1" applyBorder="1" applyAlignment="1">
      <alignment horizontal="right" vertical="center"/>
      <protection locked="0"/>
    </xf>
    <xf numFmtId="0" fontId="0" fillId="0" borderId="22" xfId="0" applyBorder="1" applyAlignment="1">
      <alignment horizontal="right" vertical="center"/>
      <protection locked="0"/>
    </xf>
    <xf numFmtId="174" fontId="22" fillId="0" borderId="0" xfId="0" applyNumberFormat="1" applyFont="1" applyAlignment="1">
      <alignment horizontal="right"/>
      <protection locked="0"/>
    </xf>
    <xf numFmtId="0" fontId="20" fillId="0" borderId="0" xfId="0" applyFont="1" applyAlignment="1">
      <alignment horizontal="right"/>
      <protection locked="0"/>
    </xf>
    <xf numFmtId="164" fontId="22" fillId="0" borderId="0" xfId="0" applyNumberFormat="1" applyFont="1" applyAlignment="1">
      <alignment horizontal="right"/>
      <protection locked="0"/>
    </xf>
    <xf numFmtId="170" fontId="45" fillId="4" borderId="13" xfId="0" applyNumberFormat="1" applyFont="1" applyFill="1" applyBorder="1" applyAlignment="1" applyProtection="1">
      <alignment horizontal="left" vertical="center" wrapText="1"/>
    </xf>
    <xf numFmtId="170" fontId="45" fillId="4" borderId="0" xfId="0" applyNumberFormat="1" applyFont="1" applyFill="1" applyBorder="1" applyAlignment="1" applyProtection="1">
      <alignment horizontal="left" vertical="center" wrapText="1"/>
    </xf>
    <xf numFmtId="173" fontId="45" fillId="4" borderId="23" xfId="0" applyNumberFormat="1" applyFont="1" applyFill="1" applyBorder="1" applyAlignment="1" applyProtection="1">
      <alignment horizontal="left" vertical="center" wrapText="1"/>
    </xf>
    <xf numFmtId="0" fontId="42" fillId="0" borderId="18" xfId="0" applyFont="1" applyBorder="1" applyAlignment="1">
      <alignment horizontal="left" vertical="center" wrapText="1"/>
      <protection locked="0"/>
    </xf>
    <xf numFmtId="0" fontId="42" fillId="0" borderId="19" xfId="0" applyFont="1" applyBorder="1" applyAlignment="1">
      <alignment horizontal="left" vertical="center" wrapText="1"/>
      <protection locked="0"/>
    </xf>
    <xf numFmtId="0" fontId="42" fillId="0" borderId="27" xfId="0" applyFont="1" applyBorder="1" applyAlignment="1">
      <alignment horizontal="left" vertical="center" wrapText="1"/>
      <protection locked="0"/>
    </xf>
    <xf numFmtId="0" fontId="42" fillId="0" borderId="20" xfId="0" applyFont="1" applyBorder="1" applyAlignment="1">
      <alignment horizontal="left" vertical="center" wrapText="1"/>
      <protection locked="0"/>
    </xf>
    <xf numFmtId="173" fontId="45" fillId="4" borderId="0" xfId="0" applyNumberFormat="1" applyFont="1" applyFill="1" applyBorder="1" applyAlignment="1" applyProtection="1">
      <alignment horizontal="left" vertical="center" wrapText="1"/>
    </xf>
    <xf numFmtId="0" fontId="45" fillId="4" borderId="0" xfId="0" applyNumberFormat="1" applyFont="1" applyFill="1" applyBorder="1" applyAlignment="1" applyProtection="1">
      <alignment horizontal="left" vertical="center" wrapText="1"/>
    </xf>
    <xf numFmtId="173" fontId="44" fillId="4" borderId="0" xfId="0" applyNumberFormat="1" applyFont="1" applyFill="1" applyBorder="1" applyAlignment="1" applyProtection="1">
      <alignment horizontal="left" vertical="center" wrapText="1"/>
    </xf>
    <xf numFmtId="170" fontId="44" fillId="4" borderId="0" xfId="0" applyNumberFormat="1" applyFont="1" applyFill="1" applyBorder="1" applyAlignment="1" applyProtection="1">
      <alignment horizontal="left" vertical="center" wrapText="1"/>
    </xf>
    <xf numFmtId="0" fontId="44" fillId="4" borderId="0" xfId="0" applyNumberFormat="1" applyFont="1" applyFill="1" applyBorder="1" applyAlignment="1" applyProtection="1">
      <alignment horizontal="left" vertical="center" wrapText="1"/>
    </xf>
    <xf numFmtId="164" fontId="22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174" fontId="22" fillId="0" borderId="23" xfId="0" applyNumberFormat="1" applyFont="1" applyBorder="1" applyAlignment="1">
      <alignment horizontal="right"/>
      <protection locked="0"/>
    </xf>
    <xf numFmtId="0" fontId="20" fillId="0" borderId="23" xfId="0" applyFont="1" applyBorder="1" applyAlignment="1">
      <alignment horizontal="right"/>
      <protection locked="0"/>
    </xf>
    <xf numFmtId="0" fontId="51" fillId="0" borderId="18" xfId="0" applyFont="1" applyBorder="1" applyAlignment="1">
      <alignment horizontal="left" vertical="center" wrapText="1"/>
      <protection locked="0"/>
    </xf>
    <xf numFmtId="0" fontId="51" fillId="0" borderId="19" xfId="0" applyFont="1" applyBorder="1" applyAlignment="1">
      <alignment horizontal="left" vertical="center" wrapText="1"/>
      <protection locked="0"/>
    </xf>
    <xf numFmtId="0" fontId="51" fillId="0" borderId="20" xfId="0" applyFont="1" applyBorder="1" applyAlignment="1">
      <alignment horizontal="left" vertical="center" wrapText="1"/>
      <protection locked="0"/>
    </xf>
    <xf numFmtId="170" fontId="45" fillId="4" borderId="23" xfId="0" applyNumberFormat="1" applyFont="1" applyFill="1" applyBorder="1" applyAlignment="1" applyProtection="1">
      <alignment horizontal="left" vertical="center" wrapText="1"/>
    </xf>
    <xf numFmtId="174" fontId="19" fillId="0" borderId="0" xfId="0" applyNumberFormat="1" applyFont="1" applyAlignment="1">
      <alignment horizontal="right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3" borderId="19" xfId="0" applyFont="1" applyFill="1" applyBorder="1" applyAlignment="1">
      <alignment horizontal="center" vertical="center" wrapText="1"/>
      <protection locked="0"/>
    </xf>
    <xf numFmtId="0" fontId="0" fillId="3" borderId="19" xfId="0" applyFill="1" applyBorder="1" applyAlignment="1">
      <alignment horizontal="center" vertical="center" wrapText="1"/>
      <protection locked="0"/>
    </xf>
    <xf numFmtId="0" fontId="7" fillId="3" borderId="19" xfId="0" applyFont="1" applyFill="1" applyBorder="1" applyAlignment="1">
      <alignment horizontal="right" vertical="center" wrapText="1"/>
      <protection locked="0"/>
    </xf>
    <xf numFmtId="0" fontId="0" fillId="3" borderId="19" xfId="0" applyFill="1" applyBorder="1" applyAlignment="1">
      <alignment horizontal="right" vertical="center" wrapText="1"/>
      <protection locked="0"/>
    </xf>
    <xf numFmtId="164" fontId="12" fillId="0" borderId="0" xfId="0" applyNumberFormat="1" applyFont="1" applyAlignment="1">
      <alignment horizontal="right"/>
      <protection locked="0"/>
    </xf>
    <xf numFmtId="164" fontId="5" fillId="3" borderId="17" xfId="0" applyNumberFormat="1" applyFont="1" applyFill="1" applyBorder="1" applyAlignment="1">
      <alignment horizontal="righ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7" fillId="3" borderId="0" xfId="0" applyFont="1" applyFill="1" applyAlignment="1">
      <alignment horizontal="center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0" fillId="3" borderId="0" xfId="0" applyFill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0" fontId="31" fillId="0" borderId="0" xfId="0" applyFont="1" applyAlignment="1">
      <alignment horizontal="left" vertical="center"/>
      <protection locked="0"/>
    </xf>
    <xf numFmtId="164" fontId="12" fillId="0" borderId="23" xfId="0" applyNumberFormat="1" applyFont="1" applyBorder="1" applyAlignment="1">
      <alignment horizontal="right" vertical="center"/>
      <protection locked="0"/>
    </xf>
    <xf numFmtId="164" fontId="0" fillId="2" borderId="18" xfId="0" applyNumberFormat="1" applyFont="1" applyFill="1" applyBorder="1" applyAlignment="1">
      <alignment horizontal="right" vertical="center"/>
      <protection locked="0"/>
    </xf>
    <xf numFmtId="164" fontId="0" fillId="2" borderId="19" xfId="0" applyNumberFormat="1" applyFont="1" applyFill="1" applyBorder="1" applyAlignment="1">
      <alignment horizontal="right" vertical="center"/>
      <protection locked="0"/>
    </xf>
    <xf numFmtId="164" fontId="0" fillId="2" borderId="20" xfId="0" applyNumberFormat="1" applyFont="1" applyFill="1" applyBorder="1" applyAlignment="1">
      <alignment horizontal="right" vertical="center"/>
      <protection locked="0"/>
    </xf>
    <xf numFmtId="164" fontId="51" fillId="2" borderId="18" xfId="0" applyNumberFormat="1" applyFont="1" applyFill="1" applyBorder="1" applyAlignment="1">
      <alignment horizontal="right" vertical="center"/>
      <protection locked="0"/>
    </xf>
    <xf numFmtId="164" fontId="51" fillId="2" borderId="19" xfId="0" applyNumberFormat="1" applyFont="1" applyFill="1" applyBorder="1" applyAlignment="1">
      <alignment horizontal="right" vertical="center"/>
      <protection locked="0"/>
    </xf>
    <xf numFmtId="164" fontId="51" fillId="2" borderId="2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22" xfId="0" applyFont="1" applyBorder="1" applyAlignment="1">
      <alignment horizontal="left" vertical="center" wrapText="1"/>
      <protection locked="0"/>
    </xf>
    <xf numFmtId="0" fontId="0" fillId="0" borderId="22" xfId="0" applyBorder="1" applyAlignment="1">
      <alignment horizontal="left" vertical="center"/>
      <protection locked="0"/>
    </xf>
    <xf numFmtId="164" fontId="20" fillId="0" borderId="0" xfId="0" applyNumberFormat="1" applyFont="1" applyAlignment="1">
      <alignment horizontal="right"/>
      <protection locked="0"/>
    </xf>
    <xf numFmtId="0" fontId="20" fillId="0" borderId="0" xfId="0" applyFont="1" applyAlignment="1">
      <alignment horizontal="left"/>
      <protection locked="0"/>
    </xf>
    <xf numFmtId="0" fontId="22" fillId="0" borderId="0" xfId="0" applyFont="1" applyAlignment="1">
      <alignment horizontal="left"/>
      <protection locked="0"/>
    </xf>
    <xf numFmtId="164" fontId="19" fillId="0" borderId="0" xfId="0" applyNumberFormat="1" applyFont="1" applyAlignment="1">
      <alignment horizontal="right"/>
      <protection locked="0"/>
    </xf>
    <xf numFmtId="0" fontId="19" fillId="0" borderId="0" xfId="0" applyFont="1" applyAlignment="1">
      <alignment horizontal="left"/>
      <protection locked="0"/>
    </xf>
    <xf numFmtId="0" fontId="25" fillId="0" borderId="22" xfId="0" applyFont="1" applyBorder="1" applyAlignment="1">
      <alignment horizontal="left" vertical="center" wrapText="1"/>
      <protection locked="0"/>
    </xf>
    <xf numFmtId="0" fontId="25" fillId="0" borderId="22" xfId="0" applyFont="1" applyBorder="1" applyAlignment="1">
      <alignment horizontal="left" vertical="center"/>
      <protection locked="0"/>
    </xf>
    <xf numFmtId="164" fontId="51" fillId="0" borderId="22" xfId="0" applyNumberFormat="1" applyFont="1" applyBorder="1" applyAlignment="1">
      <alignment horizontal="right" vertical="center"/>
      <protection locked="0"/>
    </xf>
    <xf numFmtId="0" fontId="51" fillId="0" borderId="22" xfId="0" applyFont="1" applyBorder="1" applyAlignment="1">
      <alignment horizontal="left" vertical="center"/>
      <protection locked="0"/>
    </xf>
    <xf numFmtId="164" fontId="25" fillId="2" borderId="18" xfId="0" applyNumberFormat="1" applyFont="1" applyFill="1" applyBorder="1" applyAlignment="1">
      <alignment horizontal="right" vertical="center"/>
      <protection locked="0"/>
    </xf>
    <xf numFmtId="164" fontId="25" fillId="2" borderId="19" xfId="0" applyNumberFormat="1" applyFont="1" applyFill="1" applyBorder="1" applyAlignment="1">
      <alignment horizontal="right" vertical="center"/>
      <protection locked="0"/>
    </xf>
    <xf numFmtId="164" fontId="25" fillId="2" borderId="20" xfId="0" applyNumberFormat="1" applyFont="1" applyFill="1" applyBorder="1" applyAlignment="1">
      <alignment horizontal="right" vertical="center"/>
      <protection locked="0"/>
    </xf>
    <xf numFmtId="0" fontId="43" fillId="0" borderId="22" xfId="0" applyFont="1" applyBorder="1" applyAlignment="1">
      <alignment horizontal="left" vertical="center" wrapText="1"/>
      <protection locked="0"/>
    </xf>
    <xf numFmtId="164" fontId="0" fillId="2" borderId="22" xfId="0" applyNumberFormat="1" applyFont="1" applyFill="1" applyBorder="1" applyAlignment="1">
      <alignment horizontal="right" vertical="center"/>
      <protection locked="0"/>
    </xf>
    <xf numFmtId="164" fontId="39" fillId="0" borderId="0" xfId="0" applyNumberFormat="1" applyFont="1" applyAlignment="1">
      <alignment horizontal="right"/>
      <protection locked="0"/>
    </xf>
    <xf numFmtId="0" fontId="38" fillId="0" borderId="0" xfId="0" applyFont="1" applyAlignment="1">
      <alignment horizontal="left"/>
      <protection locked="0"/>
    </xf>
    <xf numFmtId="0" fontId="42" fillId="0" borderId="22" xfId="0" applyFont="1" applyBorder="1" applyAlignment="1">
      <alignment horizontal="left" vertical="center" wrapText="1"/>
      <protection locked="0"/>
    </xf>
    <xf numFmtId="0" fontId="43" fillId="0" borderId="22" xfId="0" applyFont="1" applyBorder="1" applyAlignment="1">
      <alignment horizontal="left" vertical="center"/>
      <protection locked="0"/>
    </xf>
    <xf numFmtId="164" fontId="43" fillId="2" borderId="22" xfId="0" applyNumberFormat="1" applyFont="1" applyFill="1" applyBorder="1" applyAlignment="1">
      <alignment horizontal="right" vertical="center"/>
      <protection locked="0"/>
    </xf>
    <xf numFmtId="164" fontId="43" fillId="0" borderId="22" xfId="0" applyNumberFormat="1" applyFont="1" applyBorder="1" applyAlignment="1">
      <alignment horizontal="right" vertical="center"/>
      <protection locked="0"/>
    </xf>
    <xf numFmtId="164" fontId="0" fillId="2" borderId="18" xfId="0" applyNumberFormat="1" applyFont="1" applyFill="1" applyBorder="1" applyAlignment="1">
      <alignment horizontal="left" vertical="center"/>
      <protection locked="0"/>
    </xf>
    <xf numFmtId="164" fontId="0" fillId="2" borderId="20" xfId="0" applyNumberFormat="1" applyFont="1" applyFill="1" applyBorder="1" applyAlignment="1">
      <alignment horizontal="left" vertical="center"/>
      <protection locked="0"/>
    </xf>
    <xf numFmtId="0" fontId="42" fillId="0" borderId="22" xfId="0" applyFont="1" applyBorder="1" applyAlignment="1">
      <alignment horizontal="left" vertical="center"/>
      <protection locked="0"/>
    </xf>
    <xf numFmtId="164" fontId="0" fillId="0" borderId="18" xfId="0" applyNumberFormat="1" applyFont="1" applyBorder="1" applyAlignment="1">
      <alignment horizontal="right" vertical="center"/>
      <protection locked="0"/>
    </xf>
    <xf numFmtId="164" fontId="0" fillId="0" borderId="19" xfId="0" applyNumberFormat="1" applyFont="1" applyBorder="1" applyAlignment="1">
      <alignment horizontal="right" vertical="center"/>
      <protection locked="0"/>
    </xf>
    <xf numFmtId="164" fontId="0" fillId="0" borderId="20" xfId="0" applyNumberFormat="1" applyFont="1" applyBorder="1" applyAlignment="1">
      <alignment horizontal="right" vertical="center"/>
      <protection locked="0"/>
    </xf>
    <xf numFmtId="164" fontId="54" fillId="2" borderId="18" xfId="0" applyNumberFormat="1" applyFont="1" applyFill="1" applyBorder="1" applyAlignment="1">
      <alignment horizontal="right" vertical="center"/>
      <protection locked="0"/>
    </xf>
    <xf numFmtId="164" fontId="54" fillId="2" borderId="20" xfId="0" applyNumberFormat="1" applyFont="1" applyFill="1" applyBorder="1" applyAlignment="1">
      <alignment horizontal="right" vertical="center"/>
      <protection locked="0"/>
    </xf>
    <xf numFmtId="164" fontId="51" fillId="0" borderId="18" xfId="0" applyNumberFormat="1" applyFont="1" applyBorder="1" applyAlignment="1">
      <alignment horizontal="right" vertical="center"/>
      <protection locked="0"/>
    </xf>
    <xf numFmtId="164" fontId="51" fillId="0" borderId="19" xfId="0" applyNumberFormat="1" applyFont="1" applyBorder="1" applyAlignment="1">
      <alignment horizontal="right" vertical="center"/>
      <protection locked="0"/>
    </xf>
    <xf numFmtId="164" fontId="51" fillId="0" borderId="20" xfId="0" applyNumberFormat="1" applyFont="1" applyBorder="1" applyAlignment="1">
      <alignment horizontal="right" vertical="center"/>
      <protection locked="0"/>
    </xf>
    <xf numFmtId="0" fontId="51" fillId="0" borderId="22" xfId="0" applyFont="1" applyBorder="1" applyAlignment="1">
      <alignment horizontal="left" vertical="center" wrapText="1"/>
      <protection locked="0"/>
    </xf>
    <xf numFmtId="164" fontId="36" fillId="0" borderId="0" xfId="0" applyNumberFormat="1" applyFont="1" applyAlignment="1">
      <alignment horizontal="right"/>
      <protection locked="0"/>
    </xf>
    <xf numFmtId="164" fontId="39" fillId="0" borderId="19" xfId="0" applyNumberFormat="1" applyFont="1" applyBorder="1" applyAlignment="1">
      <alignment horizontal="right"/>
      <protection locked="0"/>
    </xf>
    <xf numFmtId="164" fontId="34" fillId="0" borderId="0" xfId="0" applyNumberFormat="1" applyFont="1" applyAlignment="1">
      <alignment horizontal="right"/>
      <protection locked="0"/>
    </xf>
    <xf numFmtId="164" fontId="39" fillId="0" borderId="23" xfId="0" applyNumberFormat="1" applyFont="1" applyBorder="1" applyAlignment="1">
      <alignment horizontal="right"/>
      <protection locked="0"/>
    </xf>
    <xf numFmtId="166" fontId="32" fillId="0" borderId="0" xfId="0" applyNumberFormat="1" applyFont="1" applyAlignment="1">
      <alignment horizontal="left" vertical="top"/>
      <protection locked="0"/>
    </xf>
    <xf numFmtId="0" fontId="32" fillId="0" borderId="0" xfId="0" applyFont="1" applyAlignment="1">
      <alignment horizontal="left" vertical="center"/>
      <protection locked="0"/>
    </xf>
    <xf numFmtId="0" fontId="32" fillId="3" borderId="19" xfId="0" applyFont="1" applyFill="1" applyBorder="1" applyAlignment="1">
      <alignment horizontal="center" vertical="center" wrapText="1"/>
      <protection locked="0"/>
    </xf>
    <xf numFmtId="164" fontId="39" fillId="0" borderId="0" xfId="0" applyNumberFormat="1" applyFont="1" applyAlignment="1">
      <alignment horizontal="righ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0" fillId="0" borderId="0" xfId="0" applyFont="1" applyAlignment="1">
      <alignment horizontal="left" vertical="center"/>
      <protection locked="0"/>
    </xf>
    <xf numFmtId="164" fontId="36" fillId="0" borderId="0" xfId="0" applyNumberFormat="1" applyFont="1" applyAlignment="1">
      <alignment horizontal="right" vertical="center"/>
      <protection locked="0"/>
    </xf>
    <xf numFmtId="0" fontId="32" fillId="3" borderId="0" xfId="0" applyFont="1" applyFill="1" applyAlignment="1">
      <alignment horizontal="center" vertical="center"/>
      <protection locked="0"/>
    </xf>
    <xf numFmtId="164" fontId="34" fillId="0" borderId="0" xfId="0" applyNumberFormat="1" applyFont="1" applyAlignment="1">
      <alignment horizontal="right" vertical="center"/>
      <protection locked="0"/>
    </xf>
    <xf numFmtId="164" fontId="35" fillId="0" borderId="0" xfId="0" applyNumberFormat="1" applyFont="1" applyAlignment="1">
      <alignment horizontal="right" vertical="center"/>
      <protection locked="0"/>
    </xf>
    <xf numFmtId="164" fontId="31" fillId="3" borderId="9" xfId="0" applyNumberFormat="1" applyFont="1" applyFill="1" applyBorder="1" applyAlignment="1">
      <alignment horizontal="right" vertical="center"/>
      <protection locked="0"/>
    </xf>
    <xf numFmtId="0" fontId="32" fillId="0" borderId="0" xfId="0" applyFont="1" applyAlignment="1">
      <alignment horizontal="left" vertical="center" wrapText="1"/>
      <protection locked="0"/>
    </xf>
    <xf numFmtId="0" fontId="19" fillId="0" borderId="0" xfId="0" applyFont="1" applyAlignment="1">
      <alignment horizontal="right"/>
      <protection locked="0"/>
    </xf>
    <xf numFmtId="0" fontId="51" fillId="0" borderId="22" xfId="0" applyFont="1" applyBorder="1" applyAlignment="1">
      <alignment horizontal="right" vertical="center"/>
      <protection locked="0"/>
    </xf>
    <xf numFmtId="0" fontId="22" fillId="0" borderId="0" xfId="0" applyFont="1" applyAlignment="1">
      <alignment horizontal="right"/>
      <protection locked="0"/>
    </xf>
    <xf numFmtId="164" fontId="41" fillId="2" borderId="18" xfId="0" applyNumberFormat="1" applyFont="1" applyFill="1" applyBorder="1" applyAlignment="1">
      <alignment horizontal="right" vertical="center"/>
      <protection locked="0"/>
    </xf>
    <xf numFmtId="164" fontId="41" fillId="2" borderId="19" xfId="0" applyNumberFormat="1" applyFont="1" applyFill="1" applyBorder="1" applyAlignment="1">
      <alignment horizontal="right" vertical="center"/>
      <protection locked="0"/>
    </xf>
    <xf numFmtId="164" fontId="41" fillId="2" borderId="20" xfId="0" applyNumberFormat="1" applyFont="1" applyFill="1" applyBorder="1" applyAlignment="1">
      <alignment horizontal="right" vertical="center"/>
      <protection locked="0"/>
    </xf>
    <xf numFmtId="0" fontId="26" fillId="0" borderId="0" xfId="0" applyFont="1" applyAlignment="1">
      <alignment horizontal="left" vertical="top" wrapText="1"/>
      <protection locked="0"/>
    </xf>
    <xf numFmtId="164" fontId="51" fillId="2" borderId="22" xfId="0" applyNumberFormat="1" applyFont="1" applyFill="1" applyBorder="1" applyAlignment="1">
      <alignment horizontal="right" vertical="center"/>
      <protection locked="0"/>
    </xf>
    <xf numFmtId="164" fontId="42" fillId="2" borderId="18" xfId="0" applyNumberFormat="1" applyFont="1" applyFill="1" applyBorder="1" applyAlignment="1">
      <alignment horizontal="right" vertical="center"/>
      <protection locked="0"/>
    </xf>
    <xf numFmtId="164" fontId="42" fillId="2" borderId="19" xfId="0" applyNumberFormat="1" applyFont="1" applyFill="1" applyBorder="1" applyAlignment="1">
      <alignment horizontal="right" vertical="center"/>
      <protection locked="0"/>
    </xf>
    <xf numFmtId="164" fontId="42" fillId="2" borderId="20" xfId="0" applyNumberFormat="1" applyFont="1" applyFill="1" applyBorder="1" applyAlignment="1">
      <alignment horizontal="right" vertical="center"/>
      <protection locked="0"/>
    </xf>
    <xf numFmtId="0" fontId="51" fillId="0" borderId="19" xfId="0" applyFont="1" applyBorder="1" applyAlignment="1">
      <alignment vertical="top"/>
      <protection locked="0"/>
    </xf>
    <xf numFmtId="0" fontId="51" fillId="0" borderId="20" xfId="0" applyFont="1" applyBorder="1" applyAlignment="1">
      <alignment vertical="top"/>
      <protection locked="0"/>
    </xf>
    <xf numFmtId="0" fontId="42" fillId="0" borderId="28" xfId="4" applyFont="1" applyBorder="1" applyAlignment="1">
      <alignment horizontal="left" vertical="center" wrapText="1"/>
      <protection locked="0"/>
    </xf>
    <xf numFmtId="0" fontId="42" fillId="0" borderId="19" xfId="4" applyFont="1" applyBorder="1" applyAlignment="1">
      <alignment horizontal="left" vertical="center" wrapText="1"/>
      <protection locked="0"/>
    </xf>
    <xf numFmtId="0" fontId="42" fillId="0" borderId="20" xfId="4" applyFont="1" applyBorder="1" applyAlignment="1">
      <alignment horizontal="left" vertical="center" wrapText="1"/>
      <protection locked="0"/>
    </xf>
    <xf numFmtId="164" fontId="28" fillId="2" borderId="28" xfId="4" applyNumberFormat="1" applyFont="1" applyFill="1" applyBorder="1" applyAlignment="1">
      <alignment horizontal="right" vertical="center"/>
      <protection locked="0"/>
    </xf>
    <xf numFmtId="164" fontId="28" fillId="2" borderId="20" xfId="4" applyNumberFormat="1" applyFont="1" applyFill="1" applyBorder="1" applyAlignment="1">
      <alignment horizontal="right" vertical="center"/>
      <protection locked="0"/>
    </xf>
    <xf numFmtId="164" fontId="28" fillId="0" borderId="18" xfId="4" applyNumberFormat="1" applyFont="1" applyBorder="1" applyAlignment="1">
      <alignment horizontal="right" vertical="center"/>
      <protection locked="0"/>
    </xf>
    <xf numFmtId="164" fontId="28" fillId="0" borderId="19" xfId="4" applyNumberFormat="1" applyFont="1" applyBorder="1" applyAlignment="1">
      <alignment horizontal="right" vertical="center"/>
      <protection locked="0"/>
    </xf>
    <xf numFmtId="164" fontId="28" fillId="0" borderId="20" xfId="4" applyNumberFormat="1" applyFont="1" applyBorder="1" applyAlignment="1">
      <alignment horizontal="right" vertical="center"/>
      <protection locked="0"/>
    </xf>
    <xf numFmtId="0" fontId="42" fillId="0" borderId="0" xfId="4" applyFont="1" applyFill="1" applyBorder="1" applyAlignment="1">
      <alignment horizontal="left" vertical="center" wrapText="1"/>
      <protection locked="0"/>
    </xf>
    <xf numFmtId="164" fontId="28" fillId="0" borderId="0" xfId="4" applyNumberFormat="1" applyFont="1" applyFill="1" applyBorder="1" applyAlignment="1">
      <alignment horizontal="right" vertical="center"/>
      <protection locked="0"/>
    </xf>
    <xf numFmtId="0" fontId="28" fillId="0" borderId="0" xfId="4" applyFont="1" applyFill="1" applyBorder="1" applyAlignment="1">
      <alignment horizontal="left" vertical="center"/>
      <protection locked="0"/>
    </xf>
    <xf numFmtId="164" fontId="42" fillId="0" borderId="0" xfId="4" applyNumberFormat="1" applyFont="1" applyFill="1" applyBorder="1" applyAlignment="1">
      <alignment horizontal="right" vertical="center"/>
      <protection locked="0"/>
    </xf>
    <xf numFmtId="0" fontId="42" fillId="0" borderId="0" xfId="4" applyFill="1" applyBorder="1" applyAlignment="1">
      <alignment horizontal="left" vertical="center"/>
      <protection locked="0"/>
    </xf>
    <xf numFmtId="0" fontId="42" fillId="0" borderId="23" xfId="4" applyFont="1" applyFill="1" applyBorder="1" applyAlignment="1">
      <alignment horizontal="left" vertical="center" wrapText="1"/>
      <protection locked="0"/>
    </xf>
    <xf numFmtId="0" fontId="42" fillId="0" borderId="13" xfId="4" applyFont="1" applyFill="1" applyBorder="1" applyAlignment="1">
      <alignment horizontal="left" vertical="center" wrapText="1"/>
      <protection locked="0"/>
    </xf>
    <xf numFmtId="0" fontId="42" fillId="0" borderId="19" xfId="4" applyFont="1" applyFill="1" applyBorder="1" applyAlignment="1">
      <alignment horizontal="left" vertical="center" wrapText="1"/>
      <protection locked="0"/>
    </xf>
    <xf numFmtId="0" fontId="42" fillId="0" borderId="22" xfId="4" applyFont="1" applyBorder="1" applyAlignment="1">
      <alignment horizontal="left" vertical="center" wrapText="1"/>
      <protection locked="0"/>
    </xf>
    <xf numFmtId="0" fontId="42" fillId="0" borderId="22" xfId="4" applyBorder="1" applyAlignment="1">
      <alignment horizontal="left" vertical="center"/>
      <protection locked="0"/>
    </xf>
    <xf numFmtId="164" fontId="28" fillId="2" borderId="22" xfId="4" applyNumberFormat="1" applyFont="1" applyFill="1" applyBorder="1" applyAlignment="1">
      <alignment horizontal="right" vertical="center"/>
      <protection locked="0"/>
    </xf>
    <xf numFmtId="0" fontId="28" fillId="0" borderId="22" xfId="4" applyFont="1" applyBorder="1" applyAlignment="1">
      <alignment horizontal="left" vertical="center"/>
      <protection locked="0"/>
    </xf>
    <xf numFmtId="170" fontId="46" fillId="4" borderId="13" xfId="3" applyNumberFormat="1" applyFont="1" applyFill="1" applyBorder="1" applyAlignment="1" applyProtection="1">
      <alignment horizontal="left" vertical="center" wrapText="1"/>
    </xf>
    <xf numFmtId="0" fontId="51" fillId="0" borderId="28" xfId="4" applyFont="1" applyBorder="1" applyAlignment="1">
      <alignment horizontal="left" vertical="center" wrapText="1"/>
      <protection locked="0"/>
    </xf>
    <xf numFmtId="0" fontId="51" fillId="0" borderId="19" xfId="4" applyFont="1" applyBorder="1" applyAlignment="1">
      <alignment horizontal="left" vertical="center" wrapText="1"/>
      <protection locked="0"/>
    </xf>
    <xf numFmtId="0" fontId="51" fillId="0" borderId="20" xfId="4" applyFont="1" applyBorder="1" applyAlignment="1">
      <alignment horizontal="left" vertical="center" wrapText="1"/>
      <protection locked="0"/>
    </xf>
    <xf numFmtId="164" fontId="53" fillId="2" borderId="22" xfId="4" applyNumberFormat="1" applyFont="1" applyFill="1" applyBorder="1" applyAlignment="1">
      <alignment horizontal="right" vertical="center"/>
      <protection locked="0"/>
    </xf>
    <xf numFmtId="0" fontId="53" fillId="0" borderId="22" xfId="4" applyFont="1" applyBorder="1" applyAlignment="1">
      <alignment horizontal="left" vertical="center"/>
      <protection locked="0"/>
    </xf>
    <xf numFmtId="164" fontId="53" fillId="0" borderId="18" xfId="4" applyNumberFormat="1" applyFont="1" applyBorder="1" applyAlignment="1">
      <alignment horizontal="right" vertical="center"/>
      <protection locked="0"/>
    </xf>
    <xf numFmtId="164" fontId="53" fillId="0" borderId="19" xfId="4" applyNumberFormat="1" applyFont="1" applyBorder="1" applyAlignment="1">
      <alignment horizontal="right" vertical="center"/>
      <protection locked="0"/>
    </xf>
    <xf numFmtId="164" fontId="53" fillId="0" borderId="20" xfId="4" applyNumberFormat="1" applyFont="1" applyBorder="1" applyAlignment="1">
      <alignment horizontal="right" vertical="center"/>
      <protection locked="0"/>
    </xf>
    <xf numFmtId="0" fontId="42" fillId="0" borderId="0" xfId="4" applyFont="1" applyBorder="1" applyAlignment="1">
      <alignment horizontal="left" vertical="center" wrapText="1"/>
      <protection locked="0"/>
    </xf>
    <xf numFmtId="0" fontId="42" fillId="0" borderId="0" xfId="4" applyBorder="1" applyAlignment="1">
      <alignment horizontal="left" vertical="center"/>
      <protection locked="0"/>
    </xf>
    <xf numFmtId="164" fontId="42" fillId="0" borderId="0" xfId="4" applyNumberFormat="1" applyFont="1" applyBorder="1" applyAlignment="1">
      <alignment horizontal="right" vertical="center"/>
      <protection locked="0"/>
    </xf>
    <xf numFmtId="164" fontId="28" fillId="0" borderId="0" xfId="4" applyNumberFormat="1" applyFont="1" applyFill="1" applyBorder="1" applyAlignment="1">
      <alignment horizontal="center" vertical="center"/>
      <protection locked="0"/>
    </xf>
    <xf numFmtId="164" fontId="42" fillId="0" borderId="0" xfId="4" applyNumberFormat="1" applyFont="1" applyBorder="1" applyAlignment="1">
      <alignment horizontal="center" vertical="center"/>
      <protection locked="0"/>
    </xf>
    <xf numFmtId="164" fontId="42" fillId="0" borderId="22" xfId="4" applyNumberFormat="1" applyFont="1" applyBorder="1" applyAlignment="1">
      <alignment horizontal="right" vertical="center"/>
      <protection locked="0"/>
    </xf>
    <xf numFmtId="0" fontId="42" fillId="0" borderId="22" xfId="4" applyFont="1" applyBorder="1" applyAlignment="1">
      <alignment horizontal="left" vertical="center"/>
      <protection locked="0"/>
    </xf>
    <xf numFmtId="0" fontId="42" fillId="0" borderId="18" xfId="4" applyFont="1" applyBorder="1" applyAlignment="1">
      <alignment horizontal="left" vertical="center" wrapText="1"/>
      <protection locked="0"/>
    </xf>
    <xf numFmtId="164" fontId="28" fillId="2" borderId="18" xfId="4" applyNumberFormat="1" applyFont="1" applyFill="1" applyBorder="1" applyAlignment="1">
      <alignment horizontal="left" vertical="center"/>
      <protection locked="0"/>
    </xf>
    <xf numFmtId="164" fontId="28" fillId="2" borderId="20" xfId="4" applyNumberFormat="1" applyFont="1" applyFill="1" applyBorder="1" applyAlignment="1">
      <alignment horizontal="left" vertical="center"/>
      <protection locked="0"/>
    </xf>
    <xf numFmtId="0" fontId="42" fillId="0" borderId="18" xfId="4" applyFont="1" applyBorder="1" applyAlignment="1">
      <alignment vertical="center" wrapText="1"/>
      <protection locked="0"/>
    </xf>
    <xf numFmtId="0" fontId="42" fillId="0" borderId="19" xfId="4" applyFont="1" applyBorder="1" applyAlignment="1">
      <alignment vertical="center" wrapText="1"/>
      <protection locked="0"/>
    </xf>
    <xf numFmtId="0" fontId="42" fillId="0" borderId="20" xfId="4" applyFont="1" applyBorder="1" applyAlignment="1">
      <alignment vertical="center" wrapText="1"/>
      <protection locked="0"/>
    </xf>
    <xf numFmtId="164" fontId="28" fillId="0" borderId="22" xfId="4" applyNumberFormat="1" applyFont="1" applyBorder="1" applyAlignment="1">
      <alignment horizontal="right" vertical="center"/>
      <protection locked="0"/>
    </xf>
    <xf numFmtId="164" fontId="42" fillId="2" borderId="18" xfId="4" applyNumberFormat="1" applyFont="1" applyFill="1" applyBorder="1" applyAlignment="1">
      <alignment horizontal="right" vertical="center"/>
      <protection locked="0"/>
    </xf>
    <xf numFmtId="164" fontId="42" fillId="2" borderId="20" xfId="4" applyNumberFormat="1" applyFont="1" applyFill="1" applyBorder="1" applyAlignment="1">
      <alignment horizontal="right" vertical="center"/>
      <protection locked="0"/>
    </xf>
    <xf numFmtId="166" fontId="32" fillId="0" borderId="0" xfId="4" applyNumberFormat="1" applyFont="1" applyAlignment="1">
      <alignment horizontal="left" vertical="top"/>
      <protection locked="0"/>
    </xf>
    <xf numFmtId="0" fontId="42" fillId="0" borderId="0" xfId="4" applyFont="1" applyAlignment="1">
      <alignment horizontal="left" vertical="center"/>
      <protection locked="0"/>
    </xf>
    <xf numFmtId="0" fontId="32" fillId="0" borderId="0" xfId="4" applyFont="1" applyAlignment="1">
      <alignment horizontal="left" vertical="center"/>
      <protection locked="0"/>
    </xf>
    <xf numFmtId="0" fontId="32" fillId="3" borderId="19" xfId="4" applyFont="1" applyFill="1" applyBorder="1" applyAlignment="1">
      <alignment horizontal="center" vertical="center" wrapText="1"/>
      <protection locked="0"/>
    </xf>
    <xf numFmtId="0" fontId="42" fillId="3" borderId="19" xfId="4" applyFill="1" applyBorder="1" applyAlignment="1">
      <alignment horizontal="center" vertical="center" wrapText="1"/>
      <protection locked="0"/>
    </xf>
    <xf numFmtId="164" fontId="42" fillId="0" borderId="0" xfId="4" applyNumberFormat="1" applyFont="1" applyAlignment="1">
      <alignment horizontal="right" vertical="center"/>
      <protection locked="0"/>
    </xf>
    <xf numFmtId="164" fontId="39" fillId="0" borderId="0" xfId="4" applyNumberFormat="1" applyFont="1" applyAlignment="1">
      <alignment horizontal="right" vertical="center"/>
      <protection locked="0"/>
    </xf>
    <xf numFmtId="0" fontId="38" fillId="0" borderId="0" xfId="4" applyFont="1" applyAlignment="1">
      <alignment horizontal="left" vertical="center"/>
      <protection locked="0"/>
    </xf>
    <xf numFmtId="0" fontId="29" fillId="0" borderId="0" xfId="4" applyFont="1" applyAlignment="1">
      <alignment horizontal="center" vertical="center"/>
      <protection locked="0"/>
    </xf>
    <xf numFmtId="0" fontId="30" fillId="0" borderId="0" xfId="4" applyFont="1" applyAlignment="1">
      <alignment horizontal="left" vertical="center"/>
      <protection locked="0"/>
    </xf>
    <xf numFmtId="0" fontId="31" fillId="0" borderId="0" xfId="4" applyFont="1" applyAlignment="1">
      <alignment horizontal="left" vertical="center"/>
      <protection locked="0"/>
    </xf>
    <xf numFmtId="0" fontId="32" fillId="3" borderId="0" xfId="4" applyFont="1" applyFill="1" applyAlignment="1">
      <alignment horizontal="center" vertical="center"/>
      <protection locked="0"/>
    </xf>
    <xf numFmtId="0" fontId="42" fillId="3" borderId="0" xfId="4" applyFill="1" applyAlignment="1">
      <alignment horizontal="left" vertical="center"/>
      <protection locked="0"/>
    </xf>
    <xf numFmtId="164" fontId="34" fillId="0" borderId="0" xfId="4" applyNumberFormat="1" applyFont="1" applyAlignment="1">
      <alignment horizontal="right" vertical="center"/>
      <protection locked="0"/>
    </xf>
    <xf numFmtId="164" fontId="36" fillId="0" borderId="0" xfId="4" applyNumberFormat="1" applyFont="1" applyAlignment="1">
      <alignment horizontal="right" vertical="center"/>
      <protection locked="0"/>
    </xf>
    <xf numFmtId="164" fontId="35" fillId="0" borderId="0" xfId="4" applyNumberFormat="1" applyFont="1" applyAlignment="1">
      <alignment horizontal="right" vertical="center"/>
      <protection locked="0"/>
    </xf>
    <xf numFmtId="164" fontId="31" fillId="3" borderId="9" xfId="4" applyNumberFormat="1" applyFont="1" applyFill="1" applyBorder="1" applyAlignment="1">
      <alignment horizontal="right" vertical="center"/>
      <protection locked="0"/>
    </xf>
    <xf numFmtId="0" fontId="42" fillId="3" borderId="9" xfId="4" applyFill="1" applyBorder="1" applyAlignment="1">
      <alignment horizontal="left" vertical="center"/>
      <protection locked="0"/>
    </xf>
    <xf numFmtId="0" fontId="42" fillId="3" borderId="17" xfId="4" applyFill="1" applyBorder="1" applyAlignment="1">
      <alignment horizontal="left" vertical="center"/>
      <protection locked="0"/>
    </xf>
    <xf numFmtId="0" fontId="42" fillId="0" borderId="5" xfId="4" applyBorder="1" applyAlignment="1">
      <alignment horizontal="left" vertical="center"/>
      <protection locked="0"/>
    </xf>
    <xf numFmtId="164" fontId="34" fillId="0" borderId="23" xfId="4" applyNumberFormat="1" applyFont="1" applyBorder="1" applyAlignment="1">
      <alignment horizontal="right" vertical="center"/>
      <protection locked="0"/>
    </xf>
    <xf numFmtId="0" fontId="32" fillId="0" borderId="0" xfId="4" applyFont="1" applyAlignment="1">
      <alignment horizontal="left" vertical="center" wrapText="1"/>
      <protection locked="0"/>
    </xf>
    <xf numFmtId="0" fontId="42" fillId="0" borderId="0" xfId="4" applyFont="1" applyAlignment="1">
      <alignment horizontal="left" vertical="center" wrapText="1"/>
      <protection locked="0"/>
    </xf>
    <xf numFmtId="0" fontId="42" fillId="0" borderId="0" xfId="4" applyFont="1" applyAlignment="1">
      <alignment horizontal="left" vertical="top"/>
      <protection locked="0"/>
    </xf>
    <xf numFmtId="0" fontId="42" fillId="0" borderId="5" xfId="4" applyBorder="1" applyAlignment="1">
      <alignment horizontal="left" vertical="top"/>
      <protection locked="0"/>
    </xf>
    <xf numFmtId="164" fontId="42" fillId="2" borderId="28" xfId="4" applyNumberFormat="1" applyFont="1" applyFill="1" applyBorder="1" applyAlignment="1">
      <alignment horizontal="right" vertical="center"/>
      <protection locked="0"/>
    </xf>
    <xf numFmtId="49" fontId="48" fillId="0" borderId="29" xfId="2" applyNumberFormat="1" applyFont="1" applyFill="1" applyBorder="1" applyAlignment="1" applyProtection="1">
      <alignment horizontal="left" vertical="center" wrapText="1"/>
    </xf>
    <xf numFmtId="49" fontId="48" fillId="0" borderId="30" xfId="2" applyNumberFormat="1" applyFont="1" applyFill="1" applyBorder="1" applyAlignment="1" applyProtection="1">
      <alignment horizontal="left" vertical="center" wrapText="1"/>
    </xf>
    <xf numFmtId="49" fontId="48" fillId="0" borderId="31" xfId="2" applyNumberFormat="1" applyFont="1" applyFill="1" applyBorder="1" applyAlignment="1" applyProtection="1">
      <alignment horizontal="left" vertical="center" wrapText="1"/>
    </xf>
    <xf numFmtId="164" fontId="42" fillId="0" borderId="18" xfId="4" applyNumberFormat="1" applyFont="1" applyBorder="1" applyAlignment="1">
      <alignment horizontal="right" vertical="center"/>
      <protection locked="0"/>
    </xf>
    <xf numFmtId="164" fontId="42" fillId="0" borderId="19" xfId="4" applyNumberFormat="1" applyFont="1" applyBorder="1" applyAlignment="1">
      <alignment horizontal="right" vertical="center"/>
      <protection locked="0"/>
    </xf>
    <xf numFmtId="164" fontId="42" fillId="0" borderId="20" xfId="4" applyNumberFormat="1" applyFont="1" applyBorder="1" applyAlignment="1">
      <alignment horizontal="right" vertical="center"/>
      <protection locked="0"/>
    </xf>
    <xf numFmtId="164" fontId="39" fillId="0" borderId="0" xfId="4" applyNumberFormat="1" applyFont="1" applyAlignment="1">
      <alignment horizontal="right"/>
      <protection locked="0"/>
    </xf>
    <xf numFmtId="0" fontId="38" fillId="0" borderId="0" xfId="4" applyFont="1" applyAlignment="1">
      <alignment horizontal="left"/>
      <protection locked="0"/>
    </xf>
    <xf numFmtId="164" fontId="42" fillId="2" borderId="22" xfId="4" applyNumberFormat="1" applyFont="1" applyFill="1" applyBorder="1" applyAlignment="1">
      <alignment horizontal="right" vertical="center"/>
      <protection locked="0"/>
    </xf>
    <xf numFmtId="0" fontId="43" fillId="0" borderId="22" xfId="4" applyFont="1" applyBorder="1" applyAlignment="1">
      <alignment horizontal="left" vertical="center" wrapText="1"/>
      <protection locked="0"/>
    </xf>
    <xf numFmtId="0" fontId="43" fillId="0" borderId="22" xfId="4" applyFont="1" applyBorder="1" applyAlignment="1">
      <alignment horizontal="left" vertical="center"/>
      <protection locked="0"/>
    </xf>
    <xf numFmtId="164" fontId="43" fillId="2" borderId="22" xfId="4" applyNumberFormat="1" applyFont="1" applyFill="1" applyBorder="1" applyAlignment="1">
      <alignment horizontal="right" vertical="center"/>
      <protection locked="0"/>
    </xf>
    <xf numFmtId="164" fontId="43" fillId="0" borderId="22" xfId="4" applyNumberFormat="1" applyFont="1" applyBorder="1" applyAlignment="1">
      <alignment horizontal="right" vertical="center"/>
      <protection locked="0"/>
    </xf>
    <xf numFmtId="164" fontId="42" fillId="2" borderId="18" xfId="4" applyNumberFormat="1" applyFont="1" applyFill="1" applyBorder="1" applyAlignment="1">
      <alignment horizontal="left" vertical="center"/>
      <protection locked="0"/>
    </xf>
    <xf numFmtId="164" fontId="42" fillId="2" borderId="20" xfId="4" applyNumberFormat="1" applyFont="1" applyFill="1" applyBorder="1" applyAlignment="1">
      <alignment horizontal="left" vertical="center"/>
      <protection locked="0"/>
    </xf>
    <xf numFmtId="49" fontId="52" fillId="0" borderId="29" xfId="2" applyNumberFormat="1" applyFont="1" applyFill="1" applyBorder="1" applyAlignment="1" applyProtection="1">
      <alignment horizontal="left" vertical="center" wrapText="1"/>
    </xf>
    <xf numFmtId="49" fontId="52" fillId="0" borderId="30" xfId="2" applyNumberFormat="1" applyFont="1" applyFill="1" applyBorder="1" applyAlignment="1" applyProtection="1">
      <alignment horizontal="left" vertical="center" wrapText="1"/>
    </xf>
    <xf numFmtId="49" fontId="52" fillId="0" borderId="31" xfId="2" applyNumberFormat="1" applyFont="1" applyFill="1" applyBorder="1" applyAlignment="1" applyProtection="1">
      <alignment horizontal="left" vertical="center" wrapText="1"/>
    </xf>
    <xf numFmtId="164" fontId="53" fillId="2" borderId="28" xfId="4" applyNumberFormat="1" applyFont="1" applyFill="1" applyBorder="1" applyAlignment="1">
      <alignment horizontal="right" vertical="center"/>
      <protection locked="0"/>
    </xf>
    <xf numFmtId="164" fontId="53" fillId="2" borderId="20" xfId="4" applyNumberFormat="1" applyFont="1" applyFill="1" applyBorder="1" applyAlignment="1">
      <alignment horizontal="right" vertical="center"/>
      <protection locked="0"/>
    </xf>
    <xf numFmtId="164" fontId="51" fillId="2" borderId="28" xfId="4" applyNumberFormat="1" applyFont="1" applyFill="1" applyBorder="1" applyAlignment="1">
      <alignment horizontal="right" vertical="center"/>
      <protection locked="0"/>
    </xf>
    <xf numFmtId="164" fontId="51" fillId="2" borderId="20" xfId="4" applyNumberFormat="1" applyFont="1" applyFill="1" applyBorder="1" applyAlignment="1">
      <alignment horizontal="right" vertical="center"/>
      <protection locked="0"/>
    </xf>
    <xf numFmtId="164" fontId="51" fillId="0" borderId="18" xfId="4" applyNumberFormat="1" applyFont="1" applyBorder="1" applyAlignment="1">
      <alignment horizontal="right" vertical="center"/>
      <protection locked="0"/>
    </xf>
    <xf numFmtId="164" fontId="51" fillId="0" borderId="19" xfId="4" applyNumberFormat="1" applyFont="1" applyBorder="1" applyAlignment="1">
      <alignment horizontal="right" vertical="center"/>
      <protection locked="0"/>
    </xf>
    <xf numFmtId="164" fontId="51" fillId="0" borderId="20" xfId="4" applyNumberFormat="1" applyFont="1" applyBorder="1" applyAlignment="1">
      <alignment horizontal="right" vertical="center"/>
      <protection locked="0"/>
    </xf>
    <xf numFmtId="49" fontId="48" fillId="0" borderId="30" xfId="2" applyNumberFormat="1" applyFill="1" applyBorder="1" applyAlignment="1" applyProtection="1">
      <alignment horizontal="left" vertical="center" wrapText="1"/>
    </xf>
    <xf numFmtId="49" fontId="48" fillId="0" borderId="31" xfId="2" applyNumberFormat="1" applyFill="1" applyBorder="1" applyAlignment="1" applyProtection="1">
      <alignment horizontal="left" vertical="center" wrapText="1"/>
    </xf>
    <xf numFmtId="49" fontId="48" fillId="0" borderId="29" xfId="2" applyNumberFormat="1" applyFill="1" applyBorder="1" applyAlignment="1" applyProtection="1">
      <alignment horizontal="left" vertical="center" wrapText="1"/>
    </xf>
    <xf numFmtId="164" fontId="28" fillId="2" borderId="28" xfId="4" applyNumberFormat="1" applyFont="1" applyFill="1" applyBorder="1" applyAlignment="1">
      <alignment vertical="center"/>
      <protection locked="0"/>
    </xf>
    <xf numFmtId="0" fontId="28" fillId="0" borderId="20" xfId="4" applyFont="1" applyBorder="1" applyAlignment="1">
      <alignment vertical="center"/>
      <protection locked="0"/>
    </xf>
    <xf numFmtId="164" fontId="36" fillId="0" borderId="0" xfId="4" applyNumberFormat="1" applyFont="1" applyAlignment="1">
      <alignment horizontal="right"/>
      <protection locked="0"/>
    </xf>
    <xf numFmtId="164" fontId="39" fillId="0" borderId="19" xfId="4" applyNumberFormat="1" applyFont="1" applyBorder="1" applyAlignment="1">
      <alignment horizontal="right"/>
      <protection locked="0"/>
    </xf>
    <xf numFmtId="164" fontId="39" fillId="0" borderId="23" xfId="4" applyNumberFormat="1" applyFont="1" applyBorder="1" applyAlignment="1">
      <alignment horizontal="right"/>
      <protection locked="0"/>
    </xf>
    <xf numFmtId="164" fontId="34" fillId="0" borderId="0" xfId="4" applyNumberFormat="1" applyFont="1" applyAlignment="1">
      <alignment horizontal="right"/>
      <protection locked="0"/>
    </xf>
    <xf numFmtId="164" fontId="42" fillId="2" borderId="22" xfId="0" applyNumberFormat="1" applyFont="1" applyFill="1" applyBorder="1" applyAlignment="1">
      <alignment horizontal="right" vertical="center"/>
      <protection locked="0"/>
    </xf>
    <xf numFmtId="0" fontId="0" fillId="0" borderId="19" xfId="0" applyBorder="1" applyAlignment="1">
      <alignment vertical="top"/>
      <protection locked="0"/>
    </xf>
    <xf numFmtId="0" fontId="0" fillId="0" borderId="20" xfId="0" applyBorder="1" applyAlignment="1">
      <alignment vertical="top"/>
      <protection locked="0"/>
    </xf>
    <xf numFmtId="164" fontId="0" fillId="2" borderId="18" xfId="0" applyNumberFormat="1" applyFont="1" applyFill="1" applyBorder="1" applyAlignment="1">
      <alignment horizontal="center" vertical="center"/>
      <protection locked="0"/>
    </xf>
    <xf numFmtId="164" fontId="0" fillId="2" borderId="19" xfId="0" applyNumberFormat="1" applyFont="1" applyFill="1" applyBorder="1" applyAlignment="1">
      <alignment horizontal="center" vertical="center"/>
      <protection locked="0"/>
    </xf>
    <xf numFmtId="164" fontId="0" fillId="2" borderId="20" xfId="0" applyNumberFormat="1" applyFont="1" applyFill="1" applyBorder="1" applyAlignment="1">
      <alignment horizontal="center" vertical="center"/>
      <protection locked="0"/>
    </xf>
    <xf numFmtId="0" fontId="0" fillId="0" borderId="22" xfId="0" applyBorder="1" applyAlignment="1">
      <alignment horizontal="left" vertical="center" wrapText="1"/>
      <protection locked="0"/>
    </xf>
  </cellXfs>
  <cellStyles count="5">
    <cellStyle name="Hypertextový odkaz 2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1_KOTELNA\ELEKTRO\K&#345;imice_soupis%20praci_PS%20Kotel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2_PS%20&#352;KOLA\ELEKTRO\K&#345;imice_soupis%20praci_PS%20&#352;ko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3_PS%20AULA\ELEKTRO\K&#345;imice_soupis%20praci_PS%20Au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4_PS%20LABORATO&#344;E\ELEKTRO\K&#345;imice_soupis%20praci_PS%20Laborato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5_PS%20SAUNA\ELEKTRO\K&#345;imice_soupis%20praci_PS%20Sau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6_PS%20D&#205;LNY\ELEKTRO\K&#345;imice_soupis%20praci_PS%20D&#237;l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7_PS%20GAR&#193;&#381;E\ELEKTRO\K&#345;imice_soupis%20praci_PS%20Gar&#225;&#382;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ce\2013\Plze&#328;\K&#345;imice\PROJEKT\D_8_VENKOVN&#205;%20ROZVODY\D_8_2_ELEKTRO\K&#345;imice_soupis%20praci_PS%20venkovni%20rozvod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kotelna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skola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Aula"/>
      <sheetName val="Pokyny pro vyplnění"/>
    </sheetNames>
    <sheetDataSet>
      <sheetData sheetId="0">
        <row r="6">
          <cell r="K6" t="str">
            <v>132121 - SPŠD-Křimice</v>
          </cell>
        </row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32121-9 - SPŠD Křimice -...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32121-9 - SPŠD Křimice -...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dilny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32121-1 - SPŠD Křimice -..."/>
      <sheetName val="132121-10 - SPŠD Křimice ..."/>
      <sheetName val="132121-2 - SPŠD Křimice -..."/>
      <sheetName val="132121-3 - SPŠD Křimice -..."/>
      <sheetName val="132121-4 - SPŠD Křimice -..."/>
      <sheetName val="132121-5 - SPŠD Křimice -..."/>
      <sheetName val="132121-6 - SPŠD Křimice -..."/>
      <sheetName val="garaze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132121-1 - SPŠD Křimice -..."/>
      <sheetName val="132121-10 - SPŠD Křimice ..."/>
      <sheetName val="132121-2 - SPŠD Křimice -..."/>
      <sheetName val="132121-3 - SPŠD Křimice -..."/>
      <sheetName val="132121-4 - SPŠD Křimice -..."/>
      <sheetName val="132121-5 - SPŠD Křimice -..."/>
      <sheetName val="132121-6 - SPŠD Křimice -..."/>
      <sheetName val="venkovni rozvody"/>
      <sheetName val="Pokyny pro vyplnění"/>
    </sheetNames>
    <sheetDataSet>
      <sheetData sheetId="0">
        <row r="11">
          <cell r="E11" t="str">
            <v xml:space="preserve"> </v>
          </cell>
        </row>
        <row r="17">
          <cell r="E1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510"/>
  <sheetViews>
    <sheetView showGridLines="0" tabSelected="1" workbookViewId="0">
      <pane ySplit="1" topLeftCell="A2" activePane="bottomLeft" state="frozenSplit"/>
      <selection pane="bottomLeft" activeCell="AQ47" sqref="AQ47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8.3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1496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1" t="s">
        <v>1499</v>
      </c>
      <c r="J4" s="355" t="s">
        <v>318</v>
      </c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7.5" customHeight="1">
      <c r="A5" s="7"/>
      <c r="AJ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 t="s">
        <v>1501</v>
      </c>
    </row>
    <row r="6" spans="1:71" ht="15" customHeight="1">
      <c r="A6" s="7"/>
      <c r="C6" s="12" t="s">
        <v>1502</v>
      </c>
      <c r="J6" s="13" t="s">
        <v>319</v>
      </c>
      <c r="AJ6" s="12" t="s">
        <v>1504</v>
      </c>
      <c r="AM6" s="347">
        <v>41426</v>
      </c>
      <c r="AN6" s="348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1505</v>
      </c>
    </row>
    <row r="7" spans="1:71" ht="15" customHeight="1">
      <c r="A7" s="7"/>
      <c r="AJ7" s="1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1506</v>
      </c>
    </row>
    <row r="8" spans="1:71" ht="15" customHeight="1">
      <c r="A8" s="7"/>
      <c r="C8" s="12" t="s">
        <v>1507</v>
      </c>
      <c r="J8" s="2" t="s">
        <v>320</v>
      </c>
      <c r="AJ8" s="12" t="s">
        <v>1508</v>
      </c>
      <c r="AM8" s="13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1500</v>
      </c>
    </row>
    <row r="9" spans="1:71" ht="19.5" customHeight="1">
      <c r="A9" s="7"/>
      <c r="D9" s="13" t="s">
        <v>1503</v>
      </c>
      <c r="AJ9" s="12" t="s">
        <v>1509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7.5" customHeight="1">
      <c r="A10" s="7"/>
      <c r="AJ10" s="1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15" customHeight="1">
      <c r="A11" s="7"/>
      <c r="C11" s="12" t="s">
        <v>1510</v>
      </c>
      <c r="AJ11" s="12" t="s">
        <v>1508</v>
      </c>
      <c r="AM11" s="14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.75" customHeight="1">
      <c r="A12" s="7"/>
      <c r="D12" s="356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12" t="s">
        <v>1509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7.5" customHeight="1">
      <c r="A13" s="7"/>
      <c r="AJ13" s="1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1490</v>
      </c>
    </row>
    <row r="14" spans="1:71" ht="15" customHeight="1">
      <c r="A14" s="7"/>
      <c r="C14" s="12" t="s">
        <v>1511</v>
      </c>
      <c r="J14" s="45"/>
      <c r="AJ14" s="12" t="s">
        <v>1508</v>
      </c>
      <c r="AM14" s="13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9.5" customHeight="1">
      <c r="A15" s="7"/>
      <c r="D15" s="13" t="s">
        <v>1503</v>
      </c>
      <c r="J15" s="45"/>
      <c r="AJ15" s="12" t="s">
        <v>1509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1491</v>
      </c>
    </row>
    <row r="16" spans="1:71" ht="7.5" customHeight="1">
      <c r="A16" s="7"/>
      <c r="AJ16" s="1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1493</v>
      </c>
    </row>
    <row r="17" spans="1:70" ht="15" customHeight="1">
      <c r="A17" s="7"/>
      <c r="C17" s="12" t="s">
        <v>1512</v>
      </c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1500</v>
      </c>
    </row>
    <row r="18" spans="1:70" ht="15.75" customHeight="1">
      <c r="A18" s="7"/>
      <c r="D18" s="357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1490</v>
      </c>
    </row>
    <row r="19" spans="1:70" ht="7.5" customHeight="1">
      <c r="A19" s="7"/>
      <c r="AJ19" s="1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70" ht="7.5" customHeight="1">
      <c r="A20" s="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s="3" customFormat="1" ht="27" customHeight="1">
      <c r="A21" s="16"/>
      <c r="C21" s="17" t="s">
        <v>1513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358">
        <f>AF47</f>
        <v>6927137.5533649586</v>
      </c>
      <c r="AK21" s="359"/>
      <c r="AL21" s="359"/>
      <c r="AM21" s="359"/>
      <c r="AN21" s="359"/>
      <c r="AP21" s="19"/>
      <c r="BF21" s="348"/>
    </row>
    <row r="22" spans="1:70" s="3" customFormat="1" ht="7.5" customHeight="1">
      <c r="A22" s="16"/>
      <c r="AP22" s="19"/>
      <c r="BF22" s="348"/>
    </row>
    <row r="23" spans="1:70" s="3" customFormat="1" ht="15" customHeight="1">
      <c r="A23" s="20"/>
      <c r="C23" s="21" t="s">
        <v>1514</v>
      </c>
      <c r="E23" s="21" t="s">
        <v>1515</v>
      </c>
      <c r="K23" s="360">
        <v>0.21</v>
      </c>
      <c r="L23" s="354"/>
      <c r="M23" s="354"/>
      <c r="N23" s="354"/>
      <c r="S23" s="23" t="s">
        <v>1516</v>
      </c>
      <c r="V23" s="361">
        <f>AF47</f>
        <v>6927137.5533649586</v>
      </c>
      <c r="W23" s="354"/>
      <c r="X23" s="354"/>
      <c r="Y23" s="354"/>
      <c r="Z23" s="354"/>
      <c r="AA23" s="354"/>
      <c r="AB23" s="354"/>
      <c r="AC23" s="354"/>
      <c r="AD23" s="354"/>
      <c r="AJ23" s="361">
        <f>V23*0.21</f>
        <v>1454698.8862066413</v>
      </c>
      <c r="AK23" s="354"/>
      <c r="AL23" s="354"/>
      <c r="AM23" s="354"/>
      <c r="AN23" s="354"/>
      <c r="AP23" s="24"/>
      <c r="BF23" s="354"/>
    </row>
    <row r="24" spans="1:70" s="3" customFormat="1" ht="15" customHeight="1">
      <c r="A24" s="20"/>
      <c r="E24" s="21" t="s">
        <v>1517</v>
      </c>
      <c r="K24" s="360">
        <v>0.15</v>
      </c>
      <c r="L24" s="354"/>
      <c r="M24" s="354"/>
      <c r="N24" s="354"/>
      <c r="S24" s="23" t="s">
        <v>1516</v>
      </c>
      <c r="V24" s="361"/>
      <c r="W24" s="354"/>
      <c r="X24" s="354"/>
      <c r="Y24" s="354"/>
      <c r="Z24" s="354"/>
      <c r="AA24" s="354"/>
      <c r="AB24" s="354"/>
      <c r="AC24" s="354"/>
      <c r="AD24" s="354"/>
      <c r="AJ24" s="361"/>
      <c r="AK24" s="354"/>
      <c r="AL24" s="354"/>
      <c r="AM24" s="354"/>
      <c r="AN24" s="354"/>
      <c r="AP24" s="24"/>
      <c r="BF24" s="354"/>
    </row>
    <row r="25" spans="1:70" s="3" customFormat="1" ht="15" hidden="1" customHeight="1">
      <c r="A25" s="20"/>
      <c r="E25" s="21" t="s">
        <v>1518</v>
      </c>
      <c r="K25" s="360">
        <v>0.21</v>
      </c>
      <c r="L25" s="354"/>
      <c r="M25" s="354"/>
      <c r="N25" s="354"/>
      <c r="S25" s="23" t="s">
        <v>1516</v>
      </c>
      <c r="V25" s="361">
        <f>ROUNDUP($BC$47,2)</f>
        <v>0</v>
      </c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1519</v>
      </c>
      <c r="K26" s="360">
        <v>0.15</v>
      </c>
      <c r="L26" s="354"/>
      <c r="M26" s="354"/>
      <c r="N26" s="354"/>
      <c r="S26" s="23" t="s">
        <v>1516</v>
      </c>
      <c r="V26" s="361">
        <f>ROUNDUP($BD$47,2)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1520</v>
      </c>
      <c r="K27" s="360">
        <v>0</v>
      </c>
      <c r="L27" s="354"/>
      <c r="M27" s="354"/>
      <c r="N27" s="354"/>
      <c r="S27" s="23" t="s">
        <v>1516</v>
      </c>
      <c r="V27" s="361">
        <f>ROUNDUP($BE$47,2)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7.5" customHeight="1">
      <c r="A28" s="16"/>
      <c r="AP28" s="19"/>
      <c r="BF28" s="348"/>
    </row>
    <row r="29" spans="1:70" s="3" customFormat="1" ht="27" customHeight="1">
      <c r="A29" s="16"/>
      <c r="B29" s="25"/>
      <c r="C29" s="26" t="s">
        <v>1521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 t="s">
        <v>1522</v>
      </c>
      <c r="T29" s="27"/>
      <c r="U29" s="27"/>
      <c r="V29" s="27"/>
      <c r="W29" s="366" t="s">
        <v>1523</v>
      </c>
      <c r="X29" s="367"/>
      <c r="Y29" s="367"/>
      <c r="Z29" s="367"/>
      <c r="AA29" s="367"/>
      <c r="AB29" s="27"/>
      <c r="AC29" s="27"/>
      <c r="AD29" s="27"/>
      <c r="AE29" s="27"/>
      <c r="AF29" s="27"/>
      <c r="AG29" s="27"/>
      <c r="AH29" s="27"/>
      <c r="AI29" s="27"/>
      <c r="AJ29" s="368">
        <f>AJ21+AJ23</f>
        <v>8381836.4395716004</v>
      </c>
      <c r="AK29" s="367"/>
      <c r="AL29" s="367"/>
      <c r="AM29" s="367"/>
      <c r="AN29" s="369"/>
      <c r="AO29" s="25"/>
      <c r="AP29" s="29"/>
      <c r="BF29" s="348"/>
    </row>
    <row r="30" spans="1:70" s="3" customFormat="1" ht="7.5" customHeight="1">
      <c r="A30" s="16"/>
      <c r="AP30" s="19"/>
      <c r="BF30" s="348"/>
    </row>
    <row r="31" spans="1:70" s="3" customFormat="1" ht="7.5" customHeigh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</row>
    <row r="32" spans="1:70" ht="14.25" customHeight="1">
      <c r="AJ32" s="1"/>
    </row>
    <row r="33" spans="1:90" ht="14.25" customHeight="1">
      <c r="AJ33" s="1"/>
    </row>
    <row r="34" spans="1:90" ht="14.25" customHeight="1">
      <c r="AJ34" s="1"/>
    </row>
    <row r="35" spans="1:90" s="3" customFormat="1" ht="7.5" customHeight="1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16"/>
    </row>
    <row r="36" spans="1:90" s="3" customFormat="1" ht="37.5" customHeight="1">
      <c r="A36" s="16"/>
      <c r="B36" s="370" t="s">
        <v>514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16"/>
    </row>
    <row r="37" spans="1:90" s="3" customFormat="1" ht="7.5" customHeight="1">
      <c r="A37" s="16"/>
      <c r="AQ37" s="16"/>
    </row>
    <row r="38" spans="1:90" s="11" customFormat="1" ht="27" customHeight="1">
      <c r="A38" s="35"/>
      <c r="B38" s="11" t="s">
        <v>1499</v>
      </c>
      <c r="K38" s="355" t="str">
        <f>$J$4</f>
        <v>Rekonstrukce plynové kotelny v Křimicích</v>
      </c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Q38" s="35"/>
    </row>
    <row r="39" spans="1:90" s="3" customFormat="1" ht="7.5" customHeight="1">
      <c r="A39" s="16"/>
      <c r="AQ39" s="16"/>
    </row>
    <row r="40" spans="1:90" s="3" customFormat="1" ht="15.75" customHeight="1">
      <c r="A40" s="16"/>
      <c r="B40" s="12" t="s">
        <v>1502</v>
      </c>
      <c r="K40" s="36" t="str">
        <f>IF($J$6="","",$J$6)</f>
        <v>SPŠD Křimice</v>
      </c>
      <c r="AH40" s="12" t="s">
        <v>1504</v>
      </c>
      <c r="AK40" s="347">
        <v>41426</v>
      </c>
      <c r="AL40" s="348"/>
      <c r="AQ40" s="16"/>
    </row>
    <row r="41" spans="1:90" s="3" customFormat="1" ht="7.5" customHeight="1">
      <c r="A41" s="16"/>
      <c r="AQ41" s="16"/>
    </row>
    <row r="42" spans="1:90" s="3" customFormat="1" ht="18.75" customHeight="1">
      <c r="A42" s="16"/>
      <c r="B42" s="12" t="s">
        <v>1507</v>
      </c>
      <c r="K42" s="13" t="s">
        <v>320</v>
      </c>
      <c r="AH42" s="12" t="s">
        <v>1511</v>
      </c>
      <c r="AK42" s="45"/>
      <c r="AL42" s="324"/>
      <c r="AM42" s="200"/>
      <c r="AN42" s="200"/>
      <c r="AO42" s="200"/>
      <c r="AQ42" s="16"/>
      <c r="AR42" s="371"/>
      <c r="AS42" s="372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8"/>
    </row>
    <row r="43" spans="1:90" s="3" customFormat="1" ht="15.75" customHeight="1">
      <c r="A43" s="16"/>
      <c r="B43" s="12" t="s">
        <v>1510</v>
      </c>
      <c r="K43" s="13"/>
      <c r="AK43" s="45"/>
      <c r="AQ43" s="16"/>
      <c r="AR43" s="373"/>
      <c r="AS43" s="348"/>
      <c r="BE43" s="40"/>
    </row>
    <row r="44" spans="1:90" s="3" customFormat="1" ht="12" customHeight="1">
      <c r="A44" s="16"/>
      <c r="AQ44" s="16"/>
      <c r="AR44" s="373"/>
      <c r="AS44" s="348"/>
      <c r="BE44" s="40"/>
    </row>
    <row r="45" spans="1:90" s="3" customFormat="1" ht="30" customHeight="1">
      <c r="A45" s="16"/>
      <c r="B45" s="374" t="s">
        <v>1524</v>
      </c>
      <c r="C45" s="367"/>
      <c r="D45" s="367"/>
      <c r="E45" s="367"/>
      <c r="F45" s="367"/>
      <c r="G45" s="27"/>
      <c r="H45" s="375" t="s">
        <v>1525</v>
      </c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76" t="s">
        <v>1526</v>
      </c>
      <c r="AG45" s="367"/>
      <c r="AH45" s="367"/>
      <c r="AI45" s="367"/>
      <c r="AJ45" s="367"/>
      <c r="AK45" s="367"/>
      <c r="AL45" s="367"/>
      <c r="AM45" s="375" t="s">
        <v>1527</v>
      </c>
      <c r="AN45" s="367"/>
      <c r="AO45" s="367"/>
      <c r="AP45" s="41" t="s">
        <v>1528</v>
      </c>
      <c r="AQ45" s="16"/>
      <c r="AR45" s="42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4"/>
      <c r="BF45" s="45"/>
    </row>
    <row r="46" spans="1:90" s="3" customFormat="1" ht="12" customHeight="1">
      <c r="A46" s="16"/>
      <c r="AQ46" s="16"/>
      <c r="AR46" s="46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8"/>
    </row>
    <row r="47" spans="1:90" s="11" customFormat="1" ht="33" customHeight="1">
      <c r="A47" s="35"/>
      <c r="B47" s="47" t="s">
        <v>1529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364">
        <f>SUM(I48:AL71)</f>
        <v>6927137.5533649586</v>
      </c>
      <c r="AG47" s="365"/>
      <c r="AH47" s="365"/>
      <c r="AI47" s="365"/>
      <c r="AJ47" s="365"/>
      <c r="AK47" s="365"/>
      <c r="AL47" s="365"/>
      <c r="AM47" s="364">
        <f t="shared" ref="AM47:AM56" si="0">AF47*1.21</f>
        <v>8381836.4395715995</v>
      </c>
      <c r="AN47" s="365"/>
      <c r="AO47" s="365"/>
      <c r="AP47" s="48"/>
      <c r="AQ47" s="35"/>
      <c r="AR47" s="49"/>
      <c r="AS47" s="50"/>
      <c r="AT47" s="51"/>
      <c r="AU47" s="51"/>
      <c r="AV47" s="52"/>
      <c r="AW47" s="51"/>
      <c r="AX47" s="51"/>
      <c r="AY47" s="51"/>
      <c r="AZ47" s="51"/>
      <c r="BA47" s="51"/>
      <c r="BB47" s="51"/>
      <c r="BC47" s="51"/>
      <c r="BD47" s="51"/>
      <c r="BE47" s="53"/>
      <c r="BR47" s="11" t="s">
        <v>1530</v>
      </c>
      <c r="BS47" s="11" t="s">
        <v>1531</v>
      </c>
      <c r="BT47" s="54" t="s">
        <v>1532</v>
      </c>
      <c r="BU47" s="11" t="s">
        <v>1533</v>
      </c>
      <c r="BV47" s="11" t="s">
        <v>1492</v>
      </c>
      <c r="BW47" s="11" t="s">
        <v>1534</v>
      </c>
    </row>
    <row r="48" spans="1:90" s="55" customFormat="1" ht="36" customHeight="1">
      <c r="A48" s="56"/>
      <c r="B48" s="57"/>
      <c r="C48" s="349" t="s">
        <v>641</v>
      </c>
      <c r="D48" s="350"/>
      <c r="E48" s="350"/>
      <c r="F48" s="350"/>
      <c r="G48" s="350"/>
      <c r="H48" s="57"/>
      <c r="I48" s="349" t="s">
        <v>642</v>
      </c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45">
        <f>'132121-1_1 - KOTELNA'!J23</f>
        <v>200931.11937999999</v>
      </c>
      <c r="AG48" s="346"/>
      <c r="AH48" s="346"/>
      <c r="AI48" s="346"/>
      <c r="AJ48" s="346"/>
      <c r="AK48" s="346"/>
      <c r="AL48" s="346"/>
      <c r="AM48" s="345">
        <f t="shared" si="0"/>
        <v>243126.65444979997</v>
      </c>
      <c r="AN48" s="346"/>
      <c r="AO48" s="346"/>
      <c r="AP48" s="58" t="s">
        <v>647</v>
      </c>
      <c r="AQ48" s="56"/>
      <c r="AR48" s="59"/>
      <c r="AS48" s="60"/>
      <c r="AT48" s="60"/>
      <c r="AU48" s="60"/>
      <c r="AV48" s="61"/>
      <c r="AW48" s="60"/>
      <c r="AX48" s="60"/>
      <c r="AY48" s="60"/>
      <c r="AZ48" s="60"/>
      <c r="BA48" s="60"/>
      <c r="BB48" s="60"/>
      <c r="BC48" s="60"/>
      <c r="BD48" s="60"/>
      <c r="BE48" s="62"/>
      <c r="BS48" s="55" t="s">
        <v>1501</v>
      </c>
      <c r="BU48" s="55" t="s">
        <v>1533</v>
      </c>
      <c r="BV48" s="55" t="s">
        <v>1537</v>
      </c>
      <c r="BW48" s="55" t="s">
        <v>1492</v>
      </c>
      <c r="CL48" s="55" t="s">
        <v>1536</v>
      </c>
    </row>
    <row r="49" spans="1:90" s="55" customFormat="1" ht="36" customHeight="1">
      <c r="A49" s="56"/>
      <c r="B49" s="57"/>
      <c r="C49" s="349" t="s">
        <v>644</v>
      </c>
      <c r="D49" s="350"/>
      <c r="E49" s="350"/>
      <c r="F49" s="350"/>
      <c r="G49" s="350"/>
      <c r="H49" s="57"/>
      <c r="I49" s="349" t="s">
        <v>643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45">
        <f>'132121-1_2-1 - KOTELNA'!L23</f>
        <v>1669043.07</v>
      </c>
      <c r="AG49" s="346"/>
      <c r="AH49" s="346"/>
      <c r="AI49" s="346"/>
      <c r="AJ49" s="346"/>
      <c r="AK49" s="346"/>
      <c r="AL49" s="346"/>
      <c r="AM49" s="345">
        <f t="shared" si="0"/>
        <v>2019542.1147</v>
      </c>
      <c r="AN49" s="346"/>
      <c r="AO49" s="346"/>
      <c r="AP49" s="58" t="s">
        <v>653</v>
      </c>
      <c r="AQ49" s="56"/>
      <c r="AR49" s="59"/>
      <c r="AS49" s="60"/>
      <c r="AT49" s="60"/>
      <c r="AU49" s="60"/>
      <c r="AV49" s="61"/>
      <c r="AW49" s="60"/>
      <c r="AX49" s="60"/>
      <c r="AY49" s="60"/>
      <c r="AZ49" s="60"/>
      <c r="BA49" s="60"/>
      <c r="BB49" s="60"/>
      <c r="BC49" s="60"/>
      <c r="BD49" s="60"/>
      <c r="BE49" s="62"/>
      <c r="BS49" s="55" t="s">
        <v>1501</v>
      </c>
      <c r="BU49" s="55" t="s">
        <v>1533</v>
      </c>
      <c r="BV49" s="55" t="s">
        <v>1537</v>
      </c>
      <c r="BW49" s="55" t="s">
        <v>1492</v>
      </c>
      <c r="CL49" s="55" t="s">
        <v>1536</v>
      </c>
    </row>
    <row r="50" spans="1:90" s="55" customFormat="1" ht="36" customHeight="1">
      <c r="A50" s="56"/>
      <c r="B50" s="57"/>
      <c r="C50" s="349" t="s">
        <v>645</v>
      </c>
      <c r="D50" s="350"/>
      <c r="E50" s="350"/>
      <c r="F50" s="350"/>
      <c r="G50" s="350"/>
      <c r="H50" s="57"/>
      <c r="I50" s="349" t="s">
        <v>646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'132121-1_2-2- KOTELNA'!L23</f>
        <v>291239.17</v>
      </c>
      <c r="AG50" s="346"/>
      <c r="AH50" s="346"/>
      <c r="AI50" s="346"/>
      <c r="AJ50" s="346"/>
      <c r="AK50" s="346"/>
      <c r="AL50" s="346"/>
      <c r="AM50" s="345">
        <f t="shared" si="0"/>
        <v>352399.39569999999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  <c r="BS50" s="55" t="s">
        <v>1501</v>
      </c>
      <c r="BU50" s="55" t="s">
        <v>1533</v>
      </c>
      <c r="BV50" s="55" t="s">
        <v>1537</v>
      </c>
      <c r="BW50" s="55" t="s">
        <v>1492</v>
      </c>
      <c r="CL50" s="55" t="s">
        <v>1536</v>
      </c>
    </row>
    <row r="51" spans="1:90" s="55" customFormat="1" ht="36" customHeight="1">
      <c r="A51" s="56"/>
      <c r="B51" s="57"/>
      <c r="C51" s="349" t="s">
        <v>649</v>
      </c>
      <c r="D51" s="350"/>
      <c r="E51" s="350"/>
      <c r="F51" s="350"/>
      <c r="G51" s="350"/>
      <c r="H51" s="57"/>
      <c r="I51" s="349" t="s">
        <v>648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'132121-1_2-3 - KOTELNA'!K23</f>
        <v>155426.60999999999</v>
      </c>
      <c r="AG51" s="346"/>
      <c r="AH51" s="346"/>
      <c r="AI51" s="346"/>
      <c r="AJ51" s="346"/>
      <c r="AK51" s="346">
        <v>0</v>
      </c>
      <c r="AL51" s="346"/>
      <c r="AM51" s="345">
        <f t="shared" si="0"/>
        <v>188066.19809999998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</row>
    <row r="52" spans="1:90" s="55" customFormat="1" ht="34.5" customHeight="1">
      <c r="A52" s="56"/>
      <c r="B52" s="57"/>
      <c r="C52" s="349" t="s">
        <v>640</v>
      </c>
      <c r="D52" s="350"/>
      <c r="E52" s="350"/>
      <c r="F52" s="350"/>
      <c r="G52" s="350"/>
      <c r="H52" s="57"/>
      <c r="I52" s="349" t="s">
        <v>650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45">
        <f>'132121-2_1 - ŠKOLA'!K23</f>
        <v>1468200.72</v>
      </c>
      <c r="AG52" s="346"/>
      <c r="AH52" s="346"/>
      <c r="AI52" s="346"/>
      <c r="AJ52" s="346"/>
      <c r="AK52" s="346"/>
      <c r="AL52" s="346"/>
      <c r="AM52" s="345">
        <f t="shared" si="0"/>
        <v>1776522.8711999999</v>
      </c>
      <c r="AN52" s="346"/>
      <c r="AO52" s="346"/>
      <c r="AP52" s="58" t="s">
        <v>653</v>
      </c>
      <c r="AQ52" s="56"/>
      <c r="AR52" s="59"/>
      <c r="AS52" s="60"/>
      <c r="AT52" s="60"/>
      <c r="AU52" s="60"/>
      <c r="AV52" s="61"/>
      <c r="AW52" s="60"/>
      <c r="AX52" s="60"/>
      <c r="AY52" s="60"/>
      <c r="AZ52" s="60"/>
      <c r="BA52" s="60"/>
      <c r="BB52" s="60"/>
      <c r="BC52" s="60"/>
      <c r="BD52" s="60"/>
      <c r="BE52" s="62"/>
      <c r="BS52" s="55" t="s">
        <v>1501</v>
      </c>
      <c r="BU52" s="55" t="s">
        <v>1533</v>
      </c>
      <c r="BV52" s="55" t="s">
        <v>1538</v>
      </c>
      <c r="BW52" s="55" t="s">
        <v>1492</v>
      </c>
      <c r="CL52" s="55" t="s">
        <v>1536</v>
      </c>
    </row>
    <row r="53" spans="1:90" s="55" customFormat="1" ht="34.5" customHeight="1">
      <c r="A53" s="56"/>
      <c r="B53" s="57"/>
      <c r="C53" s="349" t="s">
        <v>652</v>
      </c>
      <c r="D53" s="350"/>
      <c r="E53" s="350"/>
      <c r="F53" s="350"/>
      <c r="G53" s="350"/>
      <c r="H53" s="57"/>
      <c r="I53" s="349" t="s">
        <v>654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45">
        <f>'132121-2_2 - ŠKOLA'!L23</f>
        <v>214326.35</v>
      </c>
      <c r="AG53" s="346"/>
      <c r="AH53" s="346"/>
      <c r="AI53" s="346"/>
      <c r="AJ53" s="346"/>
      <c r="AK53" s="346"/>
      <c r="AL53" s="346"/>
      <c r="AM53" s="345">
        <f t="shared" si="0"/>
        <v>259334.8835</v>
      </c>
      <c r="AN53" s="346"/>
      <c r="AO53" s="346"/>
      <c r="AP53" s="58" t="s">
        <v>653</v>
      </c>
      <c r="AQ53" s="56"/>
      <c r="AR53" s="59"/>
      <c r="AS53" s="60"/>
      <c r="AT53" s="60"/>
      <c r="AU53" s="60"/>
      <c r="AV53" s="61"/>
      <c r="AW53" s="60"/>
      <c r="AX53" s="60"/>
      <c r="AY53" s="60"/>
      <c r="AZ53" s="60"/>
      <c r="BA53" s="60"/>
      <c r="BB53" s="60"/>
      <c r="BC53" s="60"/>
      <c r="BD53" s="60"/>
      <c r="BE53" s="62"/>
    </row>
    <row r="54" spans="1:90" s="55" customFormat="1" ht="34.5" customHeight="1">
      <c r="A54" s="56"/>
      <c r="B54" s="57"/>
      <c r="C54" s="349" t="s">
        <v>656</v>
      </c>
      <c r="D54" s="350"/>
      <c r="E54" s="350"/>
      <c r="F54" s="350"/>
      <c r="G54" s="350"/>
      <c r="H54" s="57"/>
      <c r="I54" s="349" t="s">
        <v>664</v>
      </c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45">
        <f>'132121-3_1 - AULA'!L23</f>
        <v>138949.79</v>
      </c>
      <c r="AG54" s="346"/>
      <c r="AH54" s="346"/>
      <c r="AI54" s="346"/>
      <c r="AJ54" s="346"/>
      <c r="AK54" s="346"/>
      <c r="AL54" s="346"/>
      <c r="AM54" s="345">
        <f t="shared" si="0"/>
        <v>168129.24590000001</v>
      </c>
      <c r="AN54" s="346"/>
      <c r="AO54" s="346"/>
      <c r="AP54" s="58" t="s">
        <v>653</v>
      </c>
      <c r="AQ54" s="56"/>
      <c r="AR54" s="59"/>
      <c r="AS54" s="60"/>
      <c r="AT54" s="60"/>
      <c r="AU54" s="60"/>
      <c r="AV54" s="61"/>
      <c r="AW54" s="60"/>
      <c r="AX54" s="60"/>
      <c r="AY54" s="60"/>
      <c r="AZ54" s="60"/>
      <c r="BA54" s="60"/>
      <c r="BB54" s="60"/>
      <c r="BC54" s="60"/>
      <c r="BD54" s="60"/>
      <c r="BE54" s="62"/>
      <c r="BS54" s="55" t="s">
        <v>1501</v>
      </c>
      <c r="BU54" s="55" t="s">
        <v>1533</v>
      </c>
      <c r="BV54" s="55" t="s">
        <v>1539</v>
      </c>
      <c r="BW54" s="55" t="s">
        <v>1492</v>
      </c>
      <c r="CL54" s="55" t="s">
        <v>1536</v>
      </c>
    </row>
    <row r="55" spans="1:90" s="55" customFormat="1" ht="34.5" customHeight="1">
      <c r="A55" s="56"/>
      <c r="B55" s="57"/>
      <c r="C55" s="349" t="s">
        <v>657</v>
      </c>
      <c r="D55" s="350"/>
      <c r="E55" s="350"/>
      <c r="F55" s="350"/>
      <c r="G55" s="350"/>
      <c r="H55" s="57"/>
      <c r="I55" s="349" t="s">
        <v>665</v>
      </c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45">
        <f>'132121-3_2 - AULA'!L23</f>
        <v>71151.3</v>
      </c>
      <c r="AG55" s="346"/>
      <c r="AH55" s="346"/>
      <c r="AI55" s="346"/>
      <c r="AJ55" s="346"/>
      <c r="AK55" s="346"/>
      <c r="AL55" s="346"/>
      <c r="AM55" s="345">
        <f t="shared" si="0"/>
        <v>86093.073000000004</v>
      </c>
      <c r="AN55" s="346"/>
      <c r="AO55" s="346"/>
      <c r="AP55" s="58" t="s">
        <v>653</v>
      </c>
      <c r="AQ55" s="56"/>
      <c r="AR55" s="59"/>
      <c r="AS55" s="60"/>
      <c r="AT55" s="60"/>
      <c r="AU55" s="60"/>
      <c r="AV55" s="61"/>
      <c r="AW55" s="60"/>
      <c r="AX55" s="60"/>
      <c r="AY55" s="60"/>
      <c r="AZ55" s="60"/>
      <c r="BA55" s="60"/>
      <c r="BB55" s="60"/>
      <c r="BC55" s="60"/>
      <c r="BD55" s="60"/>
      <c r="BE55" s="62"/>
      <c r="BS55" s="55" t="s">
        <v>1501</v>
      </c>
      <c r="BU55" s="55" t="s">
        <v>1533</v>
      </c>
      <c r="BV55" s="55" t="s">
        <v>1539</v>
      </c>
      <c r="BW55" s="55" t="s">
        <v>1492</v>
      </c>
      <c r="CL55" s="55" t="s">
        <v>1536</v>
      </c>
    </row>
    <row r="56" spans="1:90" s="55" customFormat="1" ht="34.5" customHeight="1">
      <c r="A56" s="56"/>
      <c r="B56" s="57"/>
      <c r="C56" s="349" t="s">
        <v>660</v>
      </c>
      <c r="D56" s="350"/>
      <c r="E56" s="350"/>
      <c r="F56" s="350"/>
      <c r="G56" s="350"/>
      <c r="I56" s="349" t="s">
        <v>659</v>
      </c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5">
        <f>'132121-4_1 - LABORATOŘE'!L23</f>
        <v>303503.51</v>
      </c>
      <c r="AG56" s="346"/>
      <c r="AH56" s="346"/>
      <c r="AI56" s="346"/>
      <c r="AJ56" s="346"/>
      <c r="AK56" s="346"/>
      <c r="AL56" s="346"/>
      <c r="AM56" s="345">
        <f t="shared" si="0"/>
        <v>367239.24709999998</v>
      </c>
      <c r="AN56" s="346"/>
      <c r="AO56" s="346"/>
      <c r="AP56" s="58" t="s">
        <v>653</v>
      </c>
      <c r="AQ56" s="56"/>
      <c r="AR56" s="59"/>
      <c r="AS56" s="60"/>
      <c r="AT56" s="60"/>
      <c r="AU56" s="60"/>
      <c r="AV56" s="61"/>
      <c r="AW56" s="60"/>
      <c r="AX56" s="60"/>
      <c r="AY56" s="60"/>
      <c r="AZ56" s="60"/>
      <c r="BA56" s="60"/>
      <c r="BB56" s="60"/>
      <c r="BC56" s="60"/>
      <c r="BD56" s="60"/>
      <c r="BE56" s="62"/>
    </row>
    <row r="57" spans="1:90" s="55" customFormat="1" ht="34.5" customHeight="1">
      <c r="A57" s="56"/>
      <c r="B57" s="57"/>
      <c r="C57" s="349" t="s">
        <v>661</v>
      </c>
      <c r="D57" s="350"/>
      <c r="E57" s="350"/>
      <c r="F57" s="350"/>
      <c r="G57" s="350"/>
      <c r="I57" s="349" t="s">
        <v>662</v>
      </c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5">
        <f>'132121-4_2 - LABORATOŘE'!L23</f>
        <v>72763.12999999999</v>
      </c>
      <c r="AG57" s="346"/>
      <c r="AH57" s="346"/>
      <c r="AI57" s="346"/>
      <c r="AJ57" s="346"/>
      <c r="AK57" s="346"/>
      <c r="AL57" s="346"/>
      <c r="AM57" s="345">
        <f t="shared" ref="AM57:AM62" si="1">AF57*1.21</f>
        <v>88043.387299999988</v>
      </c>
      <c r="AN57" s="346"/>
      <c r="AO57" s="346"/>
      <c r="AP57" s="58" t="s">
        <v>653</v>
      </c>
      <c r="AQ57" s="56"/>
      <c r="AR57" s="59"/>
      <c r="AS57" s="60"/>
      <c r="AT57" s="60"/>
      <c r="AU57" s="60"/>
      <c r="AV57" s="61"/>
      <c r="AW57" s="60"/>
      <c r="AX57" s="60"/>
      <c r="AY57" s="60"/>
      <c r="AZ57" s="60"/>
      <c r="BA57" s="60"/>
      <c r="BB57" s="60"/>
      <c r="BC57" s="60"/>
      <c r="BD57" s="60"/>
      <c r="BE57" s="62"/>
      <c r="BS57" s="55" t="s">
        <v>1501</v>
      </c>
      <c r="BU57" s="55" t="s">
        <v>1533</v>
      </c>
      <c r="BV57" s="55" t="s">
        <v>1541</v>
      </c>
      <c r="BW57" s="55" t="s">
        <v>1492</v>
      </c>
      <c r="CL57" s="55" t="s">
        <v>1536</v>
      </c>
    </row>
    <row r="58" spans="1:90" s="55" customFormat="1" ht="34.5" customHeight="1">
      <c r="A58" s="56"/>
      <c r="B58" s="57"/>
      <c r="C58" s="349" t="s">
        <v>663</v>
      </c>
      <c r="D58" s="350"/>
      <c r="E58" s="350"/>
      <c r="F58" s="350"/>
      <c r="G58" s="350"/>
      <c r="H58" s="57"/>
      <c r="I58" s="349" t="s">
        <v>655</v>
      </c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45">
        <f>'132121-5_1 - SAUNA'!L23</f>
        <v>122130.7</v>
      </c>
      <c r="AG58" s="346"/>
      <c r="AH58" s="346"/>
      <c r="AI58" s="346"/>
      <c r="AJ58" s="346"/>
      <c r="AK58" s="346"/>
      <c r="AL58" s="346"/>
      <c r="AM58" s="345">
        <f t="shared" si="1"/>
        <v>147778.147</v>
      </c>
      <c r="AN58" s="346"/>
      <c r="AO58" s="346"/>
      <c r="AP58" s="58" t="s">
        <v>653</v>
      </c>
      <c r="AQ58" s="56"/>
      <c r="AR58" s="59"/>
      <c r="AS58" s="60"/>
      <c r="AT58" s="60"/>
      <c r="AU58" s="60"/>
      <c r="AV58" s="61"/>
      <c r="AW58" s="60"/>
      <c r="AX58" s="60"/>
      <c r="AY58" s="60"/>
      <c r="AZ58" s="60"/>
      <c r="BA58" s="60"/>
      <c r="BB58" s="60"/>
      <c r="BC58" s="60"/>
      <c r="BD58" s="60"/>
      <c r="BE58" s="62"/>
    </row>
    <row r="59" spans="1:90" s="55" customFormat="1" ht="34.5" customHeight="1">
      <c r="A59" s="56"/>
      <c r="B59" s="57"/>
      <c r="C59" s="349" t="s">
        <v>666</v>
      </c>
      <c r="D59" s="350"/>
      <c r="E59" s="350"/>
      <c r="F59" s="350"/>
      <c r="G59" s="350"/>
      <c r="I59" s="349" t="s">
        <v>658</v>
      </c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45">
        <f>'132121-5_2 - SAUNA'!L23</f>
        <v>53765.85</v>
      </c>
      <c r="AG59" s="346"/>
      <c r="AH59" s="346"/>
      <c r="AI59" s="346"/>
      <c r="AJ59" s="346"/>
      <c r="AK59" s="346"/>
      <c r="AL59" s="346"/>
      <c r="AM59" s="345">
        <f t="shared" si="1"/>
        <v>65056.678499999995</v>
      </c>
      <c r="AN59" s="346"/>
      <c r="AO59" s="346"/>
      <c r="AP59" s="58" t="s">
        <v>653</v>
      </c>
      <c r="AQ59" s="56"/>
      <c r="AR59" s="59"/>
      <c r="AS59" s="60"/>
      <c r="AT59" s="60"/>
      <c r="AU59" s="60"/>
      <c r="AV59" s="61"/>
      <c r="AW59" s="60"/>
      <c r="AX59" s="60"/>
      <c r="AY59" s="60"/>
      <c r="AZ59" s="60"/>
      <c r="BA59" s="60"/>
      <c r="BB59" s="60"/>
      <c r="BC59" s="60"/>
      <c r="BD59" s="60"/>
      <c r="BE59" s="62"/>
      <c r="BS59" s="55" t="s">
        <v>1501</v>
      </c>
      <c r="BU59" s="55" t="s">
        <v>1533</v>
      </c>
      <c r="BV59" s="55" t="s">
        <v>1543</v>
      </c>
      <c r="BW59" s="55" t="s">
        <v>1492</v>
      </c>
      <c r="CL59" s="55" t="s">
        <v>1536</v>
      </c>
    </row>
    <row r="60" spans="1:90" s="55" customFormat="1" ht="34.5" customHeight="1">
      <c r="A60" s="56"/>
      <c r="B60" s="57"/>
      <c r="C60" s="349" t="s">
        <v>667</v>
      </c>
      <c r="D60" s="350"/>
      <c r="E60" s="350"/>
      <c r="F60" s="350"/>
      <c r="G60" s="350"/>
      <c r="H60" s="57"/>
      <c r="I60" s="349" t="s">
        <v>675</v>
      </c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45">
        <f>'132121-6_1 - DÍLNY'!L23</f>
        <v>307911.25</v>
      </c>
      <c r="AG60" s="346"/>
      <c r="AH60" s="346"/>
      <c r="AI60" s="346"/>
      <c r="AJ60" s="346"/>
      <c r="AK60" s="346"/>
      <c r="AL60" s="346"/>
      <c r="AM60" s="345">
        <f t="shared" si="1"/>
        <v>372572.61249999999</v>
      </c>
      <c r="AN60" s="346"/>
      <c r="AO60" s="346"/>
      <c r="AP60" s="58" t="s">
        <v>653</v>
      </c>
      <c r="AQ60" s="56"/>
      <c r="AR60" s="59"/>
      <c r="AS60" s="60"/>
      <c r="AT60" s="60"/>
      <c r="AU60" s="60"/>
      <c r="AV60" s="61"/>
      <c r="AW60" s="60"/>
      <c r="AX60" s="60"/>
      <c r="AY60" s="60"/>
      <c r="AZ60" s="60"/>
      <c r="BA60" s="60"/>
      <c r="BB60" s="60"/>
      <c r="BC60" s="60"/>
      <c r="BD60" s="60"/>
      <c r="BE60" s="62"/>
    </row>
    <row r="61" spans="1:90" s="55" customFormat="1" ht="34.5" customHeight="1">
      <c r="A61" s="56"/>
      <c r="B61" s="57"/>
      <c r="C61" s="349" t="s">
        <v>668</v>
      </c>
      <c r="D61" s="350"/>
      <c r="E61" s="350"/>
      <c r="F61" s="350"/>
      <c r="G61" s="350"/>
      <c r="I61" s="349" t="s">
        <v>676</v>
      </c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45">
        <f>'132121-6_2 - DÍLNY'!L23</f>
        <v>58738.8</v>
      </c>
      <c r="AG61" s="346"/>
      <c r="AH61" s="346"/>
      <c r="AI61" s="346"/>
      <c r="AJ61" s="346"/>
      <c r="AK61" s="346"/>
      <c r="AL61" s="346"/>
      <c r="AM61" s="345">
        <f t="shared" si="1"/>
        <v>71073.948000000004</v>
      </c>
      <c r="AN61" s="346"/>
      <c r="AO61" s="346"/>
      <c r="AP61" s="58" t="s">
        <v>653</v>
      </c>
      <c r="AQ61" s="56"/>
      <c r="AR61" s="59"/>
      <c r="AS61" s="60"/>
      <c r="AT61" s="60"/>
      <c r="AU61" s="60"/>
      <c r="AV61" s="61"/>
      <c r="AW61" s="60"/>
      <c r="AX61" s="60"/>
      <c r="AY61" s="60"/>
      <c r="AZ61" s="60"/>
      <c r="BA61" s="60"/>
      <c r="BB61" s="60"/>
      <c r="BC61" s="60"/>
      <c r="BD61" s="60"/>
      <c r="BE61" s="62"/>
      <c r="BS61" s="55" t="s">
        <v>1501</v>
      </c>
      <c r="BU61" s="55" t="s">
        <v>1533</v>
      </c>
      <c r="BV61" s="55" t="s">
        <v>1545</v>
      </c>
      <c r="BW61" s="55" t="s">
        <v>1492</v>
      </c>
      <c r="CL61" s="55" t="s">
        <v>1536</v>
      </c>
    </row>
    <row r="62" spans="1:90" s="55" customFormat="1" ht="34.5" customHeight="1">
      <c r="A62" s="56"/>
      <c r="B62" s="57"/>
      <c r="C62" s="349" t="s">
        <v>669</v>
      </c>
      <c r="D62" s="350"/>
      <c r="E62" s="350"/>
      <c r="F62" s="350"/>
      <c r="G62" s="350"/>
      <c r="H62" s="57"/>
      <c r="I62" s="349" t="s">
        <v>671</v>
      </c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45">
        <f>'132121-7_1 - GARÁŽE'!L23</f>
        <v>137956.93</v>
      </c>
      <c r="AG62" s="346"/>
      <c r="AH62" s="346"/>
      <c r="AI62" s="346"/>
      <c r="AJ62" s="346"/>
      <c r="AK62" s="346"/>
      <c r="AL62" s="346"/>
      <c r="AM62" s="345">
        <f t="shared" si="1"/>
        <v>166927.88529999999</v>
      </c>
      <c r="AN62" s="346"/>
      <c r="AO62" s="346"/>
      <c r="AP62" s="58" t="s">
        <v>653</v>
      </c>
      <c r="AQ62" s="56"/>
      <c r="AR62" s="59"/>
      <c r="AS62" s="60"/>
      <c r="AT62" s="60"/>
      <c r="AU62" s="60"/>
      <c r="AV62" s="61"/>
      <c r="AW62" s="60"/>
      <c r="AX62" s="60"/>
      <c r="AY62" s="60"/>
      <c r="AZ62" s="60"/>
      <c r="BA62" s="60"/>
      <c r="BB62" s="60"/>
      <c r="BC62" s="60"/>
      <c r="BD62" s="60"/>
      <c r="BE62" s="62"/>
    </row>
    <row r="63" spans="1:90" s="55" customFormat="1" ht="34.5" customHeight="1">
      <c r="A63" s="56"/>
      <c r="B63" s="57"/>
      <c r="C63" s="349" t="s">
        <v>670</v>
      </c>
      <c r="D63" s="350"/>
      <c r="E63" s="350"/>
      <c r="F63" s="350"/>
      <c r="G63" s="350"/>
      <c r="I63" s="349" t="s">
        <v>672</v>
      </c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45">
        <f>'132121-7_2 - GARÁŽE'!L23</f>
        <v>50780.21</v>
      </c>
      <c r="AG63" s="345"/>
      <c r="AH63" s="345"/>
      <c r="AI63" s="345"/>
      <c r="AJ63" s="345"/>
      <c r="AK63" s="345"/>
      <c r="AL63" s="345"/>
      <c r="AM63" s="345">
        <f>AF63*1.21</f>
        <v>61444.054099999994</v>
      </c>
      <c r="AN63" s="346"/>
      <c r="AO63" s="346"/>
      <c r="AP63" s="58" t="s">
        <v>653</v>
      </c>
      <c r="AQ63" s="56"/>
      <c r="AR63" s="59"/>
      <c r="AS63" s="60"/>
      <c r="AT63" s="60"/>
      <c r="AU63" s="60"/>
      <c r="AV63" s="61"/>
      <c r="AW63" s="60"/>
      <c r="AX63" s="60"/>
      <c r="AY63" s="60"/>
      <c r="AZ63" s="60"/>
      <c r="BA63" s="60"/>
      <c r="BB63" s="60"/>
      <c r="BC63" s="60"/>
      <c r="BD63" s="60"/>
      <c r="BE63" s="62"/>
      <c r="BS63" s="55" t="s">
        <v>1501</v>
      </c>
      <c r="BU63" s="55" t="s">
        <v>1533</v>
      </c>
      <c r="BV63" s="55" t="s">
        <v>1546</v>
      </c>
      <c r="BW63" s="55" t="s">
        <v>1492</v>
      </c>
      <c r="CL63" s="55" t="s">
        <v>1536</v>
      </c>
    </row>
    <row r="64" spans="1:90" s="55" customFormat="1" ht="34.5" customHeight="1">
      <c r="A64" s="56"/>
      <c r="B64" s="57"/>
      <c r="C64" s="349" t="s">
        <v>673</v>
      </c>
      <c r="D64" s="349"/>
      <c r="E64" s="349"/>
      <c r="F64" s="349"/>
      <c r="G64" s="349"/>
      <c r="H64" s="57"/>
      <c r="I64" s="349" t="s">
        <v>674</v>
      </c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51">
        <f>'132121-8_1-1 - VENK.ROZVODY'!L23</f>
        <v>530149.74898496002</v>
      </c>
      <c r="AH64" s="351"/>
      <c r="AI64" s="351"/>
      <c r="AJ64" s="351"/>
      <c r="AK64" s="351"/>
      <c r="AL64" s="351"/>
      <c r="AM64" s="345">
        <f>AG64*1.21</f>
        <v>641481.1962718016</v>
      </c>
      <c r="AN64" s="346"/>
      <c r="AO64" s="346"/>
      <c r="AP64" s="58" t="s">
        <v>647</v>
      </c>
      <c r="AQ64" s="56"/>
      <c r="AR64" s="59"/>
      <c r="AS64" s="60"/>
      <c r="AT64" s="60"/>
      <c r="AU64" s="60"/>
      <c r="AV64" s="61"/>
      <c r="AW64" s="60"/>
      <c r="AX64" s="60"/>
      <c r="AY64" s="60"/>
      <c r="AZ64" s="60"/>
      <c r="BA64" s="60"/>
      <c r="BB64" s="60"/>
      <c r="BC64" s="60"/>
      <c r="BD64" s="60"/>
      <c r="BE64" s="62"/>
    </row>
    <row r="65" spans="1:90" s="55" customFormat="1" ht="34.5" customHeight="1">
      <c r="A65" s="56"/>
      <c r="B65" s="57"/>
      <c r="C65" s="349" t="s">
        <v>677</v>
      </c>
      <c r="D65" s="349"/>
      <c r="E65" s="349"/>
      <c r="F65" s="349"/>
      <c r="G65" s="349"/>
      <c r="H65" s="57"/>
      <c r="I65" s="349" t="s">
        <v>678</v>
      </c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45">
        <f>'132121-8_1-2 - VENK.ROZVODY'!L23</f>
        <v>739087.52499999979</v>
      </c>
      <c r="AG65" s="346"/>
      <c r="AH65" s="346"/>
      <c r="AI65" s="346"/>
      <c r="AJ65" s="346"/>
      <c r="AK65" s="346"/>
      <c r="AL65" s="346"/>
      <c r="AM65" s="345">
        <f>AF65*1.21</f>
        <v>894295.90524999972</v>
      </c>
      <c r="AN65" s="346"/>
      <c r="AO65" s="346"/>
      <c r="AP65" s="58" t="s">
        <v>651</v>
      </c>
      <c r="AQ65" s="56"/>
      <c r="AR65" s="59"/>
      <c r="AS65" s="60"/>
      <c r="AT65" s="60"/>
      <c r="AU65" s="60"/>
      <c r="AV65" s="61"/>
      <c r="AW65" s="60"/>
      <c r="AX65" s="60"/>
      <c r="AY65" s="60"/>
      <c r="AZ65" s="60"/>
      <c r="BA65" s="60"/>
      <c r="BB65" s="60"/>
      <c r="BC65" s="60"/>
      <c r="BD65" s="60"/>
      <c r="BE65" s="62"/>
      <c r="BS65" s="55" t="s">
        <v>1501</v>
      </c>
      <c r="BU65" s="55" t="s">
        <v>1533</v>
      </c>
      <c r="BV65" s="55" t="s">
        <v>1547</v>
      </c>
      <c r="BW65" s="55" t="s">
        <v>1492</v>
      </c>
      <c r="CL65" s="55" t="s">
        <v>1536</v>
      </c>
    </row>
    <row r="66" spans="1:90" s="55" customFormat="1" ht="34.5" customHeight="1">
      <c r="A66" s="56"/>
      <c r="B66" s="57"/>
      <c r="C66" s="349" t="s">
        <v>679</v>
      </c>
      <c r="D66" s="349"/>
      <c r="E66" s="349"/>
      <c r="F66" s="349"/>
      <c r="G66" s="349"/>
      <c r="H66" s="57"/>
      <c r="I66" s="349" t="s">
        <v>681</v>
      </c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51">
        <f>'132121-8_2 - VENK.ROZVODY'!L23</f>
        <v>136831.20000000001</v>
      </c>
      <c r="AH66" s="351"/>
      <c r="AI66" s="351"/>
      <c r="AJ66" s="351"/>
      <c r="AK66" s="351"/>
      <c r="AL66" s="351"/>
      <c r="AM66" s="345">
        <f>AG66*1.21</f>
        <v>165565.75200000001</v>
      </c>
      <c r="AN66" s="346"/>
      <c r="AO66" s="346"/>
      <c r="AP66" s="323" t="s">
        <v>653</v>
      </c>
      <c r="AQ66" s="56"/>
      <c r="AR66" s="59"/>
      <c r="AS66" s="60"/>
      <c r="AT66" s="60"/>
      <c r="AU66" s="60"/>
      <c r="AV66" s="61"/>
      <c r="AW66" s="60"/>
      <c r="AX66" s="60"/>
      <c r="AY66" s="60"/>
      <c r="AZ66" s="60"/>
      <c r="BA66" s="60"/>
      <c r="BB66" s="60"/>
      <c r="BC66" s="60"/>
      <c r="BD66" s="60"/>
      <c r="BE66" s="62"/>
    </row>
    <row r="67" spans="1:90" s="55" customFormat="1" ht="34.5" customHeight="1">
      <c r="A67" s="56"/>
      <c r="B67" s="57"/>
      <c r="C67" s="349" t="s">
        <v>683</v>
      </c>
      <c r="D67" s="350"/>
      <c r="E67" s="350"/>
      <c r="F67" s="350"/>
      <c r="G67" s="350"/>
      <c r="H67" s="57"/>
      <c r="I67" s="349" t="s">
        <v>1544</v>
      </c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51">
        <f>'132121-9_1 - TRV Internát'!L23</f>
        <v>111590.89</v>
      </c>
      <c r="AH67" s="351"/>
      <c r="AI67" s="351"/>
      <c r="AJ67" s="351"/>
      <c r="AK67" s="351"/>
      <c r="AL67" s="351"/>
      <c r="AM67" s="345">
        <f>AG67*1.21</f>
        <v>135024.97690000001</v>
      </c>
      <c r="AN67" s="346"/>
      <c r="AO67" s="346"/>
      <c r="AP67" s="58" t="s">
        <v>653</v>
      </c>
      <c r="AQ67" s="56"/>
      <c r="AR67" s="59"/>
      <c r="AS67" s="60"/>
      <c r="AT67" s="60"/>
      <c r="AU67" s="60"/>
      <c r="AV67" s="61"/>
      <c r="AW67" s="60"/>
      <c r="AX67" s="60"/>
      <c r="AY67" s="60"/>
      <c r="AZ67" s="60"/>
      <c r="BA67" s="60"/>
      <c r="BB67" s="60"/>
      <c r="BC67" s="60"/>
      <c r="BD67" s="60"/>
      <c r="BE67" s="62"/>
    </row>
    <row r="68" spans="1:90" s="55" customFormat="1" ht="34.5" customHeight="1">
      <c r="A68" s="56"/>
      <c r="B68" s="57"/>
      <c r="C68" s="349" t="s">
        <v>684</v>
      </c>
      <c r="D68" s="350"/>
      <c r="E68" s="350"/>
      <c r="F68" s="350"/>
      <c r="G68" s="350"/>
      <c r="H68" s="57"/>
      <c r="I68" s="349" t="s">
        <v>1540</v>
      </c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5">
        <f>'132121-9_2 - TRV Učební pavilon'!L23</f>
        <v>14834.29</v>
      </c>
      <c r="AG68" s="346"/>
      <c r="AH68" s="346"/>
      <c r="AI68" s="346"/>
      <c r="AJ68" s="346"/>
      <c r="AK68" s="346"/>
      <c r="AL68" s="346"/>
      <c r="AM68" s="345">
        <f>AF68*1.21</f>
        <v>17949.490900000001</v>
      </c>
      <c r="AN68" s="346"/>
      <c r="AO68" s="346"/>
      <c r="AP68" s="58" t="s">
        <v>653</v>
      </c>
      <c r="AQ68" s="56"/>
      <c r="AR68" s="59"/>
      <c r="AS68" s="60"/>
      <c r="AT68" s="60"/>
      <c r="AU68" s="60"/>
      <c r="AV68" s="61"/>
      <c r="AW68" s="60"/>
      <c r="AX68" s="60"/>
      <c r="AY68" s="60"/>
      <c r="AZ68" s="60"/>
      <c r="BA68" s="60"/>
      <c r="BB68" s="60"/>
      <c r="BC68" s="60"/>
      <c r="BD68" s="60"/>
      <c r="BE68" s="62"/>
      <c r="BS68" s="55" t="s">
        <v>1501</v>
      </c>
      <c r="BU68" s="55" t="s">
        <v>1533</v>
      </c>
      <c r="BV68" s="55" t="s">
        <v>1548</v>
      </c>
      <c r="BW68" s="55" t="s">
        <v>1492</v>
      </c>
      <c r="CL68" s="55" t="s">
        <v>1536</v>
      </c>
    </row>
    <row r="69" spans="1:90" s="55" customFormat="1" ht="34.5" customHeight="1">
      <c r="A69" s="56"/>
      <c r="B69" s="57"/>
      <c r="C69" s="349" t="s">
        <v>685</v>
      </c>
      <c r="D69" s="350"/>
      <c r="E69" s="350"/>
      <c r="F69" s="350"/>
      <c r="G69" s="350"/>
      <c r="H69" s="57"/>
      <c r="I69" s="349" t="s">
        <v>1535</v>
      </c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51">
        <f>'132121-9_3 - TRV Sauna'!L23</f>
        <v>7098.47</v>
      </c>
      <c r="AI69" s="351"/>
      <c r="AJ69" s="351"/>
      <c r="AK69" s="351"/>
      <c r="AL69" s="351"/>
      <c r="AM69" s="345">
        <f>AH69*1.21</f>
        <v>8589.1486999999997</v>
      </c>
      <c r="AN69" s="346"/>
      <c r="AO69" s="346"/>
      <c r="AP69" s="58" t="s">
        <v>653</v>
      </c>
      <c r="AQ69" s="56"/>
      <c r="AR69" s="59"/>
      <c r="AS69" s="60"/>
      <c r="AT69" s="60"/>
      <c r="AU69" s="60"/>
      <c r="AV69" s="61"/>
      <c r="AW69" s="60"/>
      <c r="AX69" s="60"/>
      <c r="AY69" s="60"/>
      <c r="AZ69" s="60"/>
      <c r="BA69" s="60"/>
      <c r="BB69" s="60"/>
      <c r="BC69" s="60"/>
      <c r="BD69" s="60"/>
      <c r="BE69" s="62"/>
    </row>
    <row r="70" spans="1:90" s="55" customFormat="1" ht="34.5" customHeight="1">
      <c r="A70" s="56"/>
      <c r="B70" s="57"/>
      <c r="C70" s="349" t="s">
        <v>686</v>
      </c>
      <c r="D70" s="350"/>
      <c r="E70" s="350"/>
      <c r="F70" s="350"/>
      <c r="G70" s="350"/>
      <c r="H70" s="57"/>
      <c r="I70" s="349" t="s">
        <v>1542</v>
      </c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45">
        <f>'132121-9_4 - TRV Ostatní objekt'!L23</f>
        <v>5126.92</v>
      </c>
      <c r="AG70" s="346"/>
      <c r="AH70" s="346"/>
      <c r="AI70" s="346"/>
      <c r="AJ70" s="346"/>
      <c r="AK70" s="346"/>
      <c r="AL70" s="346"/>
      <c r="AM70" s="345">
        <f>AF70*1.21</f>
        <v>6203.5731999999998</v>
      </c>
      <c r="AN70" s="346"/>
      <c r="AO70" s="346"/>
      <c r="AP70" s="58" t="s">
        <v>653</v>
      </c>
      <c r="AQ70" s="56"/>
      <c r="AR70" s="59"/>
      <c r="AS70" s="60"/>
      <c r="AT70" s="60"/>
      <c r="AU70" s="60"/>
      <c r="AV70" s="61"/>
      <c r="AW70" s="60"/>
      <c r="AX70" s="60"/>
      <c r="AY70" s="60"/>
      <c r="AZ70" s="60"/>
      <c r="BA70" s="60"/>
      <c r="BB70" s="60"/>
      <c r="BC70" s="60"/>
      <c r="BD70" s="60"/>
      <c r="BE70" s="62"/>
      <c r="BS70" s="55" t="s">
        <v>1501</v>
      </c>
      <c r="BU70" s="55" t="s">
        <v>1533</v>
      </c>
      <c r="BV70" s="55" t="s">
        <v>1549</v>
      </c>
      <c r="BW70" s="55" t="s">
        <v>1492</v>
      </c>
      <c r="CL70" s="55" t="s">
        <v>1536</v>
      </c>
    </row>
    <row r="71" spans="1:90" s="55" customFormat="1" ht="34.5" customHeight="1">
      <c r="A71" s="56"/>
      <c r="B71" s="57"/>
      <c r="C71" s="349" t="s">
        <v>526</v>
      </c>
      <c r="D71" s="350"/>
      <c r="E71" s="350"/>
      <c r="F71" s="350"/>
      <c r="G71" s="350"/>
      <c r="H71" s="57"/>
      <c r="I71" s="349" t="s">
        <v>680</v>
      </c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51">
        <f>'132121-0 - VON'!L23</f>
        <v>65600</v>
      </c>
      <c r="AG71" s="351"/>
      <c r="AH71" s="351"/>
      <c r="AI71" s="351"/>
      <c r="AJ71" s="351"/>
      <c r="AK71" s="351"/>
      <c r="AL71" s="351"/>
      <c r="AM71" s="345">
        <f>AF71*1.21</f>
        <v>79376</v>
      </c>
      <c r="AN71" s="346"/>
      <c r="AO71" s="346"/>
      <c r="AP71" s="58" t="s">
        <v>682</v>
      </c>
      <c r="AQ71" s="56"/>
      <c r="AR71" s="59"/>
      <c r="AS71" s="60"/>
      <c r="AT71" s="60"/>
      <c r="AU71" s="60"/>
      <c r="AV71" s="61"/>
      <c r="AW71" s="60"/>
      <c r="AX71" s="60"/>
      <c r="AY71" s="60"/>
      <c r="AZ71" s="60"/>
      <c r="BA71" s="60"/>
      <c r="BB71" s="60"/>
      <c r="BC71" s="60"/>
      <c r="BD71" s="60"/>
      <c r="BE71" s="62"/>
    </row>
    <row r="72" spans="1:90" s="3" customFormat="1" ht="30.75" customHeight="1">
      <c r="A72" s="16"/>
      <c r="AQ72" s="16"/>
    </row>
    <row r="73" spans="1:90" s="3" customFormat="1" ht="7.5" customHeight="1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16"/>
    </row>
    <row r="74" spans="1:90" ht="14.25" customHeight="1">
      <c r="AJ74" s="1"/>
    </row>
    <row r="75" spans="1:90" ht="14.25" customHeight="1">
      <c r="AJ75" s="1"/>
    </row>
    <row r="76" spans="1:90" ht="14.25" customHeight="1">
      <c r="AJ76" s="1"/>
    </row>
    <row r="77" spans="1:90" ht="14.25" customHeight="1">
      <c r="AJ77" s="1"/>
    </row>
    <row r="78" spans="1:90" ht="14.25" customHeight="1">
      <c r="AJ78" s="1"/>
    </row>
    <row r="79" spans="1:90" ht="14.25" customHeight="1">
      <c r="AJ79" s="1"/>
    </row>
    <row r="80" spans="1:90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  <row r="491" spans="36:36" ht="14.25" customHeight="1">
      <c r="AJ491" s="1"/>
    </row>
    <row r="492" spans="36:36" ht="14.25" customHeight="1">
      <c r="AJ492" s="1"/>
    </row>
    <row r="493" spans="36:36" ht="14.25" customHeight="1">
      <c r="AJ493" s="1"/>
    </row>
    <row r="494" spans="36:36" ht="14.25" customHeight="1">
      <c r="AJ494" s="1"/>
    </row>
    <row r="495" spans="36:36" ht="14.25" customHeight="1">
      <c r="AJ495" s="1"/>
    </row>
    <row r="496" spans="36:36" ht="14.25" customHeight="1">
      <c r="AJ496" s="1"/>
    </row>
    <row r="497" spans="36:36" ht="14.25" customHeight="1">
      <c r="AJ497" s="1"/>
    </row>
    <row r="498" spans="36:36" ht="14.25" customHeight="1">
      <c r="AJ498" s="1"/>
    </row>
    <row r="499" spans="36:36" ht="14.25" customHeight="1">
      <c r="AJ499" s="1"/>
    </row>
    <row r="500" spans="36:36" ht="14.25" customHeight="1">
      <c r="AJ500" s="1"/>
    </row>
    <row r="501" spans="36:36" ht="14.25" customHeight="1">
      <c r="AJ501" s="1"/>
    </row>
    <row r="502" spans="36:36" ht="14.25" customHeight="1">
      <c r="AJ502" s="1"/>
    </row>
    <row r="503" spans="36:36" ht="14.25" customHeight="1">
      <c r="AJ503" s="1"/>
    </row>
    <row r="504" spans="36:36" ht="14.25" customHeight="1">
      <c r="AJ504" s="1"/>
    </row>
    <row r="505" spans="36:36" ht="14.25" customHeight="1">
      <c r="AJ505" s="1"/>
    </row>
    <row r="506" spans="36:36" ht="14.25" customHeight="1">
      <c r="AJ506" s="1"/>
    </row>
    <row r="507" spans="36:36" ht="14.25" customHeight="1">
      <c r="AJ507" s="1"/>
    </row>
    <row r="508" spans="36:36" ht="14.25" customHeight="1">
      <c r="AJ508" s="1"/>
    </row>
    <row r="509" spans="36:36" ht="14.25" customHeight="1">
      <c r="AJ509" s="1"/>
    </row>
    <row r="510" spans="36:36" ht="14.25" customHeight="1">
      <c r="AJ510" s="1"/>
    </row>
  </sheetData>
  <mergeCells count="130">
    <mergeCell ref="C70:G70"/>
    <mergeCell ref="AM63:AO63"/>
    <mergeCell ref="I65:AE65"/>
    <mergeCell ref="I70:AE70"/>
    <mergeCell ref="AM69:AO69"/>
    <mergeCell ref="AF63:AL63"/>
    <mergeCell ref="AM66:AO66"/>
    <mergeCell ref="AM67:AO67"/>
    <mergeCell ref="AM68:AO68"/>
    <mergeCell ref="AF68:AL68"/>
    <mergeCell ref="AG66:AL66"/>
    <mergeCell ref="AG67:AL67"/>
    <mergeCell ref="AM70:AO70"/>
    <mergeCell ref="AF70:AL70"/>
    <mergeCell ref="AF71:AL71"/>
    <mergeCell ref="AH69:AL69"/>
    <mergeCell ref="C56:G56"/>
    <mergeCell ref="C61:G61"/>
    <mergeCell ref="I58:AE58"/>
    <mergeCell ref="I71:AE71"/>
    <mergeCell ref="I67:AF67"/>
    <mergeCell ref="C64:G64"/>
    <mergeCell ref="I64:AF64"/>
    <mergeCell ref="I69:AG69"/>
    <mergeCell ref="C52:G52"/>
    <mergeCell ref="I52:AE52"/>
    <mergeCell ref="I59:AE59"/>
    <mergeCell ref="C53:G53"/>
    <mergeCell ref="I53:AE53"/>
    <mergeCell ref="C58:G58"/>
    <mergeCell ref="I51:AE51"/>
    <mergeCell ref="AM48:AO48"/>
    <mergeCell ref="AF48:AL48"/>
    <mergeCell ref="C48:G48"/>
    <mergeCell ref="I48:AE48"/>
    <mergeCell ref="C51:G51"/>
    <mergeCell ref="C50:G50"/>
    <mergeCell ref="I50:AE50"/>
    <mergeCell ref="AF50:AL50"/>
    <mergeCell ref="AM50:AO50"/>
    <mergeCell ref="AR42:AS44"/>
    <mergeCell ref="B45:F45"/>
    <mergeCell ref="H45:AE45"/>
    <mergeCell ref="AF45:AL45"/>
    <mergeCell ref="AM45:AO45"/>
    <mergeCell ref="C49:G49"/>
    <mergeCell ref="I49:AE49"/>
    <mergeCell ref="AF49:AL49"/>
    <mergeCell ref="AM49:AO49"/>
    <mergeCell ref="AF47:AL47"/>
    <mergeCell ref="K27:N27"/>
    <mergeCell ref="V27:AD27"/>
    <mergeCell ref="AJ27:AN27"/>
    <mergeCell ref="W29:AA29"/>
    <mergeCell ref="AJ29:AN29"/>
    <mergeCell ref="B36:AP36"/>
    <mergeCell ref="K38:AN38"/>
    <mergeCell ref="AM47:AO47"/>
    <mergeCell ref="B2:AP2"/>
    <mergeCell ref="V24:AD24"/>
    <mergeCell ref="AJ24:AN24"/>
    <mergeCell ref="K25:N25"/>
    <mergeCell ref="V25:AD25"/>
    <mergeCell ref="AJ25:AN25"/>
    <mergeCell ref="V23:AD23"/>
    <mergeCell ref="AJ23:AN23"/>
    <mergeCell ref="K24:N24"/>
    <mergeCell ref="K26:N26"/>
    <mergeCell ref="V26:AD26"/>
    <mergeCell ref="AJ26:AN26"/>
    <mergeCell ref="I68:AE68"/>
    <mergeCell ref="I66:AF66"/>
    <mergeCell ref="AG64:AL64"/>
    <mergeCell ref="C68:G68"/>
    <mergeCell ref="BF3:BF30"/>
    <mergeCell ref="J4:AN4"/>
    <mergeCell ref="D12:AI12"/>
    <mergeCell ref="D18:AM18"/>
    <mergeCell ref="AJ21:AN21"/>
    <mergeCell ref="K23:N23"/>
    <mergeCell ref="C71:G71"/>
    <mergeCell ref="I57:AE57"/>
    <mergeCell ref="AM54:AO54"/>
    <mergeCell ref="AF54:AL54"/>
    <mergeCell ref="I54:AE54"/>
    <mergeCell ref="C55:G55"/>
    <mergeCell ref="I55:AE55"/>
    <mergeCell ref="C54:G54"/>
    <mergeCell ref="C57:G57"/>
    <mergeCell ref="I56:AE56"/>
    <mergeCell ref="AF51:AL51"/>
    <mergeCell ref="AF53:AL53"/>
    <mergeCell ref="AF59:AL59"/>
    <mergeCell ref="AM56:AO56"/>
    <mergeCell ref="AM58:AO58"/>
    <mergeCell ref="AM52:AO52"/>
    <mergeCell ref="AM57:AO57"/>
    <mergeCell ref="AM59:AO59"/>
    <mergeCell ref="AF55:AL55"/>
    <mergeCell ref="AF52:AL52"/>
    <mergeCell ref="C59:G59"/>
    <mergeCell ref="I60:AE60"/>
    <mergeCell ref="I61:AE61"/>
    <mergeCell ref="C62:G62"/>
    <mergeCell ref="C60:G60"/>
    <mergeCell ref="C69:G69"/>
    <mergeCell ref="C66:G66"/>
    <mergeCell ref="C63:G63"/>
    <mergeCell ref="C67:G67"/>
    <mergeCell ref="C65:G65"/>
    <mergeCell ref="AF60:AL60"/>
    <mergeCell ref="AM65:AO65"/>
    <mergeCell ref="AF65:AL65"/>
    <mergeCell ref="I62:AE62"/>
    <mergeCell ref="AM60:AO60"/>
    <mergeCell ref="AM61:AO61"/>
    <mergeCell ref="AF61:AL61"/>
    <mergeCell ref="AM64:AO64"/>
    <mergeCell ref="AM62:AO62"/>
    <mergeCell ref="I63:AE63"/>
    <mergeCell ref="AM71:AO71"/>
    <mergeCell ref="AM6:AN6"/>
    <mergeCell ref="AK40:AL40"/>
    <mergeCell ref="AM55:AO55"/>
    <mergeCell ref="AF62:AL62"/>
    <mergeCell ref="AM51:AO51"/>
    <mergeCell ref="AM53:AO53"/>
    <mergeCell ref="AF56:AL56"/>
    <mergeCell ref="AF58:AL58"/>
    <mergeCell ref="AF57:AL57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2"/>
  <sheetViews>
    <sheetView showGridLines="0" workbookViewId="0">
      <pane ySplit="1" topLeftCell="A2" activePane="bottomLeft" state="frozenSplit"/>
      <selection pane="bottomLeft" activeCell="AF53" sqref="AF53:AL53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8.3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516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2316639.9693800001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2316639.9693800001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486494.39356980001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2803134.3629498002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58" ht="14.25" customHeight="1">
      <c r="AJ33" s="1"/>
    </row>
    <row r="34" spans="1:58" ht="14.25" customHeight="1">
      <c r="AJ34" s="1"/>
    </row>
    <row r="35" spans="1:58" ht="14.25" customHeight="1">
      <c r="AJ35" s="1"/>
    </row>
    <row r="36" spans="1:58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58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58" s="3" customFormat="1" ht="7.5" customHeight="1">
      <c r="A38" s="16"/>
      <c r="AQ38" s="16"/>
    </row>
    <row r="39" spans="1:58" s="11" customFormat="1" ht="27" customHeight="1">
      <c r="A39" s="35"/>
      <c r="B39" s="12" t="s">
        <v>1499</v>
      </c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58" s="11" customFormat="1" ht="27" customHeight="1">
      <c r="A40" s="35"/>
      <c r="B40" s="11" t="s">
        <v>1550</v>
      </c>
      <c r="C40" s="2"/>
      <c r="D40" s="2"/>
      <c r="E40" s="2"/>
      <c r="F40" s="2"/>
      <c r="G40" s="2"/>
      <c r="H40" s="2"/>
      <c r="J40" s="1"/>
      <c r="K40" s="11" t="s">
        <v>516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3"/>
      <c r="AG40" s="3"/>
      <c r="AH40" s="3"/>
      <c r="AI40" s="3"/>
      <c r="AJ40" s="3"/>
      <c r="AK40" s="3"/>
      <c r="AL40" s="3"/>
      <c r="AM40" s="3"/>
      <c r="AN40" s="3"/>
      <c r="AQ40" s="35"/>
    </row>
    <row r="41" spans="1:58" s="3" customFormat="1" ht="7.5" customHeight="1">
      <c r="A41" s="16"/>
      <c r="AQ41" s="16"/>
    </row>
    <row r="42" spans="1:58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58" s="3" customFormat="1" ht="7.5" customHeight="1">
      <c r="A43" s="16"/>
      <c r="AQ43" s="16"/>
    </row>
    <row r="44" spans="1:58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58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58" s="3" customFormat="1" ht="12" customHeight="1">
      <c r="A46" s="16"/>
      <c r="AQ46" s="16"/>
      <c r="AR46" s="373"/>
      <c r="AS46" s="348"/>
      <c r="BE46" s="40"/>
    </row>
    <row r="47" spans="1:58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58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SUM(I50:AL53)</f>
        <v>2316639.9693800001</v>
      </c>
      <c r="AG49" s="365"/>
      <c r="AH49" s="365"/>
      <c r="AI49" s="365"/>
      <c r="AJ49" s="365"/>
      <c r="AK49" s="365"/>
      <c r="AL49" s="365"/>
      <c r="AM49" s="364">
        <f>AF49*1.21</f>
        <v>2803134.3629498002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6" customHeight="1">
      <c r="A50" s="56"/>
      <c r="B50" s="57"/>
      <c r="C50" s="349" t="s">
        <v>641</v>
      </c>
      <c r="D50" s="350"/>
      <c r="E50" s="350"/>
      <c r="F50" s="350"/>
      <c r="G50" s="350"/>
      <c r="H50" s="57"/>
      <c r="I50" s="349" t="s">
        <v>642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'132121-1_1 - KOTELNA'!J23</f>
        <v>200931.11937999999</v>
      </c>
      <c r="AG50" s="346"/>
      <c r="AH50" s="346"/>
      <c r="AI50" s="346"/>
      <c r="AJ50" s="346"/>
      <c r="AK50" s="346"/>
      <c r="AL50" s="346"/>
      <c r="AM50" s="345">
        <f>AF50*1.21</f>
        <v>243126.65444979997</v>
      </c>
      <c r="AN50" s="346"/>
      <c r="AO50" s="346"/>
      <c r="AP50" s="58" t="s">
        <v>647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  <c r="BS50" s="55" t="s">
        <v>1501</v>
      </c>
      <c r="BU50" s="55" t="s">
        <v>1533</v>
      </c>
      <c r="BV50" s="55" t="s">
        <v>1537</v>
      </c>
      <c r="BW50" s="55" t="s">
        <v>1492</v>
      </c>
      <c r="CL50" s="55" t="s">
        <v>1536</v>
      </c>
    </row>
    <row r="51" spans="1:90" s="55" customFormat="1" ht="36" customHeight="1">
      <c r="A51" s="56"/>
      <c r="B51" s="57"/>
      <c r="C51" s="349" t="s">
        <v>644</v>
      </c>
      <c r="D51" s="350"/>
      <c r="E51" s="350"/>
      <c r="F51" s="350"/>
      <c r="G51" s="350"/>
      <c r="H51" s="57"/>
      <c r="I51" s="349" t="s">
        <v>643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'132121-1_2-1 - KOTELNA'!L23</f>
        <v>1669043.07</v>
      </c>
      <c r="AG51" s="346"/>
      <c r="AH51" s="346"/>
      <c r="AI51" s="346"/>
      <c r="AJ51" s="346"/>
      <c r="AK51" s="346"/>
      <c r="AL51" s="346"/>
      <c r="AM51" s="345">
        <f>AF51*1.21</f>
        <v>2019542.1147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1537</v>
      </c>
      <c r="BW51" s="55" t="s">
        <v>1492</v>
      </c>
      <c r="CL51" s="55" t="s">
        <v>1536</v>
      </c>
    </row>
    <row r="52" spans="1:90" s="55" customFormat="1" ht="36" customHeight="1">
      <c r="A52" s="56"/>
      <c r="B52" s="57"/>
      <c r="C52" s="349" t="s">
        <v>645</v>
      </c>
      <c r="D52" s="350"/>
      <c r="E52" s="350"/>
      <c r="F52" s="350"/>
      <c r="G52" s="350"/>
      <c r="H52" s="57"/>
      <c r="I52" s="349" t="s">
        <v>646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45">
        <f>'132121-1_2-2- KOTELNA'!L23</f>
        <v>291239.17</v>
      </c>
      <c r="AG52" s="346"/>
      <c r="AH52" s="346"/>
      <c r="AI52" s="346"/>
      <c r="AJ52" s="346"/>
      <c r="AK52" s="346"/>
      <c r="AL52" s="346"/>
      <c r="AM52" s="345">
        <f>AF52*1.21</f>
        <v>352399.39569999999</v>
      </c>
      <c r="AN52" s="346"/>
      <c r="AO52" s="346"/>
      <c r="AP52" s="58" t="s">
        <v>653</v>
      </c>
      <c r="AQ52" s="56"/>
      <c r="AR52" s="59"/>
      <c r="AS52" s="60"/>
      <c r="AT52" s="60"/>
      <c r="AU52" s="60"/>
      <c r="AV52" s="61"/>
      <c r="AW52" s="60"/>
      <c r="AX52" s="60"/>
      <c r="AY52" s="60"/>
      <c r="AZ52" s="60"/>
      <c r="BA52" s="60"/>
      <c r="BB52" s="60"/>
      <c r="BC52" s="60"/>
      <c r="BD52" s="60"/>
      <c r="BE52" s="62"/>
      <c r="BS52" s="55" t="s">
        <v>1501</v>
      </c>
      <c r="BU52" s="55" t="s">
        <v>1533</v>
      </c>
      <c r="BV52" s="55" t="s">
        <v>1537</v>
      </c>
      <c r="BW52" s="55" t="s">
        <v>1492</v>
      </c>
      <c r="CL52" s="55" t="s">
        <v>1536</v>
      </c>
    </row>
    <row r="53" spans="1:90" s="55" customFormat="1" ht="36" customHeight="1">
      <c r="A53" s="56"/>
      <c r="B53" s="57"/>
      <c r="C53" s="349" t="s">
        <v>649</v>
      </c>
      <c r="D53" s="350"/>
      <c r="E53" s="350"/>
      <c r="F53" s="350"/>
      <c r="G53" s="350"/>
      <c r="H53" s="57"/>
      <c r="I53" s="349" t="s">
        <v>648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45">
        <f>'132121-1_2-3 - KOTELNA'!K23</f>
        <v>155426.60999999999</v>
      </c>
      <c r="AG53" s="346"/>
      <c r="AH53" s="346"/>
      <c r="AI53" s="346"/>
      <c r="AJ53" s="346"/>
      <c r="AK53" s="346">
        <v>0</v>
      </c>
      <c r="AL53" s="346"/>
      <c r="AM53" s="345">
        <f>AF53*1.21</f>
        <v>188066.19809999998</v>
      </c>
      <c r="AN53" s="346"/>
      <c r="AO53" s="346"/>
      <c r="AP53" s="58" t="s">
        <v>653</v>
      </c>
      <c r="AQ53" s="56"/>
      <c r="AR53" s="59"/>
      <c r="AS53" s="60"/>
      <c r="AT53" s="60"/>
      <c r="AU53" s="60"/>
      <c r="AV53" s="61"/>
      <c r="AW53" s="60"/>
      <c r="AX53" s="60"/>
      <c r="AY53" s="60"/>
      <c r="AZ53" s="60"/>
      <c r="BA53" s="60"/>
      <c r="BB53" s="60"/>
      <c r="BC53" s="60"/>
      <c r="BD53" s="60"/>
      <c r="BE53" s="62"/>
    </row>
    <row r="54" spans="1:90" s="3" customFormat="1" ht="30.75" customHeight="1">
      <c r="A54" s="16"/>
      <c r="AQ54" s="16"/>
    </row>
    <row r="55" spans="1:90" s="3" customFormat="1" ht="7.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16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ht="14.25" customHeight="1">
      <c r="AJ61" s="1"/>
    </row>
    <row r="62" spans="1:90" ht="14.25" customHeight="1">
      <c r="AJ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  <row r="491" spans="36:36" ht="14.25" customHeight="1">
      <c r="AJ491" s="1"/>
    </row>
    <row r="492" spans="36:36" ht="14.25" customHeight="1">
      <c r="AJ492" s="1"/>
    </row>
  </sheetData>
  <mergeCells count="48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  <mergeCell ref="C53:G53"/>
    <mergeCell ref="I53:AE53"/>
    <mergeCell ref="AF53:AL53"/>
    <mergeCell ref="AM53:AO53"/>
    <mergeCell ref="C52:G52"/>
    <mergeCell ref="I52:AE52"/>
    <mergeCell ref="AF52:AL52"/>
    <mergeCell ref="AM52:AO52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23" activePane="bottomLeft" state="frozenSplit"/>
      <selection pane="bottomLeft" activeCell="AF51" sqref="AF51:AL51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8.3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517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1682527.07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1682527.07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353330.68469999998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2035857.7546999999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 t="s">
        <v>517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1682527.07</v>
      </c>
      <c r="AG49" s="365"/>
      <c r="AH49" s="365"/>
      <c r="AI49" s="365"/>
      <c r="AJ49" s="365"/>
      <c r="AK49" s="365"/>
      <c r="AL49" s="365"/>
      <c r="AM49" s="364">
        <f>AF49*1.21</f>
        <v>2035857.7546999999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640</v>
      </c>
      <c r="D50" s="350"/>
      <c r="E50" s="350"/>
      <c r="F50" s="350"/>
      <c r="G50" s="350"/>
      <c r="H50" s="57"/>
      <c r="I50" s="349" t="s">
        <v>650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'132121-2_1 - ŠKOLA'!K23</f>
        <v>1468200.72</v>
      </c>
      <c r="AG50" s="346"/>
      <c r="AH50" s="346"/>
      <c r="AI50" s="346"/>
      <c r="AJ50" s="346"/>
      <c r="AK50" s="346"/>
      <c r="AL50" s="346"/>
      <c r="AM50" s="345">
        <f>AF50*1.21</f>
        <v>1776522.8711999999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  <c r="BS50" s="55" t="s">
        <v>1501</v>
      </c>
      <c r="BU50" s="55" t="s">
        <v>1533</v>
      </c>
      <c r="BV50" s="55" t="s">
        <v>1538</v>
      </c>
      <c r="BW50" s="55" t="s">
        <v>1492</v>
      </c>
      <c r="CL50" s="55" t="s">
        <v>1536</v>
      </c>
    </row>
    <row r="51" spans="1:90" s="55" customFormat="1" ht="34.5" customHeight="1">
      <c r="A51" s="56"/>
      <c r="B51" s="57"/>
      <c r="C51" s="349" t="s">
        <v>652</v>
      </c>
      <c r="D51" s="350"/>
      <c r="E51" s="350"/>
      <c r="F51" s="350"/>
      <c r="G51" s="350"/>
      <c r="H51" s="57"/>
      <c r="I51" s="349" t="s">
        <v>654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'132121-2_2 - ŠKOLA'!L23</f>
        <v>214326.35</v>
      </c>
      <c r="AG51" s="346"/>
      <c r="AH51" s="346"/>
      <c r="AI51" s="346"/>
      <c r="AJ51" s="346"/>
      <c r="AK51" s="346"/>
      <c r="AL51" s="346"/>
      <c r="AM51" s="345">
        <f>AF51*1.21</f>
        <v>259334.8835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23" activePane="bottomLeft" state="frozenSplit"/>
      <selection pane="bottomLeft" activeCell="AF51" sqref="AF51:AL51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1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15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D4" s="12"/>
      <c r="E4" s="12"/>
      <c r="F4" s="12"/>
      <c r="G4" s="12"/>
      <c r="H4" s="12"/>
      <c r="I4" s="12"/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519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210101.09000000003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210101.09000000003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44121.228900000002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254222.31890000001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C39" s="12"/>
      <c r="D39" s="12"/>
      <c r="E39" s="12"/>
      <c r="F39" s="12"/>
      <c r="G39" s="12"/>
      <c r="H39" s="12"/>
      <c r="I39" s="12"/>
      <c r="J39" s="12"/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519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210101.09000000003</v>
      </c>
      <c r="AG49" s="365"/>
      <c r="AH49" s="365"/>
      <c r="AI49" s="365"/>
      <c r="AJ49" s="365"/>
      <c r="AK49" s="365"/>
      <c r="AL49" s="365"/>
      <c r="AM49" s="364">
        <f>AF49*1.21</f>
        <v>254222.31890000001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656</v>
      </c>
      <c r="D50" s="350"/>
      <c r="E50" s="350"/>
      <c r="F50" s="350"/>
      <c r="G50" s="350"/>
      <c r="H50" s="57"/>
      <c r="I50" s="349" t="s">
        <v>664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'132121-3_1 - AULA'!L23</f>
        <v>138949.79</v>
      </c>
      <c r="AG50" s="346"/>
      <c r="AH50" s="346"/>
      <c r="AI50" s="346"/>
      <c r="AJ50" s="346"/>
      <c r="AK50" s="346"/>
      <c r="AL50" s="346"/>
      <c r="AM50" s="345">
        <f>AF50*1.21</f>
        <v>168129.24590000001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  <c r="BS50" s="55" t="s">
        <v>1501</v>
      </c>
      <c r="BU50" s="55" t="s">
        <v>1533</v>
      </c>
      <c r="BV50" s="55" t="s">
        <v>1539</v>
      </c>
      <c r="BW50" s="55" t="s">
        <v>1492</v>
      </c>
      <c r="CL50" s="55" t="s">
        <v>1536</v>
      </c>
    </row>
    <row r="51" spans="1:90" s="55" customFormat="1" ht="34.5" customHeight="1">
      <c r="A51" s="56"/>
      <c r="B51" s="57"/>
      <c r="C51" s="349" t="s">
        <v>657</v>
      </c>
      <c r="D51" s="350"/>
      <c r="E51" s="350"/>
      <c r="F51" s="350"/>
      <c r="G51" s="350"/>
      <c r="H51" s="57"/>
      <c r="I51" s="349" t="s">
        <v>665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'132121-3_2 - AULA'!L23</f>
        <v>71151.3</v>
      </c>
      <c r="AG51" s="346"/>
      <c r="AH51" s="346"/>
      <c r="AI51" s="346"/>
      <c r="AJ51" s="346"/>
      <c r="AK51" s="346"/>
      <c r="AL51" s="346"/>
      <c r="AM51" s="345">
        <f>AF51*1.21</f>
        <v>86093.073000000004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1539</v>
      </c>
      <c r="BW51" s="55" t="s">
        <v>1492</v>
      </c>
      <c r="CL51" s="55" t="s">
        <v>1536</v>
      </c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29" activePane="bottomLeft" state="frozenSplit"/>
      <selection pane="bottomLeft" activeCell="AM51" sqref="AM51:AO51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8.3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376266.64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376266.64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79015.994399999996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455282.63439999998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376266.64</v>
      </c>
      <c r="AG49" s="365"/>
      <c r="AH49" s="365"/>
      <c r="AI49" s="365"/>
      <c r="AJ49" s="365"/>
      <c r="AK49" s="365"/>
      <c r="AL49" s="365"/>
      <c r="AM49" s="364">
        <f>AF49*1.21</f>
        <v>455282.63439999998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660</v>
      </c>
      <c r="D50" s="350"/>
      <c r="E50" s="350"/>
      <c r="F50" s="350"/>
      <c r="G50" s="350"/>
      <c r="I50" s="349" t="s">
        <v>659</v>
      </c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5">
        <f>'132121-4_1 - LABORATOŘE'!L23</f>
        <v>303503.51</v>
      </c>
      <c r="AG50" s="346"/>
      <c r="AH50" s="346"/>
      <c r="AI50" s="346"/>
      <c r="AJ50" s="346"/>
      <c r="AK50" s="346"/>
      <c r="AL50" s="346"/>
      <c r="AM50" s="345">
        <f>AF50*1.21</f>
        <v>367239.24709999998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661</v>
      </c>
      <c r="D51" s="350"/>
      <c r="E51" s="350"/>
      <c r="F51" s="350"/>
      <c r="G51" s="350"/>
      <c r="I51" s="349" t="s">
        <v>662</v>
      </c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5">
        <f>'132121-4_2 - LABORATOŘE'!L23</f>
        <v>72763.12999999999</v>
      </c>
      <c r="AG51" s="346"/>
      <c r="AH51" s="346"/>
      <c r="AI51" s="346"/>
      <c r="AJ51" s="346"/>
      <c r="AK51" s="346"/>
      <c r="AL51" s="346"/>
      <c r="AM51" s="345">
        <f>AF51*1.21</f>
        <v>88043.387299999988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1541</v>
      </c>
      <c r="BW51" s="55" t="s">
        <v>1492</v>
      </c>
      <c r="CL51" s="55" t="s">
        <v>1536</v>
      </c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17" activePane="bottomLeft" state="frozenSplit"/>
      <selection pane="bottomLeft" activeCell="AM51" sqref="AM51:AO51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1.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14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175896.55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175896.55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36938.275499999996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212834.82549999998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C39" s="12"/>
      <c r="D39" s="12"/>
      <c r="E39" s="12"/>
      <c r="F39" s="12"/>
      <c r="G39" s="12"/>
      <c r="H39" s="12"/>
      <c r="I39" s="12"/>
      <c r="J39" s="12"/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521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175896.55</v>
      </c>
      <c r="AG49" s="365"/>
      <c r="AH49" s="365"/>
      <c r="AI49" s="365"/>
      <c r="AJ49" s="365"/>
      <c r="AK49" s="365"/>
      <c r="AL49" s="365"/>
      <c r="AM49" s="364">
        <f>AF49*1.21</f>
        <v>212834.82549999998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663</v>
      </c>
      <c r="D50" s="350"/>
      <c r="E50" s="350"/>
      <c r="F50" s="350"/>
      <c r="G50" s="350"/>
      <c r="H50" s="57"/>
      <c r="I50" s="349" t="s">
        <v>655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'132121-5_1 - SAUNA'!L23</f>
        <v>122130.7</v>
      </c>
      <c r="AG50" s="346"/>
      <c r="AH50" s="346"/>
      <c r="AI50" s="346"/>
      <c r="AJ50" s="346"/>
      <c r="AK50" s="346"/>
      <c r="AL50" s="346"/>
      <c r="AM50" s="345">
        <f>AF50*1.21</f>
        <v>147778.147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666</v>
      </c>
      <c r="D51" s="350"/>
      <c r="E51" s="350"/>
      <c r="F51" s="350"/>
      <c r="G51" s="350"/>
      <c r="I51" s="349" t="s">
        <v>658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'132121-5_2 - SAUNA'!L23</f>
        <v>53765.85</v>
      </c>
      <c r="AG51" s="346"/>
      <c r="AH51" s="346"/>
      <c r="AI51" s="346"/>
      <c r="AJ51" s="346"/>
      <c r="AK51" s="346"/>
      <c r="AL51" s="346"/>
      <c r="AM51" s="345">
        <f>AF51*1.21</f>
        <v>65056.678499999995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1543</v>
      </c>
      <c r="BW51" s="55" t="s">
        <v>1492</v>
      </c>
      <c r="CL51" s="55" t="s">
        <v>1536</v>
      </c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23" activePane="bottomLeft" state="frozenSplit"/>
      <selection pane="bottomLeft" activeCell="AM49" sqref="AM49:AO49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18.3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5" style="2" customWidth="1"/>
    <col min="41" max="41" width="4.1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D4" s="12"/>
      <c r="E4" s="12"/>
      <c r="F4" s="12"/>
      <c r="G4" s="12"/>
      <c r="H4" s="12"/>
      <c r="I4" s="12"/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366650.05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366650.05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76996.510499999989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443646.56049999996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C39" s="12"/>
      <c r="D39" s="12"/>
      <c r="E39" s="12"/>
      <c r="F39" s="12"/>
      <c r="G39" s="12"/>
      <c r="H39" s="12"/>
      <c r="I39" s="12"/>
      <c r="J39" s="12"/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522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366650.05</v>
      </c>
      <c r="AG49" s="365"/>
      <c r="AH49" s="365"/>
      <c r="AI49" s="365"/>
      <c r="AJ49" s="365"/>
      <c r="AK49" s="365"/>
      <c r="AL49" s="365"/>
      <c r="AM49" s="364">
        <f>AF49*1.21</f>
        <v>443646.56049999996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667</v>
      </c>
      <c r="D50" s="350"/>
      <c r="E50" s="350"/>
      <c r="F50" s="350"/>
      <c r="G50" s="350"/>
      <c r="H50" s="57"/>
      <c r="I50" s="349" t="s">
        <v>675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'132121-6_1 - DÍLNY'!L23</f>
        <v>307911.25</v>
      </c>
      <c r="AG50" s="346"/>
      <c r="AH50" s="346"/>
      <c r="AI50" s="346"/>
      <c r="AJ50" s="346"/>
      <c r="AK50" s="346"/>
      <c r="AL50" s="346"/>
      <c r="AM50" s="345">
        <f>AF50*1.21</f>
        <v>372572.61249999999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668</v>
      </c>
      <c r="D51" s="350"/>
      <c r="E51" s="350"/>
      <c r="F51" s="350"/>
      <c r="G51" s="350"/>
      <c r="I51" s="349" t="s">
        <v>676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'132121-6_2 - DÍLNY'!L23</f>
        <v>58738.8</v>
      </c>
      <c r="AG51" s="346"/>
      <c r="AH51" s="346"/>
      <c r="AI51" s="346"/>
      <c r="AJ51" s="346"/>
      <c r="AK51" s="346"/>
      <c r="AL51" s="346"/>
      <c r="AM51" s="345">
        <f>AF51*1.21</f>
        <v>71073.948000000004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1545</v>
      </c>
      <c r="BW51" s="55" t="s">
        <v>1492</v>
      </c>
      <c r="CL51" s="55" t="s">
        <v>1536</v>
      </c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0"/>
  <sheetViews>
    <sheetView showGridLines="0" workbookViewId="0">
      <pane ySplit="1" topLeftCell="A32" activePane="bottomLeft" state="frozenSplit"/>
      <selection pane="bottomLeft" activeCell="BF3" sqref="BF3:BF31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8.83203125" style="2" customWidth="1"/>
    <col min="35" max="36" width="2.5" style="2" customWidth="1"/>
    <col min="37" max="37" width="8.33203125" style="2" customWidth="1"/>
    <col min="38" max="38" width="3.33203125" style="2" customWidth="1"/>
    <col min="39" max="39" width="13.33203125" style="2" customWidth="1"/>
    <col min="40" max="40" width="7.6640625" style="2" customWidth="1"/>
    <col min="41" max="41" width="9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D4" s="12"/>
      <c r="E4" s="12"/>
      <c r="F4" s="12"/>
      <c r="G4" s="12"/>
      <c r="H4" s="12"/>
      <c r="I4" s="12"/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188737.13999999998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188737.13999999998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39634.799399999996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228371.93939999997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C39" s="12"/>
      <c r="D39" s="12"/>
      <c r="E39" s="12"/>
      <c r="F39" s="12"/>
      <c r="G39" s="12"/>
      <c r="H39" s="12"/>
      <c r="I39" s="12"/>
      <c r="J39" s="12"/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523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SUM(I50:AL51)</f>
        <v>188737.13999999998</v>
      </c>
      <c r="AG49" s="365"/>
      <c r="AH49" s="365"/>
      <c r="AI49" s="365"/>
      <c r="AJ49" s="365"/>
      <c r="AK49" s="365"/>
      <c r="AL49" s="365"/>
      <c r="AM49" s="364">
        <f>AF49*1.21</f>
        <v>228371.93939999997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669</v>
      </c>
      <c r="D50" s="350"/>
      <c r="E50" s="350"/>
      <c r="F50" s="350"/>
      <c r="G50" s="350"/>
      <c r="H50" s="57"/>
      <c r="I50" s="349" t="s">
        <v>671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45">
        <f>'132121-7_1 - GARÁŽE'!L23</f>
        <v>137956.93</v>
      </c>
      <c r="AG50" s="346"/>
      <c r="AH50" s="346"/>
      <c r="AI50" s="346"/>
      <c r="AJ50" s="346"/>
      <c r="AK50" s="346"/>
      <c r="AL50" s="346"/>
      <c r="AM50" s="345">
        <f>AF50*1.21</f>
        <v>166927.88529999999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670</v>
      </c>
      <c r="D51" s="350"/>
      <c r="E51" s="350"/>
      <c r="F51" s="350"/>
      <c r="G51" s="350"/>
      <c r="I51" s="349" t="s">
        <v>672</v>
      </c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45">
        <f>'132121-7_2 - GARÁŽE'!L23</f>
        <v>50780.21</v>
      </c>
      <c r="AG51" s="345"/>
      <c r="AH51" s="345"/>
      <c r="AI51" s="345"/>
      <c r="AJ51" s="345"/>
      <c r="AK51" s="345"/>
      <c r="AL51" s="345"/>
      <c r="AM51" s="345">
        <f>AF51*1.21</f>
        <v>61444.054099999994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1546</v>
      </c>
      <c r="BW51" s="55" t="s">
        <v>1492</v>
      </c>
      <c r="CL51" s="55" t="s">
        <v>1536</v>
      </c>
    </row>
    <row r="52" spans="1:90" s="3" customFormat="1" ht="30.75" customHeight="1">
      <c r="A52" s="16"/>
      <c r="AQ52" s="16"/>
    </row>
    <row r="53" spans="1:90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16"/>
    </row>
    <row r="54" spans="1:90" ht="14.25" customHeight="1">
      <c r="AJ54" s="1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s="2" customFormat="1" ht="14.25" customHeight="1">
      <c r="AJ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</sheetData>
  <mergeCells count="40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C51:G51"/>
    <mergeCell ref="I51:AE51"/>
    <mergeCell ref="AF51:AL51"/>
    <mergeCell ref="AM51:AO51"/>
    <mergeCell ref="AF49:AL49"/>
    <mergeCell ref="AM49:AO49"/>
    <mergeCell ref="C50:G50"/>
    <mergeCell ref="I50:AE50"/>
    <mergeCell ref="AF50:AL50"/>
    <mergeCell ref="AM50:AO50"/>
  </mergeCells>
  <phoneticPr fontId="27" type="noConversion"/>
  <pageMargins left="0.59027779102325439" right="0.59027779102325439" top="0.59027779102325439" bottom="0.59027779102325439" header="0" footer="0"/>
  <pageSetup paperSize="9" scale="75" fitToHeight="100" orientation="portrait" blackAndWhite="1" r:id="rId1"/>
  <headerFooter alignWithMargins="0"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1"/>
  <sheetViews>
    <sheetView showGridLines="0" workbookViewId="0">
      <pane ySplit="1" topLeftCell="A29" activePane="bottomLeft" state="frozenSplit"/>
      <selection pane="bottomLeft" activeCell="AM44" sqref="AM44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9" style="2" customWidth="1"/>
    <col min="35" max="36" width="2.5" style="2" customWidth="1"/>
    <col min="37" max="37" width="8.33203125" style="2" customWidth="1"/>
    <col min="38" max="38" width="8.83203125" style="2" customWidth="1"/>
    <col min="39" max="39" width="13.33203125" style="2" customWidth="1"/>
    <col min="40" max="40" width="7.5" style="2" customWidth="1"/>
    <col min="41" max="41" width="8.832031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D4" s="12"/>
      <c r="E4" s="12"/>
      <c r="F4" s="12"/>
      <c r="G4" s="12"/>
      <c r="H4" s="12"/>
      <c r="I4" s="12"/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1406068.4739849598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1406068.4739849598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295274.37953684153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1701342.8535218013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 t="s">
        <v>524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I42" s="12" t="s">
        <v>1504</v>
      </c>
      <c r="AM42" s="344">
        <v>41426</v>
      </c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I44" s="12" t="s">
        <v>1511</v>
      </c>
      <c r="AL44" s="45"/>
      <c r="AM44" s="324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SUM(I50:AL52)</f>
        <v>1406068.4739849598</v>
      </c>
      <c r="AG49" s="365"/>
      <c r="AH49" s="365"/>
      <c r="AI49" s="365"/>
      <c r="AJ49" s="365"/>
      <c r="AK49" s="365"/>
      <c r="AL49" s="365"/>
      <c r="AM49" s="364">
        <f>AF49*1.21</f>
        <v>1701342.8535218013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673</v>
      </c>
      <c r="D50" s="349"/>
      <c r="E50" s="349"/>
      <c r="F50" s="349"/>
      <c r="G50" s="349"/>
      <c r="H50" s="57"/>
      <c r="I50" s="349" t="s">
        <v>674</v>
      </c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51">
        <f>'132121-8_1-1 - VENK.ROZVODY'!L23</f>
        <v>530149.74898496002</v>
      </c>
      <c r="AH50" s="351"/>
      <c r="AI50" s="351"/>
      <c r="AJ50" s="351"/>
      <c r="AK50" s="351"/>
      <c r="AL50" s="351"/>
      <c r="AM50" s="345">
        <f>AG50*1.21</f>
        <v>641481.1962718016</v>
      </c>
      <c r="AN50" s="346"/>
      <c r="AO50" s="346"/>
      <c r="AP50" s="58" t="s">
        <v>647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677</v>
      </c>
      <c r="D51" s="349"/>
      <c r="E51" s="349"/>
      <c r="F51" s="349"/>
      <c r="G51" s="349"/>
      <c r="H51" s="57"/>
      <c r="I51" s="349" t="s">
        <v>678</v>
      </c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45">
        <f>'132121-8_1-2 - VENK.ROZVODY'!L23</f>
        <v>739087.52499999979</v>
      </c>
      <c r="AG51" s="346"/>
      <c r="AH51" s="346"/>
      <c r="AI51" s="346"/>
      <c r="AJ51" s="346"/>
      <c r="AK51" s="346"/>
      <c r="AL51" s="346"/>
      <c r="AM51" s="345">
        <f>AF51*1.21</f>
        <v>894295.90524999972</v>
      </c>
      <c r="AN51" s="346"/>
      <c r="AO51" s="346"/>
      <c r="AP51" s="58" t="s">
        <v>651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1547</v>
      </c>
      <c r="BW51" s="55" t="s">
        <v>1492</v>
      </c>
      <c r="CL51" s="55" t="s">
        <v>1536</v>
      </c>
    </row>
    <row r="52" spans="1:90" s="55" customFormat="1" ht="34.5" customHeight="1">
      <c r="A52" s="56"/>
      <c r="B52" s="57"/>
      <c r="C52" s="349" t="s">
        <v>679</v>
      </c>
      <c r="D52" s="349"/>
      <c r="E52" s="349"/>
      <c r="F52" s="349"/>
      <c r="G52" s="349"/>
      <c r="H52" s="57"/>
      <c r="I52" s="349" t="s">
        <v>681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119"/>
      <c r="AH52" s="119"/>
      <c r="AI52" s="119"/>
      <c r="AJ52" s="351">
        <f>'132121-8_2 - VENK.ROZVODY'!L23</f>
        <v>136831.20000000001</v>
      </c>
      <c r="AK52" s="351"/>
      <c r="AL52" s="351"/>
      <c r="AM52" s="345">
        <f>AJ52*1.21</f>
        <v>165565.75200000001</v>
      </c>
      <c r="AN52" s="346"/>
      <c r="AO52" s="346"/>
      <c r="AP52" s="323" t="s">
        <v>653</v>
      </c>
      <c r="AQ52" s="56"/>
      <c r="AR52" s="59"/>
      <c r="AS52" s="60"/>
      <c r="AT52" s="60"/>
      <c r="AU52" s="60"/>
      <c r="AV52" s="61"/>
      <c r="AW52" s="60"/>
      <c r="AX52" s="60"/>
      <c r="AY52" s="60"/>
      <c r="AZ52" s="60"/>
      <c r="BA52" s="60"/>
      <c r="BB52" s="60"/>
      <c r="BC52" s="60"/>
      <c r="BD52" s="60"/>
      <c r="BE52" s="62"/>
    </row>
    <row r="53" spans="1:90" s="3" customFormat="1" ht="30.75" customHeight="1">
      <c r="A53" s="16"/>
      <c r="AQ53" s="16"/>
    </row>
    <row r="54" spans="1:90" s="3" customFormat="1" ht="7.5" customHeigh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16"/>
    </row>
    <row r="55" spans="1:90" ht="14.25" customHeight="1">
      <c r="AJ55" s="1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ht="14.25" customHeight="1">
      <c r="AJ61" s="1"/>
    </row>
    <row r="62" spans="1:90" s="2" customFormat="1" ht="14.25" customHeight="1">
      <c r="AJ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  <row r="491" spans="36:36" ht="14.25" customHeight="1">
      <c r="AJ491" s="1"/>
    </row>
  </sheetData>
  <mergeCells count="43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AJ30:AN30"/>
    <mergeCell ref="B37:AP37"/>
    <mergeCell ref="AR44:AS46"/>
    <mergeCell ref="K25:N25"/>
    <mergeCell ref="V25:AD25"/>
    <mergeCell ref="AJ25:AN25"/>
    <mergeCell ref="K26:N26"/>
    <mergeCell ref="V26:AD26"/>
    <mergeCell ref="AJ26:AN26"/>
    <mergeCell ref="C50:G50"/>
    <mergeCell ref="I50:AF50"/>
    <mergeCell ref="AG50:AL50"/>
    <mergeCell ref="AM50:AO50"/>
    <mergeCell ref="K27:N27"/>
    <mergeCell ref="V27:AD27"/>
    <mergeCell ref="AJ27:AN27"/>
    <mergeCell ref="K28:N28"/>
    <mergeCell ref="V28:AD28"/>
    <mergeCell ref="W30:AA30"/>
    <mergeCell ref="B47:F47"/>
    <mergeCell ref="H47:AE47"/>
    <mergeCell ref="AF47:AL47"/>
    <mergeCell ref="AM47:AO47"/>
    <mergeCell ref="AF49:AL49"/>
    <mergeCell ref="AM49:AO49"/>
    <mergeCell ref="C51:G51"/>
    <mergeCell ref="I51:AE51"/>
    <mergeCell ref="AF51:AL51"/>
    <mergeCell ref="AM51:AO51"/>
    <mergeCell ref="C52:G52"/>
    <mergeCell ref="I52:AF52"/>
    <mergeCell ref="AJ52:AL52"/>
    <mergeCell ref="AM52:AO52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92"/>
  <sheetViews>
    <sheetView showGridLines="0" workbookViewId="0">
      <pane ySplit="1" topLeftCell="A29" activePane="bottomLeft" state="frozenSplit"/>
      <selection pane="bottomLeft" activeCell="BF44" sqref="BF44"/>
    </sheetView>
  </sheetViews>
  <sheetFormatPr defaultColWidth="10.6640625" defaultRowHeight="14.25" customHeight="1"/>
  <cols>
    <col min="1" max="1" width="1.6640625" style="2" customWidth="1"/>
    <col min="2" max="2" width="4.1640625" style="2" customWidth="1"/>
    <col min="3" max="6" width="2.5" style="2" customWidth="1"/>
    <col min="7" max="7" width="10" style="2" customWidth="1"/>
    <col min="8" max="30" width="2.5" style="2" customWidth="1"/>
    <col min="31" max="31" width="1.6640625" style="2" customWidth="1"/>
    <col min="32" max="32" width="2.5" style="2" customWidth="1"/>
    <col min="33" max="33" width="3.33203125" style="2" customWidth="1"/>
    <col min="34" max="34" width="8.33203125" style="2" customWidth="1"/>
    <col min="35" max="36" width="2.5" style="2" customWidth="1"/>
    <col min="37" max="37" width="8.33203125" style="2" customWidth="1"/>
    <col min="38" max="38" width="8.83203125" style="2" customWidth="1"/>
    <col min="39" max="39" width="13.33203125" style="2" customWidth="1"/>
    <col min="40" max="40" width="7.5" style="2" customWidth="1"/>
    <col min="41" max="41" width="8.6640625" style="2" customWidth="1"/>
    <col min="42" max="42" width="15.6640625" style="2" customWidth="1"/>
    <col min="43" max="43" width="13.6640625" style="2" customWidth="1"/>
    <col min="44" max="47" width="25.83203125" style="2" hidden="1" customWidth="1"/>
    <col min="48" max="48" width="25" style="2" hidden="1" customWidth="1"/>
    <col min="49" max="53" width="21.6640625" style="2" hidden="1" customWidth="1"/>
    <col min="54" max="54" width="19.1640625" style="2" hidden="1" customWidth="1"/>
    <col min="55" max="55" width="25" style="2" hidden="1" customWidth="1"/>
    <col min="56" max="57" width="19.1640625" style="2" hidden="1" customWidth="1"/>
    <col min="58" max="58" width="66.5" style="2" customWidth="1"/>
    <col min="59" max="69" width="10.6640625" style="1" customWidth="1"/>
    <col min="70" max="90" width="10.6640625" style="2" hidden="1" customWidth="1"/>
    <col min="91" max="16384" width="10.6640625" style="1"/>
  </cols>
  <sheetData>
    <row r="1" spans="1:7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3" t="s">
        <v>1493</v>
      </c>
      <c r="BS1" s="3" t="s">
        <v>1495</v>
      </c>
    </row>
    <row r="2" spans="1:71" ht="37.5" customHeight="1">
      <c r="A2" s="7"/>
      <c r="B2" s="362" t="s">
        <v>515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63"/>
      <c r="AR2" s="9"/>
      <c r="BF2" s="10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" t="s">
        <v>1498</v>
      </c>
    </row>
    <row r="3" spans="1:71" ht="7.5" customHeight="1">
      <c r="A3" s="7"/>
      <c r="AJ3" s="1"/>
      <c r="AP3" s="8"/>
      <c r="BF3" s="35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3" t="s">
        <v>1493</v>
      </c>
    </row>
    <row r="4" spans="1:71" ht="26.25" customHeight="1">
      <c r="A4" s="7"/>
      <c r="C4" s="12" t="s">
        <v>1499</v>
      </c>
      <c r="J4" s="12" t="s">
        <v>318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P4" s="8"/>
      <c r="BF4" s="35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1500</v>
      </c>
    </row>
    <row r="5" spans="1:71" ht="26.25" customHeight="1">
      <c r="A5" s="7"/>
      <c r="C5" s="11" t="s">
        <v>1550</v>
      </c>
      <c r="J5" s="11" t="s">
        <v>525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P5" s="8"/>
      <c r="BF5" s="353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3"/>
    </row>
    <row r="6" spans="1:71" ht="7.5" customHeight="1">
      <c r="A6" s="7"/>
      <c r="AJ6" s="1"/>
      <c r="AP6" s="8"/>
      <c r="BF6" s="353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3" t="s">
        <v>1501</v>
      </c>
    </row>
    <row r="7" spans="1:71" ht="15" customHeight="1">
      <c r="A7" s="7"/>
      <c r="C7" s="12" t="s">
        <v>1502</v>
      </c>
      <c r="J7" s="13" t="s">
        <v>319</v>
      </c>
      <c r="AJ7" s="12" t="s">
        <v>1504</v>
      </c>
      <c r="AM7" s="347">
        <v>41426</v>
      </c>
      <c r="AN7" s="348"/>
      <c r="AP7" s="8"/>
      <c r="BF7" s="353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3" t="s">
        <v>1505</v>
      </c>
    </row>
    <row r="8" spans="1:71" ht="15" customHeight="1">
      <c r="A8" s="7"/>
      <c r="AJ8" s="1"/>
      <c r="AP8" s="8"/>
      <c r="BF8" s="353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3" t="s">
        <v>1506</v>
      </c>
    </row>
    <row r="9" spans="1:71" ht="15" customHeight="1">
      <c r="A9" s="7"/>
      <c r="C9" s="12" t="s">
        <v>1507</v>
      </c>
      <c r="J9" s="2" t="s">
        <v>320</v>
      </c>
      <c r="AJ9" s="12" t="s">
        <v>1508</v>
      </c>
      <c r="AM9" s="13"/>
      <c r="AP9" s="8"/>
      <c r="BF9" s="353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3" t="s">
        <v>1500</v>
      </c>
    </row>
    <row r="10" spans="1:71" ht="19.5" customHeight="1">
      <c r="A10" s="7"/>
      <c r="D10" s="13" t="s">
        <v>1503</v>
      </c>
      <c r="AJ10" s="12" t="s">
        <v>1509</v>
      </c>
      <c r="AM10" s="13"/>
      <c r="AP10" s="8"/>
      <c r="BF10" s="353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3" t="s">
        <v>1500</v>
      </c>
    </row>
    <row r="11" spans="1:71" ht="7.5" customHeight="1">
      <c r="A11" s="7"/>
      <c r="AJ11" s="1"/>
      <c r="AP11" s="8"/>
      <c r="BF11" s="353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3" t="s">
        <v>1500</v>
      </c>
    </row>
    <row r="12" spans="1:71" ht="15" customHeight="1">
      <c r="A12" s="7"/>
      <c r="C12" s="12" t="s">
        <v>1510</v>
      </c>
      <c r="AJ12" s="12" t="s">
        <v>1508</v>
      </c>
      <c r="AM12" s="14"/>
      <c r="AP12" s="8"/>
      <c r="BF12" s="353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3" t="s">
        <v>1500</v>
      </c>
    </row>
    <row r="13" spans="1:71" ht="15.75" customHeight="1">
      <c r="A13" s="7"/>
      <c r="D13" s="356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12" t="s">
        <v>1509</v>
      </c>
      <c r="AM13" s="14"/>
      <c r="AP13" s="8"/>
      <c r="BF13" s="35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3" t="s">
        <v>1500</v>
      </c>
    </row>
    <row r="14" spans="1:71" ht="7.5" customHeight="1">
      <c r="A14" s="7"/>
      <c r="AJ14" s="1"/>
      <c r="AP14" s="8"/>
      <c r="BF14" s="353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3" t="s">
        <v>1490</v>
      </c>
    </row>
    <row r="15" spans="1:71" ht="15" customHeight="1">
      <c r="A15" s="7"/>
      <c r="C15" s="12" t="s">
        <v>1511</v>
      </c>
      <c r="J15" s="45"/>
      <c r="AJ15" s="12" t="s">
        <v>1508</v>
      </c>
      <c r="AM15" s="13"/>
      <c r="AP15" s="8"/>
      <c r="BF15" s="353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3" t="s">
        <v>1490</v>
      </c>
    </row>
    <row r="16" spans="1:71" ht="19.5" customHeight="1">
      <c r="A16" s="7"/>
      <c r="D16" s="13" t="s">
        <v>1503</v>
      </c>
      <c r="J16" s="45"/>
      <c r="AJ16" s="12" t="s">
        <v>1509</v>
      </c>
      <c r="AM16" s="13"/>
      <c r="AP16" s="8"/>
      <c r="BF16" s="353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3" t="s">
        <v>1491</v>
      </c>
    </row>
    <row r="17" spans="1:70" ht="7.5" customHeight="1">
      <c r="A17" s="7"/>
      <c r="AJ17" s="1"/>
      <c r="AP17" s="8"/>
      <c r="BF17" s="35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3" t="s">
        <v>1493</v>
      </c>
    </row>
    <row r="18" spans="1:70" ht="15" customHeight="1">
      <c r="A18" s="7"/>
      <c r="C18" s="12" t="s">
        <v>1512</v>
      </c>
      <c r="AJ18" s="1"/>
      <c r="AP18" s="8"/>
      <c r="BF18" s="35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3" t="s">
        <v>1500</v>
      </c>
    </row>
    <row r="19" spans="1:70" ht="15.75" customHeight="1">
      <c r="A19" s="7"/>
      <c r="D19" s="357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P19" s="8"/>
      <c r="BF19" s="353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3" t="s">
        <v>1490</v>
      </c>
    </row>
    <row r="20" spans="1:70" ht="7.5" customHeight="1">
      <c r="A20" s="7"/>
      <c r="AJ20" s="1"/>
      <c r="AP20" s="8"/>
      <c r="BF20" s="353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70" ht="7.5" customHeight="1">
      <c r="A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P21" s="8"/>
      <c r="BF21" s="353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70" s="3" customFormat="1" ht="27" customHeight="1">
      <c r="A22" s="16"/>
      <c r="C22" s="17" t="s">
        <v>1513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58">
        <f>AF49</f>
        <v>138650.57</v>
      </c>
      <c r="AK22" s="359"/>
      <c r="AL22" s="359"/>
      <c r="AM22" s="359"/>
      <c r="AN22" s="359"/>
      <c r="AP22" s="19"/>
      <c r="BF22" s="348"/>
    </row>
    <row r="23" spans="1:70" s="3" customFormat="1" ht="7.5" customHeight="1">
      <c r="A23" s="16"/>
      <c r="AP23" s="19"/>
      <c r="BF23" s="348"/>
    </row>
    <row r="24" spans="1:70" s="3" customFormat="1" ht="15" customHeight="1">
      <c r="A24" s="20"/>
      <c r="C24" s="21" t="s">
        <v>1514</v>
      </c>
      <c r="E24" s="21" t="s">
        <v>1515</v>
      </c>
      <c r="K24" s="360">
        <v>0.21</v>
      </c>
      <c r="L24" s="354"/>
      <c r="M24" s="354"/>
      <c r="N24" s="354"/>
      <c r="S24" s="23" t="s">
        <v>1516</v>
      </c>
      <c r="V24" s="361">
        <f>AF49</f>
        <v>138650.57</v>
      </c>
      <c r="W24" s="354"/>
      <c r="X24" s="354"/>
      <c r="Y24" s="354"/>
      <c r="Z24" s="354"/>
      <c r="AA24" s="354"/>
      <c r="AB24" s="354"/>
      <c r="AC24" s="354"/>
      <c r="AD24" s="354"/>
      <c r="AJ24" s="361">
        <f>V24*0.21</f>
        <v>29116.619699999999</v>
      </c>
      <c r="AK24" s="354"/>
      <c r="AL24" s="354"/>
      <c r="AM24" s="354"/>
      <c r="AN24" s="354"/>
      <c r="AP24" s="24"/>
      <c r="BF24" s="354"/>
    </row>
    <row r="25" spans="1:70" s="3" customFormat="1" ht="15" customHeight="1">
      <c r="A25" s="20"/>
      <c r="E25" s="21" t="s">
        <v>1517</v>
      </c>
      <c r="K25" s="360">
        <v>0.15</v>
      </c>
      <c r="L25" s="354"/>
      <c r="M25" s="354"/>
      <c r="N25" s="354"/>
      <c r="S25" s="23" t="s">
        <v>1516</v>
      </c>
      <c r="V25" s="361"/>
      <c r="W25" s="354"/>
      <c r="X25" s="354"/>
      <c r="Y25" s="354"/>
      <c r="Z25" s="354"/>
      <c r="AA25" s="354"/>
      <c r="AB25" s="354"/>
      <c r="AC25" s="354"/>
      <c r="AD25" s="354"/>
      <c r="AJ25" s="361"/>
      <c r="AK25" s="354"/>
      <c r="AL25" s="354"/>
      <c r="AM25" s="354"/>
      <c r="AN25" s="354"/>
      <c r="AP25" s="24"/>
      <c r="BF25" s="354"/>
    </row>
    <row r="26" spans="1:70" s="3" customFormat="1" ht="15" hidden="1" customHeight="1">
      <c r="A26" s="20"/>
      <c r="E26" s="21" t="s">
        <v>1518</v>
      </c>
      <c r="K26" s="360">
        <v>0.21</v>
      </c>
      <c r="L26" s="354"/>
      <c r="M26" s="354"/>
      <c r="N26" s="354"/>
      <c r="S26" s="23" t="s">
        <v>1516</v>
      </c>
      <c r="V26" s="361">
        <f>ROUNDUP($BC$49,2)</f>
        <v>0</v>
      </c>
      <c r="W26" s="354"/>
      <c r="X26" s="354"/>
      <c r="Y26" s="354"/>
      <c r="Z26" s="354"/>
      <c r="AA26" s="354"/>
      <c r="AB26" s="354"/>
      <c r="AC26" s="354"/>
      <c r="AD26" s="354"/>
      <c r="AJ26" s="361"/>
      <c r="AK26" s="354"/>
      <c r="AL26" s="354"/>
      <c r="AM26" s="354"/>
      <c r="AN26" s="354"/>
      <c r="AP26" s="24"/>
      <c r="BF26" s="354"/>
    </row>
    <row r="27" spans="1:70" s="3" customFormat="1" ht="15" hidden="1" customHeight="1">
      <c r="A27" s="20"/>
      <c r="E27" s="21" t="s">
        <v>1519</v>
      </c>
      <c r="K27" s="360">
        <v>0.15</v>
      </c>
      <c r="L27" s="354"/>
      <c r="M27" s="354"/>
      <c r="N27" s="354"/>
      <c r="S27" s="23" t="s">
        <v>1516</v>
      </c>
      <c r="V27" s="361">
        <f>ROUNDUP($BD$49,2)</f>
        <v>0</v>
      </c>
      <c r="W27" s="354"/>
      <c r="X27" s="354"/>
      <c r="Y27" s="354"/>
      <c r="Z27" s="354"/>
      <c r="AA27" s="354"/>
      <c r="AB27" s="354"/>
      <c r="AC27" s="354"/>
      <c r="AD27" s="354"/>
      <c r="AJ27" s="361"/>
      <c r="AK27" s="354"/>
      <c r="AL27" s="354"/>
      <c r="AM27" s="354"/>
      <c r="AN27" s="354"/>
      <c r="AP27" s="24"/>
      <c r="BF27" s="354"/>
    </row>
    <row r="28" spans="1:70" s="3" customFormat="1" ht="15" hidden="1" customHeight="1">
      <c r="A28" s="20"/>
      <c r="E28" s="21" t="s">
        <v>1520</v>
      </c>
      <c r="K28" s="360">
        <v>0</v>
      </c>
      <c r="L28" s="354"/>
      <c r="M28" s="354"/>
      <c r="N28" s="354"/>
      <c r="S28" s="23" t="s">
        <v>1516</v>
      </c>
      <c r="V28" s="361">
        <f>ROUNDUP($BE$49,2)</f>
        <v>0</v>
      </c>
      <c r="W28" s="354"/>
      <c r="X28" s="354"/>
      <c r="Y28" s="354"/>
      <c r="Z28" s="354"/>
      <c r="AA28" s="354"/>
      <c r="AB28" s="354"/>
      <c r="AC28" s="354"/>
      <c r="AD28" s="354"/>
      <c r="AJ28" s="361"/>
      <c r="AK28" s="354"/>
      <c r="AL28" s="354"/>
      <c r="AM28" s="354"/>
      <c r="AN28" s="354"/>
      <c r="AP28" s="24"/>
      <c r="BF28" s="354"/>
    </row>
    <row r="29" spans="1:70" s="3" customFormat="1" ht="7.5" customHeight="1">
      <c r="A29" s="16"/>
      <c r="AP29" s="19"/>
      <c r="BF29" s="348"/>
    </row>
    <row r="30" spans="1:70" s="3" customFormat="1" ht="27" customHeight="1">
      <c r="A30" s="16"/>
      <c r="B30" s="25"/>
      <c r="C30" s="26" t="s">
        <v>1521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 t="s">
        <v>1522</v>
      </c>
      <c r="T30" s="27"/>
      <c r="U30" s="27"/>
      <c r="V30" s="27"/>
      <c r="W30" s="366" t="s">
        <v>1523</v>
      </c>
      <c r="X30" s="367"/>
      <c r="Y30" s="367"/>
      <c r="Z30" s="367"/>
      <c r="AA30" s="367"/>
      <c r="AB30" s="27"/>
      <c r="AC30" s="27"/>
      <c r="AD30" s="27"/>
      <c r="AE30" s="27"/>
      <c r="AF30" s="27"/>
      <c r="AG30" s="27"/>
      <c r="AH30" s="27"/>
      <c r="AI30" s="27"/>
      <c r="AJ30" s="368">
        <f>AJ22+AJ24</f>
        <v>167767.18970000002</v>
      </c>
      <c r="AK30" s="367"/>
      <c r="AL30" s="367"/>
      <c r="AM30" s="367"/>
      <c r="AN30" s="369"/>
      <c r="AO30" s="25"/>
      <c r="AP30" s="29"/>
      <c r="BF30" s="348"/>
    </row>
    <row r="31" spans="1:70" s="3" customFormat="1" ht="7.5" customHeight="1">
      <c r="A31" s="16"/>
      <c r="AP31" s="19"/>
      <c r="BF31" s="348"/>
    </row>
    <row r="32" spans="1:70" s="3" customFormat="1" ht="7.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70" ht="14.25" customHeight="1">
      <c r="AJ33" s="1"/>
    </row>
    <row r="34" spans="1:70" ht="14.25" customHeight="1">
      <c r="AJ34" s="1"/>
    </row>
    <row r="35" spans="1:70" ht="14.25" customHeight="1">
      <c r="AJ35" s="1"/>
    </row>
    <row r="36" spans="1:70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16"/>
    </row>
    <row r="37" spans="1:70" s="3" customFormat="1" ht="37.5" customHeight="1">
      <c r="A37" s="16"/>
      <c r="B37" s="370" t="s">
        <v>518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16"/>
    </row>
    <row r="38" spans="1:70" s="3" customFormat="1" ht="7.5" customHeight="1">
      <c r="A38" s="16"/>
      <c r="AQ38" s="16"/>
    </row>
    <row r="39" spans="1:70" s="11" customFormat="1" ht="27" customHeight="1">
      <c r="A39" s="35"/>
      <c r="B39" s="12" t="s">
        <v>1499</v>
      </c>
      <c r="K39" s="12" t="str">
        <f>$J$4</f>
        <v>Rekonstrukce plynové kotelny v Křimicích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Q39" s="35"/>
    </row>
    <row r="40" spans="1:70" ht="26.25" customHeight="1">
      <c r="A40" s="7"/>
      <c r="B40" s="11" t="s">
        <v>1550</v>
      </c>
      <c r="C40" s="11"/>
      <c r="J40" s="11"/>
      <c r="K40" s="11" t="s">
        <v>525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8"/>
      <c r="BF40" s="1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3"/>
    </row>
    <row r="41" spans="1:70" s="3" customFormat="1" ht="7.5" customHeight="1">
      <c r="A41" s="16"/>
      <c r="AQ41" s="16"/>
    </row>
    <row r="42" spans="1:70" s="3" customFormat="1" ht="15.75" customHeight="1">
      <c r="A42" s="16"/>
      <c r="B42" s="12" t="s">
        <v>1502</v>
      </c>
      <c r="K42" s="36" t="str">
        <f>IF($J$7="","",$J$7)</f>
        <v>SPŠD Křimice</v>
      </c>
      <c r="AH42" s="12" t="s">
        <v>1504</v>
      </c>
      <c r="AK42" s="347">
        <v>41426</v>
      </c>
      <c r="AL42" s="348"/>
      <c r="AQ42" s="16"/>
    </row>
    <row r="43" spans="1:70" s="3" customFormat="1" ht="7.5" customHeight="1">
      <c r="A43" s="16"/>
      <c r="AQ43" s="16"/>
    </row>
    <row r="44" spans="1:70" s="3" customFormat="1" ht="18.75" customHeight="1">
      <c r="A44" s="16"/>
      <c r="B44" s="12" t="s">
        <v>1507</v>
      </c>
      <c r="K44" s="13" t="s">
        <v>320</v>
      </c>
      <c r="AH44" s="12" t="s">
        <v>1511</v>
      </c>
      <c r="AK44" s="45"/>
      <c r="AL44" s="324"/>
      <c r="AM44" s="200"/>
      <c r="AN44" s="200"/>
      <c r="AO44" s="200"/>
      <c r="AQ44" s="16"/>
      <c r="AR44" s="371"/>
      <c r="AS44" s="372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8"/>
    </row>
    <row r="45" spans="1:70" s="3" customFormat="1" ht="15.75" customHeight="1">
      <c r="A45" s="16"/>
      <c r="B45" s="12" t="s">
        <v>1510</v>
      </c>
      <c r="K45" s="13"/>
      <c r="AK45" s="45"/>
      <c r="AQ45" s="16"/>
      <c r="AR45" s="373"/>
      <c r="AS45" s="348"/>
      <c r="BE45" s="40"/>
    </row>
    <row r="46" spans="1:70" s="3" customFormat="1" ht="12" customHeight="1">
      <c r="A46" s="16"/>
      <c r="AQ46" s="16"/>
      <c r="AR46" s="373"/>
      <c r="AS46" s="348"/>
      <c r="BE46" s="40"/>
    </row>
    <row r="47" spans="1:70" s="3" customFormat="1" ht="30" customHeight="1">
      <c r="A47" s="16"/>
      <c r="B47" s="374" t="s">
        <v>1524</v>
      </c>
      <c r="C47" s="367"/>
      <c r="D47" s="367"/>
      <c r="E47" s="367"/>
      <c r="F47" s="367"/>
      <c r="G47" s="27"/>
      <c r="H47" s="375" t="s">
        <v>1525</v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76" t="s">
        <v>1526</v>
      </c>
      <c r="AG47" s="367"/>
      <c r="AH47" s="367"/>
      <c r="AI47" s="367"/>
      <c r="AJ47" s="367"/>
      <c r="AK47" s="367"/>
      <c r="AL47" s="367"/>
      <c r="AM47" s="375" t="s">
        <v>1527</v>
      </c>
      <c r="AN47" s="367"/>
      <c r="AO47" s="367"/>
      <c r="AP47" s="41" t="s">
        <v>1528</v>
      </c>
      <c r="AQ47" s="16"/>
      <c r="AR47" s="42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4"/>
      <c r="BF47" s="45"/>
    </row>
    <row r="48" spans="1:70" s="3" customFormat="1" ht="12" customHeight="1">
      <c r="A48" s="16"/>
      <c r="AQ48" s="16"/>
      <c r="AR48" s="46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8"/>
    </row>
    <row r="49" spans="1:90" s="11" customFormat="1" ht="33" customHeight="1">
      <c r="A49" s="35"/>
      <c r="B49" s="47" t="s">
        <v>1529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364">
        <f>SUM(I50:AL53)</f>
        <v>138650.57</v>
      </c>
      <c r="AG49" s="365"/>
      <c r="AH49" s="365"/>
      <c r="AI49" s="365"/>
      <c r="AJ49" s="365"/>
      <c r="AK49" s="365"/>
      <c r="AL49" s="365"/>
      <c r="AM49" s="364">
        <f>AF49*1.21</f>
        <v>167767.18970000002</v>
      </c>
      <c r="AN49" s="365"/>
      <c r="AO49" s="365"/>
      <c r="AP49" s="48"/>
      <c r="AQ49" s="35"/>
      <c r="AR49" s="49"/>
      <c r="AS49" s="50"/>
      <c r="AT49" s="51"/>
      <c r="AU49" s="51"/>
      <c r="AV49" s="52"/>
      <c r="AW49" s="51"/>
      <c r="AX49" s="51"/>
      <c r="AY49" s="51"/>
      <c r="AZ49" s="51"/>
      <c r="BA49" s="51"/>
      <c r="BB49" s="51"/>
      <c r="BC49" s="51"/>
      <c r="BD49" s="51"/>
      <c r="BE49" s="53"/>
      <c r="BR49" s="11" t="s">
        <v>1530</v>
      </c>
      <c r="BS49" s="11" t="s">
        <v>1531</v>
      </c>
      <c r="BT49" s="54" t="s">
        <v>1532</v>
      </c>
      <c r="BU49" s="11" t="s">
        <v>1533</v>
      </c>
      <c r="BV49" s="11" t="s">
        <v>1492</v>
      </c>
      <c r="BW49" s="11" t="s">
        <v>1534</v>
      </c>
    </row>
    <row r="50" spans="1:90" s="55" customFormat="1" ht="34.5" customHeight="1">
      <c r="A50" s="56"/>
      <c r="B50" s="57"/>
      <c r="C50" s="349" t="s">
        <v>683</v>
      </c>
      <c r="D50" s="350"/>
      <c r="E50" s="350"/>
      <c r="F50" s="350"/>
      <c r="G50" s="350"/>
      <c r="H50" s="57"/>
      <c r="I50" s="349" t="s">
        <v>1544</v>
      </c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119"/>
      <c r="AH50" s="119"/>
      <c r="AI50" s="119"/>
      <c r="AJ50" s="351">
        <f>'132121-9_1 - TRV Internát'!L23</f>
        <v>111590.89</v>
      </c>
      <c r="AK50" s="351"/>
      <c r="AL50" s="351"/>
      <c r="AM50" s="345">
        <f>AJ50*1.21</f>
        <v>135024.97690000001</v>
      </c>
      <c r="AN50" s="346"/>
      <c r="AO50" s="346"/>
      <c r="AP50" s="58" t="s">
        <v>653</v>
      </c>
      <c r="AQ50" s="56"/>
      <c r="AR50" s="59"/>
      <c r="AS50" s="60"/>
      <c r="AT50" s="60"/>
      <c r="AU50" s="60"/>
      <c r="AV50" s="61"/>
      <c r="AW50" s="60"/>
      <c r="AX50" s="60"/>
      <c r="AY50" s="60"/>
      <c r="AZ50" s="60"/>
      <c r="BA50" s="60"/>
      <c r="BB50" s="60"/>
      <c r="BC50" s="60"/>
      <c r="BD50" s="60"/>
      <c r="BE50" s="62"/>
    </row>
    <row r="51" spans="1:90" s="55" customFormat="1" ht="34.5" customHeight="1">
      <c r="A51" s="56"/>
      <c r="B51" s="57"/>
      <c r="C51" s="349" t="s">
        <v>684</v>
      </c>
      <c r="D51" s="350"/>
      <c r="E51" s="350"/>
      <c r="F51" s="350"/>
      <c r="G51" s="350"/>
      <c r="H51" s="57"/>
      <c r="I51" s="349" t="s">
        <v>1540</v>
      </c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5">
        <f>'132121-9_2 - TRV Učební pavilon'!L23</f>
        <v>14834.29</v>
      </c>
      <c r="AG51" s="346"/>
      <c r="AH51" s="346"/>
      <c r="AI51" s="346"/>
      <c r="AJ51" s="346"/>
      <c r="AK51" s="346"/>
      <c r="AL51" s="346"/>
      <c r="AM51" s="345">
        <f>AF51*1.21</f>
        <v>17949.490900000001</v>
      </c>
      <c r="AN51" s="346"/>
      <c r="AO51" s="346"/>
      <c r="AP51" s="58" t="s">
        <v>653</v>
      </c>
      <c r="AQ51" s="56"/>
      <c r="AR51" s="59"/>
      <c r="AS51" s="60"/>
      <c r="AT51" s="60"/>
      <c r="AU51" s="60"/>
      <c r="AV51" s="61"/>
      <c r="AW51" s="60"/>
      <c r="AX51" s="60"/>
      <c r="AY51" s="60"/>
      <c r="AZ51" s="60"/>
      <c r="BA51" s="60"/>
      <c r="BB51" s="60"/>
      <c r="BC51" s="60"/>
      <c r="BD51" s="60"/>
      <c r="BE51" s="62"/>
      <c r="BS51" s="55" t="s">
        <v>1501</v>
      </c>
      <c r="BU51" s="55" t="s">
        <v>1533</v>
      </c>
      <c r="BV51" s="55" t="s">
        <v>1548</v>
      </c>
      <c r="BW51" s="55" t="s">
        <v>1492</v>
      </c>
      <c r="CL51" s="55" t="s">
        <v>1536</v>
      </c>
    </row>
    <row r="52" spans="1:90" s="55" customFormat="1" ht="34.5" customHeight="1">
      <c r="A52" s="56"/>
      <c r="B52" s="57"/>
      <c r="C52" s="349" t="s">
        <v>685</v>
      </c>
      <c r="D52" s="350"/>
      <c r="E52" s="350"/>
      <c r="F52" s="350"/>
      <c r="G52" s="350"/>
      <c r="H52" s="57"/>
      <c r="I52" s="349" t="s">
        <v>1535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119"/>
      <c r="AI52" s="119"/>
      <c r="AJ52" s="119"/>
      <c r="AK52" s="351">
        <f>'132121-9_3 - TRV Sauna'!L23</f>
        <v>7098.47</v>
      </c>
      <c r="AL52" s="351"/>
      <c r="AM52" s="345">
        <f>AK52*1.21</f>
        <v>8589.1486999999997</v>
      </c>
      <c r="AN52" s="346"/>
      <c r="AO52" s="346"/>
      <c r="AP52" s="58" t="s">
        <v>653</v>
      </c>
      <c r="AQ52" s="56"/>
      <c r="AR52" s="59"/>
      <c r="AS52" s="60"/>
      <c r="AT52" s="60"/>
      <c r="AU52" s="60"/>
      <c r="AV52" s="61"/>
      <c r="AW52" s="60"/>
      <c r="AX52" s="60"/>
      <c r="AY52" s="60"/>
      <c r="AZ52" s="60"/>
      <c r="BA52" s="60"/>
      <c r="BB52" s="60"/>
      <c r="BC52" s="60"/>
      <c r="BD52" s="60"/>
      <c r="BE52" s="62"/>
    </row>
    <row r="53" spans="1:90" s="55" customFormat="1" ht="34.5" customHeight="1">
      <c r="A53" s="56"/>
      <c r="B53" s="57"/>
      <c r="C53" s="349" t="s">
        <v>686</v>
      </c>
      <c r="D53" s="350"/>
      <c r="E53" s="350"/>
      <c r="F53" s="350"/>
      <c r="G53" s="350"/>
      <c r="H53" s="57"/>
      <c r="I53" s="349" t="s">
        <v>1542</v>
      </c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45">
        <f>'132121-9_4 - TRV Ostatní objekt'!L23</f>
        <v>5126.92</v>
      </c>
      <c r="AG53" s="346"/>
      <c r="AH53" s="346"/>
      <c r="AI53" s="346"/>
      <c r="AJ53" s="346"/>
      <c r="AK53" s="346"/>
      <c r="AL53" s="346"/>
      <c r="AM53" s="345">
        <f>AF53*1.21</f>
        <v>6203.5731999999998</v>
      </c>
      <c r="AN53" s="346"/>
      <c r="AO53" s="346"/>
      <c r="AP53" s="58" t="s">
        <v>653</v>
      </c>
      <c r="AQ53" s="56"/>
      <c r="AR53" s="59"/>
      <c r="AS53" s="60"/>
      <c r="AT53" s="60"/>
      <c r="AU53" s="60"/>
      <c r="AV53" s="61"/>
      <c r="AW53" s="60"/>
      <c r="AX53" s="60"/>
      <c r="AY53" s="60"/>
      <c r="AZ53" s="60"/>
      <c r="BA53" s="60"/>
      <c r="BB53" s="60"/>
      <c r="BC53" s="60"/>
      <c r="BD53" s="60"/>
      <c r="BE53" s="62"/>
      <c r="BS53" s="55" t="s">
        <v>1501</v>
      </c>
      <c r="BU53" s="55" t="s">
        <v>1533</v>
      </c>
      <c r="BV53" s="55" t="s">
        <v>1549</v>
      </c>
      <c r="BW53" s="55" t="s">
        <v>1492</v>
      </c>
      <c r="CL53" s="55" t="s">
        <v>1536</v>
      </c>
    </row>
    <row r="54" spans="1:90" s="3" customFormat="1" ht="30.75" customHeight="1">
      <c r="A54" s="16"/>
      <c r="AQ54" s="16"/>
    </row>
    <row r="55" spans="1:90" s="3" customFormat="1" ht="7.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16"/>
    </row>
    <row r="56" spans="1:90" ht="14.25" customHeight="1">
      <c r="AJ56" s="1"/>
    </row>
    <row r="57" spans="1:90" ht="14.25" customHeight="1">
      <c r="AJ57" s="1"/>
    </row>
    <row r="58" spans="1:90" ht="14.25" customHeight="1">
      <c r="AJ58" s="1"/>
    </row>
    <row r="59" spans="1:90" ht="14.25" customHeight="1">
      <c r="AJ59" s="1"/>
    </row>
    <row r="60" spans="1:90" ht="14.25" customHeight="1">
      <c r="AJ60" s="1"/>
    </row>
    <row r="61" spans="1:90" ht="14.25" customHeight="1">
      <c r="AJ61" s="1"/>
    </row>
    <row r="62" spans="1:90" ht="14.25" customHeight="1">
      <c r="AJ62" s="1"/>
    </row>
    <row r="63" spans="1:90" s="2" customFormat="1" ht="14.25" customHeight="1">
      <c r="AJ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90" s="2" customFormat="1" ht="14.25" customHeight="1">
      <c r="AJ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36:36" ht="14.25" customHeight="1">
      <c r="AJ65" s="1"/>
    </row>
    <row r="66" spans="36:36" ht="14.25" customHeight="1">
      <c r="AJ66" s="1"/>
    </row>
    <row r="67" spans="36:36" ht="14.25" customHeight="1">
      <c r="AJ67" s="1"/>
    </row>
    <row r="68" spans="36:36" ht="14.25" customHeight="1">
      <c r="AJ68" s="1"/>
    </row>
    <row r="69" spans="36:36" ht="14.25" customHeight="1">
      <c r="AJ69" s="1"/>
    </row>
    <row r="70" spans="36:36" ht="14.25" customHeight="1">
      <c r="AJ70" s="1"/>
    </row>
    <row r="71" spans="36:36" ht="14.25" customHeight="1">
      <c r="AJ71" s="1"/>
    </row>
    <row r="72" spans="36:36" ht="14.25" customHeight="1">
      <c r="AJ72" s="1"/>
    </row>
    <row r="73" spans="36:36" ht="14.25" customHeight="1">
      <c r="AJ73" s="1"/>
    </row>
    <row r="74" spans="36:36" ht="14.25" customHeight="1">
      <c r="AJ74" s="1"/>
    </row>
    <row r="75" spans="36:36" ht="14.25" customHeight="1">
      <c r="AJ75" s="1"/>
    </row>
    <row r="76" spans="36:36" ht="14.25" customHeight="1">
      <c r="AJ76" s="1"/>
    </row>
    <row r="77" spans="36:36" ht="14.25" customHeight="1">
      <c r="AJ77" s="1"/>
    </row>
    <row r="78" spans="36:36" ht="14.25" customHeight="1">
      <c r="AJ78" s="1"/>
    </row>
    <row r="79" spans="36:36" ht="14.25" customHeight="1">
      <c r="AJ79" s="1"/>
    </row>
    <row r="80" spans="36:36" ht="14.25" customHeight="1">
      <c r="AJ80" s="1"/>
    </row>
    <row r="81" spans="36:36" ht="14.25" customHeight="1">
      <c r="AJ81" s="1"/>
    </row>
    <row r="82" spans="36:36" ht="14.25" customHeight="1">
      <c r="AJ82" s="1"/>
    </row>
    <row r="83" spans="36:36" ht="14.25" customHeight="1">
      <c r="AJ83" s="1"/>
    </row>
    <row r="84" spans="36:36" ht="14.25" customHeight="1">
      <c r="AJ84" s="1"/>
    </row>
    <row r="85" spans="36:36" ht="14.25" customHeight="1">
      <c r="AJ85" s="1"/>
    </row>
    <row r="86" spans="36:36" ht="14.25" customHeight="1">
      <c r="AJ86" s="1"/>
    </row>
    <row r="87" spans="36:36" ht="14.25" customHeight="1">
      <c r="AJ87" s="1"/>
    </row>
    <row r="88" spans="36:36" ht="14.25" customHeight="1">
      <c r="AJ88" s="1"/>
    </row>
    <row r="89" spans="36:36" ht="14.25" customHeight="1">
      <c r="AJ89" s="1"/>
    </row>
    <row r="90" spans="36:36" ht="14.25" customHeight="1">
      <c r="AJ90" s="1"/>
    </row>
    <row r="91" spans="36:36" ht="14.25" customHeight="1">
      <c r="AJ91" s="1"/>
    </row>
    <row r="92" spans="36:36" ht="14.25" customHeight="1">
      <c r="AJ92" s="1"/>
    </row>
    <row r="93" spans="36:36" ht="14.25" customHeight="1">
      <c r="AJ93" s="1"/>
    </row>
    <row r="94" spans="36:36" ht="14.25" customHeight="1">
      <c r="AJ94" s="1"/>
    </row>
    <row r="95" spans="36:36" ht="14.25" customHeight="1">
      <c r="AJ95" s="1"/>
    </row>
    <row r="96" spans="36:36" ht="14.25" customHeight="1">
      <c r="AJ96" s="1"/>
    </row>
    <row r="97" spans="36:36" ht="14.25" customHeight="1">
      <c r="AJ97" s="1"/>
    </row>
    <row r="98" spans="36:36" ht="14.25" customHeight="1">
      <c r="AJ98" s="1"/>
    </row>
    <row r="99" spans="36:36" ht="14.25" customHeight="1">
      <c r="AJ99" s="1"/>
    </row>
    <row r="100" spans="36:36" ht="14.25" customHeight="1">
      <c r="AJ100" s="1"/>
    </row>
    <row r="101" spans="36:36" ht="14.25" customHeight="1">
      <c r="AJ101" s="1"/>
    </row>
    <row r="102" spans="36:36" ht="14.25" customHeight="1">
      <c r="AJ102" s="1"/>
    </row>
    <row r="103" spans="36:36" ht="14.25" customHeight="1">
      <c r="AJ103" s="1"/>
    </row>
    <row r="104" spans="36:36" ht="14.25" customHeight="1">
      <c r="AJ104" s="1"/>
    </row>
    <row r="105" spans="36:36" ht="14.25" customHeight="1">
      <c r="AJ105" s="1"/>
    </row>
    <row r="106" spans="36:36" ht="14.25" customHeight="1">
      <c r="AJ106" s="1"/>
    </row>
    <row r="107" spans="36:36" ht="14.25" customHeight="1">
      <c r="AJ107" s="1"/>
    </row>
    <row r="108" spans="36:36" ht="14.25" customHeight="1">
      <c r="AJ108" s="1"/>
    </row>
    <row r="109" spans="36:36" ht="14.25" customHeight="1">
      <c r="AJ109" s="1"/>
    </row>
    <row r="110" spans="36:36" ht="14.25" customHeight="1">
      <c r="AJ110" s="1"/>
    </row>
    <row r="111" spans="36:36" ht="14.25" customHeight="1">
      <c r="AJ111" s="1"/>
    </row>
    <row r="112" spans="36:36" ht="14.25" customHeight="1">
      <c r="AJ112" s="1"/>
    </row>
    <row r="113" spans="36:36" ht="14.25" customHeight="1">
      <c r="AJ113" s="1"/>
    </row>
    <row r="114" spans="36:36" ht="14.25" customHeight="1">
      <c r="AJ114" s="1"/>
    </row>
    <row r="115" spans="36:36" ht="14.25" customHeight="1">
      <c r="AJ115" s="1"/>
    </row>
    <row r="116" spans="36:36" ht="14.25" customHeight="1">
      <c r="AJ116" s="1"/>
    </row>
    <row r="117" spans="36:36" ht="14.25" customHeight="1">
      <c r="AJ117" s="1"/>
    </row>
    <row r="118" spans="36:36" ht="14.25" customHeight="1">
      <c r="AJ118" s="1"/>
    </row>
    <row r="119" spans="36:36" ht="14.25" customHeight="1">
      <c r="AJ119" s="1"/>
    </row>
    <row r="120" spans="36:36" ht="14.25" customHeight="1">
      <c r="AJ120" s="1"/>
    </row>
    <row r="121" spans="36:36" ht="14.25" customHeight="1">
      <c r="AJ121" s="1"/>
    </row>
    <row r="122" spans="36:36" ht="14.25" customHeight="1">
      <c r="AJ122" s="1"/>
    </row>
    <row r="123" spans="36:36" ht="14.25" customHeight="1">
      <c r="AJ123" s="1"/>
    </row>
    <row r="124" spans="36:36" ht="14.25" customHeight="1">
      <c r="AJ124" s="1"/>
    </row>
    <row r="125" spans="36:36" ht="14.25" customHeight="1">
      <c r="AJ125" s="1"/>
    </row>
    <row r="126" spans="36:36" ht="14.25" customHeight="1">
      <c r="AJ126" s="1"/>
    </row>
    <row r="127" spans="36:36" ht="14.25" customHeight="1">
      <c r="AJ127" s="1"/>
    </row>
    <row r="128" spans="36:36" ht="14.25" customHeight="1">
      <c r="AJ128" s="1"/>
    </row>
    <row r="129" spans="36:36" ht="14.25" customHeight="1">
      <c r="AJ129" s="1"/>
    </row>
    <row r="130" spans="36:36" ht="14.25" customHeight="1">
      <c r="AJ130" s="1"/>
    </row>
    <row r="131" spans="36:36" ht="14.25" customHeight="1">
      <c r="AJ131" s="1"/>
    </row>
    <row r="132" spans="36:36" ht="14.25" customHeight="1">
      <c r="AJ132" s="1"/>
    </row>
    <row r="133" spans="36:36" ht="14.25" customHeight="1">
      <c r="AJ133" s="1"/>
    </row>
    <row r="134" spans="36:36" ht="14.25" customHeight="1">
      <c r="AJ134" s="1"/>
    </row>
    <row r="135" spans="36:36" ht="14.25" customHeight="1">
      <c r="AJ135" s="1"/>
    </row>
    <row r="136" spans="36:36" ht="14.25" customHeight="1">
      <c r="AJ136" s="1"/>
    </row>
    <row r="137" spans="36:36" ht="14.25" customHeight="1">
      <c r="AJ137" s="1"/>
    </row>
    <row r="138" spans="36:36" ht="14.25" customHeight="1">
      <c r="AJ138" s="1"/>
    </row>
    <row r="139" spans="36:36" ht="14.25" customHeight="1">
      <c r="AJ139" s="1"/>
    </row>
    <row r="140" spans="36:36" ht="14.25" customHeight="1">
      <c r="AJ140" s="1"/>
    </row>
    <row r="141" spans="36:36" ht="14.25" customHeight="1">
      <c r="AJ141" s="1"/>
    </row>
    <row r="142" spans="36:36" ht="14.25" customHeight="1">
      <c r="AJ142" s="1"/>
    </row>
    <row r="143" spans="36:36" ht="14.25" customHeight="1">
      <c r="AJ143" s="1"/>
    </row>
    <row r="144" spans="36:36" ht="14.25" customHeight="1">
      <c r="AJ144" s="1"/>
    </row>
    <row r="145" spans="36:36" ht="14.25" customHeight="1">
      <c r="AJ145" s="1"/>
    </row>
    <row r="146" spans="36:36" ht="14.25" customHeight="1">
      <c r="AJ146" s="1"/>
    </row>
    <row r="147" spans="36:36" ht="14.25" customHeight="1">
      <c r="AJ147" s="1"/>
    </row>
    <row r="148" spans="36:36" ht="14.25" customHeight="1">
      <c r="AJ148" s="1"/>
    </row>
    <row r="149" spans="36:36" ht="14.25" customHeight="1">
      <c r="AJ149" s="1"/>
    </row>
    <row r="150" spans="36:36" ht="14.25" customHeight="1">
      <c r="AJ150" s="1"/>
    </row>
    <row r="151" spans="36:36" ht="14.25" customHeight="1">
      <c r="AJ151" s="1"/>
    </row>
    <row r="152" spans="36:36" ht="14.25" customHeight="1">
      <c r="AJ152" s="1"/>
    </row>
    <row r="153" spans="36:36" ht="14.25" customHeight="1">
      <c r="AJ153" s="1"/>
    </row>
    <row r="154" spans="36:36" ht="14.25" customHeight="1">
      <c r="AJ154" s="1"/>
    </row>
    <row r="155" spans="36:36" ht="14.25" customHeight="1">
      <c r="AJ155" s="1"/>
    </row>
    <row r="156" spans="36:36" ht="14.25" customHeight="1">
      <c r="AJ156" s="1"/>
    </row>
    <row r="157" spans="36:36" ht="14.25" customHeight="1">
      <c r="AJ157" s="1"/>
    </row>
    <row r="158" spans="36:36" ht="14.25" customHeight="1">
      <c r="AJ158" s="1"/>
    </row>
    <row r="159" spans="36:36" ht="14.25" customHeight="1">
      <c r="AJ159" s="1"/>
    </row>
    <row r="160" spans="36:36" ht="14.25" customHeight="1">
      <c r="AJ160" s="1"/>
    </row>
    <row r="161" spans="36:36" ht="14.25" customHeight="1">
      <c r="AJ161" s="1"/>
    </row>
    <row r="162" spans="36:36" ht="14.25" customHeight="1">
      <c r="AJ162" s="1"/>
    </row>
    <row r="163" spans="36:36" ht="14.25" customHeight="1">
      <c r="AJ163" s="1"/>
    </row>
    <row r="164" spans="36:36" ht="14.25" customHeight="1">
      <c r="AJ164" s="1"/>
    </row>
    <row r="165" spans="36:36" ht="14.25" customHeight="1">
      <c r="AJ165" s="1"/>
    </row>
    <row r="166" spans="36:36" ht="14.25" customHeight="1">
      <c r="AJ166" s="1"/>
    </row>
    <row r="167" spans="36:36" ht="14.25" customHeight="1">
      <c r="AJ167" s="1"/>
    </row>
    <row r="168" spans="36:36" ht="14.25" customHeight="1">
      <c r="AJ168" s="1"/>
    </row>
    <row r="169" spans="36:36" ht="14.25" customHeight="1">
      <c r="AJ169" s="1"/>
    </row>
    <row r="170" spans="36:36" ht="14.25" customHeight="1">
      <c r="AJ170" s="1"/>
    </row>
    <row r="171" spans="36:36" ht="14.25" customHeight="1">
      <c r="AJ171" s="1"/>
    </row>
    <row r="172" spans="36:36" ht="14.25" customHeight="1">
      <c r="AJ172" s="1"/>
    </row>
    <row r="173" spans="36:36" ht="14.25" customHeight="1">
      <c r="AJ173" s="1"/>
    </row>
    <row r="174" spans="36:36" ht="14.25" customHeight="1">
      <c r="AJ174" s="1"/>
    </row>
    <row r="175" spans="36:36" ht="14.25" customHeight="1">
      <c r="AJ175" s="1"/>
    </row>
    <row r="176" spans="36:36" ht="14.25" customHeight="1">
      <c r="AJ176" s="1"/>
    </row>
    <row r="177" spans="36:36" ht="14.25" customHeight="1">
      <c r="AJ177" s="1"/>
    </row>
    <row r="178" spans="36:36" ht="14.25" customHeight="1">
      <c r="AJ178" s="1"/>
    </row>
    <row r="179" spans="36:36" ht="14.25" customHeight="1">
      <c r="AJ179" s="1"/>
    </row>
    <row r="180" spans="36:36" ht="14.25" customHeight="1">
      <c r="AJ180" s="1"/>
    </row>
    <row r="181" spans="36:36" ht="14.25" customHeight="1">
      <c r="AJ181" s="1"/>
    </row>
    <row r="182" spans="36:36" ht="14.25" customHeight="1">
      <c r="AJ182" s="1"/>
    </row>
    <row r="183" spans="36:36" ht="14.25" customHeight="1">
      <c r="AJ183" s="1"/>
    </row>
    <row r="184" spans="36:36" ht="14.25" customHeight="1">
      <c r="AJ184" s="1"/>
    </row>
    <row r="185" spans="36:36" ht="14.25" customHeight="1">
      <c r="AJ185" s="1"/>
    </row>
    <row r="186" spans="36:36" ht="14.25" customHeight="1">
      <c r="AJ186" s="1"/>
    </row>
    <row r="187" spans="36:36" ht="14.25" customHeight="1">
      <c r="AJ187" s="1"/>
    </row>
    <row r="188" spans="36:36" ht="14.25" customHeight="1">
      <c r="AJ188" s="1"/>
    </row>
    <row r="189" spans="36:36" ht="14.25" customHeight="1">
      <c r="AJ189" s="1"/>
    </row>
    <row r="190" spans="36:36" ht="14.25" customHeight="1">
      <c r="AJ190" s="1"/>
    </row>
    <row r="191" spans="36:36" ht="14.25" customHeight="1">
      <c r="AJ191" s="1"/>
    </row>
    <row r="192" spans="36:36" ht="14.25" customHeight="1">
      <c r="AJ192" s="1"/>
    </row>
    <row r="193" spans="36:36" ht="14.25" customHeight="1">
      <c r="AJ193" s="1"/>
    </row>
    <row r="194" spans="36:36" ht="14.25" customHeight="1">
      <c r="AJ194" s="1"/>
    </row>
    <row r="195" spans="36:36" ht="14.25" customHeight="1">
      <c r="AJ195" s="1"/>
    </row>
    <row r="196" spans="36:36" ht="14.25" customHeight="1">
      <c r="AJ196" s="1"/>
    </row>
    <row r="197" spans="36:36" ht="14.25" customHeight="1">
      <c r="AJ197" s="1"/>
    </row>
    <row r="198" spans="36:36" ht="14.25" customHeight="1">
      <c r="AJ198" s="1"/>
    </row>
    <row r="199" spans="36:36" ht="14.25" customHeight="1">
      <c r="AJ199" s="1"/>
    </row>
    <row r="200" spans="36:36" ht="14.25" customHeight="1">
      <c r="AJ200" s="1"/>
    </row>
    <row r="201" spans="36:36" ht="14.25" customHeight="1">
      <c r="AJ201" s="1"/>
    </row>
    <row r="202" spans="36:36" ht="14.25" customHeight="1">
      <c r="AJ202" s="1"/>
    </row>
    <row r="203" spans="36:36" ht="14.25" customHeight="1">
      <c r="AJ203" s="1"/>
    </row>
    <row r="204" spans="36:36" ht="14.25" customHeight="1">
      <c r="AJ204" s="1"/>
    </row>
    <row r="205" spans="36:36" ht="14.25" customHeight="1">
      <c r="AJ205" s="1"/>
    </row>
    <row r="206" spans="36:36" ht="14.25" customHeight="1">
      <c r="AJ206" s="1"/>
    </row>
    <row r="207" spans="36:36" ht="14.25" customHeight="1">
      <c r="AJ207" s="1"/>
    </row>
    <row r="208" spans="36:36" ht="14.25" customHeight="1">
      <c r="AJ208" s="1"/>
    </row>
    <row r="209" spans="36:36" ht="14.25" customHeight="1">
      <c r="AJ209" s="1"/>
    </row>
    <row r="210" spans="36:36" ht="14.25" customHeight="1">
      <c r="AJ210" s="1"/>
    </row>
    <row r="211" spans="36:36" ht="14.25" customHeight="1">
      <c r="AJ211" s="1"/>
    </row>
    <row r="212" spans="36:36" ht="14.25" customHeight="1">
      <c r="AJ212" s="1"/>
    </row>
    <row r="213" spans="36:36" ht="14.25" customHeight="1">
      <c r="AJ213" s="1"/>
    </row>
    <row r="214" spans="36:36" ht="14.25" customHeight="1">
      <c r="AJ214" s="1"/>
    </row>
    <row r="215" spans="36:36" ht="14.25" customHeight="1">
      <c r="AJ215" s="1"/>
    </row>
    <row r="216" spans="36:36" ht="14.25" customHeight="1">
      <c r="AJ216" s="1"/>
    </row>
    <row r="217" spans="36:36" ht="14.25" customHeight="1">
      <c r="AJ217" s="1"/>
    </row>
    <row r="218" spans="36:36" ht="14.25" customHeight="1">
      <c r="AJ218" s="1"/>
    </row>
    <row r="219" spans="36:36" ht="14.25" customHeight="1">
      <c r="AJ219" s="1"/>
    </row>
    <row r="220" spans="36:36" ht="14.25" customHeight="1">
      <c r="AJ220" s="1"/>
    </row>
    <row r="221" spans="36:36" ht="14.25" customHeight="1">
      <c r="AJ221" s="1"/>
    </row>
    <row r="222" spans="36:36" ht="14.25" customHeight="1">
      <c r="AJ222" s="1"/>
    </row>
    <row r="223" spans="36:36" ht="14.25" customHeight="1">
      <c r="AJ223" s="1"/>
    </row>
    <row r="224" spans="36:36" ht="14.25" customHeight="1">
      <c r="AJ224" s="1"/>
    </row>
    <row r="225" spans="36:36" ht="14.25" customHeight="1">
      <c r="AJ225" s="1"/>
    </row>
    <row r="226" spans="36:36" ht="14.25" customHeight="1">
      <c r="AJ226" s="1"/>
    </row>
    <row r="227" spans="36:36" ht="14.25" customHeight="1">
      <c r="AJ227" s="1"/>
    </row>
    <row r="228" spans="36:36" ht="14.25" customHeight="1">
      <c r="AJ228" s="1"/>
    </row>
    <row r="229" spans="36:36" ht="14.25" customHeight="1">
      <c r="AJ229" s="1"/>
    </row>
    <row r="230" spans="36:36" ht="14.25" customHeight="1">
      <c r="AJ230" s="1"/>
    </row>
    <row r="231" spans="36:36" ht="14.25" customHeight="1">
      <c r="AJ231" s="1"/>
    </row>
    <row r="232" spans="36:36" ht="14.25" customHeight="1">
      <c r="AJ232" s="1"/>
    </row>
    <row r="233" spans="36:36" ht="14.25" customHeight="1">
      <c r="AJ233" s="1"/>
    </row>
    <row r="234" spans="36:36" ht="14.25" customHeight="1">
      <c r="AJ234" s="1"/>
    </row>
    <row r="235" spans="36:36" ht="14.25" customHeight="1">
      <c r="AJ235" s="1"/>
    </row>
    <row r="236" spans="36:36" ht="14.25" customHeight="1">
      <c r="AJ236" s="1"/>
    </row>
    <row r="237" spans="36:36" ht="14.25" customHeight="1">
      <c r="AJ237" s="1"/>
    </row>
    <row r="238" spans="36:36" ht="14.25" customHeight="1">
      <c r="AJ238" s="1"/>
    </row>
    <row r="239" spans="36:36" ht="14.25" customHeight="1">
      <c r="AJ239" s="1"/>
    </row>
    <row r="240" spans="36:36" ht="14.25" customHeight="1">
      <c r="AJ240" s="1"/>
    </row>
    <row r="241" spans="36:36" ht="14.25" customHeight="1">
      <c r="AJ241" s="1"/>
    </row>
    <row r="242" spans="36:36" ht="14.25" customHeight="1">
      <c r="AJ242" s="1"/>
    </row>
    <row r="243" spans="36:36" ht="14.25" customHeight="1">
      <c r="AJ243" s="1"/>
    </row>
    <row r="244" spans="36:36" ht="14.25" customHeight="1">
      <c r="AJ244" s="1"/>
    </row>
    <row r="245" spans="36:36" ht="14.25" customHeight="1">
      <c r="AJ245" s="1"/>
    </row>
    <row r="246" spans="36:36" ht="14.25" customHeight="1">
      <c r="AJ246" s="1"/>
    </row>
    <row r="247" spans="36:36" ht="14.25" customHeight="1">
      <c r="AJ247" s="1"/>
    </row>
    <row r="248" spans="36:36" ht="14.25" customHeight="1">
      <c r="AJ248" s="1"/>
    </row>
    <row r="249" spans="36:36" ht="14.25" customHeight="1">
      <c r="AJ249" s="1"/>
    </row>
    <row r="250" spans="36:36" ht="14.25" customHeight="1">
      <c r="AJ250" s="1"/>
    </row>
    <row r="251" spans="36:36" ht="14.25" customHeight="1">
      <c r="AJ251" s="1"/>
    </row>
    <row r="252" spans="36:36" ht="14.25" customHeight="1">
      <c r="AJ252" s="1"/>
    </row>
    <row r="253" spans="36:36" ht="14.25" customHeight="1">
      <c r="AJ253" s="1"/>
    </row>
    <row r="254" spans="36:36" ht="14.25" customHeight="1">
      <c r="AJ254" s="1"/>
    </row>
    <row r="255" spans="36:36" ht="14.25" customHeight="1">
      <c r="AJ255" s="1"/>
    </row>
    <row r="256" spans="36:36" ht="14.25" customHeight="1">
      <c r="AJ256" s="1"/>
    </row>
    <row r="257" spans="36:36" ht="14.25" customHeight="1">
      <c r="AJ257" s="1"/>
    </row>
    <row r="258" spans="36:36" ht="14.25" customHeight="1">
      <c r="AJ258" s="1"/>
    </row>
    <row r="259" spans="36:36" ht="14.25" customHeight="1">
      <c r="AJ259" s="1"/>
    </row>
    <row r="260" spans="36:36" ht="14.25" customHeight="1">
      <c r="AJ260" s="1"/>
    </row>
    <row r="261" spans="36:36" ht="14.25" customHeight="1">
      <c r="AJ261" s="1"/>
    </row>
    <row r="262" spans="36:36" ht="14.25" customHeight="1">
      <c r="AJ262" s="1"/>
    </row>
    <row r="263" spans="36:36" ht="14.25" customHeight="1">
      <c r="AJ263" s="1"/>
    </row>
    <row r="264" spans="36:36" ht="14.25" customHeight="1">
      <c r="AJ264" s="1"/>
    </row>
    <row r="265" spans="36:36" ht="14.25" customHeight="1">
      <c r="AJ265" s="1"/>
    </row>
    <row r="266" spans="36:36" ht="14.25" customHeight="1">
      <c r="AJ266" s="1"/>
    </row>
    <row r="267" spans="36:36" ht="14.25" customHeight="1">
      <c r="AJ267" s="1"/>
    </row>
    <row r="268" spans="36:36" ht="14.25" customHeight="1">
      <c r="AJ268" s="1"/>
    </row>
    <row r="269" spans="36:36" ht="14.25" customHeight="1">
      <c r="AJ269" s="1"/>
    </row>
    <row r="270" spans="36:36" ht="14.25" customHeight="1">
      <c r="AJ270" s="1"/>
    </row>
    <row r="271" spans="36:36" ht="14.25" customHeight="1">
      <c r="AJ271" s="1"/>
    </row>
    <row r="272" spans="36:36" ht="14.25" customHeight="1">
      <c r="AJ272" s="1"/>
    </row>
    <row r="273" spans="36:36" ht="14.25" customHeight="1">
      <c r="AJ273" s="1"/>
    </row>
    <row r="274" spans="36:36" ht="14.25" customHeight="1">
      <c r="AJ274" s="1"/>
    </row>
    <row r="275" spans="36:36" ht="14.25" customHeight="1">
      <c r="AJ275" s="1"/>
    </row>
    <row r="276" spans="36:36" ht="14.25" customHeight="1">
      <c r="AJ276" s="1"/>
    </row>
    <row r="277" spans="36:36" ht="14.25" customHeight="1">
      <c r="AJ277" s="1"/>
    </row>
    <row r="278" spans="36:36" ht="14.25" customHeight="1">
      <c r="AJ278" s="1"/>
    </row>
    <row r="279" spans="36:36" ht="14.25" customHeight="1">
      <c r="AJ279" s="1"/>
    </row>
    <row r="280" spans="36:36" ht="14.25" customHeight="1">
      <c r="AJ280" s="1"/>
    </row>
    <row r="281" spans="36:36" ht="14.25" customHeight="1">
      <c r="AJ281" s="1"/>
    </row>
    <row r="282" spans="36:36" ht="14.25" customHeight="1">
      <c r="AJ282" s="1"/>
    </row>
    <row r="283" spans="36:36" ht="14.25" customHeight="1">
      <c r="AJ283" s="1"/>
    </row>
    <row r="284" spans="36:36" ht="14.25" customHeight="1">
      <c r="AJ284" s="1"/>
    </row>
    <row r="285" spans="36:36" ht="14.25" customHeight="1">
      <c r="AJ285" s="1"/>
    </row>
    <row r="286" spans="36:36" ht="14.25" customHeight="1">
      <c r="AJ286" s="1"/>
    </row>
    <row r="287" spans="36:36" ht="14.25" customHeight="1">
      <c r="AJ287" s="1"/>
    </row>
    <row r="288" spans="36:36" ht="14.25" customHeight="1">
      <c r="AJ288" s="1"/>
    </row>
    <row r="289" spans="36:36" ht="14.25" customHeight="1">
      <c r="AJ289" s="1"/>
    </row>
    <row r="290" spans="36:36" ht="14.25" customHeight="1">
      <c r="AJ290" s="1"/>
    </row>
    <row r="291" spans="36:36" ht="14.25" customHeight="1">
      <c r="AJ291" s="1"/>
    </row>
    <row r="292" spans="36:36" ht="14.25" customHeight="1">
      <c r="AJ292" s="1"/>
    </row>
    <row r="293" spans="36:36" ht="14.25" customHeight="1">
      <c r="AJ293" s="1"/>
    </row>
    <row r="294" spans="36:36" ht="14.25" customHeight="1">
      <c r="AJ294" s="1"/>
    </row>
    <row r="295" spans="36:36" ht="14.25" customHeight="1">
      <c r="AJ295" s="1"/>
    </row>
    <row r="296" spans="36:36" ht="14.25" customHeight="1">
      <c r="AJ296" s="1"/>
    </row>
    <row r="297" spans="36:36" ht="14.25" customHeight="1">
      <c r="AJ297" s="1"/>
    </row>
    <row r="298" spans="36:36" ht="14.25" customHeight="1">
      <c r="AJ298" s="1"/>
    </row>
    <row r="299" spans="36:36" ht="14.25" customHeight="1">
      <c r="AJ299" s="1"/>
    </row>
    <row r="300" spans="36:36" ht="14.25" customHeight="1">
      <c r="AJ300" s="1"/>
    </row>
    <row r="301" spans="36:36" ht="14.25" customHeight="1">
      <c r="AJ301" s="1"/>
    </row>
    <row r="302" spans="36:36" ht="14.25" customHeight="1">
      <c r="AJ302" s="1"/>
    </row>
    <row r="303" spans="36:36" ht="14.25" customHeight="1">
      <c r="AJ303" s="1"/>
    </row>
    <row r="304" spans="36:36" ht="14.25" customHeight="1">
      <c r="AJ304" s="1"/>
    </row>
    <row r="305" spans="36:36" ht="14.25" customHeight="1">
      <c r="AJ305" s="1"/>
    </row>
    <row r="306" spans="36:36" ht="14.25" customHeight="1">
      <c r="AJ306" s="1"/>
    </row>
    <row r="307" spans="36:36" ht="14.25" customHeight="1">
      <c r="AJ307" s="1"/>
    </row>
    <row r="308" spans="36:36" ht="14.25" customHeight="1">
      <c r="AJ308" s="1"/>
    </row>
    <row r="309" spans="36:36" ht="14.25" customHeight="1">
      <c r="AJ309" s="1"/>
    </row>
    <row r="310" spans="36:36" ht="14.25" customHeight="1">
      <c r="AJ310" s="1"/>
    </row>
    <row r="311" spans="36:36" ht="14.25" customHeight="1">
      <c r="AJ311" s="1"/>
    </row>
    <row r="312" spans="36:36" ht="14.25" customHeight="1">
      <c r="AJ312" s="1"/>
    </row>
    <row r="313" spans="36:36" ht="14.25" customHeight="1">
      <c r="AJ313" s="1"/>
    </row>
    <row r="314" spans="36:36" ht="14.25" customHeight="1">
      <c r="AJ314" s="1"/>
    </row>
    <row r="315" spans="36:36" ht="14.25" customHeight="1">
      <c r="AJ315" s="1"/>
    </row>
    <row r="316" spans="36:36" ht="14.25" customHeight="1">
      <c r="AJ316" s="1"/>
    </row>
    <row r="317" spans="36:36" ht="14.25" customHeight="1">
      <c r="AJ317" s="1"/>
    </row>
    <row r="318" spans="36:36" ht="14.25" customHeight="1">
      <c r="AJ318" s="1"/>
    </row>
    <row r="319" spans="36:36" ht="14.25" customHeight="1">
      <c r="AJ319" s="1"/>
    </row>
    <row r="320" spans="36:36" ht="14.25" customHeight="1">
      <c r="AJ320" s="1"/>
    </row>
    <row r="321" spans="36:36" ht="14.25" customHeight="1">
      <c r="AJ321" s="1"/>
    </row>
    <row r="322" spans="36:36" ht="14.25" customHeight="1">
      <c r="AJ322" s="1"/>
    </row>
    <row r="323" spans="36:36" ht="14.25" customHeight="1">
      <c r="AJ323" s="1"/>
    </row>
    <row r="324" spans="36:36" ht="14.25" customHeight="1">
      <c r="AJ324" s="1"/>
    </row>
    <row r="325" spans="36:36" ht="14.25" customHeight="1">
      <c r="AJ325" s="1"/>
    </row>
    <row r="326" spans="36:36" ht="14.25" customHeight="1">
      <c r="AJ326" s="1"/>
    </row>
    <row r="327" spans="36:36" ht="14.25" customHeight="1">
      <c r="AJ327" s="1"/>
    </row>
    <row r="328" spans="36:36" ht="14.25" customHeight="1">
      <c r="AJ328" s="1"/>
    </row>
    <row r="329" spans="36:36" ht="14.25" customHeight="1">
      <c r="AJ329" s="1"/>
    </row>
    <row r="330" spans="36:36" ht="14.25" customHeight="1">
      <c r="AJ330" s="1"/>
    </row>
    <row r="331" spans="36:36" ht="14.25" customHeight="1">
      <c r="AJ331" s="1"/>
    </row>
    <row r="332" spans="36:36" ht="14.25" customHeight="1">
      <c r="AJ332" s="1"/>
    </row>
    <row r="333" spans="36:36" ht="14.25" customHeight="1">
      <c r="AJ333" s="1"/>
    </row>
    <row r="334" spans="36:36" ht="14.25" customHeight="1">
      <c r="AJ334" s="1"/>
    </row>
    <row r="335" spans="36:36" ht="14.25" customHeight="1">
      <c r="AJ335" s="1"/>
    </row>
    <row r="336" spans="36:36" ht="14.25" customHeight="1">
      <c r="AJ336" s="1"/>
    </row>
    <row r="337" spans="36:36" ht="14.25" customHeight="1">
      <c r="AJ337" s="1"/>
    </row>
    <row r="338" spans="36:36" ht="14.25" customHeight="1">
      <c r="AJ338" s="1"/>
    </row>
    <row r="339" spans="36:36" ht="14.25" customHeight="1">
      <c r="AJ339" s="1"/>
    </row>
    <row r="340" spans="36:36" ht="14.25" customHeight="1">
      <c r="AJ340" s="1"/>
    </row>
    <row r="341" spans="36:36" ht="14.25" customHeight="1">
      <c r="AJ341" s="1"/>
    </row>
    <row r="342" spans="36:36" ht="14.25" customHeight="1">
      <c r="AJ342" s="1"/>
    </row>
    <row r="343" spans="36:36" ht="14.25" customHeight="1">
      <c r="AJ343" s="1"/>
    </row>
    <row r="344" spans="36:36" ht="14.25" customHeight="1">
      <c r="AJ344" s="1"/>
    </row>
    <row r="345" spans="36:36" ht="14.25" customHeight="1">
      <c r="AJ345" s="1"/>
    </row>
    <row r="346" spans="36:36" ht="14.25" customHeight="1">
      <c r="AJ346" s="1"/>
    </row>
    <row r="347" spans="36:36" ht="14.25" customHeight="1">
      <c r="AJ347" s="1"/>
    </row>
    <row r="348" spans="36:36" ht="14.25" customHeight="1">
      <c r="AJ348" s="1"/>
    </row>
    <row r="349" spans="36:36" ht="14.25" customHeight="1">
      <c r="AJ349" s="1"/>
    </row>
    <row r="350" spans="36:36" ht="14.25" customHeight="1">
      <c r="AJ350" s="1"/>
    </row>
    <row r="351" spans="36:36" ht="14.25" customHeight="1">
      <c r="AJ351" s="1"/>
    </row>
    <row r="352" spans="36:36" ht="14.25" customHeight="1">
      <c r="AJ352" s="1"/>
    </row>
    <row r="353" spans="36:36" ht="14.25" customHeight="1">
      <c r="AJ353" s="1"/>
    </row>
    <row r="354" spans="36:36" ht="14.25" customHeight="1">
      <c r="AJ354" s="1"/>
    </row>
    <row r="355" spans="36:36" ht="14.25" customHeight="1">
      <c r="AJ355" s="1"/>
    </row>
    <row r="356" spans="36:36" ht="14.25" customHeight="1">
      <c r="AJ356" s="1"/>
    </row>
    <row r="357" spans="36:36" ht="14.25" customHeight="1">
      <c r="AJ357" s="1"/>
    </row>
    <row r="358" spans="36:36" ht="14.25" customHeight="1">
      <c r="AJ358" s="1"/>
    </row>
    <row r="359" spans="36:36" ht="14.25" customHeight="1">
      <c r="AJ359" s="1"/>
    </row>
    <row r="360" spans="36:36" ht="14.25" customHeight="1">
      <c r="AJ360" s="1"/>
    </row>
    <row r="361" spans="36:36" ht="14.25" customHeight="1">
      <c r="AJ361" s="1"/>
    </row>
    <row r="362" spans="36:36" ht="14.25" customHeight="1">
      <c r="AJ362" s="1"/>
    </row>
    <row r="363" spans="36:36" ht="14.25" customHeight="1">
      <c r="AJ363" s="1"/>
    </row>
    <row r="364" spans="36:36" ht="14.25" customHeight="1">
      <c r="AJ364" s="1"/>
    </row>
    <row r="365" spans="36:36" ht="14.25" customHeight="1">
      <c r="AJ365" s="1"/>
    </row>
    <row r="366" spans="36:36" ht="14.25" customHeight="1">
      <c r="AJ366" s="1"/>
    </row>
    <row r="367" spans="36:36" ht="14.25" customHeight="1">
      <c r="AJ367" s="1"/>
    </row>
    <row r="368" spans="36:36" ht="14.25" customHeight="1">
      <c r="AJ368" s="1"/>
    </row>
    <row r="369" spans="36:36" ht="14.25" customHeight="1">
      <c r="AJ369" s="1"/>
    </row>
    <row r="370" spans="36:36" ht="14.25" customHeight="1">
      <c r="AJ370" s="1"/>
    </row>
    <row r="371" spans="36:36" ht="14.25" customHeight="1">
      <c r="AJ371" s="1"/>
    </row>
    <row r="372" spans="36:36" ht="14.25" customHeight="1">
      <c r="AJ372" s="1"/>
    </row>
    <row r="373" spans="36:36" ht="14.25" customHeight="1">
      <c r="AJ373" s="1"/>
    </row>
    <row r="374" spans="36:36" ht="14.25" customHeight="1">
      <c r="AJ374" s="1"/>
    </row>
    <row r="375" spans="36:36" ht="14.25" customHeight="1">
      <c r="AJ375" s="1"/>
    </row>
    <row r="376" spans="36:36" ht="14.25" customHeight="1">
      <c r="AJ376" s="1"/>
    </row>
    <row r="377" spans="36:36" ht="14.25" customHeight="1">
      <c r="AJ377" s="1"/>
    </row>
    <row r="378" spans="36:36" ht="14.25" customHeight="1">
      <c r="AJ378" s="1"/>
    </row>
    <row r="379" spans="36:36" ht="14.25" customHeight="1">
      <c r="AJ379" s="1"/>
    </row>
    <row r="380" spans="36:36" ht="14.25" customHeight="1">
      <c r="AJ380" s="1"/>
    </row>
    <row r="381" spans="36:36" ht="14.25" customHeight="1">
      <c r="AJ381" s="1"/>
    </row>
    <row r="382" spans="36:36" ht="14.25" customHeight="1">
      <c r="AJ382" s="1"/>
    </row>
    <row r="383" spans="36:36" ht="14.25" customHeight="1">
      <c r="AJ383" s="1"/>
    </row>
    <row r="384" spans="36:36" ht="14.25" customHeight="1">
      <c r="AJ384" s="1"/>
    </row>
    <row r="385" spans="36:36" ht="14.25" customHeight="1">
      <c r="AJ385" s="1"/>
    </row>
    <row r="386" spans="36:36" ht="14.25" customHeight="1">
      <c r="AJ386" s="1"/>
    </row>
    <row r="387" spans="36:36" ht="14.25" customHeight="1">
      <c r="AJ387" s="1"/>
    </row>
    <row r="388" spans="36:36" ht="14.25" customHeight="1">
      <c r="AJ388" s="1"/>
    </row>
    <row r="389" spans="36:36" ht="14.25" customHeight="1">
      <c r="AJ389" s="1"/>
    </row>
    <row r="390" spans="36:36" ht="14.25" customHeight="1">
      <c r="AJ390" s="1"/>
    </row>
    <row r="391" spans="36:36" ht="14.25" customHeight="1">
      <c r="AJ391" s="1"/>
    </row>
    <row r="392" spans="36:36" ht="14.25" customHeight="1">
      <c r="AJ392" s="1"/>
    </row>
    <row r="393" spans="36:36" ht="14.25" customHeight="1">
      <c r="AJ393" s="1"/>
    </row>
    <row r="394" spans="36:36" ht="14.25" customHeight="1">
      <c r="AJ394" s="1"/>
    </row>
    <row r="395" spans="36:36" ht="14.25" customHeight="1">
      <c r="AJ395" s="1"/>
    </row>
    <row r="396" spans="36:36" ht="14.25" customHeight="1">
      <c r="AJ396" s="1"/>
    </row>
    <row r="397" spans="36:36" ht="14.25" customHeight="1">
      <c r="AJ397" s="1"/>
    </row>
    <row r="398" spans="36:36" ht="14.25" customHeight="1">
      <c r="AJ398" s="1"/>
    </row>
    <row r="399" spans="36:36" ht="14.25" customHeight="1">
      <c r="AJ399" s="1"/>
    </row>
    <row r="400" spans="36:36" ht="14.25" customHeight="1">
      <c r="AJ400" s="1"/>
    </row>
    <row r="401" spans="36:36" ht="14.25" customHeight="1">
      <c r="AJ401" s="1"/>
    </row>
    <row r="402" spans="36:36" ht="14.25" customHeight="1">
      <c r="AJ402" s="1"/>
    </row>
    <row r="403" spans="36:36" ht="14.25" customHeight="1">
      <c r="AJ403" s="1"/>
    </row>
    <row r="404" spans="36:36" ht="14.25" customHeight="1">
      <c r="AJ404" s="1"/>
    </row>
    <row r="405" spans="36:36" ht="14.25" customHeight="1">
      <c r="AJ405" s="1"/>
    </row>
    <row r="406" spans="36:36" ht="14.25" customHeight="1">
      <c r="AJ406" s="1"/>
    </row>
    <row r="407" spans="36:36" ht="14.25" customHeight="1">
      <c r="AJ407" s="1"/>
    </row>
    <row r="408" spans="36:36" ht="14.25" customHeight="1">
      <c r="AJ408" s="1"/>
    </row>
    <row r="409" spans="36:36" ht="14.25" customHeight="1">
      <c r="AJ409" s="1"/>
    </row>
    <row r="410" spans="36:36" ht="14.25" customHeight="1">
      <c r="AJ410" s="1"/>
    </row>
    <row r="411" spans="36:36" ht="14.25" customHeight="1">
      <c r="AJ411" s="1"/>
    </row>
    <row r="412" spans="36:36" ht="14.25" customHeight="1">
      <c r="AJ412" s="1"/>
    </row>
    <row r="413" spans="36:36" ht="14.25" customHeight="1">
      <c r="AJ413" s="1"/>
    </row>
    <row r="414" spans="36:36" ht="14.25" customHeight="1">
      <c r="AJ414" s="1"/>
    </row>
    <row r="415" spans="36:36" ht="14.25" customHeight="1">
      <c r="AJ415" s="1"/>
    </row>
    <row r="416" spans="36:36" ht="14.25" customHeight="1">
      <c r="AJ416" s="1"/>
    </row>
    <row r="417" spans="36:36" ht="14.25" customHeight="1">
      <c r="AJ417" s="1"/>
    </row>
    <row r="418" spans="36:36" ht="14.25" customHeight="1">
      <c r="AJ418" s="1"/>
    </row>
    <row r="419" spans="36:36" ht="14.25" customHeight="1">
      <c r="AJ419" s="1"/>
    </row>
    <row r="420" spans="36:36" ht="14.25" customHeight="1">
      <c r="AJ420" s="1"/>
    </row>
    <row r="421" spans="36:36" ht="14.25" customHeight="1">
      <c r="AJ421" s="1"/>
    </row>
    <row r="422" spans="36:36" ht="14.25" customHeight="1">
      <c r="AJ422" s="1"/>
    </row>
    <row r="423" spans="36:36" ht="14.25" customHeight="1">
      <c r="AJ423" s="1"/>
    </row>
    <row r="424" spans="36:36" ht="14.25" customHeight="1">
      <c r="AJ424" s="1"/>
    </row>
    <row r="425" spans="36:36" ht="14.25" customHeight="1">
      <c r="AJ425" s="1"/>
    </row>
    <row r="426" spans="36:36" ht="14.25" customHeight="1">
      <c r="AJ426" s="1"/>
    </row>
    <row r="427" spans="36:36" ht="14.25" customHeight="1">
      <c r="AJ427" s="1"/>
    </row>
    <row r="428" spans="36:36" ht="14.25" customHeight="1">
      <c r="AJ428" s="1"/>
    </row>
    <row r="429" spans="36:36" ht="14.25" customHeight="1">
      <c r="AJ429" s="1"/>
    </row>
    <row r="430" spans="36:36" ht="14.25" customHeight="1">
      <c r="AJ430" s="1"/>
    </row>
    <row r="431" spans="36:36" ht="14.25" customHeight="1">
      <c r="AJ431" s="1"/>
    </row>
    <row r="432" spans="36:36" ht="14.25" customHeight="1">
      <c r="AJ432" s="1"/>
    </row>
    <row r="433" spans="36:36" ht="14.25" customHeight="1">
      <c r="AJ433" s="1"/>
    </row>
    <row r="434" spans="36:36" ht="14.25" customHeight="1">
      <c r="AJ434" s="1"/>
    </row>
    <row r="435" spans="36:36" ht="14.25" customHeight="1">
      <c r="AJ435" s="1"/>
    </row>
    <row r="436" spans="36:36" ht="14.25" customHeight="1">
      <c r="AJ436" s="1"/>
    </row>
    <row r="437" spans="36:36" ht="14.25" customHeight="1">
      <c r="AJ437" s="1"/>
    </row>
    <row r="438" spans="36:36" ht="14.25" customHeight="1">
      <c r="AJ438" s="1"/>
    </row>
    <row r="439" spans="36:36" ht="14.25" customHeight="1">
      <c r="AJ439" s="1"/>
    </row>
    <row r="440" spans="36:36" ht="14.25" customHeight="1">
      <c r="AJ440" s="1"/>
    </row>
    <row r="441" spans="36:36" ht="14.25" customHeight="1">
      <c r="AJ441" s="1"/>
    </row>
    <row r="442" spans="36:36" ht="14.25" customHeight="1">
      <c r="AJ442" s="1"/>
    </row>
    <row r="443" spans="36:36" ht="14.25" customHeight="1">
      <c r="AJ443" s="1"/>
    </row>
    <row r="444" spans="36:36" ht="14.25" customHeight="1">
      <c r="AJ444" s="1"/>
    </row>
    <row r="445" spans="36:36" ht="14.25" customHeight="1">
      <c r="AJ445" s="1"/>
    </row>
    <row r="446" spans="36:36" ht="14.25" customHeight="1">
      <c r="AJ446" s="1"/>
    </row>
    <row r="447" spans="36:36" ht="14.25" customHeight="1">
      <c r="AJ447" s="1"/>
    </row>
    <row r="448" spans="36:36" ht="14.25" customHeight="1">
      <c r="AJ448" s="1"/>
    </row>
    <row r="449" spans="36:36" ht="14.25" customHeight="1">
      <c r="AJ449" s="1"/>
    </row>
    <row r="450" spans="36:36" ht="14.25" customHeight="1">
      <c r="AJ450" s="1"/>
    </row>
    <row r="451" spans="36:36" ht="14.25" customHeight="1">
      <c r="AJ451" s="1"/>
    </row>
    <row r="452" spans="36:36" ht="14.25" customHeight="1">
      <c r="AJ452" s="1"/>
    </row>
    <row r="453" spans="36:36" ht="14.25" customHeight="1">
      <c r="AJ453" s="1"/>
    </row>
    <row r="454" spans="36:36" ht="14.25" customHeight="1">
      <c r="AJ454" s="1"/>
    </row>
    <row r="455" spans="36:36" ht="14.25" customHeight="1">
      <c r="AJ455" s="1"/>
    </row>
    <row r="456" spans="36:36" ht="14.25" customHeight="1">
      <c r="AJ456" s="1"/>
    </row>
    <row r="457" spans="36:36" ht="14.25" customHeight="1">
      <c r="AJ457" s="1"/>
    </row>
    <row r="458" spans="36:36" ht="14.25" customHeight="1">
      <c r="AJ458" s="1"/>
    </row>
    <row r="459" spans="36:36" ht="14.25" customHeight="1">
      <c r="AJ459" s="1"/>
    </row>
    <row r="460" spans="36:36" ht="14.25" customHeight="1">
      <c r="AJ460" s="1"/>
    </row>
    <row r="461" spans="36:36" ht="14.25" customHeight="1">
      <c r="AJ461" s="1"/>
    </row>
    <row r="462" spans="36:36" ht="14.25" customHeight="1">
      <c r="AJ462" s="1"/>
    </row>
    <row r="463" spans="36:36" ht="14.25" customHeight="1">
      <c r="AJ463" s="1"/>
    </row>
    <row r="464" spans="36:36" ht="14.25" customHeight="1">
      <c r="AJ464" s="1"/>
    </row>
    <row r="465" spans="36:36" ht="14.25" customHeight="1">
      <c r="AJ465" s="1"/>
    </row>
    <row r="466" spans="36:36" ht="14.25" customHeight="1">
      <c r="AJ466" s="1"/>
    </row>
    <row r="467" spans="36:36" ht="14.25" customHeight="1">
      <c r="AJ467" s="1"/>
    </row>
    <row r="468" spans="36:36" ht="14.25" customHeight="1">
      <c r="AJ468" s="1"/>
    </row>
    <row r="469" spans="36:36" ht="14.25" customHeight="1">
      <c r="AJ469" s="1"/>
    </row>
    <row r="470" spans="36:36" ht="14.25" customHeight="1">
      <c r="AJ470" s="1"/>
    </row>
    <row r="471" spans="36:36" ht="14.25" customHeight="1">
      <c r="AJ471" s="1"/>
    </row>
    <row r="472" spans="36:36" ht="14.25" customHeight="1">
      <c r="AJ472" s="1"/>
    </row>
    <row r="473" spans="36:36" ht="14.25" customHeight="1">
      <c r="AJ473" s="1"/>
    </row>
    <row r="474" spans="36:36" ht="14.25" customHeight="1">
      <c r="AJ474" s="1"/>
    </row>
    <row r="475" spans="36:36" ht="14.25" customHeight="1">
      <c r="AJ475" s="1"/>
    </row>
    <row r="476" spans="36:36" ht="14.25" customHeight="1">
      <c r="AJ476" s="1"/>
    </row>
    <row r="477" spans="36:36" ht="14.25" customHeight="1">
      <c r="AJ477" s="1"/>
    </row>
    <row r="478" spans="36:36" ht="14.25" customHeight="1">
      <c r="AJ478" s="1"/>
    </row>
    <row r="479" spans="36:36" ht="14.25" customHeight="1">
      <c r="AJ479" s="1"/>
    </row>
    <row r="480" spans="36:36" ht="14.25" customHeight="1">
      <c r="AJ480" s="1"/>
    </row>
    <row r="481" spans="36:36" ht="14.25" customHeight="1">
      <c r="AJ481" s="1"/>
    </row>
    <row r="482" spans="36:36" ht="14.25" customHeight="1">
      <c r="AJ482" s="1"/>
    </row>
    <row r="483" spans="36:36" ht="14.25" customHeight="1">
      <c r="AJ483" s="1"/>
    </row>
    <row r="484" spans="36:36" ht="14.25" customHeight="1">
      <c r="AJ484" s="1"/>
    </row>
    <row r="485" spans="36:36" ht="14.25" customHeight="1">
      <c r="AJ485" s="1"/>
    </row>
    <row r="486" spans="36:36" ht="14.25" customHeight="1">
      <c r="AJ486" s="1"/>
    </row>
    <row r="487" spans="36:36" ht="14.25" customHeight="1">
      <c r="AJ487" s="1"/>
    </row>
    <row r="488" spans="36:36" ht="14.25" customHeight="1">
      <c r="AJ488" s="1"/>
    </row>
    <row r="489" spans="36:36" ht="14.25" customHeight="1">
      <c r="AJ489" s="1"/>
    </row>
    <row r="490" spans="36:36" ht="14.25" customHeight="1">
      <c r="AJ490" s="1"/>
    </row>
    <row r="491" spans="36:36" ht="14.25" customHeight="1">
      <c r="AJ491" s="1"/>
    </row>
    <row r="492" spans="36:36" ht="14.25" customHeight="1">
      <c r="AJ492" s="1"/>
    </row>
  </sheetData>
  <mergeCells count="48">
    <mergeCell ref="B2:AP2"/>
    <mergeCell ref="BF3:BF31"/>
    <mergeCell ref="AM7:AN7"/>
    <mergeCell ref="D13:AI13"/>
    <mergeCell ref="D19:AM19"/>
    <mergeCell ref="AJ22:AN22"/>
    <mergeCell ref="K24:N24"/>
    <mergeCell ref="V24:AD24"/>
    <mergeCell ref="AJ24:AN24"/>
    <mergeCell ref="AJ28:AN28"/>
    <mergeCell ref="W30:AA30"/>
    <mergeCell ref="AJ30:AN30"/>
    <mergeCell ref="B37:AP37"/>
    <mergeCell ref="AK42:AL42"/>
    <mergeCell ref="K25:N25"/>
    <mergeCell ref="V25:AD25"/>
    <mergeCell ref="AJ25:AN25"/>
    <mergeCell ref="K26:N26"/>
    <mergeCell ref="V26:AD26"/>
    <mergeCell ref="AJ26:AN26"/>
    <mergeCell ref="B47:F47"/>
    <mergeCell ref="H47:AE47"/>
    <mergeCell ref="AF47:AL47"/>
    <mergeCell ref="AM47:AO47"/>
    <mergeCell ref="AR44:AS46"/>
    <mergeCell ref="K27:N27"/>
    <mergeCell ref="V27:AD27"/>
    <mergeCell ref="AJ27:AN27"/>
    <mergeCell ref="K28:N28"/>
    <mergeCell ref="V28:AD28"/>
    <mergeCell ref="AM53:AO53"/>
    <mergeCell ref="C50:G50"/>
    <mergeCell ref="I50:AF50"/>
    <mergeCell ref="AJ50:AL50"/>
    <mergeCell ref="AM50:AO50"/>
    <mergeCell ref="AF49:AL49"/>
    <mergeCell ref="AM49:AO49"/>
    <mergeCell ref="AK52:AL52"/>
    <mergeCell ref="AM52:AO52"/>
    <mergeCell ref="AM51:AO51"/>
    <mergeCell ref="C52:G52"/>
    <mergeCell ref="I52:AG52"/>
    <mergeCell ref="C51:G51"/>
    <mergeCell ref="I51:AE51"/>
    <mergeCell ref="AF51:AL51"/>
    <mergeCell ref="C53:G53"/>
    <mergeCell ref="I53:AE53"/>
    <mergeCell ref="AF53:AL53"/>
  </mergeCells>
  <phoneticPr fontId="27" type="noConversion"/>
  <pageMargins left="0.59027779102325439" right="0.59027779102325439" top="0.59027779102325439" bottom="0.59027779102325439" header="0" footer="0"/>
  <pageSetup paperSize="9" scale="73" fitToHeight="100" orientation="portrait" blackAndWhite="1" r:id="rId1"/>
  <headerFooter alignWithMargins="0"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312"/>
  <sheetViews>
    <sheetView showGridLines="0" view="pageBreakPreview" zoomScaleNormal="90" zoomScaleSheetLayoutView="100" workbookViewId="0">
      <pane ySplit="1" topLeftCell="A2" activePane="bottomLeft" state="frozenSplit"/>
      <selection pane="bottomLeft" activeCell="J200" sqref="J200"/>
    </sheetView>
  </sheetViews>
  <sheetFormatPr defaultColWidth="10.5" defaultRowHeight="14.25" customHeight="1"/>
  <cols>
    <col min="1" max="1" width="4.1640625" style="2" customWidth="1"/>
    <col min="2" max="2" width="4.33203125" style="2" customWidth="1"/>
    <col min="3" max="3" width="17.1640625" style="2" customWidth="1"/>
    <col min="4" max="5" width="11.1640625" style="2" customWidth="1"/>
    <col min="6" max="6" width="12.5" style="2" customWidth="1"/>
    <col min="7" max="7" width="7" style="2" customWidth="1"/>
    <col min="8" max="8" width="5.1640625" style="2" customWidth="1"/>
    <col min="9" max="9" width="11.5" style="2" customWidth="1"/>
    <col min="10" max="10" width="18" style="2" customWidth="1"/>
    <col min="11" max="11" width="15.5" style="194" customWidth="1"/>
    <col min="12" max="12" width="4.1640625" style="194" customWidth="1"/>
    <col min="13" max="13" width="14.6640625" style="2" customWidth="1"/>
    <col min="14" max="14" width="8.1640625" style="2" customWidth="1"/>
    <col min="15" max="15" width="29.6640625" style="2" hidden="1" customWidth="1"/>
    <col min="16" max="16" width="16.33203125" style="2" hidden="1" customWidth="1"/>
    <col min="17" max="19" width="20" style="2" hidden="1" customWidth="1"/>
    <col min="20" max="20" width="12.33203125" style="2" hidden="1" customWidth="1"/>
    <col min="21" max="21" width="16.33203125" style="2" hidden="1" customWidth="1"/>
    <col min="22" max="22" width="12.33203125" style="2" hidden="1" customWidth="1"/>
    <col min="23" max="23" width="15" style="2" hidden="1" customWidth="1"/>
    <col min="24" max="24" width="11" style="2" hidden="1" customWidth="1"/>
    <col min="25" max="25" width="15" style="2" hidden="1" customWidth="1"/>
    <col min="26" max="26" width="16.33203125" style="2" hidden="1" customWidth="1"/>
    <col min="27" max="38" width="10.5" style="1" customWidth="1"/>
    <col min="39" max="60" width="10.5" style="2" hidden="1" customWidth="1"/>
    <col min="61" max="16384" width="10.5" style="1"/>
  </cols>
  <sheetData>
    <row r="1" spans="1:41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193"/>
      <c r="L1" s="193"/>
      <c r="M1" s="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O1" s="2" t="s">
        <v>1536</v>
      </c>
    </row>
    <row r="2" spans="1:41" ht="37.5" customHeight="1">
      <c r="A2" s="362" t="s">
        <v>508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63"/>
      <c r="O2" s="9" t="s">
        <v>1497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O2" s="2" t="s">
        <v>1490</v>
      </c>
    </row>
    <row r="3" spans="1:41" ht="7.5" customHeight="1">
      <c r="M3" s="8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1" ht="15.75" customHeight="1">
      <c r="B4" s="12" t="s">
        <v>1499</v>
      </c>
      <c r="D4" s="409" t="str">
        <f>'Rekapitulace stavby'!$J$4</f>
        <v>Rekonstrukce plynové kotelny v Křimicích</v>
      </c>
      <c r="E4" s="353"/>
      <c r="F4" s="353"/>
      <c r="G4" s="353"/>
      <c r="H4" s="353"/>
      <c r="I4" s="353"/>
      <c r="J4" s="353"/>
      <c r="K4" s="353"/>
      <c r="L4" s="353"/>
      <c r="M4" s="8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1" s="3" customFormat="1" ht="18.75" customHeight="1">
      <c r="B5" s="11" t="s">
        <v>1550</v>
      </c>
      <c r="D5" s="422" t="s">
        <v>687</v>
      </c>
      <c r="E5" s="348"/>
      <c r="F5" s="348"/>
      <c r="G5" s="348"/>
      <c r="H5" s="348"/>
      <c r="I5" s="348"/>
      <c r="J5" s="348"/>
      <c r="K5" s="348"/>
      <c r="L5" s="348"/>
      <c r="M5" s="19"/>
    </row>
    <row r="6" spans="1:41" s="3" customFormat="1" ht="14.25" customHeight="1">
      <c r="K6" s="195"/>
      <c r="L6" s="195"/>
      <c r="M6" s="19"/>
    </row>
    <row r="7" spans="1:41" s="3" customFormat="1" ht="15" customHeight="1">
      <c r="B7" s="12" t="s">
        <v>1551</v>
      </c>
      <c r="D7" s="13" t="s">
        <v>960</v>
      </c>
      <c r="M7" s="19"/>
    </row>
    <row r="8" spans="1:41" s="3" customFormat="1" ht="15" customHeight="1">
      <c r="B8" s="12" t="s">
        <v>1502</v>
      </c>
      <c r="D8" s="13" t="s">
        <v>319</v>
      </c>
      <c r="I8" s="12" t="s">
        <v>1504</v>
      </c>
      <c r="J8" s="207"/>
      <c r="K8" s="347">
        <v>41426</v>
      </c>
      <c r="L8" s="348"/>
      <c r="M8" s="19"/>
    </row>
    <row r="9" spans="1:41" s="3" customFormat="1" ht="7.5" customHeight="1">
      <c r="M9" s="19"/>
    </row>
    <row r="10" spans="1:41" s="3" customFormat="1" ht="15" customHeight="1">
      <c r="B10" s="12" t="s">
        <v>1507</v>
      </c>
      <c r="D10" s="2" t="s">
        <v>320</v>
      </c>
      <c r="I10" s="12" t="s">
        <v>1508</v>
      </c>
      <c r="K10" s="13"/>
      <c r="M10" s="19"/>
    </row>
    <row r="11" spans="1:41" s="3" customFormat="1" ht="18.75" customHeight="1">
      <c r="C11" s="13" t="str">
        <f>IF('Rekapitulace stavby'!$D$9="","",'Rekapitulace stavby'!$D$9)</f>
        <v xml:space="preserve"> </v>
      </c>
      <c r="I11" s="12" t="s">
        <v>1509</v>
      </c>
      <c r="K11" s="13"/>
      <c r="M11" s="19"/>
    </row>
    <row r="12" spans="1:41" s="3" customFormat="1" ht="7.5" customHeight="1">
      <c r="M12" s="19"/>
    </row>
    <row r="13" spans="1:41" s="3" customFormat="1" ht="15" customHeight="1">
      <c r="B13" s="12" t="s">
        <v>1510</v>
      </c>
      <c r="I13" s="12" t="s">
        <v>1508</v>
      </c>
      <c r="K13" s="13"/>
      <c r="M13" s="19"/>
    </row>
    <row r="14" spans="1:41" s="3" customFormat="1" ht="18.75" customHeight="1">
      <c r="C14" s="13" t="str">
        <f>IF('Rekapitulace stavby'!$D$12="","",'Rekapitulace stavby'!$D$12)</f>
        <v/>
      </c>
      <c r="I14" s="12" t="s">
        <v>1509</v>
      </c>
      <c r="K14" s="13"/>
      <c r="M14" s="19"/>
    </row>
    <row r="15" spans="1:41" s="3" customFormat="1" ht="7.5" customHeight="1">
      <c r="M15" s="19"/>
    </row>
    <row r="16" spans="1:41" s="3" customFormat="1" ht="15" customHeight="1">
      <c r="B16" s="12" t="s">
        <v>1511</v>
      </c>
      <c r="D16" s="325"/>
      <c r="I16" s="12" t="s">
        <v>1508</v>
      </c>
      <c r="K16" s="13"/>
      <c r="M16" s="19"/>
    </row>
    <row r="17" spans="1:14" s="3" customFormat="1" ht="18.75" customHeight="1">
      <c r="C17" s="13" t="str">
        <f>IF('Rekapitulace stavby'!$D$15="","",'Rekapitulace stavby'!$D$15)</f>
        <v xml:space="preserve"> </v>
      </c>
      <c r="I17" s="12" t="s">
        <v>1509</v>
      </c>
      <c r="K17" s="13"/>
      <c r="M17" s="19"/>
    </row>
    <row r="18" spans="1:14" s="3" customFormat="1" ht="7.5" customHeight="1">
      <c r="K18" s="195"/>
      <c r="L18" s="195"/>
      <c r="M18" s="19"/>
    </row>
    <row r="19" spans="1:14" s="3" customFormat="1" ht="15" customHeight="1">
      <c r="B19" s="12" t="s">
        <v>1512</v>
      </c>
      <c r="K19" s="195"/>
      <c r="L19" s="195"/>
      <c r="M19" s="19"/>
    </row>
    <row r="20" spans="1:14" s="63" customFormat="1" ht="15.75" customHeight="1">
      <c r="C20" s="357"/>
      <c r="D20" s="420"/>
      <c r="E20" s="420"/>
      <c r="F20" s="420"/>
      <c r="G20" s="420"/>
      <c r="H20" s="420"/>
      <c r="I20" s="420"/>
      <c r="J20" s="420"/>
      <c r="K20" s="420"/>
      <c r="L20" s="201"/>
      <c r="M20" s="65"/>
    </row>
    <row r="21" spans="1:14" s="3" customFormat="1" ht="7.5" customHeight="1">
      <c r="K21" s="195"/>
      <c r="L21" s="195"/>
      <c r="M21" s="19"/>
    </row>
    <row r="22" spans="1:14" s="3" customFormat="1" ht="7.5" customHeight="1">
      <c r="B22" s="37"/>
      <c r="C22" s="37"/>
      <c r="D22" s="37"/>
      <c r="E22" s="37"/>
      <c r="F22" s="37"/>
      <c r="G22" s="37"/>
      <c r="H22" s="37"/>
      <c r="I22" s="37"/>
      <c r="J22" s="37"/>
      <c r="K22" s="196"/>
      <c r="L22" s="195"/>
      <c r="M22" s="19"/>
    </row>
    <row r="23" spans="1:14" s="3" customFormat="1" ht="26.25" customHeight="1">
      <c r="B23" s="66" t="s">
        <v>1513</v>
      </c>
      <c r="J23" s="423">
        <f>I49</f>
        <v>200931.11937999999</v>
      </c>
      <c r="K23" s="423"/>
      <c r="L23" s="205"/>
      <c r="M23" s="19"/>
      <c r="N23" s="205"/>
    </row>
    <row r="24" spans="1:14" s="3" customFormat="1" ht="7.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180"/>
      <c r="M24" s="19"/>
      <c r="N24" s="180"/>
    </row>
    <row r="25" spans="1:14" s="3" customFormat="1" ht="15" customHeight="1">
      <c r="B25" s="21" t="s">
        <v>1514</v>
      </c>
      <c r="C25" s="21" t="s">
        <v>1515</v>
      </c>
      <c r="D25" s="22">
        <v>0.21</v>
      </c>
      <c r="E25" s="67" t="s">
        <v>1516</v>
      </c>
      <c r="F25" s="421">
        <f>J23</f>
        <v>200931.11937999999</v>
      </c>
      <c r="G25" s="348"/>
      <c r="H25" s="348"/>
      <c r="K25" s="204">
        <f>F25*0.21</f>
        <v>42195.535069799997</v>
      </c>
      <c r="L25" s="200"/>
      <c r="M25" s="19"/>
      <c r="N25" s="200"/>
    </row>
    <row r="26" spans="1:14" s="3" customFormat="1" ht="15" customHeight="1">
      <c r="C26" s="21" t="s">
        <v>1517</v>
      </c>
      <c r="D26" s="22">
        <v>0.15</v>
      </c>
      <c r="E26" s="67" t="s">
        <v>1516</v>
      </c>
      <c r="F26" s="421">
        <f>SUM($BA$84:$BA$310)</f>
        <v>0</v>
      </c>
      <c r="G26" s="348"/>
      <c r="H26" s="348"/>
      <c r="K26" s="204">
        <v>0</v>
      </c>
      <c r="L26" s="200"/>
      <c r="M26" s="19"/>
      <c r="N26" s="200"/>
    </row>
    <row r="27" spans="1:14" s="3" customFormat="1" ht="15" hidden="1" customHeight="1">
      <c r="C27" s="21" t="s">
        <v>1518</v>
      </c>
      <c r="D27" s="22">
        <v>0.21</v>
      </c>
      <c r="E27" s="67" t="s">
        <v>1516</v>
      </c>
      <c r="F27" s="421">
        <f>SUM($BB$84:$BB$310)</f>
        <v>0</v>
      </c>
      <c r="G27" s="348"/>
      <c r="H27" s="348"/>
      <c r="K27" s="195"/>
      <c r="L27" s="195"/>
      <c r="M27" s="19"/>
    </row>
    <row r="28" spans="1:14" s="3" customFormat="1" ht="15" hidden="1" customHeight="1">
      <c r="C28" s="21" t="s">
        <v>1519</v>
      </c>
      <c r="D28" s="22">
        <v>0.15</v>
      </c>
      <c r="E28" s="67" t="s">
        <v>1516</v>
      </c>
      <c r="F28" s="421">
        <f>SUM($BC$84:$BC$310)</f>
        <v>0</v>
      </c>
      <c r="G28" s="348"/>
      <c r="H28" s="348"/>
      <c r="K28" s="195"/>
      <c r="L28" s="195"/>
      <c r="M28" s="19"/>
    </row>
    <row r="29" spans="1:14" s="3" customFormat="1" ht="15" hidden="1" customHeight="1">
      <c r="C29" s="21" t="s">
        <v>1520</v>
      </c>
      <c r="D29" s="22">
        <v>0</v>
      </c>
      <c r="E29" s="67" t="s">
        <v>1516</v>
      </c>
      <c r="F29" s="421">
        <f>SUM($BD$84:$BD$310)</f>
        <v>0</v>
      </c>
      <c r="G29" s="348"/>
      <c r="H29" s="348"/>
      <c r="K29" s="195"/>
      <c r="L29" s="195"/>
      <c r="M29" s="19"/>
    </row>
    <row r="30" spans="1:14" s="3" customFormat="1" ht="7.5" customHeight="1">
      <c r="K30" s="195"/>
      <c r="L30" s="195"/>
      <c r="M30" s="19"/>
    </row>
    <row r="31" spans="1:14" s="3" customFormat="1" ht="26.25" customHeight="1">
      <c r="A31" s="25"/>
      <c r="B31" s="26" t="s">
        <v>1521</v>
      </c>
      <c r="C31" s="27"/>
      <c r="D31" s="27"/>
      <c r="E31" s="69" t="s">
        <v>1522</v>
      </c>
      <c r="F31" s="28" t="s">
        <v>1523</v>
      </c>
      <c r="G31" s="27"/>
      <c r="H31" s="27"/>
      <c r="I31" s="27"/>
      <c r="J31" s="368">
        <f>J23+K25</f>
        <v>243126.65444979997</v>
      </c>
      <c r="K31" s="415"/>
      <c r="L31" s="202"/>
      <c r="M31" s="29"/>
    </row>
    <row r="32" spans="1:14" s="3" customFormat="1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197"/>
      <c r="L32" s="197"/>
      <c r="M32" s="32"/>
    </row>
    <row r="36" spans="1:13" s="3" customFormat="1" ht="7.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198"/>
      <c r="L36" s="198"/>
      <c r="M36" s="70"/>
    </row>
    <row r="37" spans="1:13" s="3" customFormat="1" ht="37.5" customHeight="1">
      <c r="A37" s="370" t="s">
        <v>509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416"/>
    </row>
    <row r="38" spans="1:13" s="3" customFormat="1" ht="7.5" customHeight="1">
      <c r="K38" s="195"/>
      <c r="L38" s="195"/>
      <c r="M38" s="19"/>
    </row>
    <row r="39" spans="1:13" s="3" customFormat="1" ht="15" customHeight="1">
      <c r="A39" s="12" t="s">
        <v>1499</v>
      </c>
      <c r="D39" s="409" t="str">
        <f>$D$4</f>
        <v>Rekonstrukce plynové kotelny v Křimicích</v>
      </c>
      <c r="E39" s="348"/>
      <c r="F39" s="348"/>
      <c r="G39" s="348"/>
      <c r="H39" s="348"/>
      <c r="I39" s="348"/>
      <c r="J39" s="348"/>
      <c r="K39" s="348"/>
      <c r="L39" s="348"/>
      <c r="M39" s="19"/>
    </row>
    <row r="40" spans="1:13" s="3" customFormat="1" ht="15" customHeight="1">
      <c r="A40" s="11" t="s">
        <v>1550</v>
      </c>
      <c r="D40" s="355" t="str">
        <f>$D$5</f>
        <v>132121-1_1 - SPŠD Křimice - PS - SO 10 Kotelna - Stavební část</v>
      </c>
      <c r="E40" s="348"/>
      <c r="F40" s="348"/>
      <c r="G40" s="348"/>
      <c r="H40" s="348"/>
      <c r="I40" s="348"/>
      <c r="J40" s="348"/>
      <c r="K40" s="348"/>
      <c r="L40" s="348"/>
      <c r="M40" s="19"/>
    </row>
    <row r="41" spans="1:13" s="3" customFormat="1" ht="7.5" customHeight="1">
      <c r="K41" s="195"/>
      <c r="L41" s="195"/>
      <c r="M41" s="19"/>
    </row>
    <row r="42" spans="1:13" s="3" customFormat="1" ht="18.75" customHeight="1">
      <c r="A42" s="12" t="s">
        <v>1502</v>
      </c>
      <c r="D42" s="13" t="s">
        <v>319</v>
      </c>
      <c r="I42" s="12" t="s">
        <v>1504</v>
      </c>
      <c r="K42" s="195"/>
      <c r="L42" s="195"/>
      <c r="M42" s="19"/>
    </row>
    <row r="43" spans="1:13" s="3" customFormat="1" ht="7.5" customHeight="1">
      <c r="K43" s="195"/>
      <c r="L43" s="195"/>
      <c r="M43" s="19"/>
    </row>
    <row r="44" spans="1:13" s="3" customFormat="1" ht="15.75" customHeight="1">
      <c r="A44" s="12" t="s">
        <v>1507</v>
      </c>
      <c r="D44" s="2" t="s">
        <v>320</v>
      </c>
      <c r="I44" s="12" t="s">
        <v>1511</v>
      </c>
      <c r="K44" s="348"/>
      <c r="L44" s="348"/>
      <c r="M44" s="19"/>
    </row>
    <row r="45" spans="1:13" s="3" customFormat="1" ht="15" customHeight="1">
      <c r="A45" s="12" t="s">
        <v>1510</v>
      </c>
      <c r="D45" s="13" t="str">
        <f>IF($C$14="","",$C$14)</f>
        <v/>
      </c>
      <c r="K45" s="195"/>
      <c r="L45" s="195"/>
      <c r="M45" s="19"/>
    </row>
    <row r="46" spans="1:13" s="3" customFormat="1" ht="11.25" customHeight="1">
      <c r="K46" s="195"/>
      <c r="L46" s="195"/>
      <c r="M46" s="19"/>
    </row>
    <row r="47" spans="1:13" s="3" customFormat="1" ht="30" customHeight="1">
      <c r="A47" s="417" t="s">
        <v>1552</v>
      </c>
      <c r="B47" s="418"/>
      <c r="C47" s="418"/>
      <c r="D47" s="418"/>
      <c r="E47" s="418"/>
      <c r="F47" s="417" t="s">
        <v>1553</v>
      </c>
      <c r="G47" s="418"/>
      <c r="H47" s="418"/>
      <c r="I47" s="417"/>
      <c r="J47" s="418"/>
      <c r="K47" s="419"/>
      <c r="L47" s="419"/>
      <c r="M47" s="29"/>
    </row>
    <row r="48" spans="1:13" s="3" customFormat="1" ht="11.25" customHeight="1">
      <c r="K48" s="195"/>
      <c r="L48" s="195"/>
      <c r="M48" s="19"/>
    </row>
    <row r="49" spans="1:42" s="3" customFormat="1" ht="30" customHeight="1">
      <c r="A49" s="47" t="s">
        <v>513</v>
      </c>
      <c r="G49" s="200"/>
      <c r="H49" s="200"/>
      <c r="I49" s="378">
        <f>I50+K61</f>
        <v>200931.11937999999</v>
      </c>
      <c r="J49" s="378"/>
      <c r="K49" s="378"/>
      <c r="L49" s="200"/>
      <c r="M49" s="19"/>
      <c r="AP49" s="3" t="s">
        <v>1555</v>
      </c>
    </row>
    <row r="50" spans="1:42" s="54" customFormat="1" ht="25.5" customHeight="1">
      <c r="B50" s="72" t="s">
        <v>1620</v>
      </c>
      <c r="G50" s="192"/>
      <c r="H50" s="192"/>
      <c r="I50" s="379">
        <f>SUM(K51:K60)</f>
        <v>172548.86117999998</v>
      </c>
      <c r="J50" s="379"/>
      <c r="K50" s="379"/>
      <c r="L50" s="192"/>
      <c r="M50" s="73"/>
    </row>
    <row r="51" spans="1:42" s="74" customFormat="1" ht="21" customHeight="1">
      <c r="B51" s="76" t="s">
        <v>689</v>
      </c>
      <c r="C51" s="76" t="s">
        <v>690</v>
      </c>
      <c r="G51" s="192"/>
      <c r="H51" s="192"/>
      <c r="I51" s="400"/>
      <c r="J51" s="401"/>
      <c r="K51" s="191">
        <f>K86</f>
        <v>260.75999999999993</v>
      </c>
      <c r="L51" s="192"/>
      <c r="M51" s="77"/>
    </row>
    <row r="52" spans="1:42" s="74" customFormat="1" ht="21" customHeight="1">
      <c r="B52" s="76" t="s">
        <v>691</v>
      </c>
      <c r="C52" s="76" t="s">
        <v>692</v>
      </c>
      <c r="G52" s="192"/>
      <c r="H52" s="192"/>
      <c r="I52" s="400"/>
      <c r="J52" s="401"/>
      <c r="K52" s="191">
        <f>K92</f>
        <v>13503.288499999999</v>
      </c>
      <c r="L52" s="192"/>
      <c r="M52" s="77"/>
    </row>
    <row r="53" spans="1:42" s="74" customFormat="1" ht="21" customHeight="1">
      <c r="B53" s="76" t="s">
        <v>693</v>
      </c>
      <c r="C53" s="76" t="s">
        <v>694</v>
      </c>
      <c r="G53" s="192"/>
      <c r="H53" s="192"/>
      <c r="I53" s="400"/>
      <c r="J53" s="401"/>
      <c r="K53" s="191">
        <f>K140</f>
        <v>4239.1539999999995</v>
      </c>
      <c r="L53" s="192"/>
      <c r="M53" s="77"/>
    </row>
    <row r="54" spans="1:42" s="74" customFormat="1" ht="21" customHeight="1">
      <c r="B54" s="76" t="s">
        <v>695</v>
      </c>
      <c r="C54" s="76" t="s">
        <v>696</v>
      </c>
      <c r="G54" s="192"/>
      <c r="H54" s="192"/>
      <c r="I54" s="400"/>
      <c r="J54" s="401"/>
      <c r="K54" s="191">
        <f>K154</f>
        <v>22420.77046</v>
      </c>
      <c r="L54" s="192"/>
      <c r="M54" s="77"/>
    </row>
    <row r="55" spans="1:42" s="74" customFormat="1" ht="21" customHeight="1">
      <c r="B55" s="76" t="s">
        <v>697</v>
      </c>
      <c r="C55" s="76" t="s">
        <v>698</v>
      </c>
      <c r="G55" s="192"/>
      <c r="H55" s="192"/>
      <c r="I55" s="400"/>
      <c r="J55" s="401"/>
      <c r="K55" s="191">
        <f>K199</f>
        <v>106951.52699999999</v>
      </c>
      <c r="L55" s="192"/>
      <c r="M55" s="77"/>
    </row>
    <row r="56" spans="1:42" s="74" customFormat="1" ht="21" customHeight="1">
      <c r="B56" s="76" t="s">
        <v>699</v>
      </c>
      <c r="C56" s="76" t="s">
        <v>700</v>
      </c>
      <c r="G56" s="192"/>
      <c r="H56" s="192"/>
      <c r="I56" s="400"/>
      <c r="J56" s="401"/>
      <c r="K56" s="191">
        <f>K201</f>
        <v>5248</v>
      </c>
      <c r="L56" s="192"/>
      <c r="M56" s="77"/>
    </row>
    <row r="57" spans="1:42" s="74" customFormat="1" ht="21" customHeight="1">
      <c r="B57" s="76" t="s">
        <v>701</v>
      </c>
      <c r="C57" s="76" t="s">
        <v>702</v>
      </c>
      <c r="G57" s="192"/>
      <c r="H57" s="192"/>
      <c r="I57" s="400"/>
      <c r="J57" s="401"/>
      <c r="K57" s="191">
        <f>K203</f>
        <v>4003.5269999999996</v>
      </c>
      <c r="L57" s="192"/>
      <c r="M57" s="77"/>
    </row>
    <row r="58" spans="1:42" s="74" customFormat="1" ht="21" customHeight="1">
      <c r="B58" s="76" t="s">
        <v>703</v>
      </c>
      <c r="C58" s="76" t="s">
        <v>704</v>
      </c>
      <c r="G58" s="192"/>
      <c r="H58" s="192"/>
      <c r="I58" s="400"/>
      <c r="J58" s="401"/>
      <c r="K58" s="191">
        <f>K211</f>
        <v>3820.1258000000003</v>
      </c>
      <c r="L58" s="192"/>
      <c r="M58" s="77"/>
    </row>
    <row r="59" spans="1:42" s="74" customFormat="1" ht="21" customHeight="1">
      <c r="B59" s="76" t="s">
        <v>1613</v>
      </c>
      <c r="C59" s="76" t="s">
        <v>705</v>
      </c>
      <c r="G59" s="192"/>
      <c r="H59" s="192"/>
      <c r="I59" s="400"/>
      <c r="J59" s="401"/>
      <c r="K59" s="191">
        <f>K241</f>
        <v>11506.6008</v>
      </c>
      <c r="L59" s="192"/>
      <c r="M59" s="77"/>
    </row>
    <row r="60" spans="1:42" s="74" customFormat="1" ht="21" customHeight="1">
      <c r="B60" s="76" t="s">
        <v>1851</v>
      </c>
      <c r="C60" s="76" t="s">
        <v>706</v>
      </c>
      <c r="G60" s="192"/>
      <c r="H60" s="192"/>
      <c r="I60" s="400"/>
      <c r="J60" s="401"/>
      <c r="K60" s="191">
        <f>K250</f>
        <v>595.10762</v>
      </c>
      <c r="L60" s="192"/>
      <c r="M60" s="77"/>
    </row>
    <row r="61" spans="1:42" s="54" customFormat="1" ht="25.5" customHeight="1">
      <c r="B61" s="72" t="s">
        <v>1556</v>
      </c>
      <c r="G61" s="192"/>
      <c r="H61" s="192"/>
      <c r="I61" s="379"/>
      <c r="J61" s="401"/>
      <c r="K61" s="206">
        <f>SUM(K62:K66)</f>
        <v>28382.258199999997</v>
      </c>
      <c r="L61" s="192"/>
      <c r="M61" s="73"/>
    </row>
    <row r="62" spans="1:42" s="74" customFormat="1" ht="21" customHeight="1">
      <c r="B62" s="76" t="s">
        <v>707</v>
      </c>
      <c r="C62" s="76" t="s">
        <v>712</v>
      </c>
      <c r="G62" s="192"/>
      <c r="H62" s="192"/>
      <c r="I62" s="400"/>
      <c r="J62" s="401"/>
      <c r="K62" s="191">
        <f>K253</f>
        <v>1216.6462999999999</v>
      </c>
      <c r="L62" s="192"/>
      <c r="M62" s="77"/>
    </row>
    <row r="63" spans="1:42" s="74" customFormat="1" ht="21" customHeight="1">
      <c r="B63" s="76" t="s">
        <v>708</v>
      </c>
      <c r="C63" s="76" t="s">
        <v>713</v>
      </c>
      <c r="G63" s="192"/>
      <c r="H63" s="192"/>
      <c r="I63" s="400"/>
      <c r="J63" s="401"/>
      <c r="K63" s="191">
        <f>K258</f>
        <v>11281.682999999999</v>
      </c>
      <c r="L63" s="192"/>
      <c r="M63" s="77"/>
    </row>
    <row r="64" spans="1:42" s="74" customFormat="1" ht="21" customHeight="1">
      <c r="B64" s="76" t="s">
        <v>709</v>
      </c>
      <c r="C64" s="76" t="s">
        <v>714</v>
      </c>
      <c r="G64" s="192"/>
      <c r="H64" s="192"/>
      <c r="I64" s="400"/>
      <c r="J64" s="401"/>
      <c r="K64" s="191">
        <f>K263</f>
        <v>8128.6149000000005</v>
      </c>
      <c r="L64" s="192"/>
      <c r="M64" s="77"/>
    </row>
    <row r="65" spans="1:14" s="74" customFormat="1" ht="21" customHeight="1">
      <c r="B65" s="76" t="s">
        <v>710</v>
      </c>
      <c r="C65" s="76" t="s">
        <v>715</v>
      </c>
      <c r="G65" s="192"/>
      <c r="H65" s="192"/>
      <c r="I65" s="400"/>
      <c r="J65" s="401"/>
      <c r="K65" s="191">
        <f>K281</f>
        <v>1395.394</v>
      </c>
      <c r="L65" s="192"/>
      <c r="M65" s="77"/>
    </row>
    <row r="66" spans="1:14" s="74" customFormat="1" ht="21" customHeight="1">
      <c r="B66" s="76" t="s">
        <v>711</v>
      </c>
      <c r="C66" s="76" t="s">
        <v>716</v>
      </c>
      <c r="G66" s="192"/>
      <c r="H66" s="192"/>
      <c r="I66" s="400"/>
      <c r="J66" s="401"/>
      <c r="K66" s="191">
        <f>K293</f>
        <v>6359.92</v>
      </c>
      <c r="L66" s="192"/>
      <c r="M66" s="77"/>
    </row>
    <row r="67" spans="1:14" s="3" customFormat="1" ht="22.5" customHeight="1">
      <c r="K67" s="195"/>
      <c r="L67" s="195"/>
      <c r="M67" s="19"/>
    </row>
    <row r="68" spans="1:14" s="3" customFormat="1" ht="7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197"/>
      <c r="L68" s="197"/>
      <c r="M68" s="32"/>
    </row>
    <row r="72" spans="1:14" s="3" customFormat="1" ht="7.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198"/>
      <c r="L72" s="198"/>
      <c r="M72" s="34"/>
      <c r="N72" s="16"/>
    </row>
    <row r="73" spans="1:14" s="3" customFormat="1" ht="37.5" customHeight="1">
      <c r="A73" s="370" t="s">
        <v>512</v>
      </c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16"/>
    </row>
    <row r="74" spans="1:14" s="3" customFormat="1" ht="7.5" customHeight="1">
      <c r="K74" s="195"/>
      <c r="L74" s="195"/>
      <c r="N74" s="16"/>
    </row>
    <row r="75" spans="1:14" s="3" customFormat="1" ht="15" customHeight="1">
      <c r="A75" s="12" t="s">
        <v>1499</v>
      </c>
      <c r="D75" s="409" t="str">
        <f>$D$4</f>
        <v>Rekonstrukce plynové kotelny v Křimicích</v>
      </c>
      <c r="E75" s="348"/>
      <c r="F75" s="348"/>
      <c r="G75" s="348"/>
      <c r="H75" s="348"/>
      <c r="I75" s="348"/>
      <c r="J75" s="348"/>
      <c r="K75" s="348"/>
      <c r="L75" s="348"/>
      <c r="N75" s="16"/>
    </row>
    <row r="76" spans="1:14" s="3" customFormat="1" ht="15" customHeight="1">
      <c r="A76" s="11" t="s">
        <v>1550</v>
      </c>
      <c r="D76" s="355" t="str">
        <f>$D$5</f>
        <v>132121-1_1 - SPŠD Křimice - PS - SO 10 Kotelna - Stavební část</v>
      </c>
      <c r="E76" s="348"/>
      <c r="F76" s="348"/>
      <c r="G76" s="348"/>
      <c r="H76" s="348"/>
      <c r="I76" s="348"/>
      <c r="J76" s="348"/>
      <c r="K76" s="348"/>
      <c r="L76" s="348"/>
      <c r="N76" s="16"/>
    </row>
    <row r="77" spans="1:14" s="3" customFormat="1" ht="7.5" customHeight="1">
      <c r="K77" s="195"/>
      <c r="L77" s="195"/>
      <c r="N77" s="16"/>
    </row>
    <row r="78" spans="1:14" s="3" customFormat="1" ht="18.75" customHeight="1">
      <c r="A78" s="12" t="s">
        <v>1502</v>
      </c>
      <c r="D78" s="13" t="s">
        <v>319</v>
      </c>
      <c r="I78" s="12" t="s">
        <v>1504</v>
      </c>
      <c r="K78" s="195"/>
      <c r="L78" s="195"/>
      <c r="N78" s="16"/>
    </row>
    <row r="79" spans="1:14" s="3" customFormat="1" ht="7.5" customHeight="1">
      <c r="K79" s="195"/>
      <c r="L79" s="195"/>
      <c r="N79" s="16"/>
    </row>
    <row r="80" spans="1:14" s="3" customFormat="1" ht="15.75" customHeight="1">
      <c r="A80" s="12" t="s">
        <v>1507</v>
      </c>
      <c r="D80" s="2" t="s">
        <v>320</v>
      </c>
      <c r="I80" s="12" t="s">
        <v>1511</v>
      </c>
      <c r="K80" s="348"/>
      <c r="L80" s="348"/>
      <c r="N80" s="16"/>
    </row>
    <row r="81" spans="1:60" s="3" customFormat="1" ht="15" customHeight="1">
      <c r="A81" s="12" t="s">
        <v>1510</v>
      </c>
      <c r="D81" s="13" t="str">
        <f>IF($C$14="","",$C$14)</f>
        <v/>
      </c>
      <c r="K81" s="195"/>
      <c r="L81" s="195"/>
      <c r="N81" s="16"/>
    </row>
    <row r="82" spans="1:60" s="3" customFormat="1" ht="11.25" customHeight="1">
      <c r="K82" s="195"/>
      <c r="L82" s="195"/>
      <c r="N82" s="16"/>
    </row>
    <row r="83" spans="1:60" s="78" customFormat="1" ht="30" customHeight="1">
      <c r="A83" s="80" t="s">
        <v>1560</v>
      </c>
      <c r="B83" s="81" t="s">
        <v>1528</v>
      </c>
      <c r="C83" s="81" t="s">
        <v>1524</v>
      </c>
      <c r="D83" s="410" t="s">
        <v>1561</v>
      </c>
      <c r="E83" s="411"/>
      <c r="F83" s="411"/>
      <c r="G83" s="411"/>
      <c r="H83" s="81" t="s">
        <v>1562</v>
      </c>
      <c r="I83" s="81" t="s">
        <v>1563</v>
      </c>
      <c r="J83" s="81" t="s">
        <v>1567</v>
      </c>
      <c r="K83" s="412" t="s">
        <v>1564</v>
      </c>
      <c r="L83" s="413"/>
      <c r="M83" s="82" t="s">
        <v>1565</v>
      </c>
      <c r="N83" s="79"/>
      <c r="O83" s="42" t="s">
        <v>1566</v>
      </c>
      <c r="P83" s="43" t="s">
        <v>1514</v>
      </c>
      <c r="Q83" s="43" t="s">
        <v>1567</v>
      </c>
      <c r="R83" s="43" t="s">
        <v>1568</v>
      </c>
      <c r="S83" s="43" t="s">
        <v>1569</v>
      </c>
      <c r="T83" s="43" t="s">
        <v>1570</v>
      </c>
      <c r="U83" s="43" t="s">
        <v>1571</v>
      </c>
      <c r="V83" s="43" t="s">
        <v>1572</v>
      </c>
      <c r="W83" s="43" t="s">
        <v>1573</v>
      </c>
      <c r="X83" s="43" t="s">
        <v>1574</v>
      </c>
      <c r="Y83" s="44" t="s">
        <v>1575</v>
      </c>
    </row>
    <row r="84" spans="1:60" s="3" customFormat="1" ht="30" customHeight="1">
      <c r="A84" s="47" t="s">
        <v>513</v>
      </c>
      <c r="K84" s="414">
        <f>K85+K252</f>
        <v>200931.11937999999</v>
      </c>
      <c r="L84" s="348"/>
      <c r="N84" s="16"/>
      <c r="O84" s="46"/>
      <c r="P84" s="37"/>
      <c r="Q84" s="37"/>
      <c r="R84" s="83" t="e">
        <f ca="1">$R$85+$R$252+#REF!</f>
        <v>#REF!</v>
      </c>
      <c r="S84" s="83" t="e">
        <f>$S$85+$S$252+#REF!</f>
        <v>#REF!</v>
      </c>
      <c r="T84" s="37"/>
      <c r="U84" s="84" t="e">
        <f ca="1">$U$85+$U$252+#REF!</f>
        <v>#REF!</v>
      </c>
      <c r="V84" s="37"/>
      <c r="W84" s="84" t="e">
        <f ca="1">$W$85+$W$252+#REF!</f>
        <v>#REF!</v>
      </c>
      <c r="X84" s="37"/>
      <c r="Y84" s="85" t="e">
        <f ca="1">$Y$85+$Y$252+#REF!</f>
        <v>#REF!</v>
      </c>
      <c r="AO84" s="3" t="s">
        <v>1530</v>
      </c>
      <c r="AP84" s="3" t="s">
        <v>1555</v>
      </c>
      <c r="BF84" s="86" t="e">
        <f>$BF$85+$BF$252+#REF!</f>
        <v>#REF!</v>
      </c>
    </row>
    <row r="85" spans="1:60" s="87" customFormat="1" ht="37.5" customHeight="1">
      <c r="B85" s="89" t="s">
        <v>1620</v>
      </c>
      <c r="K85" s="408">
        <f>K86+K92+K140+K154+K199+K201+K203+K211+K241+K250</f>
        <v>172548.86117999998</v>
      </c>
      <c r="L85" s="386"/>
      <c r="N85" s="88"/>
      <c r="O85" s="91"/>
      <c r="R85" s="92" t="e">
        <f>#REF!+#REF!</f>
        <v>#REF!</v>
      </c>
      <c r="S85" s="92" t="e">
        <f>#REF!+#REF!</f>
        <v>#REF!</v>
      </c>
      <c r="U85" s="93" t="e">
        <f>#REF!+#REF!</f>
        <v>#REF!</v>
      </c>
      <c r="W85" s="93" t="e">
        <f>#REF!+#REF!</f>
        <v>#REF!</v>
      </c>
      <c r="Y85" s="94" t="e">
        <f>#REF!+#REF!</f>
        <v>#REF!</v>
      </c>
      <c r="AM85" s="90" t="s">
        <v>1501</v>
      </c>
      <c r="AO85" s="90" t="s">
        <v>1530</v>
      </c>
      <c r="AP85" s="90" t="s">
        <v>1531</v>
      </c>
      <c r="AT85" s="90" t="s">
        <v>1577</v>
      </c>
      <c r="BF85" s="95" t="e">
        <f>#REF!+#REF!</f>
        <v>#REF!</v>
      </c>
    </row>
    <row r="86" spans="1:60" s="87" customFormat="1" ht="21" customHeight="1">
      <c r="B86" s="156" t="s">
        <v>885</v>
      </c>
      <c r="K86" s="385">
        <f>K87+K90+K91</f>
        <v>260.75999999999993</v>
      </c>
      <c r="L86" s="386"/>
      <c r="N86" s="88"/>
      <c r="O86" s="91"/>
      <c r="R86" s="92">
        <f ca="1">SUM($R$254:$R$310)</f>
        <v>0</v>
      </c>
      <c r="S86" s="92" t="e">
        <f>SUM($S$254:$S$310)</f>
        <v>#REF!</v>
      </c>
      <c r="U86" s="93">
        <f ca="1">SUM($U$254:$U$310)</f>
        <v>0</v>
      </c>
      <c r="W86" s="93">
        <f ca="1">SUM($W$254:$W$310)</f>
        <v>5.5400000000000005E-2</v>
      </c>
      <c r="Y86" s="94">
        <f ca="1">SUM($Y$254:$Y$310)</f>
        <v>0</v>
      </c>
      <c r="AM86" s="90" t="s">
        <v>1536</v>
      </c>
      <c r="AO86" s="90" t="s">
        <v>1530</v>
      </c>
      <c r="AP86" s="90" t="s">
        <v>1501</v>
      </c>
      <c r="AT86" s="90" t="s">
        <v>1577</v>
      </c>
      <c r="BF86" s="95" t="e">
        <f>SUM($BF$254:$BF$310)</f>
        <v>#REF!</v>
      </c>
    </row>
    <row r="87" spans="1:60" s="3" customFormat="1" ht="27" customHeight="1">
      <c r="A87" s="100">
        <v>1</v>
      </c>
      <c r="B87" s="100" t="s">
        <v>1578</v>
      </c>
      <c r="C87" s="98" t="s">
        <v>717</v>
      </c>
      <c r="D87" s="391" t="s">
        <v>718</v>
      </c>
      <c r="E87" s="381"/>
      <c r="F87" s="381"/>
      <c r="G87" s="382"/>
      <c r="H87" s="161" t="s">
        <v>2077</v>
      </c>
      <c r="I87" s="101">
        <v>0.6</v>
      </c>
      <c r="J87" s="102">
        <v>277.15999999999997</v>
      </c>
      <c r="K87" s="383">
        <f>I87*J87</f>
        <v>166.29599999999996</v>
      </c>
      <c r="L87" s="384"/>
      <c r="M87" s="99" t="s">
        <v>1595</v>
      </c>
      <c r="N87" s="16"/>
      <c r="O87" s="103"/>
      <c r="P87" s="104"/>
      <c r="Q87" s="68"/>
      <c r="R87" s="68"/>
      <c r="S87" s="68"/>
      <c r="V87" s="105"/>
      <c r="W87" s="105"/>
      <c r="X87" s="105"/>
      <c r="Y87" s="106"/>
      <c r="AM87" s="63"/>
      <c r="AO87" s="63"/>
      <c r="AP87" s="63"/>
      <c r="AT87" s="63"/>
      <c r="AZ87" s="107"/>
      <c r="BA87" s="107"/>
      <c r="BB87" s="107"/>
      <c r="BC87" s="107"/>
      <c r="BD87" s="107"/>
      <c r="BE87" s="63"/>
      <c r="BF87" s="107"/>
      <c r="BG87" s="63"/>
      <c r="BH87" s="63"/>
    </row>
    <row r="88" spans="1:60" s="87" customFormat="1" ht="16.5" customHeight="1">
      <c r="B88" s="89"/>
      <c r="D88" s="398" t="s">
        <v>720</v>
      </c>
      <c r="E88" s="398"/>
      <c r="F88" s="398"/>
      <c r="G88" s="398"/>
      <c r="K88" s="199"/>
      <c r="L88" s="203"/>
      <c r="N88" s="88"/>
      <c r="O88" s="91"/>
      <c r="R88" s="92"/>
      <c r="S88" s="92"/>
      <c r="U88" s="93"/>
      <c r="W88" s="93"/>
      <c r="Y88" s="94"/>
      <c r="AA88" s="3"/>
      <c r="AM88" s="90"/>
      <c r="AO88" s="90"/>
      <c r="AP88" s="90"/>
      <c r="AT88" s="90"/>
      <c r="BF88" s="95"/>
    </row>
    <row r="89" spans="1:60" s="87" customFormat="1" ht="16.5" customHeight="1">
      <c r="B89" s="89"/>
      <c r="D89" s="178">
        <v>0.6</v>
      </c>
      <c r="E89" s="179"/>
      <c r="F89" s="179"/>
      <c r="G89" s="179"/>
      <c r="K89" s="199"/>
      <c r="L89" s="203"/>
      <c r="N89" s="88"/>
      <c r="O89" s="91"/>
      <c r="R89" s="92"/>
      <c r="S89" s="92"/>
      <c r="U89" s="93"/>
      <c r="W89" s="93"/>
      <c r="Y89" s="94"/>
      <c r="AA89" s="3"/>
      <c r="AM89" s="90"/>
      <c r="AO89" s="90"/>
      <c r="AP89" s="90"/>
      <c r="AT89" s="90"/>
      <c r="BF89" s="95"/>
    </row>
    <row r="90" spans="1:60" s="3" customFormat="1" ht="27" customHeight="1">
      <c r="A90" s="100">
        <v>2</v>
      </c>
      <c r="B90" s="100" t="s">
        <v>1578</v>
      </c>
      <c r="C90" s="162" t="s">
        <v>721</v>
      </c>
      <c r="D90" s="391" t="s">
        <v>722</v>
      </c>
      <c r="E90" s="381"/>
      <c r="F90" s="381"/>
      <c r="G90" s="382"/>
      <c r="H90" s="161" t="s">
        <v>2077</v>
      </c>
      <c r="I90" s="101">
        <v>0.6</v>
      </c>
      <c r="J90" s="102">
        <v>26.24</v>
      </c>
      <c r="K90" s="383">
        <f>I90*J90</f>
        <v>15.743999999999998</v>
      </c>
      <c r="L90" s="384"/>
      <c r="M90" s="99" t="s">
        <v>1595</v>
      </c>
      <c r="N90" s="16"/>
      <c r="O90" s="103"/>
      <c r="P90" s="104"/>
      <c r="Q90" s="68"/>
      <c r="R90" s="68"/>
      <c r="S90" s="68"/>
      <c r="V90" s="105"/>
      <c r="W90" s="105"/>
      <c r="X90" s="105"/>
      <c r="Y90" s="106"/>
      <c r="AM90" s="63"/>
      <c r="AO90" s="63"/>
      <c r="AP90" s="63"/>
      <c r="AT90" s="63"/>
      <c r="AZ90" s="107"/>
      <c r="BA90" s="107"/>
      <c r="BB90" s="107"/>
      <c r="BC90" s="107"/>
      <c r="BD90" s="107"/>
      <c r="BE90" s="63"/>
      <c r="BF90" s="107"/>
      <c r="BG90" s="63"/>
      <c r="BH90" s="63"/>
    </row>
    <row r="91" spans="1:60" s="3" customFormat="1" ht="27" customHeight="1">
      <c r="A91" s="100">
        <v>3</v>
      </c>
      <c r="B91" s="100" t="s">
        <v>1578</v>
      </c>
      <c r="C91" s="162" t="s">
        <v>723</v>
      </c>
      <c r="D91" s="391" t="s">
        <v>884</v>
      </c>
      <c r="E91" s="381"/>
      <c r="F91" s="381"/>
      <c r="G91" s="382"/>
      <c r="H91" s="161" t="s">
        <v>2077</v>
      </c>
      <c r="I91" s="101">
        <v>0.6</v>
      </c>
      <c r="J91" s="102">
        <v>131.19999999999999</v>
      </c>
      <c r="K91" s="383">
        <f>I91*J91</f>
        <v>78.719999999999985</v>
      </c>
      <c r="L91" s="384"/>
      <c r="M91" s="99" t="s">
        <v>1595</v>
      </c>
      <c r="N91" s="16"/>
      <c r="O91" s="103"/>
      <c r="P91" s="104"/>
      <c r="Q91" s="68"/>
      <c r="R91" s="68"/>
      <c r="S91" s="68"/>
      <c r="V91" s="105"/>
      <c r="W91" s="105"/>
      <c r="X91" s="105"/>
      <c r="Y91" s="106"/>
      <c r="AM91" s="63"/>
      <c r="AO91" s="63"/>
      <c r="AP91" s="63"/>
      <c r="AT91" s="63"/>
      <c r="AZ91" s="107"/>
      <c r="BA91" s="107"/>
      <c r="BB91" s="107"/>
      <c r="BC91" s="107"/>
      <c r="BD91" s="107"/>
      <c r="BE91" s="63"/>
      <c r="BF91" s="107"/>
      <c r="BG91" s="63"/>
      <c r="BH91" s="63"/>
    </row>
    <row r="92" spans="1:60" s="87" customFormat="1" ht="21" customHeight="1">
      <c r="B92" s="156" t="s">
        <v>886</v>
      </c>
      <c r="K92" s="385">
        <f>K93+SUM(K97:L99)+K102+K105+K110+SUM(K115:L118)+K122+K129+SUM(K132:L133)+K137</f>
        <v>13503.288499999999</v>
      </c>
      <c r="L92" s="386"/>
      <c r="N92" s="88"/>
      <c r="O92" s="91"/>
      <c r="R92" s="92">
        <f ca="1">SUM($R$254:$R$310)</f>
        <v>0</v>
      </c>
      <c r="S92" s="92" t="e">
        <f>SUM($S$254:$S$310)</f>
        <v>#REF!</v>
      </c>
      <c r="U92" s="93">
        <f ca="1">SUM($U$254:$U$310)</f>
        <v>0</v>
      </c>
      <c r="W92" s="93">
        <f ca="1">SUM($W$254:$W$310)</f>
        <v>5.5400000000000005E-2</v>
      </c>
      <c r="Y92" s="94">
        <f ca="1">SUM($Y$254:$Y$310)</f>
        <v>0</v>
      </c>
      <c r="AA92" s="3"/>
      <c r="AM92" s="90" t="s">
        <v>1536</v>
      </c>
      <c r="AO92" s="90" t="s">
        <v>1530</v>
      </c>
      <c r="AP92" s="90" t="s">
        <v>1501</v>
      </c>
      <c r="AT92" s="90" t="s">
        <v>1577</v>
      </c>
      <c r="BF92" s="95" t="e">
        <f>SUM($BF$254:$BF$310)</f>
        <v>#REF!</v>
      </c>
    </row>
    <row r="93" spans="1:60" s="3" customFormat="1" ht="27" customHeight="1">
      <c r="A93" s="100">
        <v>4</v>
      </c>
      <c r="B93" s="100" t="s">
        <v>1578</v>
      </c>
      <c r="C93" s="98" t="s">
        <v>724</v>
      </c>
      <c r="D93" s="391" t="s">
        <v>725</v>
      </c>
      <c r="E93" s="381"/>
      <c r="F93" s="381"/>
      <c r="G93" s="382"/>
      <c r="H93" s="161" t="s">
        <v>2077</v>
      </c>
      <c r="I93" s="101">
        <v>0.6</v>
      </c>
      <c r="J93" s="102">
        <v>1323.48</v>
      </c>
      <c r="K93" s="383">
        <f>I93*J93</f>
        <v>794.08799999999997</v>
      </c>
      <c r="L93" s="384"/>
      <c r="M93" s="99" t="s">
        <v>1595</v>
      </c>
      <c r="N93" s="16"/>
      <c r="O93" s="103"/>
      <c r="P93" s="104"/>
      <c r="Q93" s="68"/>
      <c r="R93" s="68"/>
      <c r="S93" s="68"/>
      <c r="V93" s="105"/>
      <c r="W93" s="105"/>
      <c r="X93" s="105"/>
      <c r="Y93" s="106"/>
      <c r="AM93" s="63"/>
      <c r="AO93" s="63"/>
      <c r="AP93" s="63"/>
      <c r="AT93" s="63"/>
      <c r="AZ93" s="107"/>
      <c r="BA93" s="107"/>
      <c r="BB93" s="107"/>
      <c r="BC93" s="107"/>
      <c r="BD93" s="107"/>
      <c r="BE93" s="63"/>
      <c r="BF93" s="107"/>
      <c r="BG93" s="63"/>
      <c r="BH93" s="63"/>
    </row>
    <row r="94" spans="1:60" s="87" customFormat="1" ht="16.5" customHeight="1">
      <c r="B94" s="89"/>
      <c r="D94" s="389" t="s">
        <v>887</v>
      </c>
      <c r="E94" s="398"/>
      <c r="F94" s="398"/>
      <c r="G94" s="398"/>
      <c r="K94" s="199"/>
      <c r="L94" s="203"/>
      <c r="N94" s="88"/>
      <c r="O94" s="91"/>
      <c r="R94" s="92"/>
      <c r="S94" s="92"/>
      <c r="U94" s="93"/>
      <c r="W94" s="93"/>
      <c r="Y94" s="94"/>
      <c r="AA94" s="3"/>
      <c r="AM94" s="90"/>
      <c r="AO94" s="90"/>
      <c r="AP94" s="90"/>
      <c r="AT94" s="90"/>
      <c r="BF94" s="95"/>
    </row>
    <row r="95" spans="1:60" s="87" customFormat="1" ht="16.5" customHeight="1">
      <c r="B95" s="89"/>
      <c r="D95" s="398" t="s">
        <v>720</v>
      </c>
      <c r="E95" s="398"/>
      <c r="F95" s="398"/>
      <c r="G95" s="398"/>
      <c r="K95" s="199"/>
      <c r="L95" s="203"/>
      <c r="N95" s="88"/>
      <c r="O95" s="91"/>
      <c r="R95" s="92"/>
      <c r="S95" s="92"/>
      <c r="U95" s="93"/>
      <c r="W95" s="93"/>
      <c r="Y95" s="94"/>
      <c r="AA95" s="3"/>
      <c r="AM95" s="90"/>
      <c r="AO95" s="90"/>
      <c r="AP95" s="90"/>
      <c r="AT95" s="90"/>
      <c r="BF95" s="95"/>
    </row>
    <row r="96" spans="1:60" s="87" customFormat="1" ht="16.5" customHeight="1">
      <c r="B96" s="89"/>
      <c r="D96" s="178">
        <v>0.6</v>
      </c>
      <c r="E96" s="179"/>
      <c r="F96" s="179"/>
      <c r="G96" s="179"/>
      <c r="K96" s="199"/>
      <c r="L96" s="203"/>
      <c r="N96" s="88"/>
      <c r="O96" s="91"/>
      <c r="R96" s="92"/>
      <c r="S96" s="92"/>
      <c r="U96" s="93"/>
      <c r="W96" s="93"/>
      <c r="Y96" s="94"/>
      <c r="AA96" s="3"/>
      <c r="AM96" s="90"/>
      <c r="AO96" s="90"/>
      <c r="AP96" s="90"/>
      <c r="AT96" s="90"/>
      <c r="BF96" s="95"/>
    </row>
    <row r="97" spans="1:60" s="3" customFormat="1" ht="27" customHeight="1">
      <c r="A97" s="100">
        <v>5</v>
      </c>
      <c r="B97" s="100" t="s">
        <v>1578</v>
      </c>
      <c r="C97" s="98" t="s">
        <v>726</v>
      </c>
      <c r="D97" s="391" t="s">
        <v>727</v>
      </c>
      <c r="E97" s="392" t="s">
        <v>727</v>
      </c>
      <c r="F97" s="392" t="s">
        <v>727</v>
      </c>
      <c r="G97" s="394" t="s">
        <v>727</v>
      </c>
      <c r="H97" s="161" t="s">
        <v>1632</v>
      </c>
      <c r="I97" s="101">
        <v>1.5</v>
      </c>
      <c r="J97" s="102">
        <v>116.44</v>
      </c>
      <c r="K97" s="383">
        <f>I97*J97</f>
        <v>174.66</v>
      </c>
      <c r="L97" s="384"/>
      <c r="M97" s="99" t="s">
        <v>1595</v>
      </c>
      <c r="N97" s="16"/>
      <c r="O97" s="103"/>
      <c r="P97" s="104"/>
      <c r="Q97" s="68"/>
      <c r="R97" s="68"/>
      <c r="S97" s="68"/>
      <c r="V97" s="105"/>
      <c r="W97" s="105"/>
      <c r="X97" s="105"/>
      <c r="Y97" s="106"/>
      <c r="AM97" s="63"/>
      <c r="AO97" s="63"/>
      <c r="AP97" s="63"/>
      <c r="AT97" s="63"/>
      <c r="AZ97" s="107"/>
      <c r="BA97" s="107"/>
      <c r="BB97" s="107"/>
      <c r="BC97" s="107"/>
      <c r="BD97" s="107"/>
      <c r="BE97" s="63"/>
      <c r="BF97" s="107"/>
      <c r="BG97" s="63"/>
      <c r="BH97" s="63"/>
    </row>
    <row r="98" spans="1:60" s="3" customFormat="1" ht="27" customHeight="1">
      <c r="A98" s="100">
        <v>6</v>
      </c>
      <c r="B98" s="100" t="s">
        <v>1578</v>
      </c>
      <c r="C98" s="98" t="s">
        <v>728</v>
      </c>
      <c r="D98" s="391" t="s">
        <v>729</v>
      </c>
      <c r="E98" s="392" t="s">
        <v>729</v>
      </c>
      <c r="F98" s="392" t="s">
        <v>729</v>
      </c>
      <c r="G98" s="394" t="s">
        <v>729</v>
      </c>
      <c r="H98" s="161" t="s">
        <v>1632</v>
      </c>
      <c r="I98" s="101">
        <v>1.5</v>
      </c>
      <c r="J98" s="102">
        <v>27.88</v>
      </c>
      <c r="K98" s="383">
        <f>I98*J98</f>
        <v>41.82</v>
      </c>
      <c r="L98" s="384"/>
      <c r="M98" s="99" t="s">
        <v>1595</v>
      </c>
      <c r="N98" s="16"/>
      <c r="O98" s="103"/>
      <c r="P98" s="104"/>
      <c r="Q98" s="68"/>
      <c r="R98" s="68"/>
      <c r="S98" s="68"/>
      <c r="V98" s="105"/>
      <c r="W98" s="105"/>
      <c r="X98" s="105"/>
      <c r="Y98" s="106"/>
      <c r="AM98" s="63"/>
      <c r="AO98" s="63"/>
      <c r="AP98" s="63"/>
      <c r="AT98" s="63"/>
      <c r="AZ98" s="107"/>
      <c r="BA98" s="107"/>
      <c r="BB98" s="107"/>
      <c r="BC98" s="107"/>
      <c r="BD98" s="107"/>
      <c r="BE98" s="63"/>
      <c r="BF98" s="107"/>
      <c r="BG98" s="63"/>
      <c r="BH98" s="63"/>
    </row>
    <row r="99" spans="1:60" s="3" customFormat="1" ht="27" customHeight="1">
      <c r="A99" s="100">
        <v>7</v>
      </c>
      <c r="B99" s="100" t="s">
        <v>1578</v>
      </c>
      <c r="C99" s="98" t="s">
        <v>730</v>
      </c>
      <c r="D99" s="391" t="s">
        <v>731</v>
      </c>
      <c r="E99" s="392" t="s">
        <v>731</v>
      </c>
      <c r="F99" s="392" t="s">
        <v>731</v>
      </c>
      <c r="G99" s="394" t="s">
        <v>731</v>
      </c>
      <c r="H99" s="161" t="s">
        <v>2077</v>
      </c>
      <c r="I99" s="101">
        <v>0.19</v>
      </c>
      <c r="J99" s="102">
        <v>1323.48</v>
      </c>
      <c r="K99" s="383">
        <f>I99*J99</f>
        <v>251.46120000000002</v>
      </c>
      <c r="L99" s="384"/>
      <c r="M99" s="99" t="s">
        <v>1595</v>
      </c>
      <c r="N99" s="16"/>
      <c r="O99" s="103"/>
      <c r="P99" s="104"/>
      <c r="Q99" s="68"/>
      <c r="R99" s="68"/>
      <c r="S99" s="68"/>
      <c r="V99" s="105"/>
      <c r="W99" s="105"/>
      <c r="X99" s="105"/>
      <c r="Y99" s="106"/>
      <c r="AM99" s="63"/>
      <c r="AO99" s="63"/>
      <c r="AP99" s="63"/>
      <c r="AT99" s="63"/>
      <c r="AZ99" s="107"/>
      <c r="BA99" s="107"/>
      <c r="BB99" s="107"/>
      <c r="BC99" s="107"/>
      <c r="BD99" s="107"/>
      <c r="BE99" s="63"/>
      <c r="BF99" s="107"/>
      <c r="BG99" s="63"/>
      <c r="BH99" s="63"/>
    </row>
    <row r="100" spans="1:60" s="87" customFormat="1" ht="16.5" customHeight="1">
      <c r="B100" s="89"/>
      <c r="D100" s="389" t="s">
        <v>732</v>
      </c>
      <c r="E100" s="398"/>
      <c r="F100" s="398"/>
      <c r="G100" s="398"/>
      <c r="K100" s="199"/>
      <c r="L100" s="203"/>
      <c r="N100" s="88"/>
      <c r="O100" s="91"/>
      <c r="R100" s="92"/>
      <c r="S100" s="92"/>
      <c r="U100" s="93"/>
      <c r="W100" s="93"/>
      <c r="Y100" s="94"/>
      <c r="AA100" s="3"/>
      <c r="AM100" s="90"/>
      <c r="AO100" s="90"/>
      <c r="AP100" s="90"/>
      <c r="AT100" s="90"/>
      <c r="BF100" s="95"/>
    </row>
    <row r="101" spans="1:60" s="87" customFormat="1" ht="16.5" customHeight="1">
      <c r="B101" s="89"/>
      <c r="D101" s="181" t="s">
        <v>733</v>
      </c>
      <c r="E101" s="179"/>
      <c r="F101" s="179"/>
      <c r="G101" s="179"/>
      <c r="K101" s="199"/>
      <c r="L101" s="203"/>
      <c r="N101" s="88"/>
      <c r="O101" s="91"/>
      <c r="R101" s="92"/>
      <c r="S101" s="92"/>
      <c r="U101" s="93"/>
      <c r="W101" s="93"/>
      <c r="Y101" s="94"/>
      <c r="AA101" s="3"/>
      <c r="AM101" s="90"/>
      <c r="AO101" s="90"/>
      <c r="AP101" s="90"/>
      <c r="AT101" s="90"/>
      <c r="BF101" s="95"/>
    </row>
    <row r="102" spans="1:60" s="3" customFormat="1" ht="27" customHeight="1">
      <c r="A102" s="100">
        <v>8</v>
      </c>
      <c r="B102" s="100" t="s">
        <v>1578</v>
      </c>
      <c r="C102" s="98" t="s">
        <v>734</v>
      </c>
      <c r="D102" s="391" t="s">
        <v>735</v>
      </c>
      <c r="E102" s="392" t="s">
        <v>729</v>
      </c>
      <c r="F102" s="392" t="s">
        <v>729</v>
      </c>
      <c r="G102" s="394" t="s">
        <v>729</v>
      </c>
      <c r="H102" s="161" t="s">
        <v>2077</v>
      </c>
      <c r="I102" s="101">
        <v>0.28499999999999998</v>
      </c>
      <c r="J102" s="102">
        <v>1458.78</v>
      </c>
      <c r="K102" s="383">
        <f>I102*J102</f>
        <v>415.75229999999993</v>
      </c>
      <c r="L102" s="384"/>
      <c r="M102" s="99" t="s">
        <v>1595</v>
      </c>
      <c r="N102" s="16"/>
      <c r="O102" s="103"/>
      <c r="P102" s="104"/>
      <c r="Q102" s="68"/>
      <c r="R102" s="68"/>
      <c r="S102" s="68"/>
      <c r="V102" s="105"/>
      <c r="W102" s="105"/>
      <c r="X102" s="105"/>
      <c r="Y102" s="106"/>
      <c r="AM102" s="63"/>
      <c r="AO102" s="63"/>
      <c r="AP102" s="63"/>
      <c r="AT102" s="63"/>
      <c r="AZ102" s="107"/>
      <c r="BA102" s="107"/>
      <c r="BB102" s="107"/>
      <c r="BC102" s="107"/>
      <c r="BD102" s="107"/>
      <c r="BE102" s="63"/>
      <c r="BF102" s="107"/>
      <c r="BG102" s="63"/>
      <c r="BH102" s="63"/>
    </row>
    <row r="103" spans="1:60" s="87" customFormat="1" ht="16.5" customHeight="1">
      <c r="B103" s="89"/>
      <c r="D103" s="389" t="s">
        <v>736</v>
      </c>
      <c r="E103" s="398"/>
      <c r="F103" s="398"/>
      <c r="G103" s="398"/>
      <c r="K103" s="199"/>
      <c r="L103" s="203"/>
      <c r="N103" s="88"/>
      <c r="O103" s="91"/>
      <c r="R103" s="92"/>
      <c r="S103" s="92"/>
      <c r="U103" s="93"/>
      <c r="W103" s="93"/>
      <c r="Y103" s="94"/>
      <c r="AA103" s="3"/>
      <c r="AM103" s="90"/>
      <c r="AO103" s="90"/>
      <c r="AP103" s="90"/>
      <c r="AT103" s="90"/>
      <c r="BF103" s="95"/>
    </row>
    <row r="104" spans="1:60" s="87" customFormat="1" ht="16.5" customHeight="1">
      <c r="B104" s="89"/>
      <c r="D104" s="184">
        <v>0.28499999999999998</v>
      </c>
      <c r="E104" s="177"/>
      <c r="F104" s="177"/>
      <c r="G104" s="177"/>
      <c r="K104" s="199"/>
      <c r="L104" s="203"/>
      <c r="N104" s="88"/>
      <c r="O104" s="91"/>
      <c r="R104" s="92"/>
      <c r="S104" s="92"/>
      <c r="U104" s="93"/>
      <c r="W104" s="93"/>
      <c r="Y104" s="94"/>
      <c r="AA104" s="3"/>
      <c r="AM104" s="90"/>
      <c r="AO104" s="90"/>
      <c r="AP104" s="90"/>
      <c r="AT104" s="90"/>
      <c r="BF104" s="95"/>
    </row>
    <row r="105" spans="1:60" s="3" customFormat="1" ht="27" customHeight="1">
      <c r="A105" s="100">
        <v>9</v>
      </c>
      <c r="B105" s="100" t="s">
        <v>1578</v>
      </c>
      <c r="C105" s="98" t="s">
        <v>737</v>
      </c>
      <c r="D105" s="391" t="s">
        <v>738</v>
      </c>
      <c r="E105" s="381" t="s">
        <v>738</v>
      </c>
      <c r="F105" s="381" t="s">
        <v>738</v>
      </c>
      <c r="G105" s="382" t="s">
        <v>738</v>
      </c>
      <c r="H105" s="161" t="s">
        <v>1618</v>
      </c>
      <c r="I105" s="101">
        <v>0.05</v>
      </c>
      <c r="J105" s="102">
        <v>16953.5</v>
      </c>
      <c r="K105" s="383">
        <f>I105*J105</f>
        <v>847.67500000000007</v>
      </c>
      <c r="L105" s="384"/>
      <c r="M105" s="99" t="s">
        <v>1595</v>
      </c>
      <c r="N105" s="16"/>
      <c r="O105" s="103"/>
      <c r="P105" s="104"/>
      <c r="Q105" s="68"/>
      <c r="R105" s="68"/>
      <c r="S105" s="68"/>
      <c r="V105" s="105"/>
      <c r="W105" s="105"/>
      <c r="X105" s="105"/>
      <c r="Y105" s="106"/>
      <c r="AM105" s="63"/>
      <c r="AO105" s="63"/>
      <c r="AP105" s="63"/>
      <c r="AT105" s="63"/>
      <c r="AZ105" s="107"/>
      <c r="BA105" s="107"/>
      <c r="BB105" s="107"/>
      <c r="BC105" s="107"/>
      <c r="BD105" s="107"/>
      <c r="BE105" s="63"/>
      <c r="BF105" s="107"/>
      <c r="BG105" s="63"/>
      <c r="BH105" s="63"/>
    </row>
    <row r="106" spans="1:60" s="87" customFormat="1" ht="16.5" customHeight="1">
      <c r="B106" s="89"/>
      <c r="D106" s="389" t="s">
        <v>739</v>
      </c>
      <c r="E106" s="398"/>
      <c r="F106" s="398"/>
      <c r="G106" s="398"/>
      <c r="K106" s="199"/>
      <c r="L106" s="203"/>
      <c r="N106" s="88"/>
      <c r="O106" s="91"/>
      <c r="R106" s="92"/>
      <c r="S106" s="92"/>
      <c r="U106" s="93"/>
      <c r="W106" s="93"/>
      <c r="Y106" s="94"/>
      <c r="AA106" s="3"/>
      <c r="AM106" s="90"/>
      <c r="AO106" s="90"/>
      <c r="AP106" s="90"/>
      <c r="AT106" s="90"/>
      <c r="BF106" s="95"/>
    </row>
    <row r="107" spans="1:60" s="87" customFormat="1" ht="16.5" customHeight="1">
      <c r="B107" s="89"/>
      <c r="D107" s="398" t="s">
        <v>740</v>
      </c>
      <c r="E107" s="398"/>
      <c r="F107" s="398"/>
      <c r="G107" s="398"/>
      <c r="I107" s="185">
        <v>2.85</v>
      </c>
      <c r="K107" s="199"/>
      <c r="L107" s="203"/>
      <c r="N107" s="88"/>
      <c r="O107" s="91"/>
      <c r="R107" s="92"/>
      <c r="S107" s="92"/>
      <c r="U107" s="93"/>
      <c r="W107" s="93"/>
      <c r="Y107" s="94"/>
      <c r="AA107" s="3"/>
      <c r="AM107" s="90"/>
      <c r="AO107" s="90"/>
      <c r="AP107" s="90"/>
      <c r="AT107" s="90"/>
      <c r="BF107" s="95"/>
    </row>
    <row r="108" spans="1:60" s="87" customFormat="1" ht="16.5" customHeight="1">
      <c r="B108" s="89"/>
      <c r="D108" s="389" t="s">
        <v>742</v>
      </c>
      <c r="E108" s="389"/>
      <c r="F108" s="389"/>
      <c r="G108" s="389"/>
      <c r="I108" s="185">
        <v>0.05</v>
      </c>
      <c r="K108" s="199"/>
      <c r="L108" s="203"/>
      <c r="N108" s="88"/>
      <c r="O108" s="91"/>
      <c r="R108" s="92"/>
      <c r="S108" s="92"/>
      <c r="U108" s="93"/>
      <c r="W108" s="93"/>
      <c r="Y108" s="94"/>
      <c r="AA108" s="3"/>
      <c r="AM108" s="90"/>
      <c r="AO108" s="90"/>
      <c r="AP108" s="90"/>
      <c r="AT108" s="90"/>
      <c r="BF108" s="95"/>
    </row>
    <row r="109" spans="1:60" s="87" customFormat="1" ht="16.5" customHeight="1">
      <c r="B109" s="89"/>
      <c r="D109" s="184">
        <v>0.05</v>
      </c>
      <c r="E109" s="181"/>
      <c r="F109" s="181"/>
      <c r="G109" s="181"/>
      <c r="I109" s="185"/>
      <c r="K109" s="199"/>
      <c r="L109" s="203"/>
      <c r="N109" s="88"/>
      <c r="O109" s="91"/>
      <c r="R109" s="92"/>
      <c r="S109" s="92"/>
      <c r="U109" s="93"/>
      <c r="W109" s="93"/>
      <c r="Y109" s="94"/>
      <c r="AA109" s="3"/>
      <c r="AM109" s="90"/>
      <c r="AO109" s="90"/>
      <c r="AP109" s="90"/>
      <c r="AT109" s="90"/>
      <c r="BF109" s="95"/>
    </row>
    <row r="110" spans="1:60" s="3" customFormat="1" ht="27" customHeight="1">
      <c r="A110" s="100">
        <v>10</v>
      </c>
      <c r="B110" s="100" t="s">
        <v>1578</v>
      </c>
      <c r="C110" s="98" t="s">
        <v>743</v>
      </c>
      <c r="D110" s="391" t="s">
        <v>744</v>
      </c>
      <c r="E110" s="381" t="s">
        <v>744</v>
      </c>
      <c r="F110" s="381" t="s">
        <v>744</v>
      </c>
      <c r="G110" s="382" t="s">
        <v>744</v>
      </c>
      <c r="H110" s="161" t="s">
        <v>1632</v>
      </c>
      <c r="I110" s="101">
        <v>6.8</v>
      </c>
      <c r="J110" s="102">
        <v>542.02</v>
      </c>
      <c r="K110" s="383">
        <f>I110*J110</f>
        <v>3685.7359999999999</v>
      </c>
      <c r="L110" s="384"/>
      <c r="M110" s="99" t="s">
        <v>1595</v>
      </c>
      <c r="N110" s="16"/>
      <c r="O110" s="103"/>
      <c r="P110" s="104"/>
      <c r="Q110" s="68"/>
      <c r="R110" s="68"/>
      <c r="S110" s="68"/>
      <c r="V110" s="105"/>
      <c r="W110" s="105"/>
      <c r="X110" s="105"/>
      <c r="Y110" s="106"/>
      <c r="AM110" s="63"/>
      <c r="AO110" s="63"/>
      <c r="AP110" s="63"/>
      <c r="AT110" s="63"/>
      <c r="AZ110" s="107"/>
      <c r="BA110" s="107"/>
      <c r="BB110" s="107"/>
      <c r="BC110" s="107"/>
      <c r="BD110" s="107"/>
      <c r="BE110" s="63"/>
      <c r="BF110" s="107"/>
      <c r="BG110" s="63"/>
      <c r="BH110" s="63"/>
    </row>
    <row r="111" spans="1:60" s="87" customFormat="1" ht="16.5" customHeight="1">
      <c r="B111" s="89"/>
      <c r="D111" s="388" t="s">
        <v>745</v>
      </c>
      <c r="E111" s="388" t="s">
        <v>745</v>
      </c>
      <c r="F111" s="388" t="s">
        <v>745</v>
      </c>
      <c r="G111" s="388" t="s">
        <v>745</v>
      </c>
      <c r="K111" s="199"/>
      <c r="L111" s="203"/>
      <c r="N111" s="88"/>
      <c r="O111" s="91"/>
      <c r="R111" s="92"/>
      <c r="S111" s="92"/>
      <c r="U111" s="93"/>
      <c r="W111" s="93"/>
      <c r="Y111" s="94"/>
      <c r="AA111" s="3"/>
      <c r="AM111" s="90"/>
      <c r="AO111" s="90"/>
      <c r="AP111" s="90"/>
      <c r="AT111" s="90"/>
      <c r="BF111" s="95"/>
    </row>
    <row r="112" spans="1:60" s="87" customFormat="1" ht="16.5" customHeight="1">
      <c r="B112" s="89"/>
      <c r="D112" s="398" t="s">
        <v>746</v>
      </c>
      <c r="E112" s="398" t="s">
        <v>746</v>
      </c>
      <c r="F112" s="398" t="s">
        <v>746</v>
      </c>
      <c r="G112" s="398" t="s">
        <v>746</v>
      </c>
      <c r="I112" s="185">
        <v>11.76</v>
      </c>
      <c r="K112" s="199"/>
      <c r="L112" s="203"/>
      <c r="N112" s="88"/>
      <c r="O112" s="91"/>
      <c r="R112" s="92"/>
      <c r="S112" s="92"/>
      <c r="U112" s="93"/>
      <c r="W112" s="93"/>
      <c r="Y112" s="94"/>
      <c r="AA112" s="3"/>
      <c r="AM112" s="90"/>
      <c r="AO112" s="90"/>
      <c r="AP112" s="90"/>
      <c r="AT112" s="90"/>
      <c r="BF112" s="95"/>
    </row>
    <row r="113" spans="1:60" s="87" customFormat="1" ht="16.5" customHeight="1">
      <c r="B113" s="89"/>
      <c r="D113" s="389" t="s">
        <v>747</v>
      </c>
      <c r="E113" s="389"/>
      <c r="F113" s="389"/>
      <c r="G113" s="389"/>
      <c r="I113" s="185">
        <v>-5</v>
      </c>
      <c r="K113" s="199"/>
      <c r="L113" s="203"/>
      <c r="N113" s="88"/>
      <c r="O113" s="91"/>
      <c r="R113" s="92"/>
      <c r="S113" s="92"/>
      <c r="U113" s="93"/>
      <c r="W113" s="93"/>
      <c r="Y113" s="94"/>
      <c r="AA113" s="3"/>
      <c r="AM113" s="90"/>
      <c r="AO113" s="90"/>
      <c r="AP113" s="90"/>
      <c r="AT113" s="90"/>
      <c r="BF113" s="95"/>
    </row>
    <row r="114" spans="1:60" s="87" customFormat="1" ht="16.5" customHeight="1">
      <c r="B114" s="89"/>
      <c r="D114" s="389" t="s">
        <v>748</v>
      </c>
      <c r="E114" s="398"/>
      <c r="F114" s="398"/>
      <c r="G114" s="398"/>
      <c r="K114" s="199"/>
      <c r="L114" s="203"/>
      <c r="N114" s="88"/>
      <c r="O114" s="91"/>
      <c r="R114" s="92"/>
      <c r="S114" s="92"/>
      <c r="U114" s="93"/>
      <c r="W114" s="93"/>
      <c r="Y114" s="94"/>
      <c r="AA114" s="3"/>
      <c r="AM114" s="90"/>
      <c r="AO114" s="90"/>
      <c r="AP114" s="90"/>
      <c r="AT114" s="90"/>
      <c r="BF114" s="95"/>
    </row>
    <row r="115" spans="1:60" s="3" customFormat="1" ht="27" customHeight="1">
      <c r="A115" s="161">
        <v>11</v>
      </c>
      <c r="B115" s="161" t="s">
        <v>1578</v>
      </c>
      <c r="C115" s="162" t="s">
        <v>749</v>
      </c>
      <c r="D115" s="391" t="s">
        <v>750</v>
      </c>
      <c r="E115" s="392" t="s">
        <v>750</v>
      </c>
      <c r="F115" s="392" t="s">
        <v>750</v>
      </c>
      <c r="G115" s="394" t="s">
        <v>750</v>
      </c>
      <c r="H115" s="161" t="s">
        <v>1594</v>
      </c>
      <c r="I115" s="167">
        <v>1</v>
      </c>
      <c r="J115" s="102">
        <v>186.14</v>
      </c>
      <c r="K115" s="383">
        <f>I115*J115</f>
        <v>186.14</v>
      </c>
      <c r="L115" s="384"/>
      <c r="M115" s="99" t="s">
        <v>1595</v>
      </c>
      <c r="N115" s="16"/>
      <c r="O115" s="103"/>
      <c r="P115" s="104"/>
      <c r="Q115" s="68"/>
      <c r="R115" s="68"/>
      <c r="S115" s="68"/>
      <c r="V115" s="105"/>
      <c r="W115" s="105"/>
      <c r="X115" s="105"/>
      <c r="Y115" s="106"/>
      <c r="AM115" s="63"/>
      <c r="AO115" s="63"/>
      <c r="AP115" s="63"/>
      <c r="AT115" s="63"/>
      <c r="AZ115" s="107"/>
      <c r="BA115" s="107"/>
      <c r="BB115" s="107"/>
      <c r="BC115" s="107"/>
      <c r="BD115" s="107"/>
      <c r="BE115" s="63"/>
      <c r="BF115" s="107"/>
      <c r="BG115" s="63"/>
      <c r="BH115" s="63"/>
    </row>
    <row r="116" spans="1:60" s="3" customFormat="1" ht="27" customHeight="1">
      <c r="A116" s="161">
        <v>12</v>
      </c>
      <c r="B116" s="161" t="s">
        <v>1578</v>
      </c>
      <c r="C116" s="162" t="s">
        <v>751</v>
      </c>
      <c r="D116" s="391" t="s">
        <v>752</v>
      </c>
      <c r="E116" s="392"/>
      <c r="F116" s="392"/>
      <c r="G116" s="394"/>
      <c r="H116" s="161" t="s">
        <v>1594</v>
      </c>
      <c r="I116" s="167">
        <v>3</v>
      </c>
      <c r="J116" s="102">
        <v>94.3</v>
      </c>
      <c r="K116" s="383">
        <f>I116*J116</f>
        <v>282.89999999999998</v>
      </c>
      <c r="L116" s="384"/>
      <c r="M116" s="99" t="s">
        <v>1595</v>
      </c>
      <c r="N116" s="16"/>
      <c r="O116" s="103"/>
      <c r="P116" s="104"/>
      <c r="Q116" s="68"/>
      <c r="R116" s="68"/>
      <c r="S116" s="68"/>
      <c r="V116" s="105"/>
      <c r="W116" s="105"/>
      <c r="X116" s="105"/>
      <c r="Y116" s="106"/>
      <c r="AM116" s="63"/>
      <c r="AO116" s="63"/>
      <c r="AP116" s="63"/>
      <c r="AT116" s="63"/>
      <c r="AZ116" s="107"/>
      <c r="BA116" s="107"/>
      <c r="BB116" s="107"/>
      <c r="BC116" s="107"/>
      <c r="BD116" s="107"/>
      <c r="BE116" s="63"/>
      <c r="BF116" s="107"/>
      <c r="BG116" s="63"/>
      <c r="BH116" s="63"/>
    </row>
    <row r="117" spans="1:60" s="3" customFormat="1" ht="27" customHeight="1">
      <c r="A117" s="161">
        <v>13</v>
      </c>
      <c r="B117" s="161" t="s">
        <v>1578</v>
      </c>
      <c r="C117" s="162" t="s">
        <v>753</v>
      </c>
      <c r="D117" s="391" t="s">
        <v>754</v>
      </c>
      <c r="E117" s="392" t="s">
        <v>754</v>
      </c>
      <c r="F117" s="392" t="s">
        <v>754</v>
      </c>
      <c r="G117" s="394" t="s">
        <v>754</v>
      </c>
      <c r="H117" s="161" t="s">
        <v>1594</v>
      </c>
      <c r="I117" s="167">
        <v>3</v>
      </c>
      <c r="J117" s="102">
        <v>403.44</v>
      </c>
      <c r="K117" s="383">
        <f>I117*J117</f>
        <v>1210.32</v>
      </c>
      <c r="L117" s="384"/>
      <c r="M117" s="99" t="s">
        <v>1595</v>
      </c>
      <c r="N117" s="16"/>
      <c r="O117" s="103"/>
      <c r="P117" s="104"/>
      <c r="Q117" s="68"/>
      <c r="R117" s="68"/>
      <c r="S117" s="68"/>
      <c r="V117" s="105"/>
      <c r="W117" s="105"/>
      <c r="X117" s="105"/>
      <c r="Y117" s="106"/>
      <c r="AM117" s="63"/>
      <c r="AO117" s="63"/>
      <c r="AP117" s="63"/>
      <c r="AT117" s="63"/>
      <c r="AZ117" s="107"/>
      <c r="BA117" s="107"/>
      <c r="BB117" s="107"/>
      <c r="BC117" s="107"/>
      <c r="BD117" s="107"/>
      <c r="BE117" s="63"/>
      <c r="BF117" s="107"/>
      <c r="BG117" s="63"/>
      <c r="BH117" s="63"/>
    </row>
    <row r="118" spans="1:60" s="3" customFormat="1" ht="27" customHeight="1">
      <c r="A118" s="161">
        <v>14</v>
      </c>
      <c r="B118" s="161" t="s">
        <v>1578</v>
      </c>
      <c r="C118" s="162" t="s">
        <v>730</v>
      </c>
      <c r="D118" s="391" t="s">
        <v>755</v>
      </c>
      <c r="E118" s="392" t="s">
        <v>755</v>
      </c>
      <c r="F118" s="392" t="s">
        <v>755</v>
      </c>
      <c r="G118" s="394" t="s">
        <v>755</v>
      </c>
      <c r="H118" s="161" t="s">
        <v>2077</v>
      </c>
      <c r="I118" s="167">
        <v>0.2</v>
      </c>
      <c r="J118" s="102">
        <v>1517.82</v>
      </c>
      <c r="K118" s="383">
        <f>I118*J118</f>
        <v>303.56400000000002</v>
      </c>
      <c r="L118" s="384"/>
      <c r="M118" s="99" t="s">
        <v>1595</v>
      </c>
      <c r="N118" s="16"/>
      <c r="O118" s="103"/>
      <c r="P118" s="104"/>
      <c r="Q118" s="68"/>
      <c r="R118" s="68"/>
      <c r="S118" s="68"/>
      <c r="V118" s="105"/>
      <c r="W118" s="105"/>
      <c r="X118" s="105"/>
      <c r="Y118" s="106"/>
      <c r="AM118" s="63"/>
      <c r="AO118" s="63"/>
      <c r="AP118" s="63"/>
      <c r="AT118" s="63"/>
      <c r="AZ118" s="107"/>
      <c r="BA118" s="107"/>
      <c r="BB118" s="107"/>
      <c r="BC118" s="107"/>
      <c r="BD118" s="107"/>
      <c r="BE118" s="63"/>
      <c r="BF118" s="107"/>
      <c r="BG118" s="63"/>
      <c r="BH118" s="63"/>
    </row>
    <row r="119" spans="1:60" s="87" customFormat="1" ht="16.5" customHeight="1">
      <c r="B119" s="89"/>
      <c r="D119" s="388" t="s">
        <v>756</v>
      </c>
      <c r="E119" s="388" t="s">
        <v>756</v>
      </c>
      <c r="F119" s="388" t="s">
        <v>756</v>
      </c>
      <c r="G119" s="388" t="s">
        <v>756</v>
      </c>
      <c r="I119" s="186">
        <v>3</v>
      </c>
      <c r="K119" s="199"/>
      <c r="L119" s="203"/>
      <c r="N119" s="88"/>
      <c r="O119" s="91"/>
      <c r="R119" s="92"/>
      <c r="S119" s="92"/>
      <c r="U119" s="93"/>
      <c r="W119" s="93"/>
      <c r="Y119" s="94"/>
      <c r="AA119" s="3"/>
      <c r="AM119" s="90"/>
      <c r="AO119" s="90"/>
      <c r="AP119" s="90"/>
      <c r="AT119" s="90"/>
      <c r="BF119" s="95"/>
    </row>
    <row r="120" spans="1:60" s="87" customFormat="1" ht="16.5" customHeight="1">
      <c r="B120" s="89"/>
      <c r="D120" s="398" t="s">
        <v>757</v>
      </c>
      <c r="E120" s="398" t="s">
        <v>757</v>
      </c>
      <c r="F120" s="398" t="s">
        <v>757</v>
      </c>
      <c r="G120" s="398" t="s">
        <v>757</v>
      </c>
      <c r="I120" s="186">
        <v>0.18</v>
      </c>
      <c r="K120" s="199"/>
      <c r="L120" s="203"/>
      <c r="N120" s="88"/>
      <c r="O120" s="91"/>
      <c r="R120" s="92"/>
      <c r="S120" s="92"/>
      <c r="U120" s="93"/>
      <c r="W120" s="93"/>
      <c r="Y120" s="94"/>
      <c r="AA120" s="3"/>
      <c r="AM120" s="90"/>
      <c r="AO120" s="90"/>
      <c r="AP120" s="90"/>
      <c r="AT120" s="90"/>
      <c r="BF120" s="95"/>
    </row>
    <row r="121" spans="1:60" s="87" customFormat="1" ht="16.5" customHeight="1">
      <c r="B121" s="89"/>
      <c r="D121" s="178" t="s">
        <v>758</v>
      </c>
      <c r="E121" s="179"/>
      <c r="F121" s="179"/>
      <c r="G121" s="179"/>
      <c r="K121" s="199"/>
      <c r="L121" s="203"/>
      <c r="N121" s="88"/>
      <c r="O121" s="91"/>
      <c r="R121" s="92"/>
      <c r="S121" s="92"/>
      <c r="U121" s="93"/>
      <c r="W121" s="93"/>
      <c r="Y121" s="94"/>
      <c r="AA121" s="3"/>
      <c r="AM121" s="90"/>
      <c r="AO121" s="90"/>
      <c r="AP121" s="90"/>
      <c r="AT121" s="90"/>
      <c r="BF121" s="95"/>
    </row>
    <row r="122" spans="1:60" s="3" customFormat="1" ht="27" customHeight="1">
      <c r="A122" s="161">
        <v>15</v>
      </c>
      <c r="B122" s="161" t="s">
        <v>1578</v>
      </c>
      <c r="C122" s="162" t="s">
        <v>759</v>
      </c>
      <c r="D122" s="391" t="s">
        <v>760</v>
      </c>
      <c r="E122" s="392" t="s">
        <v>755</v>
      </c>
      <c r="F122" s="392" t="s">
        <v>755</v>
      </c>
      <c r="G122" s="394" t="s">
        <v>755</v>
      </c>
      <c r="H122" s="161" t="s">
        <v>1632</v>
      </c>
      <c r="I122" s="167">
        <v>15.6</v>
      </c>
      <c r="J122" s="102">
        <v>106.6</v>
      </c>
      <c r="K122" s="383">
        <f>I122*J122</f>
        <v>1662.9599999999998</v>
      </c>
      <c r="L122" s="384"/>
      <c r="M122" s="99" t="s">
        <v>1595</v>
      </c>
      <c r="N122" s="16"/>
      <c r="O122" s="103"/>
      <c r="P122" s="104"/>
      <c r="Q122" s="68"/>
      <c r="R122" s="68"/>
      <c r="S122" s="68"/>
      <c r="V122" s="105"/>
      <c r="W122" s="105"/>
      <c r="X122" s="105"/>
      <c r="Y122" s="106"/>
      <c r="AM122" s="63"/>
      <c r="AO122" s="63"/>
      <c r="AP122" s="63"/>
      <c r="AT122" s="63"/>
      <c r="AZ122" s="107"/>
      <c r="BA122" s="107"/>
      <c r="BB122" s="107"/>
      <c r="BC122" s="107"/>
      <c r="BD122" s="107"/>
      <c r="BE122" s="63"/>
      <c r="BF122" s="107"/>
      <c r="BG122" s="63"/>
      <c r="BH122" s="63"/>
    </row>
    <row r="123" spans="1:60" s="87" customFormat="1" ht="16.5" customHeight="1">
      <c r="B123" s="89"/>
      <c r="D123" s="388" t="s">
        <v>761</v>
      </c>
      <c r="E123" s="388" t="s">
        <v>761</v>
      </c>
      <c r="F123" s="388" t="s">
        <v>761</v>
      </c>
      <c r="G123" s="388" t="s">
        <v>761</v>
      </c>
      <c r="I123" s="186">
        <v>17.920000000000002</v>
      </c>
      <c r="K123" s="199"/>
      <c r="L123" s="203"/>
      <c r="N123" s="88"/>
      <c r="O123" s="91"/>
      <c r="R123" s="92"/>
      <c r="S123" s="92"/>
      <c r="U123" s="93"/>
      <c r="W123" s="93"/>
      <c r="Y123" s="94"/>
      <c r="AA123" s="3"/>
      <c r="AM123" s="90"/>
      <c r="AO123" s="90"/>
      <c r="AP123" s="90"/>
      <c r="AT123" s="90"/>
      <c r="BF123" s="95"/>
    </row>
    <row r="124" spans="1:60" s="87" customFormat="1" ht="16.5" customHeight="1">
      <c r="B124" s="89"/>
      <c r="D124" s="389" t="s">
        <v>762</v>
      </c>
      <c r="E124" s="398" t="s">
        <v>762</v>
      </c>
      <c r="F124" s="398" t="s">
        <v>762</v>
      </c>
      <c r="G124" s="398" t="s">
        <v>762</v>
      </c>
      <c r="I124" s="186">
        <v>-5</v>
      </c>
      <c r="K124" s="199"/>
      <c r="L124" s="203"/>
      <c r="N124" s="88"/>
      <c r="O124" s="91"/>
      <c r="R124" s="92"/>
      <c r="S124" s="92"/>
      <c r="U124" s="93"/>
      <c r="W124" s="93"/>
      <c r="Y124" s="94"/>
      <c r="AA124" s="3"/>
      <c r="AM124" s="90"/>
      <c r="AO124" s="90"/>
      <c r="AP124" s="90"/>
      <c r="AT124" s="90"/>
      <c r="BF124" s="95"/>
    </row>
    <row r="125" spans="1:60" s="87" customFormat="1" ht="16.5" customHeight="1">
      <c r="B125" s="89"/>
      <c r="D125" s="178" t="s">
        <v>763</v>
      </c>
      <c r="E125" s="179"/>
      <c r="F125" s="179"/>
      <c r="G125" s="179"/>
      <c r="K125" s="199"/>
      <c r="L125" s="203"/>
      <c r="N125" s="88"/>
      <c r="O125" s="91"/>
      <c r="R125" s="92"/>
      <c r="S125" s="92"/>
      <c r="U125" s="93"/>
      <c r="W125" s="93"/>
      <c r="Y125" s="94"/>
      <c r="AA125" s="3"/>
      <c r="AM125" s="90"/>
      <c r="AO125" s="90"/>
      <c r="AP125" s="90"/>
      <c r="AT125" s="90"/>
      <c r="BF125" s="95"/>
    </row>
    <row r="126" spans="1:60" s="87" customFormat="1" ht="16.5" customHeight="1">
      <c r="B126" s="89"/>
      <c r="D126" s="399" t="s">
        <v>764</v>
      </c>
      <c r="E126" s="399"/>
      <c r="F126" s="399"/>
      <c r="G126" s="399"/>
      <c r="I126" s="185">
        <v>0.64</v>
      </c>
      <c r="K126" s="199"/>
      <c r="L126" s="203"/>
      <c r="N126" s="88"/>
      <c r="O126" s="91"/>
      <c r="R126" s="92"/>
      <c r="S126" s="92"/>
      <c r="U126" s="93"/>
      <c r="W126" s="93"/>
      <c r="Y126" s="94"/>
      <c r="AA126" s="3"/>
      <c r="AM126" s="90"/>
      <c r="AO126" s="90"/>
      <c r="AP126" s="90"/>
      <c r="AT126" s="90"/>
      <c r="BF126" s="95"/>
    </row>
    <row r="127" spans="1:60" s="87" customFormat="1" ht="16.5" customHeight="1">
      <c r="B127" s="89"/>
      <c r="D127" s="183" t="s">
        <v>765</v>
      </c>
      <c r="E127" s="179"/>
      <c r="F127" s="179"/>
      <c r="G127" s="179"/>
      <c r="I127" s="185">
        <v>2</v>
      </c>
      <c r="K127" s="199"/>
      <c r="L127" s="203"/>
      <c r="N127" s="88"/>
      <c r="O127" s="91"/>
      <c r="R127" s="92"/>
      <c r="S127" s="92"/>
      <c r="U127" s="93"/>
      <c r="W127" s="93"/>
      <c r="Y127" s="94"/>
      <c r="AA127" s="3"/>
      <c r="AM127" s="90"/>
      <c r="AO127" s="90"/>
      <c r="AP127" s="90"/>
      <c r="AT127" s="90"/>
      <c r="BF127" s="95"/>
    </row>
    <row r="128" spans="1:60" s="87" customFormat="1" ht="16.5" customHeight="1">
      <c r="B128" s="89"/>
      <c r="D128" s="181" t="s">
        <v>766</v>
      </c>
      <c r="E128" s="179"/>
      <c r="F128" s="179"/>
      <c r="G128" s="179"/>
      <c r="K128" s="199"/>
      <c r="L128" s="203"/>
      <c r="N128" s="88"/>
      <c r="O128" s="91"/>
      <c r="R128" s="92"/>
      <c r="S128" s="92"/>
      <c r="U128" s="93"/>
      <c r="W128" s="93"/>
      <c r="Y128" s="94"/>
      <c r="AA128" s="3"/>
      <c r="AM128" s="90"/>
      <c r="AO128" s="90"/>
      <c r="AP128" s="90"/>
      <c r="AT128" s="90"/>
      <c r="BF128" s="95"/>
    </row>
    <row r="129" spans="1:60" s="3" customFormat="1" ht="27" customHeight="1">
      <c r="A129" s="100">
        <v>16</v>
      </c>
      <c r="B129" s="100" t="s">
        <v>1578</v>
      </c>
      <c r="C129" s="98" t="s">
        <v>767</v>
      </c>
      <c r="D129" s="391" t="s">
        <v>768</v>
      </c>
      <c r="E129" s="381" t="s">
        <v>744</v>
      </c>
      <c r="F129" s="381" t="s">
        <v>744</v>
      </c>
      <c r="G129" s="382" t="s">
        <v>744</v>
      </c>
      <c r="H129" s="161" t="s">
        <v>1648</v>
      </c>
      <c r="I129" s="101">
        <v>5.6</v>
      </c>
      <c r="J129" s="102">
        <v>86.1</v>
      </c>
      <c r="K129" s="383">
        <f>I129*J129</f>
        <v>482.15999999999991</v>
      </c>
      <c r="L129" s="384"/>
      <c r="M129" s="99" t="s">
        <v>1595</v>
      </c>
      <c r="N129" s="16"/>
      <c r="O129" s="103"/>
      <c r="P129" s="104"/>
      <c r="Q129" s="68"/>
      <c r="R129" s="68"/>
      <c r="S129" s="68"/>
      <c r="V129" s="105"/>
      <c r="W129" s="105"/>
      <c r="X129" s="105"/>
      <c r="Y129" s="106"/>
      <c r="AM129" s="63"/>
      <c r="AO129" s="63"/>
      <c r="AP129" s="63"/>
      <c r="AT129" s="63"/>
      <c r="AZ129" s="107"/>
      <c r="BA129" s="107"/>
      <c r="BB129" s="107"/>
      <c r="BC129" s="107"/>
      <c r="BD129" s="107"/>
      <c r="BE129" s="63"/>
      <c r="BF129" s="107"/>
      <c r="BG129" s="63"/>
      <c r="BH129" s="63"/>
    </row>
    <row r="130" spans="1:60" s="87" customFormat="1" ht="16.5" customHeight="1">
      <c r="B130" s="89"/>
      <c r="D130" s="388" t="s">
        <v>769</v>
      </c>
      <c r="E130" s="388" t="s">
        <v>745</v>
      </c>
      <c r="F130" s="388" t="s">
        <v>745</v>
      </c>
      <c r="G130" s="388" t="s">
        <v>745</v>
      </c>
      <c r="K130" s="199"/>
      <c r="L130" s="203"/>
      <c r="N130" s="88"/>
      <c r="O130" s="91"/>
      <c r="R130" s="92"/>
      <c r="S130" s="92"/>
      <c r="U130" s="93"/>
      <c r="W130" s="93"/>
      <c r="Y130" s="94"/>
      <c r="AA130" s="3"/>
      <c r="AM130" s="90"/>
      <c r="AO130" s="90"/>
      <c r="AP130" s="90"/>
      <c r="AT130" s="90"/>
      <c r="BF130" s="95"/>
    </row>
    <row r="131" spans="1:60" s="87" customFormat="1" ht="16.5" customHeight="1">
      <c r="B131" s="89"/>
      <c r="D131" s="395">
        <v>5.6</v>
      </c>
      <c r="E131" s="397"/>
      <c r="F131" s="397"/>
      <c r="G131" s="397"/>
      <c r="K131" s="199"/>
      <c r="L131" s="203"/>
      <c r="N131" s="88"/>
      <c r="O131" s="91"/>
      <c r="R131" s="92"/>
      <c r="S131" s="92"/>
      <c r="U131" s="93"/>
      <c r="W131" s="93"/>
      <c r="Y131" s="94"/>
      <c r="AA131" s="3"/>
      <c r="AM131" s="90"/>
      <c r="AO131" s="90"/>
      <c r="AP131" s="90"/>
      <c r="AT131" s="90"/>
      <c r="BF131" s="95"/>
    </row>
    <row r="132" spans="1:60" s="3" customFormat="1" ht="27" customHeight="1">
      <c r="A132" s="100">
        <v>17</v>
      </c>
      <c r="B132" s="100" t="s">
        <v>1578</v>
      </c>
      <c r="C132" s="98" t="s">
        <v>770</v>
      </c>
      <c r="D132" s="391" t="s">
        <v>771</v>
      </c>
      <c r="E132" s="392" t="s">
        <v>771</v>
      </c>
      <c r="F132" s="392" t="s">
        <v>771</v>
      </c>
      <c r="G132" s="394" t="s">
        <v>771</v>
      </c>
      <c r="H132" s="161" t="s">
        <v>1594</v>
      </c>
      <c r="I132" s="101">
        <v>1</v>
      </c>
      <c r="J132" s="102">
        <v>384.58</v>
      </c>
      <c r="K132" s="383">
        <f>I132*J132</f>
        <v>384.58</v>
      </c>
      <c r="L132" s="384"/>
      <c r="M132" s="99" t="s">
        <v>1595</v>
      </c>
      <c r="N132" s="16"/>
      <c r="O132" s="103"/>
      <c r="P132" s="104"/>
      <c r="Q132" s="68"/>
      <c r="R132" s="68"/>
      <c r="S132" s="68"/>
      <c r="V132" s="105"/>
      <c r="W132" s="105"/>
      <c r="X132" s="105"/>
      <c r="Y132" s="106"/>
      <c r="AM132" s="63"/>
      <c r="AO132" s="63"/>
      <c r="AP132" s="63"/>
      <c r="AT132" s="63"/>
      <c r="AZ132" s="107"/>
      <c r="BA132" s="107"/>
      <c r="BB132" s="107"/>
      <c r="BC132" s="107"/>
      <c r="BD132" s="107"/>
      <c r="BE132" s="63"/>
      <c r="BF132" s="107"/>
      <c r="BG132" s="63"/>
      <c r="BH132" s="63"/>
    </row>
    <row r="133" spans="1:60" s="3" customFormat="1" ht="27" customHeight="1">
      <c r="A133" s="100">
        <v>18</v>
      </c>
      <c r="B133" s="100" t="s">
        <v>1578</v>
      </c>
      <c r="C133" s="98" t="s">
        <v>772</v>
      </c>
      <c r="D133" s="391" t="s">
        <v>773</v>
      </c>
      <c r="E133" s="392" t="s">
        <v>773</v>
      </c>
      <c r="F133" s="392" t="s">
        <v>773</v>
      </c>
      <c r="G133" s="394" t="s">
        <v>773</v>
      </c>
      <c r="H133" s="161" t="s">
        <v>1632</v>
      </c>
      <c r="I133" s="101">
        <v>9.1999999999999993</v>
      </c>
      <c r="J133" s="102">
        <v>244.35999999999999</v>
      </c>
      <c r="K133" s="383">
        <f>I133*J133</f>
        <v>2248.1119999999996</v>
      </c>
      <c r="L133" s="384"/>
      <c r="M133" s="99" t="s">
        <v>1595</v>
      </c>
      <c r="N133" s="16"/>
      <c r="O133" s="103"/>
      <c r="P133" s="104"/>
      <c r="Q133" s="68"/>
      <c r="R133" s="68"/>
      <c r="S133" s="68"/>
      <c r="V133" s="105"/>
      <c r="W133" s="105"/>
      <c r="X133" s="105"/>
      <c r="Y133" s="106"/>
      <c r="AM133" s="63"/>
      <c r="AO133" s="63"/>
      <c r="AP133" s="63"/>
      <c r="AT133" s="63"/>
      <c r="AZ133" s="107"/>
      <c r="BA133" s="107"/>
      <c r="BB133" s="107"/>
      <c r="BC133" s="107"/>
      <c r="BD133" s="107"/>
      <c r="BE133" s="63"/>
      <c r="BF133" s="107"/>
      <c r="BG133" s="63"/>
      <c r="BH133" s="63"/>
    </row>
    <row r="134" spans="1:60" s="87" customFormat="1" ht="16.5" customHeight="1">
      <c r="B134" s="89"/>
      <c r="D134" s="388" t="s">
        <v>774</v>
      </c>
      <c r="E134" s="388" t="s">
        <v>774</v>
      </c>
      <c r="F134" s="388" t="s">
        <v>774</v>
      </c>
      <c r="G134" s="388" t="s">
        <v>774</v>
      </c>
      <c r="I134" s="186">
        <v>13.95</v>
      </c>
      <c r="K134" s="199"/>
      <c r="L134" s="203"/>
      <c r="N134" s="88"/>
      <c r="O134" s="91"/>
      <c r="R134" s="92"/>
      <c r="S134" s="92"/>
      <c r="U134" s="93"/>
      <c r="W134" s="93"/>
      <c r="Y134" s="94"/>
      <c r="AA134" s="3"/>
      <c r="AM134" s="90"/>
      <c r="AO134" s="90"/>
      <c r="AP134" s="90"/>
      <c r="AT134" s="90"/>
      <c r="BF134" s="95"/>
    </row>
    <row r="135" spans="1:60" s="87" customFormat="1" ht="16.5" customHeight="1">
      <c r="B135" s="89"/>
      <c r="D135" s="389" t="s">
        <v>775</v>
      </c>
      <c r="E135" s="389"/>
      <c r="F135" s="389"/>
      <c r="G135" s="389"/>
      <c r="I135" s="186">
        <v>-5</v>
      </c>
      <c r="K135" s="199"/>
      <c r="L135" s="203"/>
      <c r="N135" s="88"/>
      <c r="O135" s="91"/>
      <c r="R135" s="92"/>
      <c r="S135" s="92"/>
      <c r="U135" s="93"/>
      <c r="W135" s="93"/>
      <c r="Y135" s="94"/>
      <c r="AA135" s="3"/>
      <c r="AM135" s="90"/>
      <c r="AO135" s="90"/>
      <c r="AP135" s="90"/>
      <c r="AT135" s="90"/>
      <c r="BF135" s="95"/>
    </row>
    <row r="136" spans="1:60" s="87" customFormat="1" ht="16.5" customHeight="1">
      <c r="B136" s="89"/>
      <c r="D136" s="395" t="s">
        <v>890</v>
      </c>
      <c r="E136" s="397"/>
      <c r="F136" s="397"/>
      <c r="G136" s="397"/>
      <c r="K136" s="199"/>
      <c r="L136" s="203"/>
      <c r="N136" s="88"/>
      <c r="O136" s="91"/>
      <c r="R136" s="92"/>
      <c r="S136" s="92"/>
      <c r="U136" s="93"/>
      <c r="W136" s="93"/>
      <c r="Y136" s="94"/>
      <c r="AA136" s="3"/>
      <c r="AM136" s="90"/>
      <c r="AO136" s="90"/>
      <c r="AP136" s="90"/>
      <c r="AT136" s="90"/>
      <c r="BF136" s="95"/>
    </row>
    <row r="137" spans="1:60" s="3" customFormat="1" ht="27" customHeight="1">
      <c r="A137" s="100">
        <v>19</v>
      </c>
      <c r="B137" s="100" t="s">
        <v>1578</v>
      </c>
      <c r="C137" s="98" t="s">
        <v>776</v>
      </c>
      <c r="D137" s="391" t="s">
        <v>777</v>
      </c>
      <c r="E137" s="381" t="s">
        <v>744</v>
      </c>
      <c r="F137" s="381" t="s">
        <v>744</v>
      </c>
      <c r="G137" s="382" t="s">
        <v>744</v>
      </c>
      <c r="H137" s="161" t="s">
        <v>1632</v>
      </c>
      <c r="I137" s="101">
        <v>6</v>
      </c>
      <c r="J137" s="102">
        <v>88.559999999999988</v>
      </c>
      <c r="K137" s="383">
        <f>I137*J137</f>
        <v>531.3599999999999</v>
      </c>
      <c r="L137" s="384"/>
      <c r="M137" s="99" t="s">
        <v>1595</v>
      </c>
      <c r="N137" s="16"/>
      <c r="O137" s="103"/>
      <c r="P137" s="104"/>
      <c r="Q137" s="68"/>
      <c r="R137" s="68"/>
      <c r="S137" s="68"/>
      <c r="V137" s="105"/>
      <c r="W137" s="105"/>
      <c r="X137" s="105"/>
      <c r="Y137" s="106"/>
      <c r="AM137" s="63"/>
      <c r="AO137" s="63"/>
      <c r="AP137" s="63"/>
      <c r="AT137" s="63"/>
      <c r="AZ137" s="107"/>
      <c r="BA137" s="107"/>
      <c r="BB137" s="107"/>
      <c r="BC137" s="107"/>
      <c r="BD137" s="107"/>
      <c r="BE137" s="63"/>
      <c r="BF137" s="107"/>
      <c r="BG137" s="63"/>
      <c r="BH137" s="63"/>
    </row>
    <row r="138" spans="1:60" s="87" customFormat="1" ht="16.5" customHeight="1">
      <c r="B138" s="89"/>
      <c r="D138" s="388" t="s">
        <v>778</v>
      </c>
      <c r="E138" s="388" t="s">
        <v>745</v>
      </c>
      <c r="F138" s="388" t="s">
        <v>745</v>
      </c>
      <c r="G138" s="388" t="s">
        <v>745</v>
      </c>
      <c r="K138" s="199"/>
      <c r="L138" s="203"/>
      <c r="N138" s="88"/>
      <c r="O138" s="91"/>
      <c r="R138" s="92"/>
      <c r="S138" s="92"/>
      <c r="U138" s="93"/>
      <c r="W138" s="93"/>
      <c r="Y138" s="94"/>
      <c r="AA138" s="3"/>
      <c r="AM138" s="90"/>
      <c r="AO138" s="90"/>
      <c r="AP138" s="90"/>
      <c r="AT138" s="90"/>
      <c r="BF138" s="95"/>
    </row>
    <row r="139" spans="1:60" s="87" customFormat="1" ht="16.5" customHeight="1">
      <c r="B139" s="89"/>
      <c r="D139" s="395">
        <v>6</v>
      </c>
      <c r="E139" s="397"/>
      <c r="F139" s="397"/>
      <c r="G139" s="397"/>
      <c r="K139" s="199"/>
      <c r="L139" s="203"/>
      <c r="N139" s="88"/>
      <c r="O139" s="91"/>
      <c r="R139" s="92"/>
      <c r="S139" s="92"/>
      <c r="U139" s="93"/>
      <c r="W139" s="93"/>
      <c r="Y139" s="94"/>
      <c r="AA139" s="3"/>
      <c r="AM139" s="90"/>
      <c r="AO139" s="90"/>
      <c r="AP139" s="90"/>
      <c r="AT139" s="90"/>
      <c r="BF139" s="95"/>
    </row>
    <row r="140" spans="1:60" s="87" customFormat="1" ht="21" customHeight="1">
      <c r="B140" s="156" t="s">
        <v>888</v>
      </c>
      <c r="K140" s="385">
        <f>K141+K142+K146+K150</f>
        <v>4239.1539999999995</v>
      </c>
      <c r="L140" s="386"/>
      <c r="N140" s="88"/>
      <c r="O140" s="91"/>
      <c r="R140" s="92">
        <f ca="1">SUM($R$254:$R$310)</f>
        <v>0</v>
      </c>
      <c r="S140" s="92" t="e">
        <f>SUM($S$254:$S$310)</f>
        <v>#REF!</v>
      </c>
      <c r="U140" s="93">
        <f ca="1">SUM($U$254:$U$310)</f>
        <v>0</v>
      </c>
      <c r="W140" s="93">
        <f ca="1">SUM($W$254:$W$310)</f>
        <v>5.5400000000000005E-2</v>
      </c>
      <c r="Y140" s="94">
        <f ca="1">SUM($Y$254:$Y$310)</f>
        <v>0</v>
      </c>
      <c r="AA140" s="3"/>
      <c r="AM140" s="90" t="s">
        <v>1536</v>
      </c>
      <c r="AO140" s="90" t="s">
        <v>1530</v>
      </c>
      <c r="AP140" s="90" t="s">
        <v>1501</v>
      </c>
      <c r="AT140" s="90" t="s">
        <v>1577</v>
      </c>
      <c r="BF140" s="95" t="e">
        <f>SUM($BF$254:$BF$310)</f>
        <v>#REF!</v>
      </c>
    </row>
    <row r="141" spans="1:60" s="3" customFormat="1" ht="27" customHeight="1">
      <c r="A141" s="100">
        <v>20</v>
      </c>
      <c r="B141" s="100" t="s">
        <v>1578</v>
      </c>
      <c r="C141" s="98" t="s">
        <v>779</v>
      </c>
      <c r="D141" s="391" t="s">
        <v>780</v>
      </c>
      <c r="E141" s="381"/>
      <c r="F141" s="381"/>
      <c r="G141" s="382"/>
      <c r="H141" s="161" t="s">
        <v>1594</v>
      </c>
      <c r="I141" s="101">
        <v>4</v>
      </c>
      <c r="J141" s="102">
        <v>255.01999999999998</v>
      </c>
      <c r="K141" s="383">
        <f>I141*J141</f>
        <v>1020.0799999999999</v>
      </c>
      <c r="L141" s="384"/>
      <c r="M141" s="99" t="s">
        <v>1595</v>
      </c>
      <c r="N141" s="16"/>
      <c r="O141" s="103"/>
      <c r="P141" s="104"/>
      <c r="Q141" s="68"/>
      <c r="R141" s="68"/>
      <c r="S141" s="68"/>
      <c r="V141" s="105"/>
      <c r="W141" s="105"/>
      <c r="X141" s="105"/>
      <c r="Y141" s="106"/>
      <c r="AM141" s="63"/>
      <c r="AO141" s="63"/>
      <c r="AP141" s="63"/>
      <c r="AT141" s="63"/>
      <c r="AZ141" s="107"/>
      <c r="BA141" s="107"/>
      <c r="BB141" s="107"/>
      <c r="BC141" s="107"/>
      <c r="BD141" s="107"/>
      <c r="BE141" s="63"/>
      <c r="BF141" s="107"/>
      <c r="BG141" s="63"/>
      <c r="BH141" s="63"/>
    </row>
    <row r="142" spans="1:60" s="3" customFormat="1" ht="27" customHeight="1">
      <c r="A142" s="100">
        <v>21</v>
      </c>
      <c r="B142" s="100" t="s">
        <v>1578</v>
      </c>
      <c r="C142" s="162" t="s">
        <v>781</v>
      </c>
      <c r="D142" s="391" t="s">
        <v>782</v>
      </c>
      <c r="E142" s="392" t="s">
        <v>773</v>
      </c>
      <c r="F142" s="392" t="s">
        <v>773</v>
      </c>
      <c r="G142" s="394" t="s">
        <v>773</v>
      </c>
      <c r="H142" s="161" t="s">
        <v>2077</v>
      </c>
      <c r="I142" s="101">
        <v>0.75</v>
      </c>
      <c r="J142" s="102">
        <v>1710.52</v>
      </c>
      <c r="K142" s="383">
        <f>I142*J142</f>
        <v>1282.8899999999999</v>
      </c>
      <c r="L142" s="384"/>
      <c r="M142" s="99" t="s">
        <v>1595</v>
      </c>
      <c r="N142" s="16"/>
      <c r="O142" s="103"/>
      <c r="P142" s="104"/>
      <c r="Q142" s="68"/>
      <c r="R142" s="68"/>
      <c r="S142" s="68"/>
      <c r="V142" s="105"/>
      <c r="W142" s="105"/>
      <c r="X142" s="105"/>
      <c r="Y142" s="106"/>
      <c r="AM142" s="63"/>
      <c r="AO142" s="63"/>
      <c r="AP142" s="63"/>
      <c r="AT142" s="63"/>
      <c r="AZ142" s="107"/>
      <c r="BA142" s="107"/>
      <c r="BB142" s="107"/>
      <c r="BC142" s="107"/>
      <c r="BD142" s="107"/>
      <c r="BE142" s="63"/>
      <c r="BF142" s="107"/>
      <c r="BG142" s="63"/>
      <c r="BH142" s="63"/>
    </row>
    <row r="143" spans="1:60" s="87" customFormat="1" ht="16.5" customHeight="1">
      <c r="B143" s="89"/>
      <c r="D143" s="388" t="s">
        <v>783</v>
      </c>
      <c r="E143" s="388" t="s">
        <v>783</v>
      </c>
      <c r="F143" s="388" t="s">
        <v>783</v>
      </c>
      <c r="G143" s="388" t="s">
        <v>783</v>
      </c>
      <c r="I143" s="186"/>
      <c r="K143" s="199"/>
      <c r="L143" s="203"/>
      <c r="N143" s="88"/>
      <c r="O143" s="91"/>
      <c r="R143" s="92"/>
      <c r="S143" s="92"/>
      <c r="U143" s="93"/>
      <c r="W143" s="93"/>
      <c r="Y143" s="94"/>
      <c r="AA143" s="3"/>
      <c r="AM143" s="90"/>
      <c r="AO143" s="90"/>
      <c r="AP143" s="90"/>
      <c r="AT143" s="90"/>
      <c r="BF143" s="95"/>
    </row>
    <row r="144" spans="1:60" s="87" customFormat="1" ht="16.5" customHeight="1">
      <c r="B144" s="89"/>
      <c r="D144" s="389" t="s">
        <v>784</v>
      </c>
      <c r="E144" s="389" t="s">
        <v>784</v>
      </c>
      <c r="F144" s="389" t="s">
        <v>784</v>
      </c>
      <c r="G144" s="389" t="s">
        <v>784</v>
      </c>
      <c r="I144" s="186">
        <v>0.7</v>
      </c>
      <c r="K144" s="199"/>
      <c r="L144" s="203"/>
      <c r="N144" s="88"/>
      <c r="O144" s="91"/>
      <c r="R144" s="92"/>
      <c r="S144" s="92"/>
      <c r="U144" s="93"/>
      <c r="W144" s="93"/>
      <c r="Y144" s="94"/>
      <c r="AA144" s="3"/>
      <c r="AM144" s="90"/>
      <c r="AO144" s="90"/>
      <c r="AP144" s="90"/>
      <c r="AT144" s="90"/>
      <c r="BF144" s="95"/>
    </row>
    <row r="145" spans="1:60" s="87" customFormat="1" ht="16.5" customHeight="1">
      <c r="B145" s="89"/>
      <c r="D145" s="395" t="s">
        <v>889</v>
      </c>
      <c r="E145" s="395"/>
      <c r="F145" s="395"/>
      <c r="G145" s="395"/>
      <c r="K145" s="199"/>
      <c r="L145" s="203"/>
      <c r="N145" s="88"/>
      <c r="O145" s="91"/>
      <c r="R145" s="92"/>
      <c r="S145" s="92"/>
      <c r="U145" s="93"/>
      <c r="W145" s="93"/>
      <c r="Y145" s="94"/>
      <c r="AA145" s="3"/>
      <c r="AM145" s="90"/>
      <c r="AO145" s="90"/>
      <c r="AP145" s="90"/>
      <c r="AT145" s="90"/>
      <c r="BF145" s="95"/>
    </row>
    <row r="146" spans="1:60" s="3" customFormat="1" ht="27" customHeight="1">
      <c r="A146" s="100">
        <v>22</v>
      </c>
      <c r="B146" s="100" t="s">
        <v>1578</v>
      </c>
      <c r="C146" s="162" t="s">
        <v>781</v>
      </c>
      <c r="D146" s="391" t="s">
        <v>785</v>
      </c>
      <c r="E146" s="392" t="s">
        <v>773</v>
      </c>
      <c r="F146" s="392" t="s">
        <v>773</v>
      </c>
      <c r="G146" s="394" t="s">
        <v>773</v>
      </c>
      <c r="H146" s="161" t="s">
        <v>2077</v>
      </c>
      <c r="I146" s="101">
        <v>0.2</v>
      </c>
      <c r="J146" s="102">
        <v>1710.52</v>
      </c>
      <c r="K146" s="383">
        <f>I146*J146</f>
        <v>342.10400000000004</v>
      </c>
      <c r="L146" s="384"/>
      <c r="M146" s="99" t="s">
        <v>1595</v>
      </c>
      <c r="N146" s="16"/>
      <c r="O146" s="103"/>
      <c r="P146" s="104"/>
      <c r="Q146" s="68"/>
      <c r="R146" s="68"/>
      <c r="S146" s="68"/>
      <c r="V146" s="105"/>
      <c r="W146" s="105"/>
      <c r="X146" s="105"/>
      <c r="Y146" s="106"/>
      <c r="AM146" s="63"/>
      <c r="AO146" s="63"/>
      <c r="AP146" s="63"/>
      <c r="AT146" s="63"/>
      <c r="AZ146" s="107"/>
      <c r="BA146" s="107"/>
      <c r="BB146" s="107"/>
      <c r="BC146" s="107"/>
      <c r="BD146" s="107"/>
      <c r="BE146" s="63"/>
      <c r="BF146" s="107"/>
      <c r="BG146" s="63"/>
      <c r="BH146" s="63"/>
    </row>
    <row r="147" spans="1:60" s="87" customFormat="1" ht="16.5" customHeight="1">
      <c r="B147" s="89"/>
      <c r="D147" s="388" t="s">
        <v>783</v>
      </c>
      <c r="E147" s="388" t="s">
        <v>783</v>
      </c>
      <c r="F147" s="388" t="s">
        <v>783</v>
      </c>
      <c r="G147" s="388" t="s">
        <v>783</v>
      </c>
      <c r="I147" s="186"/>
      <c r="K147" s="199"/>
      <c r="L147" s="203"/>
      <c r="N147" s="88"/>
      <c r="O147" s="91"/>
      <c r="R147" s="92"/>
      <c r="S147" s="92"/>
      <c r="U147" s="93"/>
      <c r="W147" s="93"/>
      <c r="Y147" s="94"/>
      <c r="AA147" s="3"/>
      <c r="AM147" s="90"/>
      <c r="AO147" s="90"/>
      <c r="AP147" s="90"/>
      <c r="AT147" s="90"/>
      <c r="BF147" s="95"/>
    </row>
    <row r="148" spans="1:60" s="87" customFormat="1" ht="16.5" customHeight="1">
      <c r="B148" s="89"/>
      <c r="D148" s="389" t="s">
        <v>786</v>
      </c>
      <c r="E148" s="389" t="s">
        <v>786</v>
      </c>
      <c r="F148" s="389" t="s">
        <v>786</v>
      </c>
      <c r="G148" s="389" t="s">
        <v>786</v>
      </c>
      <c r="I148" s="186">
        <v>0.192</v>
      </c>
      <c r="K148" s="199"/>
      <c r="L148" s="203"/>
      <c r="N148" s="88"/>
      <c r="O148" s="91"/>
      <c r="R148" s="92"/>
      <c r="S148" s="92"/>
      <c r="U148" s="93"/>
      <c r="W148" s="93"/>
      <c r="Y148" s="94"/>
      <c r="AA148" s="3"/>
      <c r="AM148" s="90"/>
      <c r="AO148" s="90"/>
      <c r="AP148" s="90"/>
      <c r="AT148" s="90"/>
      <c r="BF148" s="95"/>
    </row>
    <row r="149" spans="1:60" s="87" customFormat="1" ht="16.5" customHeight="1">
      <c r="B149" s="89"/>
      <c r="D149" s="395" t="s">
        <v>758</v>
      </c>
      <c r="E149" s="395"/>
      <c r="F149" s="395"/>
      <c r="G149" s="395"/>
      <c r="K149" s="199"/>
      <c r="L149" s="203"/>
      <c r="N149" s="88"/>
      <c r="O149" s="91"/>
      <c r="R149" s="92"/>
      <c r="S149" s="92"/>
      <c r="U149" s="93"/>
      <c r="W149" s="93"/>
      <c r="Y149" s="94"/>
      <c r="AA149" s="3"/>
      <c r="AM149" s="90"/>
      <c r="AO149" s="90"/>
      <c r="AP149" s="90"/>
      <c r="AT149" s="90"/>
      <c r="BF149" s="95"/>
    </row>
    <row r="150" spans="1:60" s="3" customFormat="1" ht="27" customHeight="1">
      <c r="A150" s="100">
        <v>23</v>
      </c>
      <c r="B150" s="100" t="s">
        <v>1578</v>
      </c>
      <c r="C150" s="98" t="s">
        <v>776</v>
      </c>
      <c r="D150" s="391" t="s">
        <v>787</v>
      </c>
      <c r="E150" s="381"/>
      <c r="F150" s="381"/>
      <c r="G150" s="382"/>
      <c r="H150" s="161" t="s">
        <v>1632</v>
      </c>
      <c r="I150" s="101">
        <v>18</v>
      </c>
      <c r="J150" s="102">
        <v>88.559999999999988</v>
      </c>
      <c r="K150" s="383">
        <f>I150*J150</f>
        <v>1594.0799999999997</v>
      </c>
      <c r="L150" s="384"/>
      <c r="M150" s="99" t="s">
        <v>1595</v>
      </c>
      <c r="N150" s="16"/>
      <c r="O150" s="103"/>
      <c r="P150" s="104"/>
      <c r="Q150" s="68"/>
      <c r="R150" s="68"/>
      <c r="S150" s="68"/>
      <c r="V150" s="105"/>
      <c r="W150" s="105"/>
      <c r="X150" s="105"/>
      <c r="Y150" s="106"/>
      <c r="AM150" s="63"/>
      <c r="AO150" s="63"/>
      <c r="AP150" s="63"/>
      <c r="AT150" s="63"/>
      <c r="AZ150" s="107"/>
      <c r="BA150" s="107"/>
      <c r="BB150" s="107"/>
      <c r="BC150" s="107"/>
      <c r="BD150" s="107"/>
      <c r="BE150" s="63"/>
      <c r="BF150" s="107"/>
      <c r="BG150" s="63"/>
      <c r="BH150" s="63"/>
    </row>
    <row r="151" spans="1:60" s="87" customFormat="1" ht="16.5" customHeight="1">
      <c r="B151" s="89"/>
      <c r="D151" s="388" t="s">
        <v>788</v>
      </c>
      <c r="E151" s="388" t="s">
        <v>788</v>
      </c>
      <c r="F151" s="388" t="s">
        <v>788</v>
      </c>
      <c r="G151" s="388" t="s">
        <v>788</v>
      </c>
      <c r="I151" s="186"/>
      <c r="K151" s="199"/>
      <c r="L151" s="203"/>
      <c r="N151" s="88"/>
      <c r="O151" s="91"/>
      <c r="R151" s="92"/>
      <c r="S151" s="92"/>
      <c r="U151" s="93"/>
      <c r="W151" s="93"/>
      <c r="Y151" s="94"/>
      <c r="AA151" s="3"/>
      <c r="AM151" s="90"/>
      <c r="AO151" s="90"/>
      <c r="AP151" s="90"/>
      <c r="AT151" s="90"/>
      <c r="BF151" s="95"/>
    </row>
    <row r="152" spans="1:60" s="87" customFormat="1" ht="16.5" customHeight="1">
      <c r="B152" s="89"/>
      <c r="D152" s="389" t="s">
        <v>789</v>
      </c>
      <c r="E152" s="389" t="s">
        <v>789</v>
      </c>
      <c r="F152" s="389" t="s">
        <v>789</v>
      </c>
      <c r="G152" s="389" t="s">
        <v>789</v>
      </c>
      <c r="I152" s="186">
        <v>18</v>
      </c>
      <c r="K152" s="199"/>
      <c r="L152" s="203"/>
      <c r="N152" s="88"/>
      <c r="O152" s="91"/>
      <c r="R152" s="92"/>
      <c r="S152" s="92"/>
      <c r="U152" s="93"/>
      <c r="W152" s="93"/>
      <c r="Y152" s="94"/>
      <c r="AA152" s="3"/>
      <c r="AM152" s="90"/>
      <c r="AO152" s="90"/>
      <c r="AP152" s="90"/>
      <c r="AT152" s="90"/>
      <c r="BF152" s="95"/>
    </row>
    <row r="153" spans="1:60" s="87" customFormat="1" ht="16.5" customHeight="1">
      <c r="B153" s="89"/>
      <c r="D153" s="395">
        <v>18</v>
      </c>
      <c r="E153" s="395"/>
      <c r="F153" s="395"/>
      <c r="G153" s="395"/>
      <c r="K153" s="199"/>
      <c r="L153" s="203"/>
      <c r="N153" s="88"/>
      <c r="O153" s="91"/>
      <c r="R153" s="92"/>
      <c r="S153" s="92"/>
      <c r="U153" s="93"/>
      <c r="W153" s="93"/>
      <c r="Y153" s="94"/>
      <c r="AA153" s="3"/>
      <c r="AM153" s="90"/>
      <c r="AO153" s="90"/>
      <c r="AP153" s="90"/>
      <c r="AT153" s="90"/>
      <c r="BF153" s="95"/>
    </row>
    <row r="154" spans="1:60" s="87" customFormat="1" ht="21" customHeight="1">
      <c r="B154" s="156" t="s">
        <v>891</v>
      </c>
      <c r="K154" s="385">
        <f>K155+K163+K167+K172+K176+K181+K182+K186+K193+K194</f>
        <v>22420.77046</v>
      </c>
      <c r="L154" s="386"/>
      <c r="N154" s="88"/>
      <c r="O154" s="91"/>
      <c r="R154" s="92">
        <f ca="1">SUM($R$254:$R$310)</f>
        <v>0</v>
      </c>
      <c r="S154" s="92" t="e">
        <f>SUM($S$254:$S$310)</f>
        <v>#REF!</v>
      </c>
      <c r="U154" s="93">
        <f ca="1">SUM($U$254:$U$310)</f>
        <v>0</v>
      </c>
      <c r="W154" s="93">
        <f ca="1">SUM($W$254:$W$310)</f>
        <v>5.5400000000000005E-2</v>
      </c>
      <c r="Y154" s="94">
        <f ca="1">SUM($Y$254:$Y$310)</f>
        <v>0</v>
      </c>
      <c r="AA154" s="3"/>
      <c r="AM154" s="90" t="s">
        <v>1536</v>
      </c>
      <c r="AO154" s="90" t="s">
        <v>1530</v>
      </c>
      <c r="AP154" s="90" t="s">
        <v>1501</v>
      </c>
      <c r="AT154" s="90" t="s">
        <v>1577</v>
      </c>
      <c r="BF154" s="95" t="e">
        <f>SUM($BF$254:$BF$310)</f>
        <v>#REF!</v>
      </c>
    </row>
    <row r="155" spans="1:60" s="3" customFormat="1" ht="27" customHeight="1">
      <c r="A155" s="100">
        <v>24</v>
      </c>
      <c r="B155" s="100" t="s">
        <v>1578</v>
      </c>
      <c r="C155" s="162" t="s">
        <v>790</v>
      </c>
      <c r="D155" s="391" t="s">
        <v>791</v>
      </c>
      <c r="E155" s="392" t="s">
        <v>773</v>
      </c>
      <c r="F155" s="392" t="s">
        <v>773</v>
      </c>
      <c r="G155" s="394" t="s">
        <v>773</v>
      </c>
      <c r="H155" s="161" t="s">
        <v>1632</v>
      </c>
      <c r="I155" s="101">
        <v>171</v>
      </c>
      <c r="J155" s="102">
        <v>66.42</v>
      </c>
      <c r="K155" s="383">
        <f>I155*J155</f>
        <v>11357.82</v>
      </c>
      <c r="L155" s="384"/>
      <c r="M155" s="99" t="s">
        <v>1595</v>
      </c>
      <c r="N155" s="16"/>
      <c r="O155" s="103"/>
      <c r="P155" s="104"/>
      <c r="Q155" s="68"/>
      <c r="R155" s="68"/>
      <c r="S155" s="68"/>
      <c r="V155" s="105"/>
      <c r="W155" s="105"/>
      <c r="X155" s="105"/>
      <c r="Y155" s="106"/>
      <c r="AM155" s="63"/>
      <c r="AO155" s="63"/>
      <c r="AP155" s="63"/>
      <c r="AT155" s="63"/>
      <c r="AZ155" s="107"/>
      <c r="BA155" s="107"/>
      <c r="BB155" s="107"/>
      <c r="BC155" s="107"/>
      <c r="BD155" s="107"/>
      <c r="BE155" s="63"/>
      <c r="BF155" s="107"/>
      <c r="BG155" s="63"/>
      <c r="BH155" s="63"/>
    </row>
    <row r="156" spans="1:60" s="87" customFormat="1" ht="16.5" customHeight="1">
      <c r="B156" s="89"/>
      <c r="D156" s="388" t="s">
        <v>792</v>
      </c>
      <c r="E156" s="388" t="s">
        <v>792</v>
      </c>
      <c r="F156" s="388" t="s">
        <v>792</v>
      </c>
      <c r="G156" s="388" t="s">
        <v>792</v>
      </c>
      <c r="I156" s="186"/>
      <c r="K156" s="199"/>
      <c r="L156" s="203"/>
      <c r="N156" s="88"/>
      <c r="O156" s="91"/>
      <c r="R156" s="92"/>
      <c r="S156" s="92"/>
      <c r="U156" s="93"/>
      <c r="W156" s="93"/>
      <c r="Y156" s="94"/>
      <c r="AA156" s="3"/>
      <c r="AM156" s="90"/>
      <c r="AO156" s="90"/>
      <c r="AP156" s="90"/>
      <c r="AT156" s="90"/>
      <c r="BF156" s="95"/>
    </row>
    <row r="157" spans="1:60" s="87" customFormat="1" ht="16.5" customHeight="1">
      <c r="B157" s="89"/>
      <c r="D157" s="389" t="s">
        <v>793</v>
      </c>
      <c r="E157" s="389" t="s">
        <v>793</v>
      </c>
      <c r="F157" s="389" t="s">
        <v>793</v>
      </c>
      <c r="G157" s="389" t="s">
        <v>793</v>
      </c>
      <c r="I157" s="186">
        <v>178.74</v>
      </c>
      <c r="K157" s="199"/>
      <c r="L157" s="203"/>
      <c r="N157" s="88"/>
      <c r="O157" s="91"/>
      <c r="R157" s="92"/>
      <c r="S157" s="92"/>
      <c r="U157" s="93"/>
      <c r="W157" s="93"/>
      <c r="Y157" s="94"/>
      <c r="AA157" s="3"/>
      <c r="AM157" s="90"/>
      <c r="AO157" s="90"/>
      <c r="AP157" s="90"/>
      <c r="AT157" s="90"/>
      <c r="BF157" s="95"/>
    </row>
    <row r="158" spans="1:60" s="87" customFormat="1" ht="16.5" customHeight="1">
      <c r="B158" s="89"/>
      <c r="D158" s="395" t="s">
        <v>794</v>
      </c>
      <c r="E158" s="395" t="s">
        <v>794</v>
      </c>
      <c r="F158" s="395" t="s">
        <v>794</v>
      </c>
      <c r="G158" s="395" t="s">
        <v>794</v>
      </c>
      <c r="K158" s="199"/>
      <c r="L158" s="203"/>
      <c r="N158" s="88"/>
      <c r="O158" s="91"/>
      <c r="R158" s="92"/>
      <c r="S158" s="92"/>
      <c r="U158" s="93"/>
      <c r="W158" s="93"/>
      <c r="Y158" s="94"/>
      <c r="AA158" s="3"/>
      <c r="AM158" s="90"/>
      <c r="AO158" s="90"/>
      <c r="AP158" s="90"/>
      <c r="AT158" s="90"/>
      <c r="BF158" s="95"/>
    </row>
    <row r="159" spans="1:60" s="87" customFormat="1" ht="16.5" customHeight="1">
      <c r="B159" s="89"/>
      <c r="D159" s="181" t="s">
        <v>795</v>
      </c>
      <c r="E159" s="181"/>
      <c r="F159" s="181"/>
      <c r="G159" s="181"/>
      <c r="I159" s="186"/>
      <c r="K159" s="199"/>
      <c r="L159" s="203"/>
      <c r="N159" s="88"/>
      <c r="O159" s="91"/>
      <c r="R159" s="92"/>
      <c r="S159" s="92"/>
      <c r="U159" s="93"/>
      <c r="W159" s="93"/>
      <c r="Y159" s="94"/>
      <c r="AA159" s="3"/>
      <c r="AM159" s="90"/>
      <c r="AO159" s="90"/>
      <c r="AP159" s="90"/>
      <c r="AT159" s="90"/>
      <c r="BF159" s="95"/>
    </row>
    <row r="160" spans="1:60" s="87" customFormat="1" ht="16.5" customHeight="1">
      <c r="B160" s="89"/>
      <c r="D160" s="190" t="s">
        <v>796</v>
      </c>
      <c r="E160" s="190"/>
      <c r="F160" s="190"/>
      <c r="G160" s="190"/>
      <c r="I160" s="186">
        <v>-6.25</v>
      </c>
      <c r="K160" s="199"/>
      <c r="L160" s="203"/>
      <c r="N160" s="88"/>
      <c r="O160" s="91"/>
      <c r="R160" s="92"/>
      <c r="S160" s="92"/>
      <c r="U160" s="93"/>
      <c r="W160" s="93"/>
      <c r="Y160" s="94"/>
      <c r="AA160" s="3"/>
      <c r="AM160" s="90"/>
      <c r="AO160" s="90"/>
      <c r="AP160" s="90"/>
      <c r="AT160" s="90"/>
      <c r="BF160" s="95"/>
    </row>
    <row r="161" spans="1:60" s="87" customFormat="1" ht="16.5" customHeight="1">
      <c r="B161" s="89"/>
      <c r="D161" s="181" t="s">
        <v>797</v>
      </c>
      <c r="E161" s="181"/>
      <c r="F161" s="181"/>
      <c r="G161" s="181"/>
      <c r="I161" s="186">
        <v>-1.5760000000000001</v>
      </c>
      <c r="K161" s="199"/>
      <c r="L161" s="203"/>
      <c r="N161" s="88"/>
      <c r="O161" s="91"/>
      <c r="R161" s="92"/>
      <c r="S161" s="92"/>
      <c r="U161" s="93"/>
      <c r="W161" s="93"/>
      <c r="Y161" s="94"/>
      <c r="AA161" s="3"/>
      <c r="AM161" s="90"/>
      <c r="AO161" s="90"/>
      <c r="AP161" s="90"/>
      <c r="AT161" s="90"/>
      <c r="BF161" s="95"/>
    </row>
    <row r="162" spans="1:60" s="87" customFormat="1" ht="16.5" customHeight="1">
      <c r="B162" s="89"/>
      <c r="D162" s="181" t="s">
        <v>798</v>
      </c>
      <c r="E162" s="190"/>
      <c r="F162" s="190"/>
      <c r="G162" s="190"/>
      <c r="K162" s="199"/>
      <c r="L162" s="203"/>
      <c r="N162" s="88"/>
      <c r="O162" s="91"/>
      <c r="R162" s="92"/>
      <c r="S162" s="92"/>
      <c r="U162" s="93"/>
      <c r="W162" s="93"/>
      <c r="Y162" s="94"/>
      <c r="AA162" s="3"/>
      <c r="AM162" s="90"/>
      <c r="AO162" s="90"/>
      <c r="AP162" s="90"/>
      <c r="AT162" s="90"/>
      <c r="BF162" s="95"/>
    </row>
    <row r="163" spans="1:60" s="3" customFormat="1" ht="27" customHeight="1">
      <c r="A163" s="100">
        <v>25</v>
      </c>
      <c r="B163" s="100" t="s">
        <v>1578</v>
      </c>
      <c r="C163" s="162" t="s">
        <v>799</v>
      </c>
      <c r="D163" s="391" t="s">
        <v>800</v>
      </c>
      <c r="E163" s="392" t="s">
        <v>773</v>
      </c>
      <c r="F163" s="392" t="s">
        <v>773</v>
      </c>
      <c r="G163" s="394" t="s">
        <v>773</v>
      </c>
      <c r="H163" s="161" t="s">
        <v>1648</v>
      </c>
      <c r="I163" s="101">
        <v>22</v>
      </c>
      <c r="J163" s="102">
        <v>22.959999999999997</v>
      </c>
      <c r="K163" s="383">
        <f>I163*J163</f>
        <v>505.11999999999995</v>
      </c>
      <c r="L163" s="384"/>
      <c r="M163" s="99" t="s">
        <v>1595</v>
      </c>
      <c r="N163" s="16"/>
      <c r="O163" s="103"/>
      <c r="P163" s="104"/>
      <c r="Q163" s="68"/>
      <c r="R163" s="68"/>
      <c r="S163" s="68"/>
      <c r="V163" s="105"/>
      <c r="W163" s="105"/>
      <c r="X163" s="105"/>
      <c r="Y163" s="106"/>
      <c r="AM163" s="63"/>
      <c r="AO163" s="63"/>
      <c r="AP163" s="63"/>
      <c r="AT163" s="63"/>
      <c r="AZ163" s="107"/>
      <c r="BA163" s="107"/>
      <c r="BB163" s="107"/>
      <c r="BC163" s="107"/>
      <c r="BD163" s="107"/>
      <c r="BE163" s="63"/>
      <c r="BF163" s="107"/>
      <c r="BG163" s="63"/>
      <c r="BH163" s="63"/>
    </row>
    <row r="164" spans="1:60" s="87" customFormat="1" ht="16.5" customHeight="1">
      <c r="B164" s="89"/>
      <c r="D164" s="388" t="s">
        <v>801</v>
      </c>
      <c r="E164" s="388" t="s">
        <v>801</v>
      </c>
      <c r="F164" s="388" t="s">
        <v>801</v>
      </c>
      <c r="G164" s="388" t="s">
        <v>801</v>
      </c>
      <c r="I164" s="186">
        <v>12</v>
      </c>
      <c r="K164" s="199"/>
      <c r="L164" s="203"/>
      <c r="N164" s="88"/>
      <c r="O164" s="91"/>
      <c r="R164" s="92"/>
      <c r="S164" s="92"/>
      <c r="U164" s="93"/>
      <c r="W164" s="93"/>
      <c r="Y164" s="94"/>
      <c r="AA164" s="3"/>
      <c r="AM164" s="90"/>
      <c r="AO164" s="90"/>
      <c r="AP164" s="90"/>
      <c r="AT164" s="90"/>
      <c r="BF164" s="95"/>
    </row>
    <row r="165" spans="1:60" s="87" customFormat="1" ht="16.5" customHeight="1">
      <c r="B165" s="89"/>
      <c r="D165" s="389" t="s">
        <v>802</v>
      </c>
      <c r="E165" s="389" t="s">
        <v>802</v>
      </c>
      <c r="F165" s="389" t="s">
        <v>802</v>
      </c>
      <c r="G165" s="389" t="s">
        <v>802</v>
      </c>
      <c r="I165" s="186">
        <v>10</v>
      </c>
      <c r="K165" s="199"/>
      <c r="L165" s="203"/>
      <c r="N165" s="88"/>
      <c r="O165" s="91"/>
      <c r="R165" s="92"/>
      <c r="S165" s="92"/>
      <c r="U165" s="93"/>
      <c r="W165" s="93"/>
      <c r="Y165" s="94"/>
      <c r="AA165" s="3"/>
      <c r="AM165" s="90"/>
      <c r="AO165" s="90"/>
      <c r="AP165" s="90"/>
      <c r="AT165" s="90"/>
      <c r="BF165" s="95"/>
    </row>
    <row r="166" spans="1:60" s="87" customFormat="1" ht="16.5" customHeight="1">
      <c r="B166" s="89"/>
      <c r="D166" s="395">
        <v>22</v>
      </c>
      <c r="E166" s="395" t="s">
        <v>794</v>
      </c>
      <c r="F166" s="395" t="s">
        <v>794</v>
      </c>
      <c r="G166" s="395" t="s">
        <v>794</v>
      </c>
      <c r="K166" s="199"/>
      <c r="L166" s="203"/>
      <c r="N166" s="88"/>
      <c r="O166" s="91"/>
      <c r="R166" s="92"/>
      <c r="S166" s="92"/>
      <c r="U166" s="93"/>
      <c r="W166" s="93"/>
      <c r="Y166" s="94"/>
      <c r="AA166" s="3"/>
      <c r="AM166" s="90"/>
      <c r="AO166" s="90"/>
      <c r="AP166" s="90"/>
      <c r="AT166" s="90"/>
      <c r="BF166" s="95"/>
    </row>
    <row r="167" spans="1:60" s="3" customFormat="1" ht="27" customHeight="1">
      <c r="A167" s="100">
        <v>26</v>
      </c>
      <c r="B167" s="100" t="s">
        <v>1578</v>
      </c>
      <c r="C167" s="162" t="s">
        <v>781</v>
      </c>
      <c r="D167" s="391" t="s">
        <v>803</v>
      </c>
      <c r="E167" s="392" t="s">
        <v>773</v>
      </c>
      <c r="F167" s="392" t="s">
        <v>773</v>
      </c>
      <c r="G167" s="394" t="s">
        <v>773</v>
      </c>
      <c r="H167" s="161" t="s">
        <v>2077</v>
      </c>
      <c r="I167" s="101">
        <v>0.45</v>
      </c>
      <c r="J167" s="102">
        <v>1710.52</v>
      </c>
      <c r="K167" s="383">
        <f>I167*J167</f>
        <v>769.73400000000004</v>
      </c>
      <c r="L167" s="384"/>
      <c r="M167" s="99" t="s">
        <v>1595</v>
      </c>
      <c r="N167" s="16"/>
      <c r="O167" s="103"/>
      <c r="P167" s="104"/>
      <c r="Q167" s="68"/>
      <c r="R167" s="68"/>
      <c r="S167" s="68"/>
      <c r="V167" s="105"/>
      <c r="W167" s="105"/>
      <c r="X167" s="105"/>
      <c r="Y167" s="106"/>
      <c r="AM167" s="63"/>
      <c r="AO167" s="63"/>
      <c r="AP167" s="63"/>
      <c r="AT167" s="63"/>
      <c r="AZ167" s="107"/>
      <c r="BA167" s="107"/>
      <c r="BB167" s="107"/>
      <c r="BC167" s="107"/>
      <c r="BD167" s="107"/>
      <c r="BE167" s="63"/>
      <c r="BF167" s="107"/>
      <c r="BG167" s="63"/>
      <c r="BH167" s="63"/>
    </row>
    <row r="168" spans="1:60" s="87" customFormat="1" ht="16.5" customHeight="1">
      <c r="B168" s="89"/>
      <c r="D168" s="388" t="s">
        <v>804</v>
      </c>
      <c r="E168" s="388" t="s">
        <v>804</v>
      </c>
      <c r="F168" s="388" t="s">
        <v>804</v>
      </c>
      <c r="G168" s="388" t="s">
        <v>804</v>
      </c>
      <c r="I168" s="186"/>
      <c r="K168" s="199"/>
      <c r="L168" s="203"/>
      <c r="N168" s="88"/>
      <c r="O168" s="91"/>
      <c r="R168" s="92"/>
      <c r="S168" s="92"/>
      <c r="U168" s="93"/>
      <c r="W168" s="93"/>
      <c r="Y168" s="94"/>
      <c r="AA168" s="3"/>
      <c r="AM168" s="90"/>
      <c r="AO168" s="90"/>
      <c r="AP168" s="90"/>
      <c r="AT168" s="90"/>
      <c r="BF168" s="95"/>
    </row>
    <row r="169" spans="1:60" s="87" customFormat="1" ht="16.5" customHeight="1">
      <c r="B169" s="89"/>
      <c r="D169" s="389" t="s">
        <v>805</v>
      </c>
      <c r="E169" s="389" t="s">
        <v>805</v>
      </c>
      <c r="F169" s="389" t="s">
        <v>805</v>
      </c>
      <c r="G169" s="389" t="s">
        <v>805</v>
      </c>
      <c r="I169" s="186">
        <v>0.224</v>
      </c>
      <c r="K169" s="199"/>
      <c r="L169" s="203"/>
      <c r="N169" s="88"/>
      <c r="O169" s="91"/>
      <c r="R169" s="92"/>
      <c r="S169" s="92"/>
      <c r="U169" s="93"/>
      <c r="W169" s="93"/>
      <c r="Y169" s="94"/>
      <c r="AA169" s="3"/>
      <c r="AM169" s="90"/>
      <c r="AO169" s="90"/>
      <c r="AP169" s="90"/>
      <c r="AT169" s="90"/>
      <c r="BF169" s="95"/>
    </row>
    <row r="170" spans="1:60" s="87" customFormat="1" ht="16.5" customHeight="1">
      <c r="B170" s="89"/>
      <c r="D170" s="395" t="s">
        <v>806</v>
      </c>
      <c r="E170" s="395" t="s">
        <v>806</v>
      </c>
      <c r="F170" s="395" t="s">
        <v>806</v>
      </c>
      <c r="G170" s="395" t="s">
        <v>806</v>
      </c>
      <c r="I170" s="186">
        <v>0.216</v>
      </c>
      <c r="K170" s="199"/>
      <c r="L170" s="203"/>
      <c r="N170" s="88"/>
      <c r="O170" s="91"/>
      <c r="R170" s="92"/>
      <c r="S170" s="92"/>
      <c r="U170" s="93"/>
      <c r="W170" s="93"/>
      <c r="Y170" s="94"/>
      <c r="AA170" s="3"/>
      <c r="AM170" s="90"/>
      <c r="AO170" s="90"/>
      <c r="AP170" s="90"/>
      <c r="AT170" s="90"/>
      <c r="BF170" s="95"/>
    </row>
    <row r="171" spans="1:60" s="87" customFormat="1" ht="16.5" customHeight="1">
      <c r="B171" s="89"/>
      <c r="D171" s="396">
        <v>0.45</v>
      </c>
      <c r="E171" s="396" t="s">
        <v>806</v>
      </c>
      <c r="F171" s="396" t="s">
        <v>806</v>
      </c>
      <c r="G171" s="396" t="s">
        <v>806</v>
      </c>
      <c r="I171" s="186"/>
      <c r="K171" s="199"/>
      <c r="L171" s="203"/>
      <c r="N171" s="88"/>
      <c r="O171" s="91"/>
      <c r="R171" s="92"/>
      <c r="S171" s="92"/>
      <c r="U171" s="93"/>
      <c r="W171" s="93"/>
      <c r="Y171" s="94"/>
      <c r="AA171" s="3"/>
      <c r="AM171" s="90"/>
      <c r="AO171" s="90"/>
      <c r="AP171" s="90"/>
      <c r="AT171" s="90"/>
      <c r="BF171" s="95"/>
    </row>
    <row r="172" spans="1:60" s="3" customFormat="1" ht="27" customHeight="1">
      <c r="A172" s="100">
        <v>27</v>
      </c>
      <c r="B172" s="100" t="s">
        <v>1578</v>
      </c>
      <c r="C172" s="162" t="s">
        <v>807</v>
      </c>
      <c r="D172" s="391" t="s">
        <v>808</v>
      </c>
      <c r="E172" s="392" t="s">
        <v>808</v>
      </c>
      <c r="F172" s="392" t="s">
        <v>808</v>
      </c>
      <c r="G172" s="394" t="s">
        <v>808</v>
      </c>
      <c r="H172" s="161" t="s">
        <v>2077</v>
      </c>
      <c r="I172" s="101">
        <v>0.64</v>
      </c>
      <c r="J172" s="102">
        <v>3084.02</v>
      </c>
      <c r="K172" s="383">
        <f>I172*J172</f>
        <v>1973.7728</v>
      </c>
      <c r="L172" s="384"/>
      <c r="M172" s="99" t="s">
        <v>1595</v>
      </c>
      <c r="N172" s="16"/>
      <c r="O172" s="103"/>
      <c r="P172" s="104"/>
      <c r="Q172" s="68"/>
      <c r="R172" s="68"/>
      <c r="S172" s="68"/>
      <c r="V172" s="105"/>
      <c r="W172" s="105"/>
      <c r="X172" s="105"/>
      <c r="Y172" s="106"/>
      <c r="AM172" s="63"/>
      <c r="AO172" s="63"/>
      <c r="AP172" s="63"/>
      <c r="AT172" s="63"/>
      <c r="AZ172" s="107"/>
      <c r="BA172" s="107"/>
      <c r="BB172" s="107"/>
      <c r="BC172" s="107"/>
      <c r="BD172" s="107"/>
      <c r="BE172" s="63"/>
      <c r="BF172" s="107"/>
      <c r="BG172" s="63"/>
      <c r="BH172" s="63"/>
    </row>
    <row r="173" spans="1:60" s="87" customFormat="1" ht="16.5" customHeight="1">
      <c r="B173" s="89"/>
      <c r="D173" s="388" t="s">
        <v>809</v>
      </c>
      <c r="E173" s="388" t="s">
        <v>809</v>
      </c>
      <c r="F173" s="388" t="s">
        <v>809</v>
      </c>
      <c r="G173" s="388" t="s">
        <v>809</v>
      </c>
      <c r="I173" s="186"/>
      <c r="K173" s="199"/>
      <c r="L173" s="203"/>
      <c r="N173" s="88"/>
      <c r="O173" s="91"/>
      <c r="R173" s="92"/>
      <c r="S173" s="92"/>
      <c r="U173" s="93"/>
      <c r="W173" s="93"/>
      <c r="Y173" s="94"/>
      <c r="AA173" s="3"/>
      <c r="AM173" s="90"/>
      <c r="AO173" s="90"/>
      <c r="AP173" s="90"/>
      <c r="AT173" s="90"/>
      <c r="BF173" s="95"/>
    </row>
    <row r="174" spans="1:60" s="87" customFormat="1" ht="16.5" customHeight="1">
      <c r="B174" s="89"/>
      <c r="D174" s="389" t="s">
        <v>810</v>
      </c>
      <c r="E174" s="389" t="s">
        <v>810</v>
      </c>
      <c r="F174" s="389" t="s">
        <v>810</v>
      </c>
      <c r="G174" s="389" t="s">
        <v>810</v>
      </c>
      <c r="I174" s="186">
        <v>0.64</v>
      </c>
      <c r="K174" s="199"/>
      <c r="L174" s="203"/>
      <c r="N174" s="88"/>
      <c r="O174" s="91"/>
      <c r="R174" s="92"/>
      <c r="S174" s="92"/>
      <c r="U174" s="93"/>
      <c r="W174" s="93"/>
      <c r="Y174" s="94"/>
      <c r="AA174" s="3"/>
      <c r="AM174" s="90"/>
      <c r="AO174" s="90"/>
      <c r="AP174" s="90"/>
      <c r="AT174" s="90"/>
      <c r="BF174" s="95"/>
    </row>
    <row r="175" spans="1:60" s="87" customFormat="1" ht="16.5" customHeight="1">
      <c r="B175" s="89"/>
      <c r="D175" s="395" t="s">
        <v>811</v>
      </c>
      <c r="E175" s="395" t="s">
        <v>811</v>
      </c>
      <c r="F175" s="395" t="s">
        <v>811</v>
      </c>
      <c r="G175" s="395" t="s">
        <v>811</v>
      </c>
      <c r="K175" s="199"/>
      <c r="L175" s="203"/>
      <c r="N175" s="88"/>
      <c r="O175" s="91"/>
      <c r="R175" s="92"/>
      <c r="S175" s="92"/>
      <c r="U175" s="93"/>
      <c r="W175" s="93"/>
      <c r="Y175" s="94"/>
      <c r="AA175" s="3"/>
      <c r="AM175" s="90"/>
      <c r="AO175" s="90"/>
      <c r="AP175" s="90"/>
      <c r="AT175" s="90"/>
      <c r="BF175" s="95"/>
    </row>
    <row r="176" spans="1:60" s="3" customFormat="1" ht="27" customHeight="1">
      <c r="A176" s="100">
        <v>28</v>
      </c>
      <c r="B176" s="100" t="s">
        <v>1578</v>
      </c>
      <c r="C176" s="162" t="s">
        <v>737</v>
      </c>
      <c r="D176" s="391" t="s">
        <v>812</v>
      </c>
      <c r="E176" s="392" t="s">
        <v>808</v>
      </c>
      <c r="F176" s="392" t="s">
        <v>808</v>
      </c>
      <c r="G176" s="394" t="s">
        <v>808</v>
      </c>
      <c r="H176" s="161" t="s">
        <v>1618</v>
      </c>
      <c r="I176" s="101">
        <v>3.6999999999999998E-2</v>
      </c>
      <c r="J176" s="102">
        <v>16953.5</v>
      </c>
      <c r="K176" s="383">
        <f>I176*J176</f>
        <v>627.27949999999998</v>
      </c>
      <c r="L176" s="384"/>
      <c r="M176" s="99" t="s">
        <v>1595</v>
      </c>
      <c r="N176" s="16"/>
      <c r="O176" s="103"/>
      <c r="P176" s="104"/>
      <c r="Q176" s="68"/>
      <c r="R176" s="68"/>
      <c r="S176" s="68"/>
      <c r="V176" s="105"/>
      <c r="W176" s="105"/>
      <c r="X176" s="105"/>
      <c r="Y176" s="106"/>
      <c r="AM176" s="63"/>
      <c r="AO176" s="63"/>
      <c r="AP176" s="63"/>
      <c r="AT176" s="63"/>
      <c r="AZ176" s="107"/>
      <c r="BA176" s="107"/>
      <c r="BB176" s="107"/>
      <c r="BC176" s="107"/>
      <c r="BD176" s="107"/>
      <c r="BE176" s="63"/>
      <c r="BF176" s="107"/>
      <c r="BG176" s="63"/>
      <c r="BH176" s="63"/>
    </row>
    <row r="177" spans="1:60" s="87" customFormat="1" ht="16.5" customHeight="1">
      <c r="B177" s="89"/>
      <c r="D177" s="388" t="s">
        <v>813</v>
      </c>
      <c r="E177" s="388" t="s">
        <v>813</v>
      </c>
      <c r="F177" s="388" t="s">
        <v>813</v>
      </c>
      <c r="G177" s="388" t="s">
        <v>813</v>
      </c>
      <c r="I177" s="186"/>
      <c r="K177" s="199"/>
      <c r="L177" s="203"/>
      <c r="N177" s="88"/>
      <c r="O177" s="91"/>
      <c r="R177" s="92"/>
      <c r="S177" s="92"/>
      <c r="U177" s="93"/>
      <c r="W177" s="93"/>
      <c r="Y177" s="94"/>
      <c r="AA177" s="3"/>
      <c r="AM177" s="90"/>
      <c r="AO177" s="90"/>
      <c r="AP177" s="90"/>
      <c r="AT177" s="90"/>
      <c r="BF177" s="95"/>
    </row>
    <row r="178" spans="1:60" s="87" customFormat="1" ht="16.5" customHeight="1">
      <c r="B178" s="89"/>
      <c r="D178" s="389" t="s">
        <v>814</v>
      </c>
      <c r="E178" s="389" t="s">
        <v>814</v>
      </c>
      <c r="F178" s="389" t="s">
        <v>814</v>
      </c>
      <c r="G178" s="389" t="s">
        <v>814</v>
      </c>
      <c r="I178" s="186">
        <v>4.24</v>
      </c>
      <c r="K178" s="199"/>
      <c r="L178" s="203"/>
      <c r="N178" s="88"/>
      <c r="O178" s="91"/>
      <c r="R178" s="92"/>
      <c r="S178" s="92"/>
      <c r="U178" s="93"/>
      <c r="W178" s="93"/>
      <c r="Y178" s="94"/>
      <c r="AA178" s="3"/>
      <c r="AM178" s="90"/>
      <c r="AO178" s="90"/>
      <c r="AP178" s="90"/>
      <c r="AT178" s="90"/>
      <c r="BF178" s="95"/>
    </row>
    <row r="179" spans="1:60" s="87" customFormat="1" ht="16.5" customHeight="1">
      <c r="B179" s="89"/>
      <c r="D179" s="395" t="s">
        <v>815</v>
      </c>
      <c r="E179" s="395"/>
      <c r="F179" s="395"/>
      <c r="G179" s="395"/>
      <c r="I179" s="186">
        <v>3.6999999999999998E-2</v>
      </c>
      <c r="K179" s="199"/>
      <c r="L179" s="203"/>
      <c r="N179" s="88"/>
      <c r="O179" s="91"/>
      <c r="R179" s="92"/>
      <c r="S179" s="92"/>
      <c r="U179" s="93"/>
      <c r="W179" s="93"/>
      <c r="Y179" s="94"/>
      <c r="AA179" s="3"/>
      <c r="AM179" s="90"/>
      <c r="AO179" s="90"/>
      <c r="AP179" s="90"/>
      <c r="AT179" s="90"/>
      <c r="BF179" s="95"/>
    </row>
    <row r="180" spans="1:60" s="87" customFormat="1" ht="16.5" customHeight="1">
      <c r="B180" s="89"/>
      <c r="D180" s="396">
        <v>3.6999999999999998E-2</v>
      </c>
      <c r="E180" s="396" t="s">
        <v>806</v>
      </c>
      <c r="F180" s="396" t="s">
        <v>806</v>
      </c>
      <c r="G180" s="396" t="s">
        <v>806</v>
      </c>
      <c r="I180" s="186"/>
      <c r="K180" s="199"/>
      <c r="L180" s="203"/>
      <c r="N180" s="88"/>
      <c r="O180" s="91"/>
      <c r="R180" s="92"/>
      <c r="S180" s="92"/>
      <c r="U180" s="93"/>
      <c r="W180" s="93"/>
      <c r="Y180" s="94"/>
      <c r="AA180" s="3"/>
      <c r="AM180" s="90"/>
      <c r="AO180" s="90"/>
      <c r="AP180" s="90"/>
      <c r="AT180" s="90"/>
      <c r="BF180" s="95"/>
    </row>
    <row r="181" spans="1:60" s="3" customFormat="1" ht="27" customHeight="1">
      <c r="A181" s="100">
        <v>29</v>
      </c>
      <c r="B181" s="100" t="s">
        <v>1578</v>
      </c>
      <c r="C181" s="162" t="s">
        <v>816</v>
      </c>
      <c r="D181" s="391" t="s">
        <v>817</v>
      </c>
      <c r="E181" s="392" t="s">
        <v>817</v>
      </c>
      <c r="F181" s="392" t="s">
        <v>817</v>
      </c>
      <c r="G181" s="394" t="s">
        <v>817</v>
      </c>
      <c r="H181" s="161" t="s">
        <v>1618</v>
      </c>
      <c r="I181" s="101">
        <v>1.2E-2</v>
      </c>
      <c r="J181" s="102">
        <v>19863.68</v>
      </c>
      <c r="K181" s="383">
        <f>I181*J181</f>
        <v>238.36416</v>
      </c>
      <c r="L181" s="384"/>
      <c r="M181" s="99" t="s">
        <v>1595</v>
      </c>
      <c r="N181" s="16"/>
      <c r="O181" s="103"/>
      <c r="P181" s="104"/>
      <c r="Q181" s="68"/>
      <c r="R181" s="68"/>
      <c r="S181" s="68"/>
      <c r="V181" s="105"/>
      <c r="W181" s="105"/>
      <c r="X181" s="105"/>
      <c r="Y181" s="106"/>
      <c r="AM181" s="63"/>
      <c r="AO181" s="63"/>
      <c r="AP181" s="63"/>
      <c r="AT181" s="63"/>
      <c r="AZ181" s="107"/>
      <c r="BA181" s="107"/>
      <c r="BB181" s="107"/>
      <c r="BC181" s="107"/>
      <c r="BD181" s="107"/>
      <c r="BE181" s="63"/>
      <c r="BF181" s="107"/>
      <c r="BG181" s="63"/>
      <c r="BH181" s="63"/>
    </row>
    <row r="182" spans="1:60" s="3" customFormat="1" ht="27" customHeight="1">
      <c r="A182" s="100">
        <v>30</v>
      </c>
      <c r="B182" s="100" t="s">
        <v>1578</v>
      </c>
      <c r="C182" s="162" t="s">
        <v>818</v>
      </c>
      <c r="D182" s="391" t="s">
        <v>819</v>
      </c>
      <c r="E182" s="392" t="s">
        <v>819</v>
      </c>
      <c r="F182" s="392" t="s">
        <v>819</v>
      </c>
      <c r="G182" s="394" t="s">
        <v>819</v>
      </c>
      <c r="H182" s="161" t="s">
        <v>2077</v>
      </c>
      <c r="I182" s="101">
        <v>1.4</v>
      </c>
      <c r="J182" s="102">
        <v>1402.1999999999998</v>
      </c>
      <c r="K182" s="383">
        <f>I182*J182</f>
        <v>1963.0799999999997</v>
      </c>
      <c r="L182" s="384"/>
      <c r="M182" s="99" t="s">
        <v>1595</v>
      </c>
      <c r="N182" s="16"/>
      <c r="O182" s="103"/>
      <c r="P182" s="104"/>
      <c r="Q182" s="68"/>
      <c r="R182" s="68"/>
      <c r="S182" s="68"/>
      <c r="V182" s="105"/>
      <c r="W182" s="105"/>
      <c r="X182" s="105"/>
      <c r="Y182" s="106"/>
      <c r="AM182" s="63"/>
      <c r="AO182" s="63"/>
      <c r="AP182" s="63"/>
      <c r="AT182" s="63"/>
      <c r="AZ182" s="107"/>
      <c r="BA182" s="107"/>
      <c r="BB182" s="107"/>
      <c r="BC182" s="107"/>
      <c r="BD182" s="107"/>
      <c r="BE182" s="63"/>
      <c r="BF182" s="107"/>
      <c r="BG182" s="63"/>
      <c r="BH182" s="63"/>
    </row>
    <row r="183" spans="1:60" s="87" customFormat="1" ht="16.5" customHeight="1">
      <c r="B183" s="89"/>
      <c r="D183" s="388" t="s">
        <v>820</v>
      </c>
      <c r="E183" s="388" t="s">
        <v>820</v>
      </c>
      <c r="F183" s="388" t="s">
        <v>820</v>
      </c>
      <c r="G183" s="388" t="s">
        <v>820</v>
      </c>
      <c r="I183" s="186">
        <v>0.6</v>
      </c>
      <c r="K183" s="199"/>
      <c r="L183" s="203"/>
      <c r="N183" s="88"/>
      <c r="O183" s="91"/>
      <c r="R183" s="92"/>
      <c r="S183" s="92"/>
      <c r="U183" s="93"/>
      <c r="W183" s="93"/>
      <c r="Y183" s="94"/>
      <c r="AA183" s="3"/>
      <c r="AM183" s="90"/>
      <c r="AO183" s="90"/>
      <c r="AP183" s="90"/>
      <c r="AT183" s="90"/>
      <c r="BF183" s="95"/>
    </row>
    <row r="184" spans="1:60" s="87" customFormat="1" ht="16.5" customHeight="1">
      <c r="B184" s="89"/>
      <c r="D184" s="389" t="s">
        <v>821</v>
      </c>
      <c r="E184" s="389" t="s">
        <v>821</v>
      </c>
      <c r="F184" s="389" t="s">
        <v>821</v>
      </c>
      <c r="G184" s="389" t="s">
        <v>821</v>
      </c>
      <c r="I184" s="186">
        <v>0.8</v>
      </c>
      <c r="K184" s="199"/>
      <c r="L184" s="203"/>
      <c r="N184" s="88"/>
      <c r="O184" s="91"/>
      <c r="R184" s="92"/>
      <c r="S184" s="92"/>
      <c r="U184" s="93"/>
      <c r="W184" s="93"/>
      <c r="Y184" s="94"/>
      <c r="AA184" s="3"/>
      <c r="AM184" s="90"/>
      <c r="AO184" s="90"/>
      <c r="AP184" s="90"/>
      <c r="AT184" s="90"/>
      <c r="BF184" s="95"/>
    </row>
    <row r="185" spans="1:60" s="87" customFormat="1" ht="16.5" customHeight="1">
      <c r="B185" s="89"/>
      <c r="D185" s="395">
        <v>1.4</v>
      </c>
      <c r="E185" s="395" t="s">
        <v>741</v>
      </c>
      <c r="F185" s="395" t="s">
        <v>741</v>
      </c>
      <c r="G185" s="395" t="s">
        <v>741</v>
      </c>
      <c r="I185" s="186"/>
      <c r="K185" s="199"/>
      <c r="L185" s="203"/>
      <c r="N185" s="88"/>
      <c r="O185" s="91"/>
      <c r="R185" s="92"/>
      <c r="S185" s="92"/>
      <c r="U185" s="93"/>
      <c r="W185" s="93"/>
      <c r="Y185" s="94"/>
      <c r="AA185" s="3"/>
      <c r="AM185" s="90"/>
      <c r="AO185" s="90"/>
      <c r="AP185" s="90"/>
      <c r="AT185" s="90"/>
      <c r="BF185" s="95"/>
    </row>
    <row r="186" spans="1:60" s="3" customFormat="1" ht="27" customHeight="1">
      <c r="A186" s="100">
        <v>31</v>
      </c>
      <c r="B186" s="100" t="s">
        <v>1578</v>
      </c>
      <c r="C186" s="162" t="s">
        <v>818</v>
      </c>
      <c r="D186" s="391" t="s">
        <v>822</v>
      </c>
      <c r="E186" s="392" t="s">
        <v>808</v>
      </c>
      <c r="F186" s="392" t="s">
        <v>808</v>
      </c>
      <c r="G186" s="394" t="s">
        <v>808</v>
      </c>
      <c r="H186" s="161" t="s">
        <v>2077</v>
      </c>
      <c r="I186" s="101">
        <v>0.5</v>
      </c>
      <c r="J186" s="102">
        <v>1402.1999999999998</v>
      </c>
      <c r="K186" s="383">
        <f>I186*J186</f>
        <v>701.09999999999991</v>
      </c>
      <c r="L186" s="384"/>
      <c r="M186" s="99" t="s">
        <v>1595</v>
      </c>
      <c r="N186" s="16"/>
      <c r="O186" s="103"/>
      <c r="P186" s="104"/>
      <c r="Q186" s="68"/>
      <c r="R186" s="68"/>
      <c r="S186" s="68"/>
      <c r="V186" s="105"/>
      <c r="W186" s="105"/>
      <c r="X186" s="105"/>
      <c r="Y186" s="106"/>
      <c r="AM186" s="63"/>
      <c r="AO186" s="63"/>
      <c r="AP186" s="63"/>
      <c r="AT186" s="63"/>
      <c r="AZ186" s="107"/>
      <c r="BA186" s="107"/>
      <c r="BB186" s="107"/>
      <c r="BC186" s="107"/>
      <c r="BD186" s="107"/>
      <c r="BE186" s="63"/>
      <c r="BF186" s="107"/>
      <c r="BG186" s="63"/>
      <c r="BH186" s="63"/>
    </row>
    <row r="187" spans="1:60" s="87" customFormat="1" ht="16.5" customHeight="1">
      <c r="B187" s="89"/>
      <c r="D187" s="388" t="s">
        <v>823</v>
      </c>
      <c r="E187" s="388" t="s">
        <v>823</v>
      </c>
      <c r="F187" s="388" t="s">
        <v>823</v>
      </c>
      <c r="G187" s="388" t="s">
        <v>823</v>
      </c>
      <c r="I187" s="186">
        <v>0.56000000000000005</v>
      </c>
      <c r="K187" s="199"/>
      <c r="L187" s="203"/>
      <c r="N187" s="88"/>
      <c r="O187" s="91"/>
      <c r="R187" s="92"/>
      <c r="S187" s="92"/>
      <c r="U187" s="93"/>
      <c r="W187" s="93"/>
      <c r="Y187" s="94"/>
      <c r="AA187" s="3"/>
      <c r="AM187" s="90"/>
      <c r="AO187" s="90"/>
      <c r="AP187" s="90"/>
      <c r="AT187" s="90"/>
      <c r="BF187" s="95"/>
    </row>
    <row r="188" spans="1:60" s="87" customFormat="1" ht="16.5" customHeight="1">
      <c r="B188" s="89"/>
      <c r="D188" s="389" t="s">
        <v>824</v>
      </c>
      <c r="E188" s="389" t="s">
        <v>824</v>
      </c>
      <c r="F188" s="389" t="s">
        <v>824</v>
      </c>
      <c r="G188" s="389" t="s">
        <v>824</v>
      </c>
      <c r="I188" s="186">
        <v>0.16</v>
      </c>
      <c r="K188" s="199"/>
      <c r="L188" s="203"/>
      <c r="N188" s="88"/>
      <c r="O188" s="91"/>
      <c r="R188" s="92"/>
      <c r="S188" s="92"/>
      <c r="U188" s="93"/>
      <c r="W188" s="93"/>
      <c r="Y188" s="94"/>
      <c r="AA188" s="3"/>
      <c r="AM188" s="90"/>
      <c r="AO188" s="90"/>
      <c r="AP188" s="90"/>
      <c r="AT188" s="90"/>
      <c r="BF188" s="95"/>
    </row>
    <row r="189" spans="1:60" s="87" customFormat="1" ht="16.5" customHeight="1">
      <c r="B189" s="89"/>
      <c r="D189" s="395" t="s">
        <v>825</v>
      </c>
      <c r="E189" s="395" t="s">
        <v>825</v>
      </c>
      <c r="F189" s="395" t="s">
        <v>825</v>
      </c>
      <c r="G189" s="395" t="s">
        <v>825</v>
      </c>
      <c r="I189" s="186">
        <v>0.42299999999999999</v>
      </c>
      <c r="K189" s="199"/>
      <c r="L189" s="203"/>
      <c r="N189" s="88"/>
      <c r="O189" s="91"/>
      <c r="R189" s="92"/>
      <c r="S189" s="92"/>
      <c r="U189" s="93"/>
      <c r="W189" s="93"/>
      <c r="Y189" s="94"/>
      <c r="AA189" s="3"/>
      <c r="AM189" s="90"/>
      <c r="AO189" s="90"/>
      <c r="AP189" s="90"/>
      <c r="AT189" s="90"/>
      <c r="BF189" s="95"/>
    </row>
    <row r="190" spans="1:60" s="87" customFormat="1" ht="16.5" customHeight="1">
      <c r="B190" s="89"/>
      <c r="D190" s="395" t="s">
        <v>893</v>
      </c>
      <c r="E190" s="395"/>
      <c r="F190" s="395"/>
      <c r="G190" s="395"/>
      <c r="I190" s="186">
        <v>1.143</v>
      </c>
      <c r="K190" s="199"/>
      <c r="L190" s="203"/>
      <c r="N190" s="88"/>
      <c r="O190" s="91"/>
      <c r="R190" s="92"/>
      <c r="S190" s="92"/>
      <c r="U190" s="93"/>
      <c r="W190" s="93"/>
      <c r="Y190" s="94"/>
      <c r="AA190" s="3"/>
      <c r="AM190" s="90"/>
      <c r="AO190" s="90"/>
      <c r="AP190" s="90"/>
      <c r="AT190" s="90"/>
      <c r="BF190" s="95"/>
    </row>
    <row r="191" spans="1:60" s="87" customFormat="1" ht="16.5" customHeight="1">
      <c r="B191" s="89"/>
      <c r="D191" s="395" t="s">
        <v>826</v>
      </c>
      <c r="E191" s="395"/>
      <c r="F191" s="395"/>
      <c r="G191" s="395"/>
      <c r="I191" s="186">
        <v>0.46</v>
      </c>
      <c r="K191" s="199"/>
      <c r="L191" s="203"/>
      <c r="N191" s="88"/>
      <c r="O191" s="91"/>
      <c r="R191" s="92"/>
      <c r="S191" s="92"/>
      <c r="U191" s="93"/>
      <c r="W191" s="93"/>
      <c r="Y191" s="94"/>
      <c r="AA191" s="3"/>
      <c r="AM191" s="90"/>
      <c r="AO191" s="90"/>
      <c r="AP191" s="90"/>
      <c r="AT191" s="90"/>
      <c r="BF191" s="95"/>
    </row>
    <row r="192" spans="1:60" s="87" customFormat="1" ht="16.5" customHeight="1">
      <c r="B192" s="89"/>
      <c r="D192" s="395" t="s">
        <v>892</v>
      </c>
      <c r="E192" s="395"/>
      <c r="F192" s="395"/>
      <c r="G192" s="395"/>
      <c r="I192" s="186"/>
      <c r="K192" s="199"/>
      <c r="L192" s="203"/>
      <c r="N192" s="88"/>
      <c r="O192" s="91"/>
      <c r="R192" s="92"/>
      <c r="S192" s="92"/>
      <c r="U192" s="93"/>
      <c r="W192" s="93"/>
      <c r="Y192" s="94"/>
      <c r="AA192" s="3"/>
      <c r="AM192" s="90"/>
      <c r="AO192" s="90"/>
      <c r="AP192" s="90"/>
      <c r="AT192" s="90"/>
      <c r="BF192" s="95"/>
    </row>
    <row r="193" spans="1:60" s="3" customFormat="1" ht="27" customHeight="1">
      <c r="A193" s="100">
        <v>32</v>
      </c>
      <c r="B193" s="100" t="s">
        <v>1578</v>
      </c>
      <c r="C193" s="162" t="s">
        <v>828</v>
      </c>
      <c r="D193" s="391" t="s">
        <v>829</v>
      </c>
      <c r="E193" s="392" t="s">
        <v>829</v>
      </c>
      <c r="F193" s="392" t="s">
        <v>829</v>
      </c>
      <c r="G193" s="394" t="s">
        <v>829</v>
      </c>
      <c r="H193" s="161" t="s">
        <v>830</v>
      </c>
      <c r="I193" s="101">
        <v>1</v>
      </c>
      <c r="J193" s="102">
        <v>2624</v>
      </c>
      <c r="K193" s="383">
        <f>I193*J193</f>
        <v>2624</v>
      </c>
      <c r="L193" s="384"/>
      <c r="M193" s="99" t="s">
        <v>1595</v>
      </c>
      <c r="N193" s="16"/>
      <c r="O193" s="103"/>
      <c r="P193" s="104"/>
      <c r="Q193" s="68"/>
      <c r="R193" s="68"/>
      <c r="S193" s="68"/>
      <c r="V193" s="105"/>
      <c r="W193" s="105"/>
      <c r="X193" s="105"/>
      <c r="Y193" s="106"/>
      <c r="AM193" s="63"/>
      <c r="AO193" s="63"/>
      <c r="AP193" s="63"/>
      <c r="AT193" s="63"/>
      <c r="AZ193" s="107"/>
      <c r="BA193" s="107"/>
      <c r="BB193" s="107"/>
      <c r="BC193" s="107"/>
      <c r="BD193" s="107"/>
      <c r="BE193" s="63"/>
      <c r="BF193" s="107"/>
      <c r="BG193" s="63"/>
      <c r="BH193" s="63"/>
    </row>
    <row r="194" spans="1:60" s="3" customFormat="1" ht="27" customHeight="1">
      <c r="A194" s="100">
        <v>33</v>
      </c>
      <c r="B194" s="100" t="s">
        <v>1578</v>
      </c>
      <c r="C194" s="162" t="s">
        <v>776</v>
      </c>
      <c r="D194" s="391" t="s">
        <v>787</v>
      </c>
      <c r="E194" s="392" t="s">
        <v>787</v>
      </c>
      <c r="F194" s="392" t="s">
        <v>787</v>
      </c>
      <c r="G194" s="394" t="s">
        <v>787</v>
      </c>
      <c r="H194" s="161" t="s">
        <v>1632</v>
      </c>
      <c r="I194" s="101">
        <v>18.75</v>
      </c>
      <c r="J194" s="102">
        <v>88.559999999999988</v>
      </c>
      <c r="K194" s="383">
        <f>I194*J194</f>
        <v>1660.4999999999998</v>
      </c>
      <c r="L194" s="384"/>
      <c r="M194" s="99" t="s">
        <v>1595</v>
      </c>
      <c r="N194" s="16"/>
      <c r="O194" s="103"/>
      <c r="P194" s="104"/>
      <c r="Q194" s="68"/>
      <c r="R194" s="68"/>
      <c r="S194" s="68"/>
      <c r="V194" s="105"/>
      <c r="W194" s="105"/>
      <c r="X194" s="105"/>
      <c r="Y194" s="106"/>
      <c r="AM194" s="63"/>
      <c r="AO194" s="63"/>
      <c r="AP194" s="63"/>
      <c r="AT194" s="63"/>
      <c r="AZ194" s="107"/>
      <c r="BA194" s="107"/>
      <c r="BB194" s="107"/>
      <c r="BC194" s="107"/>
      <c r="BD194" s="107"/>
      <c r="BE194" s="63"/>
      <c r="BF194" s="107"/>
      <c r="BG194" s="63"/>
      <c r="BH194" s="63"/>
    </row>
    <row r="195" spans="1:60" s="87" customFormat="1" ht="16.5" customHeight="1">
      <c r="B195" s="89"/>
      <c r="D195" s="388" t="s">
        <v>831</v>
      </c>
      <c r="E195" s="388" t="s">
        <v>831</v>
      </c>
      <c r="F195" s="388" t="s">
        <v>831</v>
      </c>
      <c r="G195" s="388" t="s">
        <v>831</v>
      </c>
      <c r="I195" s="186"/>
      <c r="K195" s="199"/>
      <c r="L195" s="203"/>
      <c r="N195" s="88"/>
      <c r="O195" s="91"/>
      <c r="R195" s="92"/>
      <c r="S195" s="92"/>
      <c r="U195" s="93"/>
      <c r="W195" s="93"/>
      <c r="Y195" s="94"/>
      <c r="AA195" s="3"/>
      <c r="AM195" s="90"/>
      <c r="AO195" s="90"/>
      <c r="AP195" s="90"/>
      <c r="AT195" s="90"/>
      <c r="BF195" s="95"/>
    </row>
    <row r="196" spans="1:60" s="87" customFormat="1" ht="16.5" customHeight="1">
      <c r="B196" s="89"/>
      <c r="D196" s="389" t="s">
        <v>832</v>
      </c>
      <c r="E196" s="389" t="s">
        <v>832</v>
      </c>
      <c r="F196" s="389" t="s">
        <v>832</v>
      </c>
      <c r="G196" s="389" t="s">
        <v>832</v>
      </c>
      <c r="I196" s="186">
        <v>9.75</v>
      </c>
      <c r="K196" s="199"/>
      <c r="L196" s="203"/>
      <c r="N196" s="88"/>
      <c r="O196" s="91"/>
      <c r="R196" s="92"/>
      <c r="S196" s="92"/>
      <c r="U196" s="93"/>
      <c r="W196" s="93"/>
      <c r="Y196" s="94"/>
      <c r="AA196" s="3"/>
      <c r="AM196" s="90"/>
      <c r="AO196" s="90"/>
      <c r="AP196" s="90"/>
      <c r="AT196" s="90"/>
      <c r="BF196" s="95"/>
    </row>
    <row r="197" spans="1:60" s="87" customFormat="1" ht="16.5" customHeight="1">
      <c r="B197" s="89"/>
      <c r="D197" s="395" t="s">
        <v>833</v>
      </c>
      <c r="E197" s="395" t="s">
        <v>833</v>
      </c>
      <c r="F197" s="395" t="s">
        <v>833</v>
      </c>
      <c r="G197" s="395" t="s">
        <v>833</v>
      </c>
      <c r="I197" s="186">
        <v>9</v>
      </c>
      <c r="K197" s="199"/>
      <c r="L197" s="203"/>
      <c r="N197" s="88"/>
      <c r="O197" s="91"/>
      <c r="R197" s="92"/>
      <c r="S197" s="92"/>
      <c r="U197" s="93"/>
      <c r="W197" s="93"/>
      <c r="Y197" s="94"/>
      <c r="AA197" s="3"/>
      <c r="AM197" s="90"/>
      <c r="AO197" s="90"/>
      <c r="AP197" s="90"/>
      <c r="AT197" s="90"/>
      <c r="BF197" s="95"/>
    </row>
    <row r="198" spans="1:60" s="87" customFormat="1" ht="16.5" customHeight="1">
      <c r="B198" s="89"/>
      <c r="D198" s="395">
        <v>18.75</v>
      </c>
      <c r="E198" s="395"/>
      <c r="F198" s="395"/>
      <c r="G198" s="395"/>
      <c r="I198" s="186"/>
      <c r="K198" s="199"/>
      <c r="L198" s="203"/>
      <c r="N198" s="88"/>
      <c r="O198" s="91"/>
      <c r="R198" s="92"/>
      <c r="S198" s="92"/>
      <c r="U198" s="93"/>
      <c r="W198" s="93"/>
      <c r="Y198" s="94"/>
      <c r="AA198" s="3"/>
      <c r="AM198" s="90"/>
      <c r="AO198" s="90"/>
      <c r="AP198" s="90"/>
      <c r="AT198" s="90"/>
      <c r="BF198" s="95"/>
    </row>
    <row r="199" spans="1:60" s="87" customFormat="1" ht="21" customHeight="1">
      <c r="B199" s="156" t="s">
        <v>894</v>
      </c>
      <c r="K199" s="385">
        <f>K200+K202+K204+K208</f>
        <v>106951.52699999999</v>
      </c>
      <c r="L199" s="386"/>
      <c r="N199" s="88"/>
      <c r="O199" s="91"/>
      <c r="R199" s="92">
        <f ca="1">SUM($R$254:$R$310)</f>
        <v>0</v>
      </c>
      <c r="S199" s="92" t="e">
        <f>SUM($S$254:$S$310)</f>
        <v>#REF!</v>
      </c>
      <c r="U199" s="93">
        <f ca="1">SUM($U$254:$U$310)</f>
        <v>0</v>
      </c>
      <c r="W199" s="93">
        <f ca="1">SUM($W$254:$W$310)</f>
        <v>5.5400000000000005E-2</v>
      </c>
      <c r="Y199" s="94">
        <f ca="1">SUM($Y$254:$Y$310)</f>
        <v>0</v>
      </c>
      <c r="AA199" s="3"/>
      <c r="AM199" s="90" t="s">
        <v>1536</v>
      </c>
      <c r="AO199" s="90" t="s">
        <v>1530</v>
      </c>
      <c r="AP199" s="90" t="s">
        <v>1501</v>
      </c>
      <c r="AT199" s="90" t="s">
        <v>1577</v>
      </c>
      <c r="BF199" s="95" t="e">
        <f>SUM($BF$254:$BF$310)</f>
        <v>#REF!</v>
      </c>
    </row>
    <row r="200" spans="1:60" s="3" customFormat="1" ht="27" customHeight="1">
      <c r="A200" s="100">
        <v>34</v>
      </c>
      <c r="B200" s="100" t="s">
        <v>1578</v>
      </c>
      <c r="C200" s="162" t="s">
        <v>895</v>
      </c>
      <c r="D200" s="391" t="s">
        <v>834</v>
      </c>
      <c r="E200" s="392" t="s">
        <v>787</v>
      </c>
      <c r="F200" s="392" t="s">
        <v>787</v>
      </c>
      <c r="G200" s="394" t="s">
        <v>787</v>
      </c>
      <c r="H200" s="161" t="s">
        <v>830</v>
      </c>
      <c r="I200" s="101">
        <v>1</v>
      </c>
      <c r="J200" s="102">
        <v>97700</v>
      </c>
      <c r="K200" s="383">
        <f>I200*J200</f>
        <v>97700</v>
      </c>
      <c r="L200" s="384"/>
      <c r="M200" s="99"/>
      <c r="N200" s="16"/>
      <c r="O200" s="103"/>
      <c r="P200" s="104"/>
      <c r="Q200" s="68"/>
      <c r="R200" s="68"/>
      <c r="S200" s="68"/>
      <c r="V200" s="105"/>
      <c r="W200" s="105"/>
      <c r="X200" s="105"/>
      <c r="Y200" s="106"/>
      <c r="AM200" s="63"/>
      <c r="AO200" s="63"/>
      <c r="AP200" s="63"/>
      <c r="AT200" s="63"/>
      <c r="AZ200" s="107"/>
      <c r="BA200" s="107"/>
      <c r="BB200" s="107"/>
      <c r="BC200" s="107"/>
      <c r="BD200" s="107"/>
      <c r="BE200" s="63"/>
      <c r="BF200" s="107"/>
      <c r="BG200" s="63"/>
      <c r="BH200" s="63"/>
    </row>
    <row r="201" spans="1:60" s="87" customFormat="1" ht="21" customHeight="1">
      <c r="B201" s="156" t="s">
        <v>896</v>
      </c>
      <c r="K201" s="387">
        <f>K202</f>
        <v>5248</v>
      </c>
      <c r="L201" s="386"/>
      <c r="N201" s="88"/>
      <c r="O201" s="91"/>
      <c r="R201" s="92">
        <f ca="1">SUM($R$254:$R$310)</f>
        <v>0</v>
      </c>
      <c r="S201" s="92" t="e">
        <f>SUM($S$254:$S$310)</f>
        <v>#REF!</v>
      </c>
      <c r="U201" s="93">
        <f ca="1">SUM($U$254:$U$310)</f>
        <v>0</v>
      </c>
      <c r="W201" s="93">
        <f ca="1">SUM($W$254:$W$310)</f>
        <v>5.5400000000000005E-2</v>
      </c>
      <c r="Y201" s="94">
        <f ca="1">SUM($Y$254:$Y$310)</f>
        <v>0</v>
      </c>
      <c r="AA201" s="3"/>
      <c r="AM201" s="90" t="s">
        <v>1536</v>
      </c>
      <c r="AO201" s="90" t="s">
        <v>1530</v>
      </c>
      <c r="AP201" s="90" t="s">
        <v>1501</v>
      </c>
      <c r="AT201" s="90" t="s">
        <v>1577</v>
      </c>
      <c r="BF201" s="95" t="e">
        <f>SUM($BF$254:$BF$310)</f>
        <v>#REF!</v>
      </c>
    </row>
    <row r="202" spans="1:60" s="3" customFormat="1" ht="27" customHeight="1">
      <c r="A202" s="100">
        <v>35</v>
      </c>
      <c r="B202" s="100" t="s">
        <v>1578</v>
      </c>
      <c r="C202" s="162" t="s">
        <v>897</v>
      </c>
      <c r="D202" s="391" t="s">
        <v>835</v>
      </c>
      <c r="E202" s="392" t="s">
        <v>787</v>
      </c>
      <c r="F202" s="392" t="s">
        <v>787</v>
      </c>
      <c r="G202" s="394" t="s">
        <v>787</v>
      </c>
      <c r="H202" s="161" t="s">
        <v>830</v>
      </c>
      <c r="I202" s="101">
        <v>1</v>
      </c>
      <c r="J202" s="102">
        <v>5248</v>
      </c>
      <c r="K202" s="383">
        <f>I202*J202</f>
        <v>5248</v>
      </c>
      <c r="L202" s="384"/>
      <c r="M202" s="99"/>
      <c r="N202" s="16"/>
      <c r="O202" s="103"/>
      <c r="P202" s="104"/>
      <c r="Q202" s="68"/>
      <c r="R202" s="68"/>
      <c r="S202" s="68"/>
      <c r="V202" s="105"/>
      <c r="W202" s="105"/>
      <c r="X202" s="105"/>
      <c r="Y202" s="106"/>
      <c r="AM202" s="63"/>
      <c r="AO202" s="63"/>
      <c r="AP202" s="63"/>
      <c r="AT202" s="63"/>
      <c r="AZ202" s="107"/>
      <c r="BA202" s="107"/>
      <c r="BB202" s="107"/>
      <c r="BC202" s="107"/>
      <c r="BD202" s="107"/>
      <c r="BE202" s="63"/>
      <c r="BF202" s="107"/>
      <c r="BG202" s="63"/>
      <c r="BH202" s="63"/>
    </row>
    <row r="203" spans="1:60" s="87" customFormat="1" ht="21" customHeight="1">
      <c r="B203" s="156" t="s">
        <v>898</v>
      </c>
      <c r="K203" s="387">
        <f>K204+K208</f>
        <v>4003.5269999999996</v>
      </c>
      <c r="L203" s="386"/>
      <c r="N203" s="88"/>
      <c r="O203" s="91"/>
      <c r="R203" s="92">
        <f ca="1">SUM($R$254:$R$310)</f>
        <v>0</v>
      </c>
      <c r="S203" s="92" t="e">
        <f>SUM($S$254:$S$310)</f>
        <v>#REF!</v>
      </c>
      <c r="U203" s="93">
        <f ca="1">SUM($U$254:$U$310)</f>
        <v>0</v>
      </c>
      <c r="W203" s="93">
        <f ca="1">SUM($W$254:$W$310)</f>
        <v>5.5400000000000005E-2</v>
      </c>
      <c r="Y203" s="94">
        <f ca="1">SUM($Y$254:$Y$310)</f>
        <v>0</v>
      </c>
      <c r="AA203" s="3"/>
      <c r="AM203" s="90" t="s">
        <v>1536</v>
      </c>
      <c r="AO203" s="90" t="s">
        <v>1530</v>
      </c>
      <c r="AP203" s="90" t="s">
        <v>1501</v>
      </c>
      <c r="AT203" s="90" t="s">
        <v>1577</v>
      </c>
      <c r="BF203" s="95" t="e">
        <f>SUM($BF$254:$BF$310)</f>
        <v>#REF!</v>
      </c>
    </row>
    <row r="204" spans="1:60" s="3" customFormat="1" ht="27" customHeight="1">
      <c r="A204" s="100">
        <v>36</v>
      </c>
      <c r="B204" s="100" t="s">
        <v>1578</v>
      </c>
      <c r="C204" s="162" t="s">
        <v>2075</v>
      </c>
      <c r="D204" s="391" t="s">
        <v>836</v>
      </c>
      <c r="E204" s="392" t="s">
        <v>787</v>
      </c>
      <c r="F204" s="392" t="s">
        <v>787</v>
      </c>
      <c r="G204" s="394" t="s">
        <v>787</v>
      </c>
      <c r="H204" s="161" t="s">
        <v>2077</v>
      </c>
      <c r="I204" s="101">
        <v>1.95</v>
      </c>
      <c r="J204" s="102">
        <v>1148.82</v>
      </c>
      <c r="K204" s="383">
        <f>I204*J204</f>
        <v>2240.1989999999996</v>
      </c>
      <c r="L204" s="384"/>
      <c r="M204" s="99" t="s">
        <v>1595</v>
      </c>
      <c r="N204" s="16"/>
      <c r="O204" s="103"/>
      <c r="P204" s="104"/>
      <c r="Q204" s="68"/>
      <c r="R204" s="68"/>
      <c r="S204" s="68"/>
      <c r="V204" s="105"/>
      <c r="W204" s="105"/>
      <c r="X204" s="105"/>
      <c r="Y204" s="106"/>
      <c r="AM204" s="63"/>
      <c r="AO204" s="63"/>
      <c r="AP204" s="63"/>
      <c r="AT204" s="63"/>
      <c r="AZ204" s="107"/>
      <c r="BA204" s="107"/>
      <c r="BB204" s="107"/>
      <c r="BC204" s="107"/>
      <c r="BD204" s="107"/>
      <c r="BE204" s="63"/>
      <c r="BF204" s="107"/>
      <c r="BG204" s="63"/>
      <c r="BH204" s="63"/>
    </row>
    <row r="205" spans="1:60" s="87" customFormat="1" ht="16.5" customHeight="1">
      <c r="B205" s="89"/>
      <c r="D205" s="388" t="s">
        <v>837</v>
      </c>
      <c r="E205" s="388" t="s">
        <v>837</v>
      </c>
      <c r="F205" s="388" t="s">
        <v>837</v>
      </c>
      <c r="G205" s="388" t="s">
        <v>837</v>
      </c>
      <c r="I205" s="186"/>
      <c r="K205" s="199"/>
      <c r="L205" s="203"/>
      <c r="N205" s="88"/>
      <c r="O205" s="91"/>
      <c r="R205" s="92"/>
      <c r="S205" s="92"/>
      <c r="U205" s="93"/>
      <c r="W205" s="93"/>
      <c r="Y205" s="94"/>
      <c r="AA205" s="3"/>
      <c r="AM205" s="90"/>
      <c r="AO205" s="90"/>
      <c r="AP205" s="90"/>
      <c r="AT205" s="90"/>
      <c r="BF205" s="95"/>
    </row>
    <row r="206" spans="1:60" s="87" customFormat="1" ht="16.5" customHeight="1">
      <c r="B206" s="89"/>
      <c r="D206" s="389" t="s">
        <v>838</v>
      </c>
      <c r="E206" s="389" t="s">
        <v>838</v>
      </c>
      <c r="F206" s="389" t="s">
        <v>838</v>
      </c>
      <c r="G206" s="389" t="s">
        <v>838</v>
      </c>
      <c r="I206" s="186">
        <v>1.944</v>
      </c>
      <c r="K206" s="199"/>
      <c r="L206" s="203"/>
      <c r="N206" s="88"/>
      <c r="O206" s="91"/>
      <c r="R206" s="92"/>
      <c r="S206" s="92"/>
      <c r="U206" s="93"/>
      <c r="W206" s="93"/>
      <c r="Y206" s="94"/>
      <c r="AA206" s="3"/>
      <c r="AM206" s="90"/>
      <c r="AO206" s="90"/>
      <c r="AP206" s="90"/>
      <c r="AT206" s="90"/>
      <c r="BF206" s="95"/>
    </row>
    <row r="207" spans="1:60" s="87" customFormat="1" ht="16.5" customHeight="1">
      <c r="B207" s="89"/>
      <c r="D207" s="395" t="s">
        <v>839</v>
      </c>
      <c r="E207" s="395" t="s">
        <v>839</v>
      </c>
      <c r="F207" s="395" t="s">
        <v>839</v>
      </c>
      <c r="G207" s="395" t="s">
        <v>839</v>
      </c>
      <c r="I207" s="186"/>
      <c r="K207" s="199"/>
      <c r="L207" s="203"/>
      <c r="N207" s="88"/>
      <c r="O207" s="91"/>
      <c r="R207" s="92"/>
      <c r="S207" s="92"/>
      <c r="U207" s="93"/>
      <c r="W207" s="93"/>
      <c r="Y207" s="94"/>
      <c r="AA207" s="3"/>
      <c r="AM207" s="90"/>
      <c r="AO207" s="90"/>
      <c r="AP207" s="90"/>
      <c r="AT207" s="90"/>
      <c r="BF207" s="95"/>
    </row>
    <row r="208" spans="1:60" s="3" customFormat="1" ht="27" customHeight="1">
      <c r="A208" s="100">
        <v>37</v>
      </c>
      <c r="B208" s="100" t="s">
        <v>1578</v>
      </c>
      <c r="C208" s="162" t="s">
        <v>840</v>
      </c>
      <c r="D208" s="391" t="s">
        <v>841</v>
      </c>
      <c r="E208" s="392" t="s">
        <v>787</v>
      </c>
      <c r="F208" s="392" t="s">
        <v>787</v>
      </c>
      <c r="G208" s="394" t="s">
        <v>787</v>
      </c>
      <c r="H208" s="161" t="s">
        <v>2077</v>
      </c>
      <c r="I208" s="101">
        <v>1.92</v>
      </c>
      <c r="J208" s="102">
        <v>918.4</v>
      </c>
      <c r="K208" s="383">
        <f>I208*J208</f>
        <v>1763.328</v>
      </c>
      <c r="L208" s="384"/>
      <c r="M208" s="99" t="s">
        <v>1595</v>
      </c>
      <c r="N208" s="16"/>
      <c r="O208" s="103"/>
      <c r="P208" s="104"/>
      <c r="Q208" s="68"/>
      <c r="R208" s="68"/>
      <c r="S208" s="68"/>
      <c r="V208" s="105"/>
      <c r="W208" s="105"/>
      <c r="X208" s="105"/>
      <c r="Y208" s="106"/>
      <c r="AM208" s="63"/>
      <c r="AO208" s="63"/>
      <c r="AP208" s="63"/>
      <c r="AT208" s="63"/>
      <c r="AZ208" s="107"/>
      <c r="BA208" s="107"/>
      <c r="BB208" s="107"/>
      <c r="BC208" s="107"/>
      <c r="BD208" s="107"/>
      <c r="BE208" s="63"/>
      <c r="BF208" s="107"/>
      <c r="BG208" s="63"/>
      <c r="BH208" s="63"/>
    </row>
    <row r="209" spans="1:60" s="87" customFormat="1" ht="16.5" customHeight="1">
      <c r="B209" s="89"/>
      <c r="D209" s="388" t="s">
        <v>842</v>
      </c>
      <c r="E209" s="388" t="s">
        <v>837</v>
      </c>
      <c r="F209" s="388" t="s">
        <v>837</v>
      </c>
      <c r="G209" s="388" t="s">
        <v>837</v>
      </c>
      <c r="I209" s="186"/>
      <c r="K209" s="199"/>
      <c r="L209" s="203"/>
      <c r="N209" s="88"/>
      <c r="O209" s="91"/>
      <c r="R209" s="92"/>
      <c r="S209" s="92"/>
      <c r="U209" s="93"/>
      <c r="W209" s="93"/>
      <c r="Y209" s="94"/>
      <c r="AA209" s="3"/>
      <c r="AM209" s="90"/>
      <c r="AO209" s="90"/>
      <c r="AP209" s="90"/>
      <c r="AT209" s="90"/>
      <c r="BF209" s="95"/>
    </row>
    <row r="210" spans="1:60" s="87" customFormat="1" ht="16.5" customHeight="1">
      <c r="B210" s="89"/>
      <c r="D210" s="395">
        <v>1.92</v>
      </c>
      <c r="E210" s="395" t="s">
        <v>839</v>
      </c>
      <c r="F210" s="395" t="s">
        <v>839</v>
      </c>
      <c r="G210" s="395" t="s">
        <v>839</v>
      </c>
      <c r="I210" s="186"/>
      <c r="K210" s="199"/>
      <c r="L210" s="203"/>
      <c r="N210" s="88"/>
      <c r="O210" s="91"/>
      <c r="R210" s="92"/>
      <c r="S210" s="92"/>
      <c r="U210" s="93"/>
      <c r="W210" s="93"/>
      <c r="Y210" s="94"/>
      <c r="AA210" s="3"/>
      <c r="AM210" s="90"/>
      <c r="AO210" s="90"/>
      <c r="AP210" s="90"/>
      <c r="AT210" s="90"/>
      <c r="BF210" s="95"/>
    </row>
    <row r="211" spans="1:60" s="87" customFormat="1" ht="21" customHeight="1">
      <c r="B211" s="156" t="s">
        <v>899</v>
      </c>
      <c r="K211" s="385">
        <f>K212+K216+K219+K223+K224+K225+K229+K234+K238</f>
        <v>3820.1258000000003</v>
      </c>
      <c r="L211" s="386"/>
      <c r="N211" s="88"/>
      <c r="O211" s="91"/>
      <c r="R211" s="92">
        <f ca="1">SUM($R$254:$R$310)</f>
        <v>0</v>
      </c>
      <c r="S211" s="92" t="e">
        <f>SUM($S$254:$S$310)</f>
        <v>#REF!</v>
      </c>
      <c r="U211" s="93">
        <f ca="1">SUM($U$254:$U$310)</f>
        <v>0</v>
      </c>
      <c r="W211" s="93">
        <f ca="1">SUM($W$254:$W$310)</f>
        <v>5.5400000000000005E-2</v>
      </c>
      <c r="Y211" s="94">
        <f ca="1">SUM($Y$254:$Y$310)</f>
        <v>0</v>
      </c>
      <c r="AA211" s="3"/>
      <c r="AM211" s="90" t="s">
        <v>1536</v>
      </c>
      <c r="AO211" s="90" t="s">
        <v>1530</v>
      </c>
      <c r="AP211" s="90" t="s">
        <v>1501</v>
      </c>
      <c r="AT211" s="90" t="s">
        <v>1577</v>
      </c>
      <c r="BF211" s="95" t="e">
        <f>SUM($BF$254:$BF$310)</f>
        <v>#REF!</v>
      </c>
    </row>
    <row r="212" spans="1:60" s="3" customFormat="1" ht="27" customHeight="1">
      <c r="A212" s="100">
        <v>38</v>
      </c>
      <c r="B212" s="100" t="s">
        <v>1578</v>
      </c>
      <c r="C212" s="162" t="s">
        <v>843</v>
      </c>
      <c r="D212" s="391" t="s">
        <v>844</v>
      </c>
      <c r="E212" s="392" t="s">
        <v>787</v>
      </c>
      <c r="F212" s="392" t="s">
        <v>787</v>
      </c>
      <c r="G212" s="394" t="s">
        <v>787</v>
      </c>
      <c r="H212" s="161" t="s">
        <v>1632</v>
      </c>
      <c r="I212" s="101">
        <v>2.7</v>
      </c>
      <c r="J212" s="102">
        <v>39.36</v>
      </c>
      <c r="K212" s="383">
        <f>I212*J212</f>
        <v>106.27200000000001</v>
      </c>
      <c r="L212" s="384"/>
      <c r="M212" s="99" t="s">
        <v>1595</v>
      </c>
      <c r="N212" s="16"/>
      <c r="O212" s="103"/>
      <c r="P212" s="104"/>
      <c r="Q212" s="68"/>
      <c r="R212" s="68"/>
      <c r="S212" s="68"/>
      <c r="V212" s="105"/>
      <c r="W212" s="105"/>
      <c r="X212" s="105"/>
      <c r="Y212" s="106"/>
      <c r="AM212" s="63"/>
      <c r="AO212" s="63"/>
      <c r="AP212" s="63"/>
      <c r="AT212" s="63"/>
      <c r="AZ212" s="107"/>
      <c r="BA212" s="107"/>
      <c r="BB212" s="107"/>
      <c r="BC212" s="107"/>
      <c r="BD212" s="107"/>
      <c r="BE212" s="63"/>
      <c r="BF212" s="107"/>
      <c r="BG212" s="63"/>
      <c r="BH212" s="63"/>
    </row>
    <row r="213" spans="1:60" s="87" customFormat="1" ht="16.5" customHeight="1">
      <c r="B213" s="89"/>
      <c r="D213" s="388" t="s">
        <v>845</v>
      </c>
      <c r="E213" s="388" t="s">
        <v>845</v>
      </c>
      <c r="F213" s="388" t="s">
        <v>845</v>
      </c>
      <c r="G213" s="388" t="s">
        <v>845</v>
      </c>
      <c r="I213" s="186"/>
      <c r="K213" s="199"/>
      <c r="L213" s="203"/>
      <c r="N213" s="88"/>
      <c r="O213" s="91"/>
      <c r="R213" s="92"/>
      <c r="S213" s="92"/>
      <c r="U213" s="93"/>
      <c r="W213" s="93"/>
      <c r="Y213" s="94"/>
      <c r="AA213" s="3"/>
      <c r="AM213" s="90"/>
      <c r="AO213" s="90"/>
      <c r="AP213" s="90"/>
      <c r="AT213" s="90"/>
      <c r="BF213" s="95"/>
    </row>
    <row r="214" spans="1:60" s="87" customFormat="1" ht="16.5" customHeight="1">
      <c r="B214" s="89"/>
      <c r="D214" s="389" t="s">
        <v>846</v>
      </c>
      <c r="E214" s="389" t="s">
        <v>846</v>
      </c>
      <c r="F214" s="389" t="s">
        <v>846</v>
      </c>
      <c r="G214" s="389" t="s">
        <v>846</v>
      </c>
      <c r="I214" s="186">
        <v>2.7</v>
      </c>
      <c r="K214" s="199"/>
      <c r="L214" s="203"/>
      <c r="N214" s="88"/>
      <c r="O214" s="91"/>
      <c r="R214" s="92"/>
      <c r="S214" s="92"/>
      <c r="U214" s="93"/>
      <c r="W214" s="93"/>
      <c r="Y214" s="94"/>
      <c r="AA214" s="3"/>
      <c r="AM214" s="90"/>
      <c r="AO214" s="90"/>
      <c r="AP214" s="90"/>
      <c r="AT214" s="90"/>
      <c r="BF214" s="95"/>
    </row>
    <row r="215" spans="1:60" s="87" customFormat="1" ht="16.5" customHeight="1">
      <c r="B215" s="89"/>
      <c r="D215" s="395">
        <v>2.7</v>
      </c>
      <c r="E215" s="395" t="s">
        <v>839</v>
      </c>
      <c r="F215" s="395" t="s">
        <v>839</v>
      </c>
      <c r="G215" s="395" t="s">
        <v>839</v>
      </c>
      <c r="I215" s="186"/>
      <c r="K215" s="199"/>
      <c r="L215" s="203"/>
      <c r="N215" s="88"/>
      <c r="O215" s="91"/>
      <c r="R215" s="92"/>
      <c r="S215" s="92"/>
      <c r="U215" s="93"/>
      <c r="W215" s="93"/>
      <c r="Y215" s="94"/>
      <c r="AA215" s="3"/>
      <c r="AM215" s="90"/>
      <c r="AO215" s="90"/>
      <c r="AP215" s="90"/>
      <c r="AT215" s="90"/>
      <c r="BF215" s="95"/>
    </row>
    <row r="216" spans="1:60" s="3" customFormat="1" ht="27" customHeight="1">
      <c r="A216" s="100">
        <v>39</v>
      </c>
      <c r="B216" s="100" t="s">
        <v>1578</v>
      </c>
      <c r="C216" s="162" t="s">
        <v>847</v>
      </c>
      <c r="D216" s="391" t="s">
        <v>848</v>
      </c>
      <c r="E216" s="392" t="s">
        <v>787</v>
      </c>
      <c r="F216" s="392" t="s">
        <v>787</v>
      </c>
      <c r="G216" s="394" t="s">
        <v>787</v>
      </c>
      <c r="H216" s="161" t="s">
        <v>2077</v>
      </c>
      <c r="I216" s="101">
        <v>0.34</v>
      </c>
      <c r="J216" s="102">
        <v>1517.82</v>
      </c>
      <c r="K216" s="383">
        <f>I216*J216</f>
        <v>516.05880000000002</v>
      </c>
      <c r="L216" s="384"/>
      <c r="M216" s="99" t="s">
        <v>1595</v>
      </c>
      <c r="N216" s="16"/>
      <c r="O216" s="103"/>
      <c r="P216" s="104"/>
      <c r="Q216" s="68"/>
      <c r="R216" s="68"/>
      <c r="S216" s="68"/>
      <c r="V216" s="105"/>
      <c r="W216" s="105"/>
      <c r="X216" s="105"/>
      <c r="Y216" s="106"/>
      <c r="AM216" s="63"/>
      <c r="AO216" s="63"/>
      <c r="AP216" s="63"/>
      <c r="AT216" s="63"/>
      <c r="AZ216" s="107"/>
      <c r="BA216" s="107"/>
      <c r="BB216" s="107"/>
      <c r="BC216" s="107"/>
      <c r="BD216" s="107"/>
      <c r="BE216" s="63"/>
      <c r="BF216" s="107"/>
      <c r="BG216" s="63"/>
      <c r="BH216" s="63"/>
    </row>
    <row r="217" spans="1:60" s="87" customFormat="1" ht="16.5" customHeight="1">
      <c r="B217" s="89"/>
      <c r="D217" s="388" t="s">
        <v>849</v>
      </c>
      <c r="E217" s="388" t="s">
        <v>837</v>
      </c>
      <c r="F217" s="388" t="s">
        <v>837</v>
      </c>
      <c r="G217" s="388" t="s">
        <v>837</v>
      </c>
      <c r="I217" s="186"/>
      <c r="K217" s="199"/>
      <c r="L217" s="203"/>
      <c r="N217" s="88"/>
      <c r="O217" s="91"/>
      <c r="R217" s="92"/>
      <c r="S217" s="92"/>
      <c r="U217" s="93"/>
      <c r="W217" s="93"/>
      <c r="Y217" s="94"/>
      <c r="AA217" s="3"/>
      <c r="AM217" s="90"/>
      <c r="AO217" s="90"/>
      <c r="AP217" s="90"/>
      <c r="AT217" s="90"/>
      <c r="BF217" s="95"/>
    </row>
    <row r="218" spans="1:60" s="87" customFormat="1" ht="16.5" customHeight="1">
      <c r="B218" s="89"/>
      <c r="D218" s="395">
        <v>0.34</v>
      </c>
      <c r="E218" s="395" t="s">
        <v>839</v>
      </c>
      <c r="F218" s="395" t="s">
        <v>839</v>
      </c>
      <c r="G218" s="395" t="s">
        <v>839</v>
      </c>
      <c r="I218" s="186"/>
      <c r="K218" s="199"/>
      <c r="L218" s="203"/>
      <c r="N218" s="88"/>
      <c r="O218" s="91"/>
      <c r="R218" s="92"/>
      <c r="S218" s="92"/>
      <c r="U218" s="93"/>
      <c r="W218" s="93"/>
      <c r="Y218" s="94"/>
      <c r="AA218" s="3"/>
      <c r="AM218" s="90"/>
      <c r="AO218" s="90"/>
      <c r="AP218" s="90"/>
      <c r="AT218" s="90"/>
      <c r="BF218" s="95"/>
    </row>
    <row r="219" spans="1:60" s="3" customFormat="1" ht="27" customHeight="1">
      <c r="A219" s="100">
        <v>40</v>
      </c>
      <c r="B219" s="100" t="s">
        <v>1578</v>
      </c>
      <c r="C219" s="162" t="s">
        <v>2075</v>
      </c>
      <c r="D219" s="391" t="s">
        <v>850</v>
      </c>
      <c r="E219" s="392" t="s">
        <v>787</v>
      </c>
      <c r="F219" s="392" t="s">
        <v>787</v>
      </c>
      <c r="G219" s="394" t="s">
        <v>787</v>
      </c>
      <c r="H219" s="161" t="s">
        <v>2077</v>
      </c>
      <c r="I219" s="101">
        <v>0.25</v>
      </c>
      <c r="J219" s="102">
        <v>1148.82</v>
      </c>
      <c r="K219" s="383">
        <f>I219*J219</f>
        <v>287.20499999999998</v>
      </c>
      <c r="L219" s="384"/>
      <c r="M219" s="99" t="s">
        <v>1595</v>
      </c>
      <c r="N219" s="16"/>
      <c r="O219" s="103"/>
      <c r="P219" s="104"/>
      <c r="Q219" s="68"/>
      <c r="R219" s="68"/>
      <c r="S219" s="68"/>
      <c r="V219" s="105"/>
      <c r="W219" s="105"/>
      <c r="X219" s="105"/>
      <c r="Y219" s="106"/>
      <c r="AM219" s="63"/>
      <c r="AO219" s="63"/>
      <c r="AP219" s="63"/>
      <c r="AT219" s="63"/>
      <c r="AZ219" s="107"/>
      <c r="BA219" s="107"/>
      <c r="BB219" s="107"/>
      <c r="BC219" s="107"/>
      <c r="BD219" s="107"/>
      <c r="BE219" s="63"/>
      <c r="BF219" s="107"/>
      <c r="BG219" s="63"/>
      <c r="BH219" s="63"/>
    </row>
    <row r="220" spans="1:60" s="87" customFormat="1" ht="16.5" customHeight="1">
      <c r="B220" s="89"/>
      <c r="D220" s="388" t="s">
        <v>831</v>
      </c>
      <c r="E220" s="388" t="s">
        <v>831</v>
      </c>
      <c r="F220" s="388" t="s">
        <v>831</v>
      </c>
      <c r="G220" s="388" t="s">
        <v>831</v>
      </c>
      <c r="I220" s="186"/>
      <c r="K220" s="199"/>
      <c r="L220" s="203"/>
      <c r="N220" s="88"/>
      <c r="O220" s="91"/>
      <c r="R220" s="92"/>
      <c r="S220" s="92"/>
      <c r="U220" s="93"/>
      <c r="W220" s="93"/>
      <c r="Y220" s="94"/>
      <c r="AA220" s="3"/>
      <c r="AM220" s="90"/>
      <c r="AO220" s="90"/>
      <c r="AP220" s="90"/>
      <c r="AT220" s="90"/>
      <c r="BF220" s="95"/>
    </row>
    <row r="221" spans="1:60" s="87" customFormat="1" ht="16.5" customHeight="1">
      <c r="B221" s="89"/>
      <c r="D221" s="389" t="s">
        <v>851</v>
      </c>
      <c r="E221" s="389" t="s">
        <v>851</v>
      </c>
      <c r="F221" s="389" t="s">
        <v>851</v>
      </c>
      <c r="G221" s="389" t="s">
        <v>851</v>
      </c>
      <c r="I221" s="186">
        <v>0.25</v>
      </c>
      <c r="K221" s="199"/>
      <c r="L221" s="203"/>
      <c r="N221" s="88"/>
      <c r="O221" s="91"/>
      <c r="R221" s="92"/>
      <c r="S221" s="92"/>
      <c r="U221" s="93"/>
      <c r="W221" s="93"/>
      <c r="Y221" s="94"/>
      <c r="AA221" s="3"/>
      <c r="AM221" s="90"/>
      <c r="AO221" s="90"/>
      <c r="AP221" s="90"/>
      <c r="AT221" s="90"/>
      <c r="BF221" s="95"/>
    </row>
    <row r="222" spans="1:60" s="87" customFormat="1" ht="16.5" customHeight="1">
      <c r="B222" s="89"/>
      <c r="D222" s="395" t="s">
        <v>852</v>
      </c>
      <c r="E222" s="395" t="s">
        <v>852</v>
      </c>
      <c r="F222" s="395" t="s">
        <v>852</v>
      </c>
      <c r="G222" s="395" t="s">
        <v>852</v>
      </c>
      <c r="I222" s="186"/>
      <c r="K222" s="199"/>
      <c r="L222" s="203"/>
      <c r="N222" s="88"/>
      <c r="O222" s="91"/>
      <c r="R222" s="92"/>
      <c r="S222" s="92"/>
      <c r="U222" s="93"/>
      <c r="W222" s="93"/>
      <c r="Y222" s="94"/>
      <c r="AA222" s="3"/>
      <c r="AM222" s="90"/>
      <c r="AO222" s="90"/>
      <c r="AP222" s="90"/>
      <c r="AT222" s="90"/>
      <c r="BF222" s="95"/>
    </row>
    <row r="223" spans="1:60" s="3" customFormat="1" ht="27" customHeight="1">
      <c r="A223" s="100">
        <v>41</v>
      </c>
      <c r="B223" s="100" t="s">
        <v>1578</v>
      </c>
      <c r="C223" s="162" t="s">
        <v>853</v>
      </c>
      <c r="D223" s="391" t="s">
        <v>854</v>
      </c>
      <c r="E223" s="392" t="s">
        <v>854</v>
      </c>
      <c r="F223" s="392" t="s">
        <v>854</v>
      </c>
      <c r="G223" s="393" t="s">
        <v>854</v>
      </c>
      <c r="H223" s="161" t="s">
        <v>1594</v>
      </c>
      <c r="I223" s="101">
        <v>1</v>
      </c>
      <c r="J223" s="102">
        <v>95.94</v>
      </c>
      <c r="K223" s="383">
        <f>I223*J223</f>
        <v>95.94</v>
      </c>
      <c r="L223" s="384"/>
      <c r="M223" s="99" t="s">
        <v>1595</v>
      </c>
      <c r="N223" s="16"/>
      <c r="O223" s="103"/>
      <c r="P223" s="104"/>
      <c r="Q223" s="68"/>
      <c r="R223" s="68"/>
      <c r="S223" s="68"/>
      <c r="V223" s="105"/>
      <c r="W223" s="105"/>
      <c r="X223" s="105"/>
      <c r="Y223" s="106"/>
      <c r="AM223" s="63"/>
      <c r="AO223" s="63"/>
      <c r="AP223" s="63"/>
      <c r="AT223" s="63"/>
      <c r="AZ223" s="107"/>
      <c r="BA223" s="107"/>
      <c r="BB223" s="107"/>
      <c r="BC223" s="107"/>
      <c r="BD223" s="107"/>
      <c r="BE223" s="63"/>
      <c r="BF223" s="107"/>
      <c r="BG223" s="63"/>
      <c r="BH223" s="63"/>
    </row>
    <row r="224" spans="1:60" s="3" customFormat="1" ht="27" customHeight="1">
      <c r="A224" s="100">
        <v>42</v>
      </c>
      <c r="B224" s="100" t="s">
        <v>1578</v>
      </c>
      <c r="C224" s="162" t="s">
        <v>853</v>
      </c>
      <c r="D224" s="391" t="s">
        <v>855</v>
      </c>
      <c r="E224" s="392" t="s">
        <v>855</v>
      </c>
      <c r="F224" s="392" t="s">
        <v>855</v>
      </c>
      <c r="G224" s="393" t="s">
        <v>855</v>
      </c>
      <c r="H224" s="161" t="s">
        <v>1594</v>
      </c>
      <c r="I224" s="101">
        <v>1</v>
      </c>
      <c r="J224" s="102">
        <v>95.94</v>
      </c>
      <c r="K224" s="383">
        <f>I224*J224</f>
        <v>95.94</v>
      </c>
      <c r="L224" s="384"/>
      <c r="M224" s="99" t="s">
        <v>1595</v>
      </c>
      <c r="N224" s="16"/>
      <c r="O224" s="103"/>
      <c r="P224" s="104"/>
      <c r="Q224" s="68"/>
      <c r="R224" s="68"/>
      <c r="S224" s="68"/>
      <c r="V224" s="105"/>
      <c r="W224" s="105"/>
      <c r="X224" s="105"/>
      <c r="Y224" s="106"/>
      <c r="AM224" s="63"/>
      <c r="AO224" s="63"/>
      <c r="AP224" s="63"/>
      <c r="AT224" s="63"/>
      <c r="AZ224" s="107"/>
      <c r="BA224" s="107"/>
      <c r="BB224" s="107"/>
      <c r="BC224" s="107"/>
      <c r="BD224" s="107"/>
      <c r="BE224" s="63"/>
      <c r="BF224" s="107"/>
      <c r="BG224" s="63"/>
      <c r="BH224" s="63"/>
    </row>
    <row r="225" spans="1:60" s="3" customFormat="1" ht="27" customHeight="1">
      <c r="A225" s="100">
        <v>43</v>
      </c>
      <c r="B225" s="100" t="s">
        <v>1578</v>
      </c>
      <c r="C225" s="162" t="s">
        <v>856</v>
      </c>
      <c r="D225" s="391" t="s">
        <v>857</v>
      </c>
      <c r="E225" s="392" t="s">
        <v>857</v>
      </c>
      <c r="F225" s="392" t="s">
        <v>857</v>
      </c>
      <c r="G225" s="393" t="s">
        <v>857</v>
      </c>
      <c r="H225" s="161" t="s">
        <v>2077</v>
      </c>
      <c r="I225" s="101">
        <v>5.7</v>
      </c>
      <c r="J225" s="102">
        <v>264.03999999999996</v>
      </c>
      <c r="K225" s="383">
        <f>I225*J225</f>
        <v>1505.0279999999998</v>
      </c>
      <c r="L225" s="384"/>
      <c r="M225" s="99" t="s">
        <v>1595</v>
      </c>
      <c r="N225" s="16"/>
      <c r="O225" s="103"/>
      <c r="P225" s="104"/>
      <c r="Q225" s="68"/>
      <c r="R225" s="68"/>
      <c r="S225" s="68"/>
      <c r="V225" s="105"/>
      <c r="W225" s="105"/>
      <c r="X225" s="105"/>
      <c r="Y225" s="106"/>
      <c r="AM225" s="63"/>
      <c r="AO225" s="63"/>
      <c r="AP225" s="63"/>
      <c r="AT225" s="63"/>
      <c r="AZ225" s="107"/>
      <c r="BA225" s="107"/>
      <c r="BB225" s="107"/>
      <c r="BC225" s="107"/>
      <c r="BD225" s="107"/>
      <c r="BE225" s="63"/>
      <c r="BF225" s="107"/>
      <c r="BG225" s="63"/>
      <c r="BH225" s="63"/>
    </row>
    <row r="226" spans="1:60" s="87" customFormat="1" ht="16.5" customHeight="1">
      <c r="B226" s="89"/>
      <c r="D226" s="388" t="s">
        <v>858</v>
      </c>
      <c r="E226" s="388" t="s">
        <v>858</v>
      </c>
      <c r="F226" s="388" t="s">
        <v>858</v>
      </c>
      <c r="G226" s="388" t="s">
        <v>858</v>
      </c>
      <c r="I226" s="186"/>
      <c r="K226" s="199"/>
      <c r="L226" s="203"/>
      <c r="N226" s="88"/>
      <c r="O226" s="91"/>
      <c r="R226" s="92"/>
      <c r="S226" s="92"/>
      <c r="U226" s="93"/>
      <c r="W226" s="93"/>
      <c r="Y226" s="94"/>
      <c r="AA226" s="3"/>
      <c r="AM226" s="90"/>
      <c r="AO226" s="90"/>
      <c r="AP226" s="90"/>
      <c r="AT226" s="90"/>
      <c r="BF226" s="95"/>
    </row>
    <row r="227" spans="1:60" s="87" customFormat="1" ht="16.5" customHeight="1">
      <c r="B227" s="89"/>
      <c r="D227" s="389" t="s">
        <v>859</v>
      </c>
      <c r="E227" s="389" t="s">
        <v>859</v>
      </c>
      <c r="F227" s="389" t="s">
        <v>859</v>
      </c>
      <c r="G227" s="389" t="s">
        <v>859</v>
      </c>
      <c r="I227" s="186">
        <v>5.7</v>
      </c>
      <c r="K227" s="199"/>
      <c r="L227" s="203"/>
      <c r="N227" s="88"/>
      <c r="O227" s="91"/>
      <c r="R227" s="92"/>
      <c r="S227" s="92"/>
      <c r="U227" s="93"/>
      <c r="W227" s="93"/>
      <c r="Y227" s="94"/>
      <c r="AA227" s="3"/>
      <c r="AM227" s="90"/>
      <c r="AO227" s="90"/>
      <c r="AP227" s="90"/>
      <c r="AT227" s="90"/>
      <c r="BF227" s="95"/>
    </row>
    <row r="228" spans="1:60" s="87" customFormat="1" ht="16.5" customHeight="1">
      <c r="B228" s="89"/>
      <c r="D228" s="395">
        <v>5.7</v>
      </c>
      <c r="E228" s="395" t="s">
        <v>860</v>
      </c>
      <c r="F228" s="395" t="s">
        <v>860</v>
      </c>
      <c r="G228" s="395" t="s">
        <v>860</v>
      </c>
      <c r="I228" s="186"/>
      <c r="K228" s="199"/>
      <c r="L228" s="203"/>
      <c r="N228" s="88"/>
      <c r="O228" s="91"/>
      <c r="R228" s="92"/>
      <c r="S228" s="92"/>
      <c r="U228" s="93"/>
      <c r="W228" s="93"/>
      <c r="Y228" s="94"/>
      <c r="AA228" s="3"/>
      <c r="AM228" s="90"/>
      <c r="AO228" s="90"/>
      <c r="AP228" s="90"/>
      <c r="AT228" s="90"/>
      <c r="BF228" s="95"/>
    </row>
    <row r="229" spans="1:60" s="3" customFormat="1" ht="27" customHeight="1">
      <c r="A229" s="100">
        <v>44</v>
      </c>
      <c r="B229" s="100" t="s">
        <v>1578</v>
      </c>
      <c r="C229" s="162" t="s">
        <v>861</v>
      </c>
      <c r="D229" s="391" t="s">
        <v>862</v>
      </c>
      <c r="E229" s="392" t="s">
        <v>787</v>
      </c>
      <c r="F229" s="392" t="s">
        <v>787</v>
      </c>
      <c r="G229" s="394" t="s">
        <v>787</v>
      </c>
      <c r="H229" s="161" t="s">
        <v>1632</v>
      </c>
      <c r="I229" s="101">
        <v>1.1000000000000001</v>
      </c>
      <c r="J229" s="102">
        <v>131.19999999999999</v>
      </c>
      <c r="K229" s="383">
        <f>I229*J229</f>
        <v>144.32</v>
      </c>
      <c r="L229" s="384"/>
      <c r="M229" s="99" t="s">
        <v>1595</v>
      </c>
      <c r="N229" s="16"/>
      <c r="O229" s="103"/>
      <c r="P229" s="104"/>
      <c r="Q229" s="68"/>
      <c r="R229" s="68"/>
      <c r="S229" s="68"/>
      <c r="V229" s="105"/>
      <c r="W229" s="105"/>
      <c r="X229" s="105"/>
      <c r="Y229" s="106"/>
      <c r="AM229" s="63"/>
      <c r="AO229" s="63"/>
      <c r="AP229" s="63"/>
      <c r="AT229" s="63"/>
      <c r="AZ229" s="107"/>
      <c r="BA229" s="107"/>
      <c r="BB229" s="107"/>
      <c r="BC229" s="107"/>
      <c r="BD229" s="107"/>
      <c r="BE229" s="63"/>
      <c r="BF229" s="107"/>
      <c r="BG229" s="63"/>
      <c r="BH229" s="63"/>
    </row>
    <row r="230" spans="1:60" s="87" customFormat="1" ht="16.5" customHeight="1">
      <c r="B230" s="89"/>
      <c r="D230" s="388" t="s">
        <v>863</v>
      </c>
      <c r="E230" s="388" t="s">
        <v>863</v>
      </c>
      <c r="F230" s="388" t="s">
        <v>863</v>
      </c>
      <c r="G230" s="388" t="s">
        <v>863</v>
      </c>
      <c r="I230" s="186">
        <v>0.48</v>
      </c>
      <c r="K230" s="199"/>
      <c r="L230" s="203"/>
      <c r="N230" s="88"/>
      <c r="O230" s="91"/>
      <c r="R230" s="92"/>
      <c r="S230" s="92"/>
      <c r="U230" s="93"/>
      <c r="W230" s="93"/>
      <c r="Y230" s="94"/>
      <c r="AA230" s="3"/>
      <c r="AM230" s="90"/>
      <c r="AO230" s="90"/>
      <c r="AP230" s="90"/>
      <c r="AT230" s="90"/>
      <c r="BF230" s="95"/>
    </row>
    <row r="231" spans="1:60" s="87" customFormat="1" ht="16.5" customHeight="1">
      <c r="B231" s="89"/>
      <c r="D231" s="389" t="s">
        <v>825</v>
      </c>
      <c r="E231" s="389" t="s">
        <v>825</v>
      </c>
      <c r="F231" s="389" t="s">
        <v>825</v>
      </c>
      <c r="G231" s="389" t="s">
        <v>825</v>
      </c>
      <c r="I231" s="186">
        <v>0.42299999999999999</v>
      </c>
      <c r="K231" s="199"/>
      <c r="L231" s="203"/>
      <c r="N231" s="88"/>
      <c r="O231" s="91"/>
      <c r="R231" s="92"/>
      <c r="S231" s="92"/>
      <c r="U231" s="93"/>
      <c r="W231" s="93"/>
      <c r="Y231" s="94"/>
      <c r="AA231" s="3"/>
      <c r="AM231" s="90"/>
      <c r="AO231" s="90"/>
      <c r="AP231" s="90"/>
      <c r="AT231" s="90"/>
      <c r="BF231" s="95"/>
    </row>
    <row r="232" spans="1:60" s="87" customFormat="1" ht="16.5" customHeight="1">
      <c r="B232" s="89"/>
      <c r="D232" s="395" t="s">
        <v>824</v>
      </c>
      <c r="E232" s="395" t="s">
        <v>824</v>
      </c>
      <c r="F232" s="395" t="s">
        <v>824</v>
      </c>
      <c r="G232" s="395" t="s">
        <v>824</v>
      </c>
      <c r="I232" s="186">
        <v>0.16</v>
      </c>
      <c r="K232" s="199"/>
      <c r="L232" s="203"/>
      <c r="N232" s="88"/>
      <c r="O232" s="91"/>
      <c r="R232" s="92"/>
      <c r="S232" s="92"/>
      <c r="U232" s="93"/>
      <c r="W232" s="93"/>
      <c r="Y232" s="94"/>
      <c r="AA232" s="3"/>
      <c r="AM232" s="90"/>
      <c r="AO232" s="90"/>
      <c r="AP232" s="90"/>
      <c r="AT232" s="90"/>
      <c r="BF232" s="95"/>
    </row>
    <row r="233" spans="1:60" s="87" customFormat="1" ht="16.5" customHeight="1">
      <c r="B233" s="89"/>
      <c r="D233" s="395">
        <v>1.1000000000000001</v>
      </c>
      <c r="E233" s="395"/>
      <c r="F233" s="395"/>
      <c r="G233" s="395"/>
      <c r="I233" s="186"/>
      <c r="K233" s="199"/>
      <c r="L233" s="203"/>
      <c r="N233" s="88"/>
      <c r="O233" s="91"/>
      <c r="R233" s="92"/>
      <c r="S233" s="92"/>
      <c r="U233" s="93"/>
      <c r="W233" s="93"/>
      <c r="Y233" s="94"/>
      <c r="AA233" s="3"/>
      <c r="AM233" s="90"/>
      <c r="AO233" s="90"/>
      <c r="AP233" s="90"/>
      <c r="AT233" s="90"/>
      <c r="BF233" s="95"/>
    </row>
    <row r="234" spans="1:60" s="3" customFormat="1" ht="27" customHeight="1">
      <c r="A234" s="100">
        <v>45</v>
      </c>
      <c r="B234" s="100" t="s">
        <v>1578</v>
      </c>
      <c r="C234" s="162" t="s">
        <v>864</v>
      </c>
      <c r="D234" s="391" t="s">
        <v>865</v>
      </c>
      <c r="E234" s="392" t="s">
        <v>787</v>
      </c>
      <c r="F234" s="392" t="s">
        <v>787</v>
      </c>
      <c r="G234" s="394" t="s">
        <v>787</v>
      </c>
      <c r="H234" s="161" t="s">
        <v>1632</v>
      </c>
      <c r="I234" s="101">
        <v>3.6</v>
      </c>
      <c r="J234" s="102">
        <v>111.52</v>
      </c>
      <c r="K234" s="383">
        <f>I234*J234</f>
        <v>401.47199999999998</v>
      </c>
      <c r="L234" s="384"/>
      <c r="M234" s="99" t="s">
        <v>1595</v>
      </c>
      <c r="N234" s="16"/>
      <c r="O234" s="103"/>
      <c r="P234" s="104"/>
      <c r="Q234" s="68"/>
      <c r="R234" s="68"/>
      <c r="S234" s="68"/>
      <c r="V234" s="105"/>
      <c r="W234" s="105"/>
      <c r="X234" s="105"/>
      <c r="Y234" s="106"/>
      <c r="AM234" s="63"/>
      <c r="AO234" s="63"/>
      <c r="AP234" s="63"/>
      <c r="AT234" s="63"/>
      <c r="AZ234" s="107"/>
      <c r="BA234" s="107"/>
      <c r="BB234" s="107"/>
      <c r="BC234" s="107"/>
      <c r="BD234" s="107"/>
      <c r="BE234" s="63"/>
      <c r="BF234" s="107"/>
      <c r="BG234" s="63"/>
      <c r="BH234" s="63"/>
    </row>
    <row r="235" spans="1:60" s="87" customFormat="1" ht="16.5" customHeight="1">
      <c r="B235" s="89"/>
      <c r="D235" s="388" t="s">
        <v>866</v>
      </c>
      <c r="E235" s="388" t="s">
        <v>866</v>
      </c>
      <c r="F235" s="388" t="s">
        <v>866</v>
      </c>
      <c r="G235" s="388" t="s">
        <v>866</v>
      </c>
      <c r="I235" s="186">
        <v>1.8</v>
      </c>
      <c r="K235" s="199"/>
      <c r="L235" s="203"/>
      <c r="N235" s="88"/>
      <c r="O235" s="91"/>
      <c r="R235" s="92"/>
      <c r="S235" s="92"/>
      <c r="U235" s="93"/>
      <c r="W235" s="93"/>
      <c r="Y235" s="94"/>
      <c r="AA235" s="3"/>
      <c r="AM235" s="90"/>
      <c r="AO235" s="90"/>
      <c r="AP235" s="90"/>
      <c r="AT235" s="90"/>
      <c r="BF235" s="95"/>
    </row>
    <row r="236" spans="1:60" s="87" customFormat="1" ht="16.5" customHeight="1">
      <c r="B236" s="89"/>
      <c r="D236" s="389" t="s">
        <v>866</v>
      </c>
      <c r="E236" s="389" t="s">
        <v>866</v>
      </c>
      <c r="F236" s="389" t="s">
        <v>866</v>
      </c>
      <c r="G236" s="389" t="s">
        <v>866</v>
      </c>
      <c r="I236" s="186">
        <v>1.8</v>
      </c>
      <c r="K236" s="199"/>
      <c r="L236" s="203"/>
      <c r="N236" s="88"/>
      <c r="O236" s="91"/>
      <c r="R236" s="92"/>
      <c r="S236" s="92"/>
      <c r="U236" s="93"/>
      <c r="W236" s="93"/>
      <c r="Y236" s="94"/>
      <c r="AA236" s="3"/>
      <c r="AM236" s="90"/>
      <c r="AO236" s="90"/>
      <c r="AP236" s="90"/>
      <c r="AT236" s="90"/>
      <c r="BF236" s="95"/>
    </row>
    <row r="237" spans="1:60" s="87" customFormat="1" ht="16.5" customHeight="1">
      <c r="B237" s="89"/>
      <c r="D237" s="395">
        <v>3.6</v>
      </c>
      <c r="E237" s="395" t="s">
        <v>824</v>
      </c>
      <c r="F237" s="395" t="s">
        <v>824</v>
      </c>
      <c r="G237" s="395" t="s">
        <v>824</v>
      </c>
      <c r="I237" s="186"/>
      <c r="K237" s="199"/>
      <c r="L237" s="203"/>
      <c r="N237" s="88"/>
      <c r="O237" s="91"/>
      <c r="R237" s="92"/>
      <c r="S237" s="92"/>
      <c r="U237" s="93"/>
      <c r="W237" s="93"/>
      <c r="Y237" s="94"/>
      <c r="AA237" s="3"/>
      <c r="AM237" s="90"/>
      <c r="AO237" s="90"/>
      <c r="AP237" s="90"/>
      <c r="AT237" s="90"/>
      <c r="BF237" s="95"/>
    </row>
    <row r="238" spans="1:60" s="3" customFormat="1" ht="27" customHeight="1">
      <c r="A238" s="100">
        <v>46</v>
      </c>
      <c r="B238" s="100" t="s">
        <v>1578</v>
      </c>
      <c r="C238" s="162" t="s">
        <v>867</v>
      </c>
      <c r="D238" s="391" t="s">
        <v>868</v>
      </c>
      <c r="E238" s="392" t="s">
        <v>787</v>
      </c>
      <c r="F238" s="392" t="s">
        <v>787</v>
      </c>
      <c r="G238" s="394" t="s">
        <v>787</v>
      </c>
      <c r="H238" s="161" t="s">
        <v>1632</v>
      </c>
      <c r="I238" s="101">
        <v>4.5</v>
      </c>
      <c r="J238" s="102">
        <v>148.41999999999999</v>
      </c>
      <c r="K238" s="383">
        <f>I238*J238</f>
        <v>667.89</v>
      </c>
      <c r="L238" s="384"/>
      <c r="M238" s="99" t="s">
        <v>1595</v>
      </c>
      <c r="N238" s="16"/>
      <c r="O238" s="103"/>
      <c r="P238" s="104"/>
      <c r="Q238" s="68"/>
      <c r="R238" s="68"/>
      <c r="S238" s="68"/>
      <c r="V238" s="105"/>
      <c r="W238" s="105"/>
      <c r="X238" s="105"/>
      <c r="Y238" s="106"/>
      <c r="AM238" s="63"/>
      <c r="AO238" s="63"/>
      <c r="AP238" s="63"/>
      <c r="AT238" s="63"/>
      <c r="AZ238" s="107"/>
      <c r="BA238" s="107"/>
      <c r="BB238" s="107"/>
      <c r="BC238" s="107"/>
      <c r="BD238" s="107"/>
      <c r="BE238" s="63"/>
      <c r="BF238" s="107"/>
      <c r="BG238" s="63"/>
      <c r="BH238" s="63"/>
    </row>
    <row r="239" spans="1:60" s="87" customFormat="1" ht="16.5" customHeight="1">
      <c r="B239" s="89"/>
      <c r="D239" s="388" t="s">
        <v>869</v>
      </c>
      <c r="E239" s="388" t="s">
        <v>869</v>
      </c>
      <c r="F239" s="388" t="s">
        <v>869</v>
      </c>
      <c r="G239" s="388" t="s">
        <v>869</v>
      </c>
      <c r="I239" s="186">
        <v>4.24</v>
      </c>
      <c r="K239" s="199"/>
      <c r="L239" s="203"/>
      <c r="N239" s="88"/>
      <c r="O239" s="91"/>
      <c r="R239" s="92"/>
      <c r="S239" s="92"/>
      <c r="U239" s="93"/>
      <c r="W239" s="93"/>
      <c r="Y239" s="94"/>
      <c r="AA239" s="3"/>
      <c r="AM239" s="90"/>
      <c r="AO239" s="90"/>
      <c r="AP239" s="90"/>
      <c r="AT239" s="90"/>
      <c r="BF239" s="95"/>
    </row>
    <row r="240" spans="1:60" s="87" customFormat="1" ht="16.5" customHeight="1">
      <c r="B240" s="89"/>
      <c r="D240" s="389" t="s">
        <v>900</v>
      </c>
      <c r="E240" s="389" t="s">
        <v>870</v>
      </c>
      <c r="F240" s="389" t="s">
        <v>870</v>
      </c>
      <c r="G240" s="389" t="s">
        <v>870</v>
      </c>
      <c r="I240" s="186"/>
      <c r="K240" s="199"/>
      <c r="L240" s="203"/>
      <c r="N240" s="88"/>
      <c r="O240" s="91"/>
      <c r="R240" s="92"/>
      <c r="S240" s="92"/>
      <c r="U240" s="93"/>
      <c r="W240" s="93"/>
      <c r="Y240" s="94"/>
      <c r="AA240" s="3"/>
      <c r="AM240" s="90"/>
      <c r="AO240" s="90"/>
      <c r="AP240" s="90"/>
      <c r="AT240" s="90"/>
      <c r="BF240" s="95"/>
    </row>
    <row r="241" spans="1:60" s="87" customFormat="1" ht="21" customHeight="1">
      <c r="B241" s="156" t="s">
        <v>901</v>
      </c>
      <c r="K241" s="385">
        <f>K242+K247+K248+K249</f>
        <v>11506.6008</v>
      </c>
      <c r="L241" s="386"/>
      <c r="N241" s="88"/>
      <c r="O241" s="91"/>
      <c r="R241" s="92">
        <f ca="1">SUM($R$254:$R$310)</f>
        <v>0</v>
      </c>
      <c r="S241" s="92" t="e">
        <f>SUM($S$254:$S$310)</f>
        <v>#REF!</v>
      </c>
      <c r="U241" s="93">
        <f ca="1">SUM($U$254:$U$310)</f>
        <v>0</v>
      </c>
      <c r="W241" s="93">
        <f ca="1">SUM($W$254:$W$310)</f>
        <v>5.5400000000000005E-2</v>
      </c>
      <c r="Y241" s="94">
        <f ca="1">SUM($Y$254:$Y$310)</f>
        <v>0</v>
      </c>
      <c r="AA241" s="3"/>
      <c r="AM241" s="90" t="s">
        <v>1536</v>
      </c>
      <c r="AO241" s="90" t="s">
        <v>1530</v>
      </c>
      <c r="AP241" s="90" t="s">
        <v>1501</v>
      </c>
      <c r="AT241" s="90" t="s">
        <v>1577</v>
      </c>
      <c r="BF241" s="95" t="e">
        <f>SUM($BF$254:$BF$310)</f>
        <v>#REF!</v>
      </c>
    </row>
    <row r="242" spans="1:60" s="3" customFormat="1" ht="27" customHeight="1">
      <c r="A242" s="100">
        <v>47</v>
      </c>
      <c r="B242" s="100" t="s">
        <v>1578</v>
      </c>
      <c r="C242" s="162" t="s">
        <v>871</v>
      </c>
      <c r="D242" s="391" t="s">
        <v>872</v>
      </c>
      <c r="E242" s="392" t="s">
        <v>787</v>
      </c>
      <c r="F242" s="392" t="s">
        <v>787</v>
      </c>
      <c r="G242" s="394" t="s">
        <v>787</v>
      </c>
      <c r="H242" s="161" t="s">
        <v>1632</v>
      </c>
      <c r="I242" s="101">
        <v>196</v>
      </c>
      <c r="J242" s="102">
        <v>31.159999999999997</v>
      </c>
      <c r="K242" s="383">
        <f>I242*J242</f>
        <v>6107.36</v>
      </c>
      <c r="L242" s="384"/>
      <c r="M242" s="99" t="s">
        <v>1595</v>
      </c>
      <c r="N242" s="16"/>
      <c r="O242" s="103"/>
      <c r="P242" s="104"/>
      <c r="Q242" s="68"/>
      <c r="R242" s="68"/>
      <c r="S242" s="68"/>
      <c r="V242" s="105"/>
      <c r="W242" s="105"/>
      <c r="X242" s="105"/>
      <c r="Y242" s="106"/>
      <c r="AM242" s="63"/>
      <c r="AO242" s="63"/>
      <c r="AP242" s="63"/>
      <c r="AT242" s="63"/>
      <c r="AZ242" s="107"/>
      <c r="BA242" s="107"/>
      <c r="BB242" s="107"/>
      <c r="BC242" s="107"/>
      <c r="BD242" s="107"/>
      <c r="BE242" s="63"/>
      <c r="BF242" s="107"/>
      <c r="BG242" s="63"/>
      <c r="BH242" s="63"/>
    </row>
    <row r="243" spans="1:60" s="87" customFormat="1" ht="16.5" customHeight="1">
      <c r="B243" s="89"/>
      <c r="D243" s="388" t="s">
        <v>873</v>
      </c>
      <c r="E243" s="388" t="s">
        <v>873</v>
      </c>
      <c r="F243" s="388" t="s">
        <v>873</v>
      </c>
      <c r="G243" s="388" t="s">
        <v>873</v>
      </c>
      <c r="I243" s="186">
        <v>111.842</v>
      </c>
      <c r="K243" s="199"/>
      <c r="L243" s="203"/>
      <c r="N243" s="88"/>
      <c r="O243" s="91"/>
      <c r="R243" s="92"/>
      <c r="S243" s="92"/>
      <c r="U243" s="93"/>
      <c r="W243" s="93"/>
      <c r="Y243" s="94"/>
      <c r="AA243" s="3"/>
      <c r="AM243" s="90"/>
      <c r="AO243" s="90"/>
      <c r="AP243" s="90"/>
      <c r="AT243" s="90"/>
      <c r="BF243" s="95"/>
    </row>
    <row r="244" spans="1:60" s="87" customFormat="1" ht="16.5" customHeight="1">
      <c r="B244" s="89"/>
      <c r="D244" s="389" t="s">
        <v>874</v>
      </c>
      <c r="E244" s="389" t="s">
        <v>874</v>
      </c>
      <c r="F244" s="389" t="s">
        <v>874</v>
      </c>
      <c r="G244" s="389" t="s">
        <v>874</v>
      </c>
      <c r="I244" s="186">
        <v>68.242999999999995</v>
      </c>
      <c r="K244" s="199"/>
      <c r="L244" s="203"/>
      <c r="N244" s="88"/>
      <c r="O244" s="91"/>
      <c r="R244" s="92"/>
      <c r="S244" s="92"/>
      <c r="U244" s="93"/>
      <c r="W244" s="93"/>
      <c r="Y244" s="94"/>
      <c r="AA244" s="3"/>
      <c r="AM244" s="90"/>
      <c r="AO244" s="90"/>
      <c r="AP244" s="90"/>
      <c r="AT244" s="90"/>
      <c r="BF244" s="95"/>
    </row>
    <row r="245" spans="1:60" s="87" customFormat="1" ht="16.5" customHeight="1">
      <c r="B245" s="89"/>
      <c r="D245" s="395" t="s">
        <v>875</v>
      </c>
      <c r="E245" s="395" t="s">
        <v>875</v>
      </c>
      <c r="F245" s="395" t="s">
        <v>875</v>
      </c>
      <c r="G245" s="395" t="s">
        <v>875</v>
      </c>
      <c r="I245" s="186">
        <v>15.91</v>
      </c>
      <c r="K245" s="199"/>
      <c r="L245" s="203"/>
      <c r="N245" s="88"/>
      <c r="O245" s="91"/>
      <c r="R245" s="92"/>
      <c r="S245" s="92"/>
      <c r="U245" s="93"/>
      <c r="W245" s="93"/>
      <c r="Y245" s="94"/>
      <c r="AA245" s="3"/>
      <c r="AM245" s="90"/>
      <c r="AO245" s="90"/>
      <c r="AP245" s="90"/>
      <c r="AT245" s="90"/>
      <c r="BF245" s="95"/>
    </row>
    <row r="246" spans="1:60" s="87" customFormat="1" ht="16.5" customHeight="1">
      <c r="B246" s="89"/>
      <c r="D246" s="395">
        <v>196</v>
      </c>
      <c r="E246" s="395" t="s">
        <v>870</v>
      </c>
      <c r="F246" s="395" t="s">
        <v>870</v>
      </c>
      <c r="G246" s="395" t="s">
        <v>870</v>
      </c>
      <c r="I246" s="186"/>
      <c r="K246" s="199"/>
      <c r="L246" s="203"/>
      <c r="N246" s="88"/>
      <c r="O246" s="91"/>
      <c r="R246" s="92"/>
      <c r="S246" s="92"/>
      <c r="U246" s="93"/>
      <c r="W246" s="93"/>
      <c r="Y246" s="94"/>
      <c r="AA246" s="3"/>
      <c r="AM246" s="90"/>
      <c r="AO246" s="90"/>
      <c r="AP246" s="90"/>
      <c r="AT246" s="90"/>
      <c r="BF246" s="95"/>
    </row>
    <row r="247" spans="1:60" s="3" customFormat="1" ht="27" customHeight="1">
      <c r="A247" s="100">
        <v>48</v>
      </c>
      <c r="B247" s="100" t="s">
        <v>1578</v>
      </c>
      <c r="C247" s="162" t="s">
        <v>876</v>
      </c>
      <c r="D247" s="391" t="s">
        <v>877</v>
      </c>
      <c r="E247" s="392" t="s">
        <v>877</v>
      </c>
      <c r="F247" s="392" t="s">
        <v>877</v>
      </c>
      <c r="G247" s="393" t="s">
        <v>877</v>
      </c>
      <c r="H247" s="161" t="s">
        <v>1618</v>
      </c>
      <c r="I247" s="101">
        <v>16.84</v>
      </c>
      <c r="J247" s="102">
        <v>111.52</v>
      </c>
      <c r="K247" s="383">
        <f>I247*J247</f>
        <v>1877.9967999999999</v>
      </c>
      <c r="L247" s="384"/>
      <c r="M247" s="99" t="s">
        <v>1595</v>
      </c>
      <c r="N247" s="16"/>
      <c r="O247" s="103"/>
      <c r="P247" s="104"/>
      <c r="Q247" s="68"/>
      <c r="R247" s="68"/>
      <c r="S247" s="68"/>
      <c r="V247" s="105"/>
      <c r="W247" s="105"/>
      <c r="X247" s="105"/>
      <c r="Y247" s="106"/>
      <c r="AM247" s="63"/>
      <c r="AO247" s="63"/>
      <c r="AP247" s="63"/>
      <c r="AT247" s="63"/>
      <c r="AZ247" s="107"/>
      <c r="BA247" s="107"/>
      <c r="BB247" s="107"/>
      <c r="BC247" s="107"/>
      <c r="BD247" s="107"/>
      <c r="BE247" s="63"/>
      <c r="BF247" s="107"/>
      <c r="BG247" s="63"/>
      <c r="BH247" s="63"/>
    </row>
    <row r="248" spans="1:60" s="3" customFormat="1" ht="27" customHeight="1">
      <c r="A248" s="100">
        <v>49</v>
      </c>
      <c r="B248" s="100" t="s">
        <v>1578</v>
      </c>
      <c r="C248" s="162" t="s">
        <v>878</v>
      </c>
      <c r="D248" s="391" t="s">
        <v>879</v>
      </c>
      <c r="E248" s="392" t="s">
        <v>879</v>
      </c>
      <c r="F248" s="392" t="s">
        <v>879</v>
      </c>
      <c r="G248" s="393" t="s">
        <v>879</v>
      </c>
      <c r="H248" s="161" t="s">
        <v>1618</v>
      </c>
      <c r="I248" s="101">
        <v>16.84</v>
      </c>
      <c r="J248" s="102">
        <v>126.27999999999999</v>
      </c>
      <c r="K248" s="383">
        <f>I248*J248</f>
        <v>2126.5551999999998</v>
      </c>
      <c r="L248" s="384"/>
      <c r="M248" s="99" t="s">
        <v>1595</v>
      </c>
      <c r="N248" s="16"/>
      <c r="O248" s="103"/>
      <c r="P248" s="104"/>
      <c r="Q248" s="68"/>
      <c r="R248" s="68"/>
      <c r="S248" s="68"/>
      <c r="V248" s="105"/>
      <c r="W248" s="105"/>
      <c r="X248" s="105"/>
      <c r="Y248" s="106"/>
      <c r="AM248" s="63"/>
      <c r="AO248" s="63"/>
      <c r="AP248" s="63"/>
      <c r="AT248" s="63"/>
      <c r="AZ248" s="107"/>
      <c r="BA248" s="107"/>
      <c r="BB248" s="107"/>
      <c r="BC248" s="107"/>
      <c r="BD248" s="107"/>
      <c r="BE248" s="63"/>
      <c r="BF248" s="107"/>
      <c r="BG248" s="63"/>
      <c r="BH248" s="63"/>
    </row>
    <row r="249" spans="1:60" s="3" customFormat="1" ht="27" customHeight="1">
      <c r="A249" s="100">
        <v>50</v>
      </c>
      <c r="B249" s="100" t="s">
        <v>1578</v>
      </c>
      <c r="C249" s="162" t="s">
        <v>880</v>
      </c>
      <c r="D249" s="391" t="s">
        <v>881</v>
      </c>
      <c r="E249" s="392" t="s">
        <v>881</v>
      </c>
      <c r="F249" s="392" t="s">
        <v>881</v>
      </c>
      <c r="G249" s="393" t="s">
        <v>881</v>
      </c>
      <c r="H249" s="161" t="s">
        <v>1618</v>
      </c>
      <c r="I249" s="101">
        <v>16.84</v>
      </c>
      <c r="J249" s="102">
        <v>82.82</v>
      </c>
      <c r="K249" s="383">
        <f>I249*J249</f>
        <v>1394.6887999999999</v>
      </c>
      <c r="L249" s="384"/>
      <c r="M249" s="99" t="s">
        <v>1595</v>
      </c>
      <c r="N249" s="16"/>
      <c r="O249" s="103"/>
      <c r="P249" s="104"/>
      <c r="Q249" s="68"/>
      <c r="R249" s="68"/>
      <c r="S249" s="68"/>
      <c r="V249" s="105"/>
      <c r="W249" s="105"/>
      <c r="X249" s="105"/>
      <c r="Y249" s="106"/>
      <c r="AM249" s="63"/>
      <c r="AO249" s="63"/>
      <c r="AP249" s="63"/>
      <c r="AT249" s="63"/>
      <c r="AZ249" s="107"/>
      <c r="BA249" s="107"/>
      <c r="BB249" s="107"/>
      <c r="BC249" s="107"/>
      <c r="BD249" s="107"/>
      <c r="BE249" s="63"/>
      <c r="BF249" s="107"/>
      <c r="BG249" s="63"/>
      <c r="BH249" s="63"/>
    </row>
    <row r="250" spans="1:60" s="87" customFormat="1" ht="21" customHeight="1">
      <c r="B250" s="156" t="s">
        <v>902</v>
      </c>
      <c r="K250" s="387">
        <f>K251</f>
        <v>595.10762</v>
      </c>
      <c r="L250" s="386"/>
      <c r="N250" s="88"/>
      <c r="O250" s="91"/>
      <c r="R250" s="92">
        <f ca="1">SUM($R$254:$R$310)</f>
        <v>0</v>
      </c>
      <c r="S250" s="92" t="e">
        <f>SUM($S$254:$S$310)</f>
        <v>#REF!</v>
      </c>
      <c r="U250" s="93">
        <f ca="1">SUM($U$254:$U$310)</f>
        <v>0</v>
      </c>
      <c r="W250" s="93">
        <f ca="1">SUM($W$254:$W$310)</f>
        <v>5.5400000000000005E-2</v>
      </c>
      <c r="Y250" s="94">
        <f ca="1">SUM($Y$254:$Y$310)</f>
        <v>0</v>
      </c>
      <c r="AA250" s="3"/>
      <c r="AM250" s="90" t="s">
        <v>1536</v>
      </c>
      <c r="AO250" s="90" t="s">
        <v>1530</v>
      </c>
      <c r="AP250" s="90" t="s">
        <v>1501</v>
      </c>
      <c r="AT250" s="90" t="s">
        <v>1577</v>
      </c>
      <c r="BF250" s="95" t="e">
        <f>SUM($BF$254:$BF$310)</f>
        <v>#REF!</v>
      </c>
    </row>
    <row r="251" spans="1:60" s="3" customFormat="1" ht="27" customHeight="1">
      <c r="A251" s="100">
        <v>51</v>
      </c>
      <c r="B251" s="100" t="s">
        <v>1578</v>
      </c>
      <c r="C251" s="162" t="s">
        <v>882</v>
      </c>
      <c r="D251" s="391" t="s">
        <v>883</v>
      </c>
      <c r="E251" s="392" t="s">
        <v>787</v>
      </c>
      <c r="F251" s="392" t="s">
        <v>787</v>
      </c>
      <c r="G251" s="394" t="s">
        <v>787</v>
      </c>
      <c r="H251" s="161" t="s">
        <v>1618</v>
      </c>
      <c r="I251" s="101">
        <v>17.701000000000001</v>
      </c>
      <c r="J251" s="102">
        <v>33.619999999999997</v>
      </c>
      <c r="K251" s="383">
        <f>I251*J251</f>
        <v>595.10762</v>
      </c>
      <c r="L251" s="384"/>
      <c r="M251" s="99" t="s">
        <v>1595</v>
      </c>
      <c r="N251" s="16"/>
      <c r="O251" s="103"/>
      <c r="P251" s="104"/>
      <c r="Q251" s="68"/>
      <c r="R251" s="68"/>
      <c r="S251" s="68"/>
      <c r="V251" s="105"/>
      <c r="W251" s="105"/>
      <c r="X251" s="105"/>
      <c r="Y251" s="106"/>
      <c r="AM251" s="63"/>
      <c r="AO251" s="63"/>
      <c r="AP251" s="63"/>
      <c r="AT251" s="63"/>
      <c r="AZ251" s="107"/>
      <c r="BA251" s="107"/>
      <c r="BB251" s="107"/>
      <c r="BC251" s="107"/>
      <c r="BD251" s="107"/>
      <c r="BE251" s="63"/>
      <c r="BF251" s="107"/>
      <c r="BG251" s="63"/>
      <c r="BH251" s="63"/>
    </row>
    <row r="252" spans="1:60" s="87" customFormat="1" ht="37.5" customHeight="1">
      <c r="B252" s="89" t="s">
        <v>1556</v>
      </c>
      <c r="D252" s="177"/>
      <c r="K252" s="408">
        <f>K253+K258+K263+K281+K293</f>
        <v>28382.258199999997</v>
      </c>
      <c r="L252" s="386"/>
      <c r="N252" s="88"/>
      <c r="O252" s="91"/>
      <c r="R252" s="92" t="e">
        <f ca="1">$R$253+#REF!+#REF!+#REF!+#REF!+#REF!+#REF!+#REF!</f>
        <v>#REF!</v>
      </c>
      <c r="S252" s="92" t="e">
        <f>$S$253+#REF!+#REF!+#REF!+#REF!+#REF!+#REF!+#REF!</f>
        <v>#REF!</v>
      </c>
      <c r="U252" s="93" t="e">
        <f ca="1">$U$253+#REF!+#REF!+#REF!+#REF!+#REF!+#REF!+#REF!</f>
        <v>#REF!</v>
      </c>
      <c r="W252" s="93" t="e">
        <f ca="1">$W$253+#REF!+#REF!+#REF!+#REF!+#REF!+#REF!+#REF!</f>
        <v>#REF!</v>
      </c>
      <c r="Y252" s="94" t="e">
        <f ca="1">$Y$253+#REF!+#REF!+#REF!+#REF!+#REF!+#REF!+#REF!</f>
        <v>#REF!</v>
      </c>
      <c r="AA252" s="3"/>
      <c r="AM252" s="90" t="s">
        <v>1536</v>
      </c>
      <c r="AO252" s="90" t="s">
        <v>1530</v>
      </c>
      <c r="AP252" s="90" t="s">
        <v>1531</v>
      </c>
      <c r="AT252" s="90" t="s">
        <v>1577</v>
      </c>
      <c r="BF252" s="95" t="e">
        <f>$BF$253+#REF!+#REF!+#REF!+#REF!+#REF!+#REF!+#REF!</f>
        <v>#REF!</v>
      </c>
    </row>
    <row r="253" spans="1:60" s="87" customFormat="1" ht="21" customHeight="1">
      <c r="B253" s="156" t="s">
        <v>903</v>
      </c>
      <c r="K253" s="385">
        <f>K254+K257</f>
        <v>1216.6462999999999</v>
      </c>
      <c r="L253" s="386"/>
      <c r="N253" s="88"/>
      <c r="O253" s="91"/>
      <c r="R253" s="92">
        <f ca="1">SUM($R$254:$R$310)</f>
        <v>0</v>
      </c>
      <c r="S253" s="92" t="e">
        <f>SUM($S$254:$S$310)</f>
        <v>#REF!</v>
      </c>
      <c r="U253" s="93">
        <f ca="1">SUM($U$254:$U$310)</f>
        <v>0</v>
      </c>
      <c r="W253" s="93">
        <f ca="1">SUM($W$254:$W$310)</f>
        <v>5.5400000000000005E-2</v>
      </c>
      <c r="Y253" s="94">
        <f ca="1">SUM($Y$254:$Y$310)</f>
        <v>0</v>
      </c>
      <c r="AA253" s="3"/>
      <c r="AM253" s="90" t="s">
        <v>1536</v>
      </c>
      <c r="AO253" s="90" t="s">
        <v>1530</v>
      </c>
      <c r="AP253" s="90" t="s">
        <v>1501</v>
      </c>
      <c r="AT253" s="90" t="s">
        <v>1577</v>
      </c>
      <c r="BF253" s="95" t="e">
        <f>SUM($BF$254:$BF$310)</f>
        <v>#REF!</v>
      </c>
    </row>
    <row r="254" spans="1:60" s="3" customFormat="1" ht="27" customHeight="1">
      <c r="A254" s="100">
        <v>52</v>
      </c>
      <c r="B254" s="100" t="s">
        <v>1578</v>
      </c>
      <c r="C254" s="98" t="s">
        <v>904</v>
      </c>
      <c r="D254" s="380" t="s">
        <v>905</v>
      </c>
      <c r="E254" s="381"/>
      <c r="F254" s="381"/>
      <c r="G254" s="382"/>
      <c r="H254" s="161" t="s">
        <v>1632</v>
      </c>
      <c r="I254" s="101">
        <v>4.3</v>
      </c>
      <c r="J254" s="102">
        <v>274.7</v>
      </c>
      <c r="K254" s="383">
        <f>I254*J254</f>
        <v>1181.2099999999998</v>
      </c>
      <c r="L254" s="384"/>
      <c r="M254" s="99" t="s">
        <v>1595</v>
      </c>
      <c r="N254" s="16"/>
      <c r="O254" s="103"/>
      <c r="P254" s="104" t="s">
        <v>1515</v>
      </c>
      <c r="Q254" s="68" t="e">
        <f>$J$254+#REF!</f>
        <v>#REF!</v>
      </c>
      <c r="R254" s="68">
        <f>ROUND($J$254*$I$254,2)</f>
        <v>1181.21</v>
      </c>
      <c r="S254" s="68" t="e">
        <f>ROUND(#REF!*$I$254,2)</f>
        <v>#REF!</v>
      </c>
      <c r="V254" s="105">
        <v>0</v>
      </c>
      <c r="W254" s="105">
        <f>$V$254*$I$254</f>
        <v>0</v>
      </c>
      <c r="X254" s="105">
        <v>0</v>
      </c>
      <c r="Y254" s="106">
        <f>$X$254*$I$254</f>
        <v>0</v>
      </c>
      <c r="AM254" s="63" t="s">
        <v>1582</v>
      </c>
      <c r="AO254" s="63" t="s">
        <v>1578</v>
      </c>
      <c r="AP254" s="63" t="s">
        <v>1536</v>
      </c>
      <c r="AT254" s="63" t="s">
        <v>1577</v>
      </c>
      <c r="AZ254" s="107">
        <f>IF($P$254="základní",$K$254,0)</f>
        <v>1181.2099999999998</v>
      </c>
      <c r="BA254" s="107">
        <f>IF($P$254="snížená",$K$254,0)</f>
        <v>0</v>
      </c>
      <c r="BB254" s="107">
        <f>IF($P$254="zákl. přenesená",$K$254,0)</f>
        <v>0</v>
      </c>
      <c r="BC254" s="107">
        <f>IF($P$254="sníž. přenesená",$K$254,0)</f>
        <v>0</v>
      </c>
      <c r="BD254" s="107">
        <f>IF($P$254="nulová",$K$254,0)</f>
        <v>0</v>
      </c>
      <c r="BE254" s="63" t="s">
        <v>1501</v>
      </c>
      <c r="BF254" s="107" t="e">
        <f>ROUND($Q$254*$I$254,2)</f>
        <v>#REF!</v>
      </c>
      <c r="BG254" s="63" t="s">
        <v>1582</v>
      </c>
      <c r="BH254" s="63" t="s">
        <v>1644</v>
      </c>
    </row>
    <row r="255" spans="1:60" s="87" customFormat="1" ht="16.5" customHeight="1">
      <c r="B255" s="89"/>
      <c r="D255" s="388" t="s">
        <v>906</v>
      </c>
      <c r="E255" s="388" t="s">
        <v>906</v>
      </c>
      <c r="F255" s="388" t="s">
        <v>906</v>
      </c>
      <c r="G255" s="388" t="s">
        <v>906</v>
      </c>
      <c r="I255" s="186"/>
      <c r="K255" s="199"/>
      <c r="L255" s="203"/>
      <c r="N255" s="88"/>
      <c r="O255" s="91"/>
      <c r="R255" s="92"/>
      <c r="S255" s="92"/>
      <c r="U255" s="93"/>
      <c r="W255" s="93"/>
      <c r="Y255" s="94"/>
      <c r="AA255" s="3"/>
      <c r="AM255" s="90"/>
      <c r="AO255" s="90"/>
      <c r="AP255" s="90"/>
      <c r="AT255" s="90"/>
      <c r="BF255" s="95"/>
    </row>
    <row r="256" spans="1:60" s="87" customFormat="1" ht="16.5" customHeight="1">
      <c r="B256" s="89"/>
      <c r="D256" s="407" t="s">
        <v>907</v>
      </c>
      <c r="E256" s="407" t="s">
        <v>907</v>
      </c>
      <c r="F256" s="407" t="s">
        <v>907</v>
      </c>
      <c r="G256" s="407" t="s">
        <v>907</v>
      </c>
      <c r="I256" s="186"/>
      <c r="K256" s="199"/>
      <c r="L256" s="203"/>
      <c r="N256" s="88"/>
      <c r="O256" s="91"/>
      <c r="R256" s="92"/>
      <c r="S256" s="92"/>
      <c r="U256" s="93"/>
      <c r="W256" s="93"/>
      <c r="Y256" s="94"/>
      <c r="AA256" s="3"/>
      <c r="AM256" s="90"/>
      <c r="AO256" s="90"/>
      <c r="AP256" s="90"/>
      <c r="AT256" s="90"/>
      <c r="BF256" s="95"/>
    </row>
    <row r="257" spans="1:60" s="3" customFormat="1" ht="27" customHeight="1">
      <c r="A257" s="100">
        <v>53</v>
      </c>
      <c r="B257" s="100" t="s">
        <v>1578</v>
      </c>
      <c r="C257" s="98" t="s">
        <v>908</v>
      </c>
      <c r="D257" s="380" t="s">
        <v>909</v>
      </c>
      <c r="E257" s="381"/>
      <c r="F257" s="381"/>
      <c r="G257" s="382"/>
      <c r="H257" s="161" t="s">
        <v>910</v>
      </c>
      <c r="I257" s="101">
        <v>3</v>
      </c>
      <c r="J257" s="102">
        <v>11.812099999999999</v>
      </c>
      <c r="K257" s="383">
        <f>I257*J257</f>
        <v>35.436299999999996</v>
      </c>
      <c r="L257" s="384"/>
      <c r="M257" s="99" t="s">
        <v>1595</v>
      </c>
      <c r="N257" s="16"/>
      <c r="O257" s="103"/>
      <c r="P257" s="104" t="s">
        <v>1515</v>
      </c>
      <c r="Q257" s="68" t="e">
        <f>$J$254+#REF!</f>
        <v>#REF!</v>
      </c>
      <c r="R257" s="68">
        <f>ROUND($J$254*$I$254,2)</f>
        <v>1181.21</v>
      </c>
      <c r="S257" s="68" t="e">
        <f>ROUND(#REF!*$I$254,2)</f>
        <v>#REF!</v>
      </c>
      <c r="V257" s="105">
        <v>0</v>
      </c>
      <c r="W257" s="105">
        <f>$V$254*$I$254</f>
        <v>0</v>
      </c>
      <c r="X257" s="105">
        <v>0</v>
      </c>
      <c r="Y257" s="106">
        <f>$X$254*$I$254</f>
        <v>0</v>
      </c>
      <c r="AM257" s="63" t="s">
        <v>1582</v>
      </c>
      <c r="AO257" s="63" t="s">
        <v>1578</v>
      </c>
      <c r="AP257" s="63" t="s">
        <v>1536</v>
      </c>
      <c r="AT257" s="63" t="s">
        <v>1577</v>
      </c>
      <c r="AZ257" s="107">
        <f>IF($P$254="základní",$K$254,0)</f>
        <v>1181.2099999999998</v>
      </c>
      <c r="BA257" s="107">
        <f>IF($P$254="snížená",$K$254,0)</f>
        <v>0</v>
      </c>
      <c r="BB257" s="107">
        <f>IF($P$254="zákl. přenesená",$K$254,0)</f>
        <v>0</v>
      </c>
      <c r="BC257" s="107">
        <f>IF($P$254="sníž. přenesená",$K$254,0)</f>
        <v>0</v>
      </c>
      <c r="BD257" s="107">
        <f>IF($P$254="nulová",$K$254,0)</f>
        <v>0</v>
      </c>
      <c r="BE257" s="63" t="s">
        <v>1501</v>
      </c>
      <c r="BF257" s="107" t="e">
        <f>ROUND($Q$254*$I$254,2)</f>
        <v>#REF!</v>
      </c>
      <c r="BG257" s="63" t="s">
        <v>1582</v>
      </c>
      <c r="BH257" s="63" t="s">
        <v>1644</v>
      </c>
    </row>
    <row r="258" spans="1:60" s="87" customFormat="1" ht="21" customHeight="1">
      <c r="B258" s="156" t="s">
        <v>911</v>
      </c>
      <c r="K258" s="385">
        <f>K259+K260+K261+K262</f>
        <v>11281.682999999999</v>
      </c>
      <c r="L258" s="386"/>
      <c r="N258" s="88"/>
      <c r="O258" s="91"/>
      <c r="R258" s="92">
        <f ca="1">SUM($R$254:$R$310)</f>
        <v>0</v>
      </c>
      <c r="S258" s="92" t="e">
        <f>SUM($S$254:$S$310)</f>
        <v>#REF!</v>
      </c>
      <c r="U258" s="93">
        <f ca="1">SUM($U$254:$U$310)</f>
        <v>0</v>
      </c>
      <c r="W258" s="93">
        <f ca="1">SUM($W$254:$W$310)</f>
        <v>5.5400000000000005E-2</v>
      </c>
      <c r="Y258" s="94">
        <f ca="1">SUM($Y$254:$Y$310)</f>
        <v>0</v>
      </c>
      <c r="AA258" s="3"/>
      <c r="AM258" s="90" t="s">
        <v>1536</v>
      </c>
      <c r="AO258" s="90" t="s">
        <v>1530</v>
      </c>
      <c r="AP258" s="90" t="s">
        <v>1501</v>
      </c>
      <c r="AT258" s="90" t="s">
        <v>1577</v>
      </c>
      <c r="BF258" s="95" t="e">
        <f>SUM($BF$254:$BF$310)</f>
        <v>#REF!</v>
      </c>
    </row>
    <row r="259" spans="1:60" s="3" customFormat="1" ht="27" customHeight="1">
      <c r="A259" s="100">
        <v>54</v>
      </c>
      <c r="B259" s="100" t="s">
        <v>1578</v>
      </c>
      <c r="C259" s="98" t="s">
        <v>912</v>
      </c>
      <c r="D259" s="380" t="s">
        <v>916</v>
      </c>
      <c r="E259" s="381" t="s">
        <v>916</v>
      </c>
      <c r="F259" s="381" t="s">
        <v>916</v>
      </c>
      <c r="G259" s="382" t="s">
        <v>916</v>
      </c>
      <c r="H259" s="161" t="s">
        <v>1594</v>
      </c>
      <c r="I259" s="101">
        <v>1</v>
      </c>
      <c r="J259" s="102">
        <v>186.14</v>
      </c>
      <c r="K259" s="383">
        <f>I259*J259</f>
        <v>186.14</v>
      </c>
      <c r="L259" s="384"/>
      <c r="M259" s="99" t="s">
        <v>1595</v>
      </c>
      <c r="N259" s="16"/>
      <c r="O259" s="103"/>
      <c r="P259" s="104" t="s">
        <v>1515</v>
      </c>
      <c r="Q259" s="68" t="e">
        <f>$J$254+#REF!</f>
        <v>#REF!</v>
      </c>
      <c r="R259" s="68">
        <f>ROUND($J$254*$I$254,2)</f>
        <v>1181.21</v>
      </c>
      <c r="S259" s="68" t="e">
        <f>ROUND(#REF!*$I$254,2)</f>
        <v>#REF!</v>
      </c>
      <c r="V259" s="105">
        <v>0</v>
      </c>
      <c r="W259" s="105">
        <f>$V$254*$I$254</f>
        <v>0</v>
      </c>
      <c r="X259" s="105">
        <v>0</v>
      </c>
      <c r="Y259" s="106">
        <f>$X$254*$I$254</f>
        <v>0</v>
      </c>
      <c r="AM259" s="63" t="s">
        <v>1582</v>
      </c>
      <c r="AO259" s="63" t="s">
        <v>1578</v>
      </c>
      <c r="AP259" s="63" t="s">
        <v>1536</v>
      </c>
      <c r="AT259" s="63" t="s">
        <v>1577</v>
      </c>
      <c r="AZ259" s="107">
        <f>IF($P$254="základní",$K$254,0)</f>
        <v>1181.2099999999998</v>
      </c>
      <c r="BA259" s="107">
        <f>IF($P$254="snížená",$K$254,0)</f>
        <v>0</v>
      </c>
      <c r="BB259" s="107">
        <f>IF($P$254="zákl. přenesená",$K$254,0)</f>
        <v>0</v>
      </c>
      <c r="BC259" s="107">
        <f>IF($P$254="sníž. přenesená",$K$254,0)</f>
        <v>0</v>
      </c>
      <c r="BD259" s="107">
        <f>IF($P$254="nulová",$K$254,0)</f>
        <v>0</v>
      </c>
      <c r="BE259" s="63" t="s">
        <v>1501</v>
      </c>
      <c r="BF259" s="107" t="e">
        <f>ROUND($Q$254*$I$254,2)</f>
        <v>#REF!</v>
      </c>
      <c r="BG259" s="63" t="s">
        <v>1582</v>
      </c>
      <c r="BH259" s="63" t="s">
        <v>1644</v>
      </c>
    </row>
    <row r="260" spans="1:60" s="3" customFormat="1" ht="27" customHeight="1">
      <c r="A260" s="100">
        <v>55</v>
      </c>
      <c r="B260" s="100" t="s">
        <v>1578</v>
      </c>
      <c r="C260" s="98" t="s">
        <v>913</v>
      </c>
      <c r="D260" s="380" t="s">
        <v>917</v>
      </c>
      <c r="E260" s="381" t="s">
        <v>917</v>
      </c>
      <c r="F260" s="381" t="s">
        <v>917</v>
      </c>
      <c r="G260" s="382" t="s">
        <v>917</v>
      </c>
      <c r="H260" s="161" t="s">
        <v>1594</v>
      </c>
      <c r="I260" s="101">
        <v>1</v>
      </c>
      <c r="J260" s="102">
        <v>9771.119999999999</v>
      </c>
      <c r="K260" s="383">
        <f>I260*J260</f>
        <v>9771.119999999999</v>
      </c>
      <c r="L260" s="384"/>
      <c r="M260" s="99" t="s">
        <v>1595</v>
      </c>
      <c r="N260" s="16"/>
      <c r="O260" s="103"/>
      <c r="P260" s="104" t="s">
        <v>1515</v>
      </c>
      <c r="Q260" s="68" t="e">
        <f>$J$254+#REF!</f>
        <v>#REF!</v>
      </c>
      <c r="R260" s="68">
        <f>ROUND($J$254*$I$254,2)</f>
        <v>1181.21</v>
      </c>
      <c r="S260" s="68" t="e">
        <f>ROUND(#REF!*$I$254,2)</f>
        <v>#REF!</v>
      </c>
      <c r="V260" s="105">
        <v>0</v>
      </c>
      <c r="W260" s="105">
        <f>$V$254*$I$254</f>
        <v>0</v>
      </c>
      <c r="X260" s="105">
        <v>0</v>
      </c>
      <c r="Y260" s="106">
        <f>$X$254*$I$254</f>
        <v>0</v>
      </c>
      <c r="AM260" s="63" t="s">
        <v>1582</v>
      </c>
      <c r="AO260" s="63" t="s">
        <v>1578</v>
      </c>
      <c r="AP260" s="63" t="s">
        <v>1536</v>
      </c>
      <c r="AT260" s="63" t="s">
        <v>1577</v>
      </c>
      <c r="AZ260" s="107">
        <f>IF($P$254="základní",$K$254,0)</f>
        <v>1181.2099999999998</v>
      </c>
      <c r="BA260" s="107">
        <f>IF($P$254="snížená",$K$254,0)</f>
        <v>0</v>
      </c>
      <c r="BB260" s="107">
        <f>IF($P$254="zákl. přenesená",$K$254,0)</f>
        <v>0</v>
      </c>
      <c r="BC260" s="107">
        <f>IF($P$254="sníž. přenesená",$K$254,0)</f>
        <v>0</v>
      </c>
      <c r="BD260" s="107">
        <f>IF($P$254="nulová",$K$254,0)</f>
        <v>0</v>
      </c>
      <c r="BE260" s="63" t="s">
        <v>1501</v>
      </c>
      <c r="BF260" s="107" t="e">
        <f>ROUND($Q$254*$I$254,2)</f>
        <v>#REF!</v>
      </c>
      <c r="BG260" s="63" t="s">
        <v>1582</v>
      </c>
      <c r="BH260" s="63" t="s">
        <v>1644</v>
      </c>
    </row>
    <row r="261" spans="1:60" s="3" customFormat="1" ht="27" customHeight="1">
      <c r="A261" s="100">
        <v>56</v>
      </c>
      <c r="B261" s="100" t="s">
        <v>1578</v>
      </c>
      <c r="C261" s="98" t="s">
        <v>914</v>
      </c>
      <c r="D261" s="380" t="s">
        <v>918</v>
      </c>
      <c r="E261" s="381" t="s">
        <v>918</v>
      </c>
      <c r="F261" s="381" t="s">
        <v>918</v>
      </c>
      <c r="G261" s="382" t="s">
        <v>918</v>
      </c>
      <c r="H261" s="161" t="s">
        <v>830</v>
      </c>
      <c r="I261" s="101">
        <v>1</v>
      </c>
      <c r="J261" s="102">
        <v>787.19999999999993</v>
      </c>
      <c r="K261" s="383">
        <f>I261*J261</f>
        <v>787.19999999999993</v>
      </c>
      <c r="L261" s="384"/>
      <c r="M261" s="99" t="s">
        <v>1595</v>
      </c>
      <c r="N261" s="16"/>
      <c r="O261" s="103"/>
      <c r="P261" s="104" t="s">
        <v>1515</v>
      </c>
      <c r="Q261" s="68" t="e">
        <f>$J$254+#REF!</f>
        <v>#REF!</v>
      </c>
      <c r="R261" s="68">
        <f>ROUND($J$254*$I$254,2)</f>
        <v>1181.21</v>
      </c>
      <c r="S261" s="68" t="e">
        <f>ROUND(#REF!*$I$254,2)</f>
        <v>#REF!</v>
      </c>
      <c r="V261" s="105">
        <v>0</v>
      </c>
      <c r="W261" s="105">
        <f>$V$254*$I$254</f>
        <v>0</v>
      </c>
      <c r="X261" s="105">
        <v>0</v>
      </c>
      <c r="Y261" s="106">
        <f>$X$254*$I$254</f>
        <v>0</v>
      </c>
      <c r="AM261" s="63" t="s">
        <v>1582</v>
      </c>
      <c r="AO261" s="63" t="s">
        <v>1578</v>
      </c>
      <c r="AP261" s="63" t="s">
        <v>1536</v>
      </c>
      <c r="AT261" s="63" t="s">
        <v>1577</v>
      </c>
      <c r="AZ261" s="107">
        <f>IF($P$254="základní",$K$254,0)</f>
        <v>1181.2099999999998</v>
      </c>
      <c r="BA261" s="107">
        <f>IF($P$254="snížená",$K$254,0)</f>
        <v>0</v>
      </c>
      <c r="BB261" s="107">
        <f>IF($P$254="zákl. přenesená",$K$254,0)</f>
        <v>0</v>
      </c>
      <c r="BC261" s="107">
        <f>IF($P$254="sníž. přenesená",$K$254,0)</f>
        <v>0</v>
      </c>
      <c r="BD261" s="107">
        <f>IF($P$254="nulová",$K$254,0)</f>
        <v>0</v>
      </c>
      <c r="BE261" s="63" t="s">
        <v>1501</v>
      </c>
      <c r="BF261" s="107" t="e">
        <f>ROUND($Q$254*$I$254,2)</f>
        <v>#REF!</v>
      </c>
      <c r="BG261" s="63" t="s">
        <v>1582</v>
      </c>
      <c r="BH261" s="63" t="s">
        <v>1644</v>
      </c>
    </row>
    <row r="262" spans="1:60" s="3" customFormat="1" ht="27" customHeight="1">
      <c r="A262" s="100">
        <v>57</v>
      </c>
      <c r="B262" s="100" t="s">
        <v>1578</v>
      </c>
      <c r="C262" s="98" t="s">
        <v>915</v>
      </c>
      <c r="D262" s="380" t="s">
        <v>919</v>
      </c>
      <c r="E262" s="381" t="s">
        <v>919</v>
      </c>
      <c r="F262" s="381" t="s">
        <v>919</v>
      </c>
      <c r="G262" s="382" t="s">
        <v>919</v>
      </c>
      <c r="H262" s="161" t="s">
        <v>910</v>
      </c>
      <c r="I262" s="101">
        <v>5</v>
      </c>
      <c r="J262" s="102">
        <v>107.44459999999999</v>
      </c>
      <c r="K262" s="383">
        <f>I262*J262</f>
        <v>537.22299999999996</v>
      </c>
      <c r="L262" s="384"/>
      <c r="M262" s="99" t="s">
        <v>1595</v>
      </c>
      <c r="N262" s="16"/>
      <c r="O262" s="103"/>
      <c r="P262" s="104" t="s">
        <v>1515</v>
      </c>
      <c r="Q262" s="68" t="e">
        <f>$J$254+#REF!</f>
        <v>#REF!</v>
      </c>
      <c r="R262" s="68">
        <f>ROUND($J$254*$I$254,2)</f>
        <v>1181.21</v>
      </c>
      <c r="S262" s="68" t="e">
        <f>ROUND(#REF!*$I$254,2)</f>
        <v>#REF!</v>
      </c>
      <c r="V262" s="105">
        <v>0</v>
      </c>
      <c r="W262" s="105">
        <f>$V$254*$I$254</f>
        <v>0</v>
      </c>
      <c r="X262" s="105">
        <v>0</v>
      </c>
      <c r="Y262" s="106">
        <f>$X$254*$I$254</f>
        <v>0</v>
      </c>
      <c r="AM262" s="63" t="s">
        <v>1582</v>
      </c>
      <c r="AO262" s="63" t="s">
        <v>1578</v>
      </c>
      <c r="AP262" s="63" t="s">
        <v>1536</v>
      </c>
      <c r="AT262" s="63" t="s">
        <v>1577</v>
      </c>
      <c r="AZ262" s="107">
        <f>IF($P$254="základní",$K$254,0)</f>
        <v>1181.2099999999998</v>
      </c>
      <c r="BA262" s="107">
        <f>IF($P$254="snížená",$K$254,0)</f>
        <v>0</v>
      </c>
      <c r="BB262" s="107">
        <f>IF($P$254="zákl. přenesená",$K$254,0)</f>
        <v>0</v>
      </c>
      <c r="BC262" s="107">
        <f>IF($P$254="sníž. přenesená",$K$254,0)</f>
        <v>0</v>
      </c>
      <c r="BD262" s="107">
        <f>IF($P$254="nulová",$K$254,0)</f>
        <v>0</v>
      </c>
      <c r="BE262" s="63" t="s">
        <v>1501</v>
      </c>
      <c r="BF262" s="107" t="e">
        <f>ROUND($Q$254*$I$254,2)</f>
        <v>#REF!</v>
      </c>
      <c r="BG262" s="63" t="s">
        <v>1582</v>
      </c>
      <c r="BH262" s="63" t="s">
        <v>1644</v>
      </c>
    </row>
    <row r="263" spans="1:60" s="87" customFormat="1" ht="21" customHeight="1">
      <c r="B263" s="156" t="s">
        <v>920</v>
      </c>
      <c r="K263" s="385">
        <f>K264+K269+K272+K277+K280</f>
        <v>8128.6149000000005</v>
      </c>
      <c r="L263" s="386"/>
      <c r="N263" s="88"/>
      <c r="O263" s="91"/>
      <c r="R263" s="92">
        <f ca="1">SUM($R$254:$R$310)</f>
        <v>0</v>
      </c>
      <c r="S263" s="92" t="e">
        <f>SUM($S$254:$S$310)</f>
        <v>#REF!</v>
      </c>
      <c r="U263" s="93">
        <f ca="1">SUM($U$254:$U$310)</f>
        <v>0</v>
      </c>
      <c r="W263" s="93">
        <f ca="1">SUM($W$254:$W$310)</f>
        <v>5.5400000000000005E-2</v>
      </c>
      <c r="Y263" s="94">
        <f ca="1">SUM($Y$254:$Y$310)</f>
        <v>0</v>
      </c>
      <c r="AA263" s="3"/>
      <c r="AM263" s="90" t="s">
        <v>1536</v>
      </c>
      <c r="AO263" s="90" t="s">
        <v>1530</v>
      </c>
      <c r="AP263" s="90" t="s">
        <v>1501</v>
      </c>
      <c r="AT263" s="90" t="s">
        <v>1577</v>
      </c>
      <c r="BF263" s="95" t="e">
        <f>SUM($BF$254:$BF$310)</f>
        <v>#REF!</v>
      </c>
    </row>
    <row r="264" spans="1:60" s="3" customFormat="1" ht="27" customHeight="1">
      <c r="A264" s="100">
        <v>58</v>
      </c>
      <c r="B264" s="100" t="s">
        <v>1578</v>
      </c>
      <c r="C264" s="98" t="s">
        <v>921</v>
      </c>
      <c r="D264" s="380" t="s">
        <v>922</v>
      </c>
      <c r="E264" s="381"/>
      <c r="F264" s="381"/>
      <c r="G264" s="382"/>
      <c r="H264" s="161" t="s">
        <v>1632</v>
      </c>
      <c r="I264" s="101">
        <v>4.5</v>
      </c>
      <c r="J264" s="102">
        <v>150.88</v>
      </c>
      <c r="K264" s="383">
        <f>I264*J264</f>
        <v>678.96</v>
      </c>
      <c r="L264" s="384"/>
      <c r="M264" s="99" t="s">
        <v>1595</v>
      </c>
      <c r="N264" s="16"/>
      <c r="O264" s="103"/>
      <c r="P264" s="104" t="s">
        <v>1515</v>
      </c>
      <c r="Q264" s="68" t="e">
        <f>$J$254+#REF!</f>
        <v>#REF!</v>
      </c>
      <c r="R264" s="68">
        <f>ROUND($J$254*$I$254,2)</f>
        <v>1181.21</v>
      </c>
      <c r="S264" s="68" t="e">
        <f>ROUND(#REF!*$I$254,2)</f>
        <v>#REF!</v>
      </c>
      <c r="V264" s="105">
        <v>0</v>
      </c>
      <c r="W264" s="105">
        <f>$V$254*$I$254</f>
        <v>0</v>
      </c>
      <c r="X264" s="105">
        <v>0</v>
      </c>
      <c r="Y264" s="106">
        <f>$X$254*$I$254</f>
        <v>0</v>
      </c>
      <c r="AM264" s="63" t="s">
        <v>1582</v>
      </c>
      <c r="AO264" s="63" t="s">
        <v>1578</v>
      </c>
      <c r="AP264" s="63" t="s">
        <v>1536</v>
      </c>
      <c r="AT264" s="63" t="s">
        <v>1577</v>
      </c>
      <c r="AZ264" s="107">
        <f>IF($P$254="základní",$K$254,0)</f>
        <v>1181.2099999999998</v>
      </c>
      <c r="BA264" s="107">
        <f>IF($P$254="snížená",$K$254,0)</f>
        <v>0</v>
      </c>
      <c r="BB264" s="107">
        <f>IF($P$254="zákl. přenesená",$K$254,0)</f>
        <v>0</v>
      </c>
      <c r="BC264" s="107">
        <f>IF($P$254="sníž. přenesená",$K$254,0)</f>
        <v>0</v>
      </c>
      <c r="BD264" s="107">
        <f>IF($P$254="nulová",$K$254,0)</f>
        <v>0</v>
      </c>
      <c r="BE264" s="63" t="s">
        <v>1501</v>
      </c>
      <c r="BF264" s="107" t="e">
        <f>ROUND($Q$254*$I$254,2)</f>
        <v>#REF!</v>
      </c>
      <c r="BG264" s="63" t="s">
        <v>1582</v>
      </c>
      <c r="BH264" s="63" t="s">
        <v>1644</v>
      </c>
    </row>
    <row r="265" spans="1:60" s="87" customFormat="1" ht="16.5" customHeight="1">
      <c r="B265" s="89"/>
      <c r="D265" s="388" t="s">
        <v>804</v>
      </c>
      <c r="E265" s="388" t="s">
        <v>804</v>
      </c>
      <c r="F265" s="388" t="s">
        <v>804</v>
      </c>
      <c r="G265" s="388" t="s">
        <v>804</v>
      </c>
      <c r="I265" s="186"/>
      <c r="K265" s="199"/>
      <c r="L265" s="203"/>
      <c r="N265" s="88"/>
      <c r="O265" s="91"/>
      <c r="R265" s="92"/>
      <c r="S265" s="92"/>
      <c r="U265" s="93"/>
      <c r="W265" s="93"/>
      <c r="Y265" s="94"/>
      <c r="AA265" s="3"/>
      <c r="AM265" s="90"/>
      <c r="AO265" s="90"/>
      <c r="AP265" s="90"/>
      <c r="AT265" s="90"/>
      <c r="BF265" s="95"/>
    </row>
    <row r="266" spans="1:60" s="87" customFormat="1" ht="16.5" customHeight="1">
      <c r="B266" s="89"/>
      <c r="D266" s="389" t="s">
        <v>923</v>
      </c>
      <c r="E266" s="389" t="s">
        <v>923</v>
      </c>
      <c r="F266" s="389" t="s">
        <v>923</v>
      </c>
      <c r="G266" s="389" t="s">
        <v>923</v>
      </c>
      <c r="I266" s="186">
        <v>2.2400000000000002</v>
      </c>
      <c r="K266" s="199"/>
      <c r="L266" s="203"/>
      <c r="N266" s="88"/>
      <c r="O266" s="91"/>
      <c r="R266" s="92"/>
      <c r="S266" s="92"/>
      <c r="U266" s="93"/>
      <c r="W266" s="93"/>
      <c r="Y266" s="94"/>
      <c r="AA266" s="3"/>
      <c r="AM266" s="90"/>
      <c r="AO266" s="90"/>
      <c r="AP266" s="90"/>
      <c r="AT266" s="90"/>
      <c r="BF266" s="95"/>
    </row>
    <row r="267" spans="1:60" s="87" customFormat="1" ht="16.5" customHeight="1">
      <c r="B267" s="89"/>
      <c r="D267" s="389" t="s">
        <v>924</v>
      </c>
      <c r="E267" s="389" t="s">
        <v>924</v>
      </c>
      <c r="F267" s="389" t="s">
        <v>924</v>
      </c>
      <c r="G267" s="389" t="s">
        <v>924</v>
      </c>
      <c r="I267" s="186">
        <v>4.4000000000000004</v>
      </c>
      <c r="K267" s="199"/>
      <c r="L267" s="203"/>
      <c r="N267" s="88"/>
      <c r="O267" s="91"/>
      <c r="R267" s="92"/>
      <c r="S267" s="92"/>
      <c r="U267" s="93"/>
      <c r="W267" s="93"/>
      <c r="Y267" s="94"/>
      <c r="AA267" s="3"/>
      <c r="AM267" s="90"/>
      <c r="AO267" s="90"/>
      <c r="AP267" s="90"/>
      <c r="AT267" s="90"/>
      <c r="BF267" s="95"/>
    </row>
    <row r="268" spans="1:60" s="87" customFormat="1" ht="16.5" customHeight="1">
      <c r="B268" s="89"/>
      <c r="D268" s="390" t="s">
        <v>900</v>
      </c>
      <c r="E268" s="390" t="s">
        <v>907</v>
      </c>
      <c r="F268" s="390" t="s">
        <v>907</v>
      </c>
      <c r="G268" s="390" t="s">
        <v>907</v>
      </c>
      <c r="I268" s="186"/>
      <c r="K268" s="199"/>
      <c r="L268" s="203"/>
      <c r="N268" s="88"/>
      <c r="O268" s="91"/>
      <c r="R268" s="92"/>
      <c r="S268" s="92"/>
      <c r="U268" s="93"/>
      <c r="W268" s="93"/>
      <c r="Y268" s="94"/>
      <c r="AA268" s="3"/>
      <c r="AM268" s="90"/>
      <c r="AO268" s="90"/>
      <c r="AP268" s="90"/>
      <c r="AT268" s="90"/>
      <c r="BF268" s="95"/>
    </row>
    <row r="269" spans="1:60" s="3" customFormat="1" ht="27" customHeight="1">
      <c r="A269" s="188">
        <v>59</v>
      </c>
      <c r="B269" s="188" t="s">
        <v>1651</v>
      </c>
      <c r="C269" s="187" t="s">
        <v>925</v>
      </c>
      <c r="D269" s="404" t="s">
        <v>926</v>
      </c>
      <c r="E269" s="405" t="s">
        <v>926</v>
      </c>
      <c r="F269" s="405" t="s">
        <v>926</v>
      </c>
      <c r="G269" s="406" t="s">
        <v>926</v>
      </c>
      <c r="H269" s="188" t="s">
        <v>1632</v>
      </c>
      <c r="I269" s="189">
        <v>5</v>
      </c>
      <c r="J269" s="333">
        <v>138.57999999999998</v>
      </c>
      <c r="K269" s="383">
        <f>I269*J269</f>
        <v>692.89999999999986</v>
      </c>
      <c r="L269" s="384"/>
      <c r="M269" s="99" t="s">
        <v>1595</v>
      </c>
      <c r="N269" s="16"/>
      <c r="O269" s="103"/>
      <c r="P269" s="104" t="s">
        <v>1515</v>
      </c>
      <c r="Q269" s="68" t="e">
        <f>$J$254+#REF!</f>
        <v>#REF!</v>
      </c>
      <c r="R269" s="68">
        <f>ROUND($J$254*$I$254,2)</f>
        <v>1181.21</v>
      </c>
      <c r="S269" s="68" t="e">
        <f>ROUND(#REF!*$I$254,2)</f>
        <v>#REF!</v>
      </c>
      <c r="V269" s="105">
        <v>0</v>
      </c>
      <c r="W269" s="105">
        <f>$V$254*$I$254</f>
        <v>0</v>
      </c>
      <c r="X269" s="105">
        <v>0</v>
      </c>
      <c r="Y269" s="106">
        <f>$X$254*$I$254</f>
        <v>0</v>
      </c>
      <c r="AM269" s="63" t="s">
        <v>1582</v>
      </c>
      <c r="AO269" s="63" t="s">
        <v>1578</v>
      </c>
      <c r="AP269" s="63" t="s">
        <v>1536</v>
      </c>
      <c r="AT269" s="63" t="s">
        <v>1577</v>
      </c>
      <c r="AZ269" s="107">
        <f>IF($P$254="základní",$K$254,0)</f>
        <v>1181.2099999999998</v>
      </c>
      <c r="BA269" s="107">
        <f>IF($P$254="snížená",$K$254,0)</f>
        <v>0</v>
      </c>
      <c r="BB269" s="107">
        <f>IF($P$254="zákl. přenesená",$K$254,0)</f>
        <v>0</v>
      </c>
      <c r="BC269" s="107">
        <f>IF($P$254="sníž. přenesená",$K$254,0)</f>
        <v>0</v>
      </c>
      <c r="BD269" s="107">
        <f>IF($P$254="nulová",$K$254,0)</f>
        <v>0</v>
      </c>
      <c r="BE269" s="63" t="s">
        <v>1501</v>
      </c>
      <c r="BF269" s="107" t="e">
        <f>ROUND($Q$254*$I$254,2)</f>
        <v>#REF!</v>
      </c>
      <c r="BG269" s="63" t="s">
        <v>1582</v>
      </c>
      <c r="BH269" s="63" t="s">
        <v>1644</v>
      </c>
    </row>
    <row r="270" spans="1:60" s="87" customFormat="1" ht="16.5" customHeight="1">
      <c r="B270" s="89"/>
      <c r="D270" s="388" t="s">
        <v>935</v>
      </c>
      <c r="E270" s="388" t="s">
        <v>928</v>
      </c>
      <c r="F270" s="388" t="s">
        <v>928</v>
      </c>
      <c r="G270" s="388" t="s">
        <v>928</v>
      </c>
      <c r="I270" s="186"/>
      <c r="K270" s="199"/>
      <c r="L270" s="203"/>
      <c r="N270" s="88"/>
      <c r="O270" s="91"/>
      <c r="R270" s="92"/>
      <c r="S270" s="92"/>
      <c r="U270" s="93"/>
      <c r="W270" s="93"/>
      <c r="Y270" s="94"/>
      <c r="AA270" s="3"/>
      <c r="AM270" s="90"/>
      <c r="AO270" s="90"/>
      <c r="AP270" s="90"/>
      <c r="AT270" s="90"/>
      <c r="BF270" s="95"/>
    </row>
    <row r="271" spans="1:60" s="87" customFormat="1" ht="16.5" customHeight="1">
      <c r="B271" s="89"/>
      <c r="D271" s="395">
        <v>5</v>
      </c>
      <c r="E271" s="395" t="s">
        <v>929</v>
      </c>
      <c r="F271" s="395" t="s">
        <v>929</v>
      </c>
      <c r="G271" s="395" t="s">
        <v>929</v>
      </c>
      <c r="I271" s="186"/>
      <c r="K271" s="199"/>
      <c r="L271" s="203"/>
      <c r="N271" s="88"/>
      <c r="O271" s="91"/>
      <c r="R271" s="92"/>
      <c r="S271" s="92"/>
      <c r="U271" s="93"/>
      <c r="W271" s="93"/>
      <c r="Y271" s="94"/>
      <c r="AA271" s="3"/>
      <c r="AM271" s="90"/>
      <c r="AO271" s="90"/>
      <c r="AP271" s="90"/>
      <c r="AT271" s="90"/>
      <c r="BF271" s="95"/>
    </row>
    <row r="272" spans="1:60" s="3" customFormat="1" ht="27" customHeight="1">
      <c r="A272" s="100">
        <v>60</v>
      </c>
      <c r="B272" s="100" t="s">
        <v>1578</v>
      </c>
      <c r="C272" s="98" t="s">
        <v>921</v>
      </c>
      <c r="D272" s="380" t="s">
        <v>927</v>
      </c>
      <c r="E272" s="381" t="s">
        <v>927</v>
      </c>
      <c r="F272" s="381" t="s">
        <v>927</v>
      </c>
      <c r="G272" s="382" t="s">
        <v>927</v>
      </c>
      <c r="H272" s="161" t="s">
        <v>1632</v>
      </c>
      <c r="I272" s="101">
        <v>21</v>
      </c>
      <c r="J272" s="102">
        <v>150.88</v>
      </c>
      <c r="K272" s="383">
        <f>I272*J272</f>
        <v>3168.48</v>
      </c>
      <c r="L272" s="384"/>
      <c r="M272" s="99" t="s">
        <v>1595</v>
      </c>
      <c r="N272" s="16"/>
      <c r="O272" s="103"/>
      <c r="P272" s="104" t="s">
        <v>1515</v>
      </c>
      <c r="Q272" s="68" t="e">
        <f>$J$254+#REF!</f>
        <v>#REF!</v>
      </c>
      <c r="R272" s="68">
        <f>ROUND($J$254*$I$254,2)</f>
        <v>1181.21</v>
      </c>
      <c r="S272" s="68" t="e">
        <f>ROUND(#REF!*$I$254,2)</f>
        <v>#REF!</v>
      </c>
      <c r="V272" s="105">
        <v>0</v>
      </c>
      <c r="W272" s="105">
        <f>$V$254*$I$254</f>
        <v>0</v>
      </c>
      <c r="X272" s="105">
        <v>0</v>
      </c>
      <c r="Y272" s="106">
        <f>$X$254*$I$254</f>
        <v>0</v>
      </c>
      <c r="AM272" s="63" t="s">
        <v>1582</v>
      </c>
      <c r="AO272" s="63" t="s">
        <v>1578</v>
      </c>
      <c r="AP272" s="63" t="s">
        <v>1536</v>
      </c>
      <c r="AT272" s="63" t="s">
        <v>1577</v>
      </c>
      <c r="AZ272" s="107">
        <f>IF($P$254="základní",$K$254,0)</f>
        <v>1181.2099999999998</v>
      </c>
      <c r="BA272" s="107">
        <f>IF($P$254="snížená",$K$254,0)</f>
        <v>0</v>
      </c>
      <c r="BB272" s="107">
        <f>IF($P$254="zákl. přenesená",$K$254,0)</f>
        <v>0</v>
      </c>
      <c r="BC272" s="107">
        <f>IF($P$254="sníž. přenesená",$K$254,0)</f>
        <v>0</v>
      </c>
      <c r="BD272" s="107">
        <f>IF($P$254="nulová",$K$254,0)</f>
        <v>0</v>
      </c>
      <c r="BE272" s="63" t="s">
        <v>1501</v>
      </c>
      <c r="BF272" s="107" t="e">
        <f>ROUND($Q$254*$I$254,2)</f>
        <v>#REF!</v>
      </c>
      <c r="BG272" s="63" t="s">
        <v>1582</v>
      </c>
      <c r="BH272" s="63" t="s">
        <v>1644</v>
      </c>
    </row>
    <row r="273" spans="1:60" s="87" customFormat="1" ht="16.5" customHeight="1">
      <c r="B273" s="89"/>
      <c r="D273" s="388" t="s">
        <v>928</v>
      </c>
      <c r="E273" s="388" t="s">
        <v>928</v>
      </c>
      <c r="F273" s="388" t="s">
        <v>928</v>
      </c>
      <c r="G273" s="388" t="s">
        <v>928</v>
      </c>
      <c r="I273" s="186"/>
      <c r="K273" s="199"/>
      <c r="L273" s="203"/>
      <c r="N273" s="88"/>
      <c r="O273" s="91"/>
      <c r="R273" s="92"/>
      <c r="S273" s="92"/>
      <c r="U273" s="93"/>
      <c r="W273" s="93"/>
      <c r="Y273" s="94"/>
      <c r="AA273" s="3"/>
      <c r="AM273" s="90"/>
      <c r="AO273" s="90"/>
      <c r="AP273" s="90"/>
      <c r="AT273" s="90"/>
      <c r="BF273" s="95"/>
    </row>
    <row r="274" spans="1:60" s="87" customFormat="1" ht="16.5" customHeight="1">
      <c r="B274" s="89"/>
      <c r="D274" s="389" t="s">
        <v>929</v>
      </c>
      <c r="E274" s="389" t="s">
        <v>929</v>
      </c>
      <c r="F274" s="389" t="s">
        <v>929</v>
      </c>
      <c r="G274" s="389" t="s">
        <v>929</v>
      </c>
      <c r="I274" s="186">
        <v>18</v>
      </c>
      <c r="K274" s="199"/>
      <c r="L274" s="203"/>
      <c r="N274" s="88"/>
      <c r="O274" s="91"/>
      <c r="R274" s="92"/>
      <c r="S274" s="92"/>
      <c r="U274" s="93"/>
      <c r="W274" s="93"/>
      <c r="Y274" s="94"/>
      <c r="AA274" s="3"/>
      <c r="AM274" s="90"/>
      <c r="AO274" s="90"/>
      <c r="AP274" s="90"/>
      <c r="AT274" s="90"/>
      <c r="BF274" s="95"/>
    </row>
    <row r="275" spans="1:60" s="87" customFormat="1" ht="16.5" customHeight="1">
      <c r="B275" s="89"/>
      <c r="D275" s="389" t="s">
        <v>930</v>
      </c>
      <c r="E275" s="389" t="s">
        <v>930</v>
      </c>
      <c r="F275" s="389" t="s">
        <v>930</v>
      </c>
      <c r="G275" s="389" t="s">
        <v>930</v>
      </c>
      <c r="I275" s="186">
        <v>3</v>
      </c>
      <c r="K275" s="199"/>
      <c r="L275" s="203"/>
      <c r="N275" s="88"/>
      <c r="O275" s="91"/>
      <c r="R275" s="92"/>
      <c r="S275" s="92"/>
      <c r="U275" s="93"/>
      <c r="W275" s="93"/>
      <c r="Y275" s="94"/>
      <c r="AA275" s="3"/>
      <c r="AM275" s="90"/>
      <c r="AO275" s="90"/>
      <c r="AP275" s="90"/>
      <c r="AT275" s="90"/>
      <c r="BF275" s="95"/>
    </row>
    <row r="276" spans="1:60" s="87" customFormat="1" ht="16.5" customHeight="1">
      <c r="B276" s="89"/>
      <c r="D276" s="390" t="s">
        <v>931</v>
      </c>
      <c r="E276" s="390" t="s">
        <v>907</v>
      </c>
      <c r="F276" s="390" t="s">
        <v>907</v>
      </c>
      <c r="G276" s="390" t="s">
        <v>907</v>
      </c>
      <c r="I276" s="186"/>
      <c r="K276" s="199"/>
      <c r="L276" s="203"/>
      <c r="N276" s="88"/>
      <c r="O276" s="91"/>
      <c r="R276" s="92"/>
      <c r="S276" s="92"/>
      <c r="U276" s="93"/>
      <c r="W276" s="93"/>
      <c r="Y276" s="94"/>
      <c r="AA276" s="3"/>
      <c r="AM276" s="90"/>
      <c r="AO276" s="90"/>
      <c r="AP276" s="90"/>
      <c r="AT276" s="90"/>
      <c r="BF276" s="95"/>
    </row>
    <row r="277" spans="1:60" s="3" customFormat="1" ht="27" customHeight="1">
      <c r="A277" s="188">
        <v>61</v>
      </c>
      <c r="B277" s="188" t="s">
        <v>1651</v>
      </c>
      <c r="C277" s="187" t="s">
        <v>925</v>
      </c>
      <c r="D277" s="404" t="s">
        <v>932</v>
      </c>
      <c r="E277" s="405" t="s">
        <v>926</v>
      </c>
      <c r="F277" s="405" t="s">
        <v>926</v>
      </c>
      <c r="G277" s="406" t="s">
        <v>926</v>
      </c>
      <c r="H277" s="188" t="s">
        <v>1632</v>
      </c>
      <c r="I277" s="189">
        <v>23.1</v>
      </c>
      <c r="J277" s="102">
        <v>138.57999999999998</v>
      </c>
      <c r="K277" s="383">
        <f>I277*J277</f>
        <v>3201.1979999999999</v>
      </c>
      <c r="L277" s="384"/>
      <c r="M277" s="99" t="s">
        <v>1595</v>
      </c>
      <c r="N277" s="16"/>
      <c r="O277" s="103"/>
      <c r="P277" s="104" t="s">
        <v>1515</v>
      </c>
      <c r="Q277" s="68" t="e">
        <f>$J$254+#REF!</f>
        <v>#REF!</v>
      </c>
      <c r="R277" s="68">
        <f>ROUND($J$254*$I$254,2)</f>
        <v>1181.21</v>
      </c>
      <c r="S277" s="68" t="e">
        <f>ROUND(#REF!*$I$254,2)</f>
        <v>#REF!</v>
      </c>
      <c r="V277" s="105">
        <v>0</v>
      </c>
      <c r="W277" s="105">
        <f>$V$254*$I$254</f>
        <v>0</v>
      </c>
      <c r="X277" s="105">
        <v>0</v>
      </c>
      <c r="Y277" s="106">
        <f>$X$254*$I$254</f>
        <v>0</v>
      </c>
      <c r="AM277" s="63" t="s">
        <v>1582</v>
      </c>
      <c r="AO277" s="63" t="s">
        <v>1578</v>
      </c>
      <c r="AP277" s="63" t="s">
        <v>1536</v>
      </c>
      <c r="AT277" s="63" t="s">
        <v>1577</v>
      </c>
      <c r="AZ277" s="107">
        <f>IF($P$254="základní",$K$254,0)</f>
        <v>1181.2099999999998</v>
      </c>
      <c r="BA277" s="107">
        <f>IF($P$254="snížená",$K$254,0)</f>
        <v>0</v>
      </c>
      <c r="BB277" s="107">
        <f>IF($P$254="zákl. přenesená",$K$254,0)</f>
        <v>0</v>
      </c>
      <c r="BC277" s="107">
        <f>IF($P$254="sníž. přenesená",$K$254,0)</f>
        <v>0</v>
      </c>
      <c r="BD277" s="107">
        <f>IF($P$254="nulová",$K$254,0)</f>
        <v>0</v>
      </c>
      <c r="BE277" s="63" t="s">
        <v>1501</v>
      </c>
      <c r="BF277" s="107" t="e">
        <f>ROUND($Q$254*$I$254,2)</f>
        <v>#REF!</v>
      </c>
      <c r="BG277" s="63" t="s">
        <v>1582</v>
      </c>
      <c r="BH277" s="63" t="s">
        <v>1644</v>
      </c>
    </row>
    <row r="278" spans="1:60" s="87" customFormat="1" ht="16.5" customHeight="1">
      <c r="B278" s="89"/>
      <c r="D278" s="388" t="s">
        <v>934</v>
      </c>
      <c r="E278" s="388" t="s">
        <v>928</v>
      </c>
      <c r="F278" s="388" t="s">
        <v>928</v>
      </c>
      <c r="G278" s="388" t="s">
        <v>928</v>
      </c>
      <c r="I278" s="186"/>
      <c r="K278" s="199"/>
      <c r="L278" s="203"/>
      <c r="N278" s="88"/>
      <c r="O278" s="91"/>
      <c r="R278" s="92"/>
      <c r="S278" s="92"/>
      <c r="U278" s="93"/>
      <c r="W278" s="93"/>
      <c r="Y278" s="94"/>
      <c r="AA278" s="3"/>
      <c r="AM278" s="90"/>
      <c r="AO278" s="90"/>
      <c r="AP278" s="90"/>
      <c r="AT278" s="90"/>
      <c r="BF278" s="95"/>
    </row>
    <row r="279" spans="1:60" s="87" customFormat="1" ht="16.5" customHeight="1">
      <c r="B279" s="89"/>
      <c r="D279" s="395">
        <v>23.1</v>
      </c>
      <c r="E279" s="395" t="s">
        <v>929</v>
      </c>
      <c r="F279" s="395" t="s">
        <v>929</v>
      </c>
      <c r="G279" s="395" t="s">
        <v>929</v>
      </c>
      <c r="I279" s="186"/>
      <c r="K279" s="199"/>
      <c r="L279" s="203"/>
      <c r="N279" s="88"/>
      <c r="O279" s="91"/>
      <c r="R279" s="92"/>
      <c r="S279" s="92"/>
      <c r="U279" s="93"/>
      <c r="W279" s="93"/>
      <c r="Y279" s="94"/>
      <c r="AA279" s="3"/>
      <c r="AM279" s="90"/>
      <c r="AO279" s="90"/>
      <c r="AP279" s="90"/>
      <c r="AT279" s="90"/>
      <c r="BF279" s="95"/>
    </row>
    <row r="280" spans="1:60" s="3" customFormat="1" ht="27" customHeight="1">
      <c r="A280" s="100">
        <v>62</v>
      </c>
      <c r="B280" s="100" t="s">
        <v>1578</v>
      </c>
      <c r="C280" s="98" t="s">
        <v>933</v>
      </c>
      <c r="D280" s="380" t="s">
        <v>936</v>
      </c>
      <c r="E280" s="381" t="s">
        <v>927</v>
      </c>
      <c r="F280" s="381" t="s">
        <v>927</v>
      </c>
      <c r="G280" s="382" t="s">
        <v>927</v>
      </c>
      <c r="H280" s="161" t="s">
        <v>910</v>
      </c>
      <c r="I280" s="101">
        <v>5</v>
      </c>
      <c r="J280" s="102">
        <v>77.415379999999985</v>
      </c>
      <c r="K280" s="383">
        <f>I280*J280</f>
        <v>387.07689999999991</v>
      </c>
      <c r="L280" s="384"/>
      <c r="M280" s="99" t="s">
        <v>1595</v>
      </c>
      <c r="N280" s="16"/>
      <c r="O280" s="103"/>
      <c r="P280" s="104" t="s">
        <v>1515</v>
      </c>
      <c r="Q280" s="68" t="e">
        <f>$J$254+#REF!</f>
        <v>#REF!</v>
      </c>
      <c r="R280" s="68">
        <f>ROUND($J$254*$I$254,2)</f>
        <v>1181.21</v>
      </c>
      <c r="S280" s="68" t="e">
        <f>ROUND(#REF!*$I$254,2)</f>
        <v>#REF!</v>
      </c>
      <c r="V280" s="105">
        <v>0</v>
      </c>
      <c r="W280" s="105">
        <f>$V$254*$I$254</f>
        <v>0</v>
      </c>
      <c r="X280" s="105">
        <v>0</v>
      </c>
      <c r="Y280" s="106">
        <f>$X$254*$I$254</f>
        <v>0</v>
      </c>
      <c r="AM280" s="63" t="s">
        <v>1582</v>
      </c>
      <c r="AO280" s="63" t="s">
        <v>1578</v>
      </c>
      <c r="AP280" s="63" t="s">
        <v>1536</v>
      </c>
      <c r="AT280" s="63" t="s">
        <v>1577</v>
      </c>
      <c r="AZ280" s="107">
        <f>IF($P$254="základní",$K$254,0)</f>
        <v>1181.2099999999998</v>
      </c>
      <c r="BA280" s="107">
        <f>IF($P$254="snížená",$K$254,0)</f>
        <v>0</v>
      </c>
      <c r="BB280" s="107">
        <f>IF($P$254="zákl. přenesená",$K$254,0)</f>
        <v>0</v>
      </c>
      <c r="BC280" s="107">
        <f>IF($P$254="sníž. přenesená",$K$254,0)</f>
        <v>0</v>
      </c>
      <c r="BD280" s="107">
        <f>IF($P$254="nulová",$K$254,0)</f>
        <v>0</v>
      </c>
      <c r="BE280" s="63" t="s">
        <v>1501</v>
      </c>
      <c r="BF280" s="107" t="e">
        <f>ROUND($Q$254*$I$254,2)</f>
        <v>#REF!</v>
      </c>
      <c r="BG280" s="63" t="s">
        <v>1582</v>
      </c>
      <c r="BH280" s="63" t="s">
        <v>1644</v>
      </c>
    </row>
    <row r="281" spans="1:60" s="87" customFormat="1" ht="21" customHeight="1">
      <c r="B281" s="156" t="s">
        <v>1627</v>
      </c>
      <c r="K281" s="385">
        <f>K282+K285+K290</f>
        <v>1395.394</v>
      </c>
      <c r="L281" s="386"/>
      <c r="N281" s="88"/>
      <c r="O281" s="91"/>
      <c r="R281" s="92">
        <f ca="1">SUM($R$254:$R$310)</f>
        <v>0</v>
      </c>
      <c r="S281" s="92" t="e">
        <f>SUM($S$254:$S$310)</f>
        <v>#REF!</v>
      </c>
      <c r="U281" s="93">
        <f ca="1">SUM($U$254:$U$310)</f>
        <v>0</v>
      </c>
      <c r="W281" s="93">
        <f ca="1">SUM($W$254:$W$310)</f>
        <v>5.5400000000000005E-2</v>
      </c>
      <c r="Y281" s="94">
        <f ca="1">SUM($Y$254:$Y$310)</f>
        <v>0</v>
      </c>
      <c r="AA281" s="3"/>
      <c r="AM281" s="90" t="s">
        <v>1536</v>
      </c>
      <c r="AO281" s="90" t="s">
        <v>1530</v>
      </c>
      <c r="AP281" s="90" t="s">
        <v>1501</v>
      </c>
      <c r="AT281" s="90" t="s">
        <v>1577</v>
      </c>
      <c r="BF281" s="95" t="e">
        <f>SUM($BF$254:$BF$310)</f>
        <v>#REF!</v>
      </c>
    </row>
    <row r="282" spans="1:60" s="3" customFormat="1" ht="27" customHeight="1">
      <c r="A282" s="100">
        <v>63</v>
      </c>
      <c r="B282" s="100" t="s">
        <v>1578</v>
      </c>
      <c r="C282" s="98" t="s">
        <v>2186</v>
      </c>
      <c r="D282" s="380" t="s">
        <v>937</v>
      </c>
      <c r="E282" s="381"/>
      <c r="F282" s="381"/>
      <c r="G282" s="382"/>
      <c r="H282" s="161" t="s">
        <v>1632</v>
      </c>
      <c r="I282" s="101">
        <v>0.5</v>
      </c>
      <c r="J282" s="102">
        <v>68.06</v>
      </c>
      <c r="K282" s="383">
        <f>I282*J282</f>
        <v>34.03</v>
      </c>
      <c r="L282" s="384"/>
      <c r="M282" s="99" t="s">
        <v>1595</v>
      </c>
      <c r="N282" s="16"/>
      <c r="O282" s="103"/>
      <c r="P282" s="104" t="s">
        <v>1515</v>
      </c>
      <c r="Q282" s="68" t="e">
        <f>$J$254+#REF!</f>
        <v>#REF!</v>
      </c>
      <c r="R282" s="68">
        <f>ROUND($J$254*$I$254,2)</f>
        <v>1181.21</v>
      </c>
      <c r="S282" s="68" t="e">
        <f>ROUND(#REF!*$I$254,2)</f>
        <v>#REF!</v>
      </c>
      <c r="V282" s="105">
        <v>0</v>
      </c>
      <c r="W282" s="105">
        <f>$V$254*$I$254</f>
        <v>0</v>
      </c>
      <c r="X282" s="105">
        <v>0</v>
      </c>
      <c r="Y282" s="106">
        <f>$X$254*$I$254</f>
        <v>0</v>
      </c>
      <c r="AM282" s="63" t="s">
        <v>1582</v>
      </c>
      <c r="AO282" s="63" t="s">
        <v>1578</v>
      </c>
      <c r="AP282" s="63" t="s">
        <v>1536</v>
      </c>
      <c r="AT282" s="63" t="s">
        <v>1577</v>
      </c>
      <c r="AZ282" s="107">
        <f>IF($P$254="základní",$K$254,0)</f>
        <v>1181.2099999999998</v>
      </c>
      <c r="BA282" s="107">
        <f>IF($P$254="snížená",$K$254,0)</f>
        <v>0</v>
      </c>
      <c r="BB282" s="107">
        <f>IF($P$254="zákl. přenesená",$K$254,0)</f>
        <v>0</v>
      </c>
      <c r="BC282" s="107">
        <f>IF($P$254="sníž. přenesená",$K$254,0)</f>
        <v>0</v>
      </c>
      <c r="BD282" s="107">
        <f>IF($P$254="nulová",$K$254,0)</f>
        <v>0</v>
      </c>
      <c r="BE282" s="63" t="s">
        <v>1501</v>
      </c>
      <c r="BF282" s="107" t="e">
        <f>ROUND($Q$254*$I$254,2)</f>
        <v>#REF!</v>
      </c>
      <c r="BG282" s="63" t="s">
        <v>1582</v>
      </c>
      <c r="BH282" s="63" t="s">
        <v>1644</v>
      </c>
    </row>
    <row r="283" spans="1:60" s="87" customFormat="1" ht="16.5" customHeight="1">
      <c r="B283" s="89"/>
      <c r="D283" s="388" t="s">
        <v>938</v>
      </c>
      <c r="E283" s="388" t="s">
        <v>938</v>
      </c>
      <c r="F283" s="388" t="s">
        <v>938</v>
      </c>
      <c r="G283" s="388" t="s">
        <v>938</v>
      </c>
      <c r="I283" s="186"/>
      <c r="K283" s="199"/>
      <c r="L283" s="203"/>
      <c r="N283" s="88"/>
      <c r="O283" s="91"/>
      <c r="R283" s="92"/>
      <c r="S283" s="92"/>
      <c r="U283" s="93"/>
      <c r="W283" s="93"/>
      <c r="Y283" s="94"/>
      <c r="AA283" s="3"/>
      <c r="AM283" s="90"/>
      <c r="AO283" s="90"/>
      <c r="AP283" s="90"/>
      <c r="AT283" s="90"/>
      <c r="BF283" s="95"/>
    </row>
    <row r="284" spans="1:60" s="87" customFormat="1" ht="16.5" customHeight="1">
      <c r="B284" s="89"/>
      <c r="D284" s="389" t="s">
        <v>827</v>
      </c>
      <c r="E284" s="389" t="s">
        <v>827</v>
      </c>
      <c r="F284" s="389" t="s">
        <v>827</v>
      </c>
      <c r="G284" s="389" t="s">
        <v>827</v>
      </c>
      <c r="I284" s="186"/>
      <c r="K284" s="199"/>
      <c r="L284" s="203"/>
      <c r="N284" s="88"/>
      <c r="O284" s="91"/>
      <c r="R284" s="92"/>
      <c r="S284" s="92"/>
      <c r="U284" s="93"/>
      <c r="W284" s="93"/>
      <c r="Y284" s="94"/>
      <c r="AA284" s="3"/>
      <c r="AM284" s="90"/>
      <c r="AO284" s="90"/>
      <c r="AP284" s="90"/>
      <c r="AT284" s="90"/>
      <c r="BF284" s="95"/>
    </row>
    <row r="285" spans="1:60" s="3" customFormat="1" ht="27" customHeight="1">
      <c r="A285" s="100">
        <v>64</v>
      </c>
      <c r="B285" s="100" t="s">
        <v>1578</v>
      </c>
      <c r="C285" s="98" t="s">
        <v>942</v>
      </c>
      <c r="D285" s="380" t="s">
        <v>943</v>
      </c>
      <c r="E285" s="381"/>
      <c r="F285" s="381"/>
      <c r="G285" s="382"/>
      <c r="H285" s="161" t="s">
        <v>1632</v>
      </c>
      <c r="I285" s="101">
        <v>12</v>
      </c>
      <c r="J285" s="102">
        <v>95.94</v>
      </c>
      <c r="K285" s="383">
        <f>I285*J285</f>
        <v>1151.28</v>
      </c>
      <c r="L285" s="384"/>
      <c r="M285" s="99" t="s">
        <v>1595</v>
      </c>
      <c r="N285" s="16"/>
      <c r="O285" s="103"/>
      <c r="P285" s="104" t="s">
        <v>1515</v>
      </c>
      <c r="Q285" s="68" t="e">
        <f>$J$254+#REF!</f>
        <v>#REF!</v>
      </c>
      <c r="R285" s="68">
        <f>ROUND($J$254*$I$254,2)</f>
        <v>1181.21</v>
      </c>
      <c r="S285" s="68" t="e">
        <f>ROUND(#REF!*$I$254,2)</f>
        <v>#REF!</v>
      </c>
      <c r="V285" s="105">
        <v>0</v>
      </c>
      <c r="W285" s="105">
        <f>$V$254*$I$254</f>
        <v>0</v>
      </c>
      <c r="X285" s="105">
        <v>0</v>
      </c>
      <c r="Y285" s="106">
        <f>$X$254*$I$254</f>
        <v>0</v>
      </c>
      <c r="AM285" s="63" t="s">
        <v>1582</v>
      </c>
      <c r="AO285" s="63" t="s">
        <v>1578</v>
      </c>
      <c r="AP285" s="63" t="s">
        <v>1536</v>
      </c>
      <c r="AT285" s="63" t="s">
        <v>1577</v>
      </c>
      <c r="AZ285" s="107">
        <f>IF($P$254="základní",$K$254,0)</f>
        <v>1181.2099999999998</v>
      </c>
      <c r="BA285" s="107">
        <f>IF($P$254="snížená",$K$254,0)</f>
        <v>0</v>
      </c>
      <c r="BB285" s="107">
        <f>IF($P$254="zákl. přenesená",$K$254,0)</f>
        <v>0</v>
      </c>
      <c r="BC285" s="107">
        <f>IF($P$254="sníž. přenesená",$K$254,0)</f>
        <v>0</v>
      </c>
      <c r="BD285" s="107">
        <f>IF($P$254="nulová",$K$254,0)</f>
        <v>0</v>
      </c>
      <c r="BE285" s="63" t="s">
        <v>1501</v>
      </c>
      <c r="BF285" s="107" t="e">
        <f>ROUND($Q$254*$I$254,2)</f>
        <v>#REF!</v>
      </c>
      <c r="BG285" s="63" t="s">
        <v>1582</v>
      </c>
      <c r="BH285" s="63" t="s">
        <v>1644</v>
      </c>
    </row>
    <row r="286" spans="1:60" s="87" customFormat="1" ht="16.5" customHeight="1">
      <c r="B286" s="89"/>
      <c r="D286" s="388" t="s">
        <v>939</v>
      </c>
      <c r="E286" s="388" t="s">
        <v>939</v>
      </c>
      <c r="F286" s="388" t="s">
        <v>939</v>
      </c>
      <c r="G286" s="388" t="s">
        <v>939</v>
      </c>
      <c r="I286" s="186"/>
      <c r="K286" s="199"/>
      <c r="L286" s="203"/>
      <c r="N286" s="88"/>
      <c r="O286" s="91"/>
      <c r="R286" s="92"/>
      <c r="S286" s="92"/>
      <c r="U286" s="93"/>
      <c r="W286" s="93"/>
      <c r="Y286" s="94"/>
      <c r="AA286" s="3"/>
      <c r="AM286" s="90"/>
      <c r="AO286" s="90"/>
      <c r="AP286" s="90"/>
      <c r="AT286" s="90"/>
      <c r="BF286" s="95"/>
    </row>
    <row r="287" spans="1:60" s="87" customFormat="1" ht="16.5" customHeight="1">
      <c r="B287" s="89"/>
      <c r="D287" s="389" t="s">
        <v>940</v>
      </c>
      <c r="E287" s="389" t="s">
        <v>940</v>
      </c>
      <c r="F287" s="389" t="s">
        <v>940</v>
      </c>
      <c r="G287" s="389" t="s">
        <v>940</v>
      </c>
      <c r="I287" s="186">
        <v>11.44</v>
      </c>
      <c r="K287" s="199"/>
      <c r="L287" s="203"/>
      <c r="N287" s="88"/>
      <c r="O287" s="91"/>
      <c r="R287" s="92"/>
      <c r="S287" s="92"/>
      <c r="U287" s="93"/>
      <c r="W287" s="93"/>
      <c r="Y287" s="94"/>
      <c r="AA287" s="3"/>
      <c r="AM287" s="90"/>
      <c r="AO287" s="90"/>
      <c r="AP287" s="90"/>
      <c r="AT287" s="90"/>
      <c r="BF287" s="95"/>
    </row>
    <row r="288" spans="1:60" s="87" customFormat="1" ht="16.5" customHeight="1">
      <c r="B288" s="89"/>
      <c r="D288" s="389" t="s">
        <v>941</v>
      </c>
      <c r="E288" s="389" t="s">
        <v>941</v>
      </c>
      <c r="F288" s="389" t="s">
        <v>941</v>
      </c>
      <c r="G288" s="389" t="s">
        <v>941</v>
      </c>
      <c r="I288" s="186">
        <v>0.5</v>
      </c>
      <c r="K288" s="199"/>
      <c r="L288" s="203"/>
      <c r="N288" s="88"/>
      <c r="O288" s="91"/>
      <c r="R288" s="92"/>
      <c r="S288" s="92"/>
      <c r="U288" s="93"/>
      <c r="W288" s="93"/>
      <c r="Y288" s="94"/>
      <c r="AA288" s="3"/>
      <c r="AM288" s="90"/>
      <c r="AO288" s="90"/>
      <c r="AP288" s="90"/>
      <c r="AT288" s="90"/>
      <c r="BF288" s="95"/>
    </row>
    <row r="289" spans="1:60" s="87" customFormat="1" ht="16.5" customHeight="1">
      <c r="B289" s="89"/>
      <c r="D289" s="395">
        <v>12</v>
      </c>
      <c r="E289" s="395" t="s">
        <v>827</v>
      </c>
      <c r="F289" s="395" t="s">
        <v>827</v>
      </c>
      <c r="G289" s="395" t="s">
        <v>827</v>
      </c>
      <c r="I289" s="186"/>
      <c r="K289" s="199"/>
      <c r="L289" s="203"/>
      <c r="N289" s="88"/>
      <c r="O289" s="91"/>
      <c r="R289" s="92"/>
      <c r="S289" s="92"/>
      <c r="U289" s="93"/>
      <c r="W289" s="93"/>
      <c r="Y289" s="94"/>
      <c r="AA289" s="3"/>
      <c r="AM289" s="90"/>
      <c r="AO289" s="90"/>
      <c r="AP289" s="90"/>
      <c r="AT289" s="90"/>
      <c r="BF289" s="95"/>
    </row>
    <row r="290" spans="1:60" s="3" customFormat="1" ht="27" customHeight="1">
      <c r="A290" s="100">
        <v>65</v>
      </c>
      <c r="B290" s="100" t="s">
        <v>1578</v>
      </c>
      <c r="C290" s="98" t="s">
        <v>944</v>
      </c>
      <c r="D290" s="380" t="s">
        <v>945</v>
      </c>
      <c r="E290" s="381"/>
      <c r="F290" s="381"/>
      <c r="G290" s="382"/>
      <c r="H290" s="161" t="s">
        <v>1632</v>
      </c>
      <c r="I290" s="101">
        <v>4.2</v>
      </c>
      <c r="J290" s="102">
        <v>50.019999999999996</v>
      </c>
      <c r="K290" s="383">
        <f>I290*J290</f>
        <v>210.084</v>
      </c>
      <c r="L290" s="384"/>
      <c r="M290" s="99" t="s">
        <v>1595</v>
      </c>
      <c r="N290" s="16"/>
      <c r="O290" s="103"/>
      <c r="P290" s="104" t="s">
        <v>1515</v>
      </c>
      <c r="Q290" s="68" t="e">
        <f>$J$254+#REF!</f>
        <v>#REF!</v>
      </c>
      <c r="R290" s="68">
        <f>ROUND($J$254*$I$254,2)</f>
        <v>1181.21</v>
      </c>
      <c r="S290" s="68" t="e">
        <f>ROUND(#REF!*$I$254,2)</f>
        <v>#REF!</v>
      </c>
      <c r="V290" s="105">
        <v>0</v>
      </c>
      <c r="W290" s="105">
        <f>$V$254*$I$254</f>
        <v>0</v>
      </c>
      <c r="X290" s="105">
        <v>0</v>
      </c>
      <c r="Y290" s="106">
        <f>$X$254*$I$254</f>
        <v>0</v>
      </c>
      <c r="AM290" s="63" t="s">
        <v>1582</v>
      </c>
      <c r="AO290" s="63" t="s">
        <v>1578</v>
      </c>
      <c r="AP290" s="63" t="s">
        <v>1536</v>
      </c>
      <c r="AT290" s="63" t="s">
        <v>1577</v>
      </c>
      <c r="AZ290" s="107">
        <f>IF($P$254="základní",$K$254,0)</f>
        <v>1181.2099999999998</v>
      </c>
      <c r="BA290" s="107">
        <f>IF($P$254="snížená",$K$254,0)</f>
        <v>0</v>
      </c>
      <c r="BB290" s="107">
        <f>IF($P$254="zákl. přenesená",$K$254,0)</f>
        <v>0</v>
      </c>
      <c r="BC290" s="107">
        <f>IF($P$254="sníž. přenesená",$K$254,0)</f>
        <v>0</v>
      </c>
      <c r="BD290" s="107">
        <f>IF($P$254="nulová",$K$254,0)</f>
        <v>0</v>
      </c>
      <c r="BE290" s="63" t="s">
        <v>1501</v>
      </c>
      <c r="BF290" s="107" t="e">
        <f>ROUND($Q$254*$I$254,2)</f>
        <v>#REF!</v>
      </c>
      <c r="BG290" s="63" t="s">
        <v>1582</v>
      </c>
      <c r="BH290" s="63" t="s">
        <v>1644</v>
      </c>
    </row>
    <row r="291" spans="1:60" s="87" customFormat="1" ht="16.5" customHeight="1">
      <c r="B291" s="89"/>
      <c r="D291" s="388" t="s">
        <v>946</v>
      </c>
      <c r="E291" s="388" t="s">
        <v>946</v>
      </c>
      <c r="F291" s="388" t="s">
        <v>946</v>
      </c>
      <c r="G291" s="388" t="s">
        <v>946</v>
      </c>
      <c r="I291" s="186"/>
      <c r="K291" s="199"/>
      <c r="L291" s="203"/>
      <c r="N291" s="88"/>
      <c r="O291" s="91"/>
      <c r="R291" s="92"/>
      <c r="S291" s="92"/>
      <c r="U291" s="93"/>
      <c r="W291" s="93"/>
      <c r="Y291" s="94"/>
      <c r="AA291" s="3"/>
      <c r="AM291" s="90"/>
      <c r="AO291" s="90"/>
      <c r="AP291" s="90"/>
      <c r="AT291" s="90"/>
      <c r="BF291" s="95"/>
    </row>
    <row r="292" spans="1:60" s="87" customFormat="1" ht="16.5" customHeight="1">
      <c r="B292" s="89"/>
      <c r="D292" s="389" t="s">
        <v>947</v>
      </c>
      <c r="E292" s="389" t="s">
        <v>947</v>
      </c>
      <c r="F292" s="389" t="s">
        <v>947</v>
      </c>
      <c r="G292" s="389" t="s">
        <v>947</v>
      </c>
      <c r="I292" s="186"/>
      <c r="K292" s="199"/>
      <c r="L292" s="203"/>
      <c r="N292" s="88"/>
      <c r="O292" s="91"/>
      <c r="R292" s="92"/>
      <c r="S292" s="92"/>
      <c r="U292" s="93"/>
      <c r="W292" s="93"/>
      <c r="Y292" s="94"/>
      <c r="AA292" s="3"/>
      <c r="AM292" s="90"/>
      <c r="AO292" s="90"/>
      <c r="AP292" s="90"/>
      <c r="AT292" s="90"/>
      <c r="BF292" s="95"/>
    </row>
    <row r="293" spans="1:60" s="87" customFormat="1" ht="21" customHeight="1">
      <c r="B293" s="156" t="s">
        <v>903</v>
      </c>
      <c r="K293" s="402">
        <f>K294+K305</f>
        <v>6359.92</v>
      </c>
      <c r="L293" s="403"/>
      <c r="N293" s="88"/>
      <c r="O293" s="91"/>
      <c r="R293" s="92">
        <f ca="1">SUM($R$254:$R$310)</f>
        <v>0</v>
      </c>
      <c r="S293" s="92" t="e">
        <f>SUM($S$254:$S$310)</f>
        <v>#REF!</v>
      </c>
      <c r="U293" s="93">
        <f ca="1">SUM($U$254:$U$310)</f>
        <v>0</v>
      </c>
      <c r="W293" s="93">
        <f ca="1">SUM($W$254:$W$310)</f>
        <v>5.5400000000000005E-2</v>
      </c>
      <c r="Y293" s="94">
        <f ca="1">SUM($Y$254:$Y$310)</f>
        <v>0</v>
      </c>
      <c r="AA293" s="3"/>
      <c r="AM293" s="90" t="s">
        <v>1536</v>
      </c>
      <c r="AO293" s="90" t="s">
        <v>1530</v>
      </c>
      <c r="AP293" s="90" t="s">
        <v>1501</v>
      </c>
      <c r="AT293" s="90" t="s">
        <v>1577</v>
      </c>
      <c r="BF293" s="95" t="e">
        <f>SUM($BF$254:$BF$310)</f>
        <v>#REF!</v>
      </c>
    </row>
    <row r="294" spans="1:60" s="3" customFormat="1" ht="27" customHeight="1">
      <c r="A294" s="100">
        <v>66</v>
      </c>
      <c r="B294" s="100" t="s">
        <v>1578</v>
      </c>
      <c r="C294" s="98" t="s">
        <v>948</v>
      </c>
      <c r="D294" s="380" t="s">
        <v>949</v>
      </c>
      <c r="E294" s="381"/>
      <c r="F294" s="381"/>
      <c r="G294" s="382"/>
      <c r="H294" s="161" t="s">
        <v>1632</v>
      </c>
      <c r="I294" s="101">
        <v>265</v>
      </c>
      <c r="J294" s="102">
        <v>22.959999999999997</v>
      </c>
      <c r="K294" s="383">
        <f>I294*J294</f>
        <v>6084.4</v>
      </c>
      <c r="L294" s="384"/>
      <c r="M294" s="99" t="s">
        <v>1595</v>
      </c>
      <c r="N294" s="16"/>
      <c r="O294" s="103"/>
      <c r="P294" s="104" t="s">
        <v>1515</v>
      </c>
      <c r="Q294" s="68" t="e">
        <f>$J$254+#REF!</f>
        <v>#REF!</v>
      </c>
      <c r="R294" s="68">
        <f>ROUND($J$254*$I$254,2)</f>
        <v>1181.21</v>
      </c>
      <c r="S294" s="68" t="e">
        <f>ROUND(#REF!*$I$254,2)</f>
        <v>#REF!</v>
      </c>
      <c r="V294" s="105">
        <v>0</v>
      </c>
      <c r="W294" s="105">
        <f>$V$254*$I$254</f>
        <v>0</v>
      </c>
      <c r="X294" s="105">
        <v>0</v>
      </c>
      <c r="Y294" s="106">
        <f>$X$254*$I$254</f>
        <v>0</v>
      </c>
      <c r="AM294" s="63" t="s">
        <v>1582</v>
      </c>
      <c r="AO294" s="63" t="s">
        <v>1578</v>
      </c>
      <c r="AP294" s="63" t="s">
        <v>1536</v>
      </c>
      <c r="AT294" s="63" t="s">
        <v>1577</v>
      </c>
      <c r="AZ294" s="107">
        <f>IF($P$254="základní",$K$254,0)</f>
        <v>1181.2099999999998</v>
      </c>
      <c r="BA294" s="107">
        <f>IF($P$254="snížená",$K$254,0)</f>
        <v>0</v>
      </c>
      <c r="BB294" s="107">
        <f>IF($P$254="zákl. přenesená",$K$254,0)</f>
        <v>0</v>
      </c>
      <c r="BC294" s="107">
        <f>IF($P$254="sníž. přenesená",$K$254,0)</f>
        <v>0</v>
      </c>
      <c r="BD294" s="107">
        <f>IF($P$254="nulová",$K$254,0)</f>
        <v>0</v>
      </c>
      <c r="BE294" s="63" t="s">
        <v>1501</v>
      </c>
      <c r="BF294" s="107" t="e">
        <f>ROUND($Q$254*$I$254,2)</f>
        <v>#REF!</v>
      </c>
      <c r="BG294" s="63" t="s">
        <v>1582</v>
      </c>
      <c r="BH294" s="63" t="s">
        <v>1644</v>
      </c>
    </row>
    <row r="295" spans="1:60" s="87" customFormat="1" ht="16.5" customHeight="1">
      <c r="B295" s="89"/>
      <c r="D295" s="388" t="s">
        <v>792</v>
      </c>
      <c r="E295" s="388" t="s">
        <v>792</v>
      </c>
      <c r="F295" s="388" t="s">
        <v>792</v>
      </c>
      <c r="G295" s="388" t="s">
        <v>792</v>
      </c>
      <c r="I295" s="186"/>
      <c r="K295" s="199"/>
      <c r="L295" s="203"/>
      <c r="N295" s="88"/>
      <c r="O295" s="91"/>
      <c r="R295" s="92"/>
      <c r="S295" s="92"/>
      <c r="U295" s="93"/>
      <c r="W295" s="93"/>
      <c r="Y295" s="94"/>
      <c r="AA295" s="3"/>
      <c r="AM295" s="90"/>
      <c r="AO295" s="90"/>
      <c r="AP295" s="90"/>
      <c r="AT295" s="90"/>
      <c r="BF295" s="95"/>
    </row>
    <row r="296" spans="1:60" s="87" customFormat="1" ht="16.5" customHeight="1">
      <c r="B296" s="89"/>
      <c r="D296" s="389" t="s">
        <v>793</v>
      </c>
      <c r="E296" s="389" t="s">
        <v>793</v>
      </c>
      <c r="F296" s="389" t="s">
        <v>793</v>
      </c>
      <c r="G296" s="389" t="s">
        <v>793</v>
      </c>
      <c r="I296" s="186">
        <v>178.84</v>
      </c>
      <c r="K296" s="199"/>
      <c r="L296" s="203"/>
      <c r="N296" s="88"/>
      <c r="O296" s="91"/>
      <c r="R296" s="92"/>
      <c r="S296" s="92"/>
      <c r="U296" s="93"/>
      <c r="W296" s="93"/>
      <c r="Y296" s="94"/>
      <c r="AA296" s="3"/>
      <c r="AM296" s="90"/>
      <c r="AO296" s="90"/>
      <c r="AP296" s="90"/>
      <c r="AT296" s="90"/>
      <c r="BF296" s="95"/>
    </row>
    <row r="297" spans="1:60" s="87" customFormat="1" ht="16.5" customHeight="1">
      <c r="B297" s="89"/>
      <c r="D297" s="389" t="s">
        <v>950</v>
      </c>
      <c r="E297" s="389" t="s">
        <v>950</v>
      </c>
      <c r="F297" s="389" t="s">
        <v>950</v>
      </c>
      <c r="G297" s="389" t="s">
        <v>950</v>
      </c>
      <c r="I297" s="186">
        <v>68.849999999999994</v>
      </c>
      <c r="K297" s="199"/>
      <c r="L297" s="203"/>
      <c r="N297" s="88"/>
      <c r="O297" s="91"/>
      <c r="R297" s="92"/>
      <c r="S297" s="92"/>
      <c r="U297" s="93"/>
      <c r="W297" s="93"/>
      <c r="Y297" s="94"/>
      <c r="AA297" s="3"/>
      <c r="AM297" s="90"/>
      <c r="AO297" s="90"/>
      <c r="AP297" s="90"/>
      <c r="AT297" s="90"/>
      <c r="BF297" s="95"/>
    </row>
    <row r="298" spans="1:60" s="87" customFormat="1" ht="16.5" customHeight="1">
      <c r="B298" s="89"/>
      <c r="D298" s="182" t="s">
        <v>795</v>
      </c>
      <c r="E298" s="182"/>
      <c r="F298" s="182"/>
      <c r="G298" s="182"/>
      <c r="I298" s="186"/>
      <c r="K298" s="199"/>
      <c r="L298" s="203"/>
      <c r="N298" s="88"/>
      <c r="O298" s="91"/>
      <c r="R298" s="92"/>
      <c r="S298" s="92"/>
      <c r="U298" s="93"/>
      <c r="W298" s="93"/>
      <c r="Y298" s="94"/>
      <c r="AA298" s="3"/>
      <c r="AM298" s="90"/>
      <c r="AO298" s="90"/>
      <c r="AP298" s="90"/>
      <c r="AT298" s="90"/>
      <c r="BF298" s="95"/>
    </row>
    <row r="299" spans="1:60" s="87" customFormat="1" ht="16.5" customHeight="1">
      <c r="B299" s="89"/>
      <c r="D299" s="389" t="s">
        <v>951</v>
      </c>
      <c r="E299" s="389"/>
      <c r="F299" s="389"/>
      <c r="G299" s="389"/>
      <c r="I299" s="186">
        <v>-2.25</v>
      </c>
      <c r="K299" s="199"/>
      <c r="L299" s="203"/>
      <c r="N299" s="88"/>
      <c r="O299" s="91"/>
      <c r="R299" s="92"/>
      <c r="S299" s="92"/>
      <c r="U299" s="93"/>
      <c r="W299" s="93"/>
      <c r="Y299" s="94"/>
      <c r="AA299" s="3"/>
      <c r="AM299" s="90"/>
      <c r="AO299" s="90"/>
      <c r="AP299" s="90"/>
      <c r="AT299" s="90"/>
      <c r="BF299" s="95"/>
    </row>
    <row r="300" spans="1:60" s="87" customFormat="1" ht="16.5" customHeight="1">
      <c r="B300" s="89"/>
      <c r="D300" s="181" t="s">
        <v>952</v>
      </c>
      <c r="E300" s="182"/>
      <c r="F300" s="182"/>
      <c r="G300" s="182"/>
      <c r="I300" s="186">
        <v>-1.5760000000000001</v>
      </c>
      <c r="K300" s="199"/>
      <c r="L300" s="203"/>
      <c r="N300" s="88"/>
      <c r="O300" s="91"/>
      <c r="R300" s="92"/>
      <c r="S300" s="92"/>
      <c r="U300" s="93"/>
      <c r="W300" s="93"/>
      <c r="Y300" s="94"/>
      <c r="AA300" s="3"/>
      <c r="AM300" s="90"/>
      <c r="AO300" s="90"/>
      <c r="AP300" s="90"/>
      <c r="AT300" s="90"/>
      <c r="BF300" s="95"/>
    </row>
    <row r="301" spans="1:60" s="87" customFormat="1" ht="16.5" customHeight="1">
      <c r="B301" s="89"/>
      <c r="D301" s="181" t="s">
        <v>953</v>
      </c>
      <c r="E301" s="181"/>
      <c r="F301" s="181"/>
      <c r="G301" s="181"/>
      <c r="I301" s="186">
        <v>245.34</v>
      </c>
      <c r="K301" s="199"/>
      <c r="L301" s="203"/>
      <c r="N301" s="88"/>
      <c r="O301" s="91"/>
      <c r="R301" s="92"/>
      <c r="S301" s="92"/>
      <c r="U301" s="93"/>
      <c r="W301" s="93"/>
      <c r="Y301" s="94"/>
      <c r="AA301" s="3"/>
      <c r="AM301" s="90"/>
      <c r="AO301" s="90"/>
      <c r="AP301" s="90"/>
      <c r="AT301" s="90"/>
      <c r="BF301" s="95"/>
    </row>
    <row r="302" spans="1:60" s="87" customFormat="1" ht="16.5" customHeight="1">
      <c r="B302" s="89"/>
      <c r="D302" s="181" t="s">
        <v>745</v>
      </c>
      <c r="E302" s="182"/>
      <c r="F302" s="182"/>
      <c r="G302" s="182"/>
      <c r="I302" s="186"/>
      <c r="K302" s="199"/>
      <c r="L302" s="203"/>
      <c r="N302" s="88"/>
      <c r="O302" s="91"/>
      <c r="R302" s="92"/>
      <c r="S302" s="92"/>
      <c r="U302" s="93"/>
      <c r="W302" s="93"/>
      <c r="Y302" s="94"/>
      <c r="AA302" s="3"/>
      <c r="AM302" s="90"/>
      <c r="AO302" s="90"/>
      <c r="AP302" s="90"/>
      <c r="AT302" s="90"/>
      <c r="BF302" s="95"/>
    </row>
    <row r="303" spans="1:60" s="87" customFormat="1" ht="16.5" customHeight="1">
      <c r="B303" s="89"/>
      <c r="D303" s="389" t="s">
        <v>954</v>
      </c>
      <c r="E303" s="389"/>
      <c r="F303" s="389"/>
      <c r="G303" s="389"/>
      <c r="I303" s="186">
        <v>18.760000000000002</v>
      </c>
      <c r="K303" s="199"/>
      <c r="L303" s="203"/>
      <c r="N303" s="88"/>
      <c r="O303" s="91"/>
      <c r="R303" s="92"/>
      <c r="S303" s="92"/>
      <c r="U303" s="93"/>
      <c r="W303" s="93"/>
      <c r="Y303" s="94"/>
      <c r="AA303" s="3"/>
      <c r="AM303" s="90"/>
      <c r="AO303" s="90"/>
      <c r="AP303" s="90"/>
      <c r="AT303" s="90"/>
      <c r="BF303" s="95"/>
    </row>
    <row r="304" spans="1:60" s="87" customFormat="1" ht="16.5" customHeight="1">
      <c r="B304" s="89"/>
      <c r="D304" s="389">
        <v>265</v>
      </c>
      <c r="E304" s="389"/>
      <c r="F304" s="389"/>
      <c r="G304" s="389"/>
      <c r="I304" s="186"/>
      <c r="K304" s="199"/>
      <c r="L304" s="203"/>
      <c r="N304" s="88"/>
      <c r="O304" s="91"/>
      <c r="R304" s="92"/>
      <c r="S304" s="92"/>
      <c r="U304" s="93"/>
      <c r="W304" s="93"/>
      <c r="Y304" s="94"/>
      <c r="AA304" s="3"/>
      <c r="AM304" s="90"/>
      <c r="AO304" s="90"/>
      <c r="AP304" s="90"/>
      <c r="AT304" s="90"/>
      <c r="BF304" s="95"/>
    </row>
    <row r="305" spans="1:60" s="3" customFormat="1" ht="27" customHeight="1">
      <c r="A305" s="100">
        <v>67</v>
      </c>
      <c r="B305" s="100" t="s">
        <v>1578</v>
      </c>
      <c r="C305" s="98" t="s">
        <v>948</v>
      </c>
      <c r="D305" s="380" t="s">
        <v>955</v>
      </c>
      <c r="E305" s="381"/>
      <c r="F305" s="381"/>
      <c r="G305" s="382"/>
      <c r="H305" s="161" t="s">
        <v>1632</v>
      </c>
      <c r="I305" s="101">
        <v>12</v>
      </c>
      <c r="J305" s="102">
        <v>22.959999999999997</v>
      </c>
      <c r="K305" s="383">
        <f>I305*J305</f>
        <v>275.52</v>
      </c>
      <c r="L305" s="384"/>
      <c r="M305" s="99" t="s">
        <v>1595</v>
      </c>
      <c r="N305" s="16"/>
      <c r="O305" s="103"/>
      <c r="P305" s="104" t="s">
        <v>1515</v>
      </c>
      <c r="Q305" s="68" t="e">
        <f>$J$254+#REF!</f>
        <v>#REF!</v>
      </c>
      <c r="R305" s="68">
        <f>ROUND($J$254*$I$254,2)</f>
        <v>1181.21</v>
      </c>
      <c r="S305" s="68" t="e">
        <f>ROUND(#REF!*$I$254,2)</f>
        <v>#REF!</v>
      </c>
      <c r="V305" s="105">
        <v>0</v>
      </c>
      <c r="W305" s="105">
        <f>$V$254*$I$254</f>
        <v>0</v>
      </c>
      <c r="X305" s="105">
        <v>0</v>
      </c>
      <c r="Y305" s="106">
        <f>$X$254*$I$254</f>
        <v>0</v>
      </c>
      <c r="AM305" s="63" t="s">
        <v>1582</v>
      </c>
      <c r="AO305" s="63" t="s">
        <v>1578</v>
      </c>
      <c r="AP305" s="63" t="s">
        <v>1536</v>
      </c>
      <c r="AT305" s="63" t="s">
        <v>1577</v>
      </c>
      <c r="AZ305" s="107">
        <f>IF($P$254="základní",$K$254,0)</f>
        <v>1181.2099999999998</v>
      </c>
      <c r="BA305" s="107">
        <f>IF($P$254="snížená",$K$254,0)</f>
        <v>0</v>
      </c>
      <c r="BB305" s="107">
        <f>IF($P$254="zákl. přenesená",$K$254,0)</f>
        <v>0</v>
      </c>
      <c r="BC305" s="107">
        <f>IF($P$254="sníž. přenesená",$K$254,0)</f>
        <v>0</v>
      </c>
      <c r="BD305" s="107">
        <f>IF($P$254="nulová",$K$254,0)</f>
        <v>0</v>
      </c>
      <c r="BE305" s="63" t="s">
        <v>1501</v>
      </c>
      <c r="BF305" s="107" t="e">
        <f>ROUND($Q$254*$I$254,2)</f>
        <v>#REF!</v>
      </c>
      <c r="BG305" s="63" t="s">
        <v>1582</v>
      </c>
      <c r="BH305" s="63" t="s">
        <v>1644</v>
      </c>
    </row>
    <row r="306" spans="1:60" s="87" customFormat="1" ht="16.5" customHeight="1">
      <c r="B306" s="89"/>
      <c r="D306" s="388" t="s">
        <v>956</v>
      </c>
      <c r="E306" s="388" t="s">
        <v>956</v>
      </c>
      <c r="F306" s="388" t="s">
        <v>956</v>
      </c>
      <c r="G306" s="388" t="s">
        <v>956</v>
      </c>
      <c r="I306" s="186"/>
      <c r="K306" s="199"/>
      <c r="L306" s="203"/>
      <c r="N306" s="88"/>
      <c r="O306" s="91"/>
      <c r="R306" s="92"/>
      <c r="S306" s="92"/>
      <c r="U306" s="93"/>
      <c r="W306" s="93"/>
      <c r="Y306" s="94"/>
      <c r="AM306" s="90"/>
      <c r="AO306" s="90"/>
      <c r="AP306" s="90"/>
      <c r="AT306" s="90"/>
      <c r="BF306" s="95"/>
    </row>
    <row r="307" spans="1:60" s="87" customFormat="1" ht="16.5" customHeight="1">
      <c r="B307" s="89"/>
      <c r="D307" s="389" t="s">
        <v>957</v>
      </c>
      <c r="E307" s="389" t="s">
        <v>957</v>
      </c>
      <c r="F307" s="389" t="s">
        <v>957</v>
      </c>
      <c r="G307" s="389" t="s">
        <v>957</v>
      </c>
      <c r="I307" s="186"/>
      <c r="K307" s="199"/>
      <c r="L307" s="203"/>
      <c r="N307" s="88"/>
      <c r="O307" s="91"/>
      <c r="R307" s="92"/>
      <c r="S307" s="92"/>
      <c r="U307" s="93"/>
      <c r="W307" s="93"/>
      <c r="Y307" s="94"/>
      <c r="AM307" s="90"/>
      <c r="AO307" s="90"/>
      <c r="AP307" s="90"/>
      <c r="AT307" s="90"/>
      <c r="BF307" s="95"/>
    </row>
    <row r="308" spans="1:60" s="87" customFormat="1" ht="16.5" customHeight="1">
      <c r="B308" s="89"/>
      <c r="D308" s="389" t="s">
        <v>958</v>
      </c>
      <c r="E308" s="389" t="s">
        <v>958</v>
      </c>
      <c r="F308" s="389" t="s">
        <v>958</v>
      </c>
      <c r="G308" s="389" t="s">
        <v>958</v>
      </c>
      <c r="I308" s="186">
        <v>8</v>
      </c>
      <c r="K308" s="199"/>
      <c r="L308" s="203"/>
      <c r="N308" s="88"/>
      <c r="O308" s="91"/>
      <c r="R308" s="92"/>
      <c r="S308" s="92"/>
      <c r="U308" s="93"/>
      <c r="W308" s="93"/>
      <c r="Y308" s="94"/>
      <c r="AM308" s="90"/>
      <c r="AO308" s="90"/>
      <c r="AP308" s="90"/>
      <c r="AT308" s="90"/>
      <c r="BF308" s="95"/>
    </row>
    <row r="309" spans="1:60" s="87" customFormat="1" ht="16.5" customHeight="1">
      <c r="B309" s="89"/>
      <c r="D309" s="182" t="s">
        <v>959</v>
      </c>
      <c r="E309" s="182"/>
      <c r="F309" s="182"/>
      <c r="G309" s="182"/>
      <c r="I309" s="186">
        <v>4</v>
      </c>
      <c r="K309" s="199"/>
      <c r="L309" s="203"/>
      <c r="N309" s="88"/>
      <c r="O309" s="91"/>
      <c r="R309" s="92"/>
      <c r="S309" s="92"/>
      <c r="U309" s="93"/>
      <c r="W309" s="93"/>
      <c r="Y309" s="94"/>
      <c r="AM309" s="90"/>
      <c r="AO309" s="90"/>
      <c r="AP309" s="90"/>
      <c r="AT309" s="90"/>
      <c r="BF309" s="95"/>
    </row>
    <row r="310" spans="1:60" s="87" customFormat="1" ht="16.5" customHeight="1">
      <c r="B310" s="89"/>
      <c r="D310" s="395">
        <v>12</v>
      </c>
      <c r="E310" s="395"/>
      <c r="F310" s="395"/>
      <c r="G310" s="395"/>
      <c r="I310" s="186"/>
      <c r="K310" s="199"/>
      <c r="L310" s="203"/>
      <c r="N310" s="88"/>
      <c r="O310" s="91"/>
      <c r="R310" s="92"/>
      <c r="S310" s="92"/>
      <c r="U310" s="93"/>
      <c r="W310" s="93"/>
      <c r="Y310" s="94"/>
      <c r="AM310" s="90"/>
      <c r="AO310" s="90"/>
      <c r="AP310" s="90"/>
      <c r="AT310" s="90"/>
      <c r="BF310" s="95"/>
    </row>
    <row r="311" spans="1:60" s="3" customFormat="1" ht="7.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197"/>
      <c r="L311" s="197"/>
      <c r="M311" s="31"/>
      <c r="N311" s="16"/>
    </row>
    <row r="312" spans="1:60" s="2" customFormat="1" ht="14.25" customHeight="1">
      <c r="K312" s="194"/>
      <c r="L312" s="194"/>
    </row>
  </sheetData>
  <mergeCells count="320">
    <mergeCell ref="D115:G115"/>
    <mergeCell ref="K115:L115"/>
    <mergeCell ref="D114:G114"/>
    <mergeCell ref="F29:H29"/>
    <mergeCell ref="F26:H26"/>
    <mergeCell ref="F27:H27"/>
    <mergeCell ref="F28:H28"/>
    <mergeCell ref="D112:G112"/>
    <mergeCell ref="D113:G113"/>
    <mergeCell ref="C20:K20"/>
    <mergeCell ref="F25:H25"/>
    <mergeCell ref="A2:M2"/>
    <mergeCell ref="D4:L4"/>
    <mergeCell ref="D5:L5"/>
    <mergeCell ref="J23:K23"/>
    <mergeCell ref="K8:L8"/>
    <mergeCell ref="I64:J64"/>
    <mergeCell ref="J31:K31"/>
    <mergeCell ref="A37:M37"/>
    <mergeCell ref="D39:L39"/>
    <mergeCell ref="D40:L40"/>
    <mergeCell ref="I47:J47"/>
    <mergeCell ref="K44:L44"/>
    <mergeCell ref="K47:L47"/>
    <mergeCell ref="A47:E47"/>
    <mergeCell ref="F47:H47"/>
    <mergeCell ref="I58:J58"/>
    <mergeCell ref="K102:L102"/>
    <mergeCell ref="I61:J61"/>
    <mergeCell ref="I62:J62"/>
    <mergeCell ref="I59:J59"/>
    <mergeCell ref="I60:J60"/>
    <mergeCell ref="K91:L91"/>
    <mergeCell ref="I65:J65"/>
    <mergeCell ref="I66:J66"/>
    <mergeCell ref="I63:J63"/>
    <mergeCell ref="K105:L105"/>
    <mergeCell ref="D106:G106"/>
    <mergeCell ref="D107:G107"/>
    <mergeCell ref="D100:G100"/>
    <mergeCell ref="D102:G102"/>
    <mergeCell ref="D94:G94"/>
    <mergeCell ref="D103:G103"/>
    <mergeCell ref="D99:G99"/>
    <mergeCell ref="A73:M73"/>
    <mergeCell ref="D75:L75"/>
    <mergeCell ref="D76:L76"/>
    <mergeCell ref="K85:L85"/>
    <mergeCell ref="K80:L80"/>
    <mergeCell ref="D83:G83"/>
    <mergeCell ref="K83:L83"/>
    <mergeCell ref="K84:L84"/>
    <mergeCell ref="K254:L254"/>
    <mergeCell ref="K258:L258"/>
    <mergeCell ref="D267:G267"/>
    <mergeCell ref="D268:G268"/>
    <mergeCell ref="D264:G264"/>
    <mergeCell ref="K99:L99"/>
    <mergeCell ref="D110:G110"/>
    <mergeCell ref="K110:L110"/>
    <mergeCell ref="D111:G111"/>
    <mergeCell ref="D108:G108"/>
    <mergeCell ref="D265:G265"/>
    <mergeCell ref="D262:G262"/>
    <mergeCell ref="D273:G273"/>
    <mergeCell ref="K262:L262"/>
    <mergeCell ref="D266:G266"/>
    <mergeCell ref="D269:G269"/>
    <mergeCell ref="K269:L269"/>
    <mergeCell ref="D272:G272"/>
    <mergeCell ref="K272:L272"/>
    <mergeCell ref="D308:G308"/>
    <mergeCell ref="D310:G310"/>
    <mergeCell ref="D288:G288"/>
    <mergeCell ref="D289:G289"/>
    <mergeCell ref="D307:G307"/>
    <mergeCell ref="D286:G286"/>
    <mergeCell ref="D287:G287"/>
    <mergeCell ref="D303:G303"/>
    <mergeCell ref="D304:G304"/>
    <mergeCell ref="D294:G294"/>
    <mergeCell ref="D305:G305"/>
    <mergeCell ref="K305:L305"/>
    <mergeCell ref="D306:G306"/>
    <mergeCell ref="D295:G295"/>
    <mergeCell ref="D296:G296"/>
    <mergeCell ref="D297:G297"/>
    <mergeCell ref="D299:G299"/>
    <mergeCell ref="K294:L294"/>
    <mergeCell ref="K86:L86"/>
    <mergeCell ref="K92:L92"/>
    <mergeCell ref="D93:G93"/>
    <mergeCell ref="D117:G117"/>
    <mergeCell ref="K117:L117"/>
    <mergeCell ref="K90:L90"/>
    <mergeCell ref="D97:G97"/>
    <mergeCell ref="K97:L97"/>
    <mergeCell ref="D98:G98"/>
    <mergeCell ref="D105:G105"/>
    <mergeCell ref="K282:L282"/>
    <mergeCell ref="K281:L281"/>
    <mergeCell ref="K277:L277"/>
    <mergeCell ref="K293:L293"/>
    <mergeCell ref="D279:G279"/>
    <mergeCell ref="D277:G277"/>
    <mergeCell ref="D285:G285"/>
    <mergeCell ref="D280:G280"/>
    <mergeCell ref="D292:G292"/>
    <mergeCell ref="K285:L285"/>
    <mergeCell ref="D290:G290"/>
    <mergeCell ref="K280:L280"/>
    <mergeCell ref="K290:L290"/>
    <mergeCell ref="D291:G291"/>
    <mergeCell ref="D282:G282"/>
    <mergeCell ref="D283:G283"/>
    <mergeCell ref="D284:G284"/>
    <mergeCell ref="I53:J53"/>
    <mergeCell ref="I51:J51"/>
    <mergeCell ref="I52:J52"/>
    <mergeCell ref="I57:J57"/>
    <mergeCell ref="I54:J54"/>
    <mergeCell ref="I55:J55"/>
    <mergeCell ref="I56:J56"/>
    <mergeCell ref="D87:G87"/>
    <mergeCell ref="K87:L87"/>
    <mergeCell ref="D88:G88"/>
    <mergeCell ref="D90:G90"/>
    <mergeCell ref="D91:G91"/>
    <mergeCell ref="K98:L98"/>
    <mergeCell ref="K93:L93"/>
    <mergeCell ref="D95:G95"/>
    <mergeCell ref="K118:L118"/>
    <mergeCell ref="D119:G119"/>
    <mergeCell ref="D120:G120"/>
    <mergeCell ref="D129:G129"/>
    <mergeCell ref="K129:L129"/>
    <mergeCell ref="D116:G116"/>
    <mergeCell ref="K116:L116"/>
    <mergeCell ref="D118:G118"/>
    <mergeCell ref="K133:L133"/>
    <mergeCell ref="D122:G122"/>
    <mergeCell ref="K122:L122"/>
    <mergeCell ref="D123:G123"/>
    <mergeCell ref="D124:G124"/>
    <mergeCell ref="D126:G126"/>
    <mergeCell ref="K137:L137"/>
    <mergeCell ref="D130:G130"/>
    <mergeCell ref="D131:G131"/>
    <mergeCell ref="D132:G132"/>
    <mergeCell ref="K132:L132"/>
    <mergeCell ref="D133:G133"/>
    <mergeCell ref="D134:G134"/>
    <mergeCell ref="D135:G135"/>
    <mergeCell ref="D136:G136"/>
    <mergeCell ref="D137:G137"/>
    <mergeCell ref="D145:G145"/>
    <mergeCell ref="D138:G138"/>
    <mergeCell ref="D139:G139"/>
    <mergeCell ref="K140:L140"/>
    <mergeCell ref="D141:G141"/>
    <mergeCell ref="K141:L141"/>
    <mergeCell ref="D142:G142"/>
    <mergeCell ref="K142:L142"/>
    <mergeCell ref="D143:G143"/>
    <mergeCell ref="D144:G144"/>
    <mergeCell ref="D183:G183"/>
    <mergeCell ref="D184:G184"/>
    <mergeCell ref="D146:G146"/>
    <mergeCell ref="K146:L146"/>
    <mergeCell ref="D147:G147"/>
    <mergeCell ref="D148:G148"/>
    <mergeCell ref="D150:G150"/>
    <mergeCell ref="K150:L150"/>
    <mergeCell ref="D151:G151"/>
    <mergeCell ref="D152:G152"/>
    <mergeCell ref="K155:L155"/>
    <mergeCell ref="D156:G156"/>
    <mergeCell ref="D157:G157"/>
    <mergeCell ref="K154:L154"/>
    <mergeCell ref="D149:G149"/>
    <mergeCell ref="D226:G226"/>
    <mergeCell ref="D153:G153"/>
    <mergeCell ref="D155:G155"/>
    <mergeCell ref="D164:G164"/>
    <mergeCell ref="D165:G165"/>
    <mergeCell ref="D174:G174"/>
    <mergeCell ref="D175:G175"/>
    <mergeCell ref="D176:G176"/>
    <mergeCell ref="K167:L167"/>
    <mergeCell ref="D158:G158"/>
    <mergeCell ref="D163:G163"/>
    <mergeCell ref="K163:L163"/>
    <mergeCell ref="D166:G166"/>
    <mergeCell ref="D167:G167"/>
    <mergeCell ref="K182:L182"/>
    <mergeCell ref="D181:G181"/>
    <mergeCell ref="K181:L181"/>
    <mergeCell ref="K176:L176"/>
    <mergeCell ref="D168:G168"/>
    <mergeCell ref="D169:G169"/>
    <mergeCell ref="D171:G171"/>
    <mergeCell ref="D170:G170"/>
    <mergeCell ref="K172:L172"/>
    <mergeCell ref="D173:G173"/>
    <mergeCell ref="D192:G192"/>
    <mergeCell ref="D190:G190"/>
    <mergeCell ref="D191:G191"/>
    <mergeCell ref="K186:L186"/>
    <mergeCell ref="D172:G172"/>
    <mergeCell ref="D177:G177"/>
    <mergeCell ref="D178:G178"/>
    <mergeCell ref="D179:G179"/>
    <mergeCell ref="D180:G180"/>
    <mergeCell ref="D182:G182"/>
    <mergeCell ref="K193:L193"/>
    <mergeCell ref="D194:G194"/>
    <mergeCell ref="K194:L194"/>
    <mergeCell ref="D195:G195"/>
    <mergeCell ref="D193:G193"/>
    <mergeCell ref="D185:G185"/>
    <mergeCell ref="D186:G186"/>
    <mergeCell ref="D187:G187"/>
    <mergeCell ref="D188:G188"/>
    <mergeCell ref="D189:G189"/>
    <mergeCell ref="D196:G196"/>
    <mergeCell ref="K201:L201"/>
    <mergeCell ref="D202:G202"/>
    <mergeCell ref="K202:L202"/>
    <mergeCell ref="D197:G197"/>
    <mergeCell ref="D198:G198"/>
    <mergeCell ref="K199:L199"/>
    <mergeCell ref="D200:G200"/>
    <mergeCell ref="K200:L200"/>
    <mergeCell ref="K203:L203"/>
    <mergeCell ref="D204:G204"/>
    <mergeCell ref="K204:L204"/>
    <mergeCell ref="D209:G209"/>
    <mergeCell ref="D205:G205"/>
    <mergeCell ref="D206:G206"/>
    <mergeCell ref="D207:G207"/>
    <mergeCell ref="D208:G208"/>
    <mergeCell ref="K208:L208"/>
    <mergeCell ref="D219:G219"/>
    <mergeCell ref="K219:L219"/>
    <mergeCell ref="D210:G210"/>
    <mergeCell ref="K211:L211"/>
    <mergeCell ref="D212:G212"/>
    <mergeCell ref="K212:L212"/>
    <mergeCell ref="D213:G213"/>
    <mergeCell ref="D214:G214"/>
    <mergeCell ref="D215:G215"/>
    <mergeCell ref="D216:G216"/>
    <mergeCell ref="D217:G217"/>
    <mergeCell ref="D218:G218"/>
    <mergeCell ref="K216:L216"/>
    <mergeCell ref="D221:G221"/>
    <mergeCell ref="D222:G222"/>
    <mergeCell ref="D225:G225"/>
    <mergeCell ref="K225:L225"/>
    <mergeCell ref="D224:G224"/>
    <mergeCell ref="K224:L224"/>
    <mergeCell ref="D223:G223"/>
    <mergeCell ref="K223:L223"/>
    <mergeCell ref="D220:G220"/>
    <mergeCell ref="K234:L234"/>
    <mergeCell ref="D227:G227"/>
    <mergeCell ref="D228:G228"/>
    <mergeCell ref="D229:G229"/>
    <mergeCell ref="K229:L229"/>
    <mergeCell ref="D230:G230"/>
    <mergeCell ref="D231:G231"/>
    <mergeCell ref="D232:G232"/>
    <mergeCell ref="D233:G233"/>
    <mergeCell ref="D234:G234"/>
    <mergeCell ref="K241:L241"/>
    <mergeCell ref="D242:G242"/>
    <mergeCell ref="K242:L242"/>
    <mergeCell ref="D235:G235"/>
    <mergeCell ref="D236:G236"/>
    <mergeCell ref="D237:G237"/>
    <mergeCell ref="D238:G238"/>
    <mergeCell ref="K238:L238"/>
    <mergeCell ref="D247:G247"/>
    <mergeCell ref="D239:G239"/>
    <mergeCell ref="D240:G240"/>
    <mergeCell ref="D251:G251"/>
    <mergeCell ref="D243:G243"/>
    <mergeCell ref="D244:G244"/>
    <mergeCell ref="D245:G245"/>
    <mergeCell ref="D246:G246"/>
    <mergeCell ref="D249:G249"/>
    <mergeCell ref="K249:L249"/>
    <mergeCell ref="K251:L251"/>
    <mergeCell ref="D255:G255"/>
    <mergeCell ref="D257:G257"/>
    <mergeCell ref="K257:L257"/>
    <mergeCell ref="D256:G256"/>
    <mergeCell ref="K252:L252"/>
    <mergeCell ref="K253:L253"/>
    <mergeCell ref="D254:G254"/>
    <mergeCell ref="K263:L263"/>
    <mergeCell ref="K250:L250"/>
    <mergeCell ref="D278:G278"/>
    <mergeCell ref="D275:G275"/>
    <mergeCell ref="D276:G276"/>
    <mergeCell ref="D270:G270"/>
    <mergeCell ref="K260:L260"/>
    <mergeCell ref="D274:G274"/>
    <mergeCell ref="D271:G271"/>
    <mergeCell ref="K264:L264"/>
    <mergeCell ref="I49:K49"/>
    <mergeCell ref="I50:K50"/>
    <mergeCell ref="D261:G261"/>
    <mergeCell ref="K261:L261"/>
    <mergeCell ref="D260:G260"/>
    <mergeCell ref="D259:G259"/>
    <mergeCell ref="K259:L259"/>
    <mergeCell ref="K247:L247"/>
    <mergeCell ref="D248:G248"/>
    <mergeCell ref="K248:L248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87"/>
  <sheetViews>
    <sheetView showGridLines="0" view="pageBreakPreview" topLeftCell="B1" zoomScaleNormal="80" zoomScaleSheetLayoutView="100" workbookViewId="0">
      <pane ySplit="1" topLeftCell="A104" activePane="bottomLeft" state="frozenSplit"/>
      <selection pane="bottomLeft" activeCell="AH181" sqref="AH181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7" style="327" customWidth="1"/>
    <col min="12" max="12" width="6" style="2" customWidth="1"/>
    <col min="13" max="13" width="6" style="194" customWidth="1"/>
    <col min="14" max="14" width="2" style="194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326"/>
      <c r="L1" s="5"/>
      <c r="M1" s="193"/>
      <c r="N1" s="193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355" t="s">
        <v>688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K6" s="328"/>
      <c r="M6" s="195"/>
      <c r="N6" s="195"/>
      <c r="Q6" s="19"/>
    </row>
    <row r="7" spans="1:39" s="3" customFormat="1" ht="15" customHeight="1">
      <c r="A7" s="16"/>
      <c r="C7" s="12" t="s">
        <v>1551</v>
      </c>
      <c r="E7" s="123" t="s">
        <v>961</v>
      </c>
      <c r="K7" s="328"/>
      <c r="M7" s="195"/>
      <c r="N7" s="195"/>
      <c r="Q7" s="19"/>
    </row>
    <row r="8" spans="1:39" s="3" customFormat="1" ht="15" customHeight="1">
      <c r="A8" s="16"/>
      <c r="C8" s="12" t="s">
        <v>1502</v>
      </c>
      <c r="E8" s="13" t="s">
        <v>319</v>
      </c>
      <c r="K8" s="328"/>
      <c r="L8" s="12" t="s">
        <v>1504</v>
      </c>
      <c r="M8" s="195"/>
      <c r="N8" s="347">
        <v>41426</v>
      </c>
      <c r="O8" s="348"/>
      <c r="Q8" s="19"/>
    </row>
    <row r="9" spans="1:39" s="3" customFormat="1" ht="7.5" customHeight="1">
      <c r="A9" s="16"/>
      <c r="K9" s="328"/>
      <c r="M9" s="195"/>
      <c r="N9" s="195"/>
      <c r="Q9" s="19"/>
    </row>
    <row r="10" spans="1:39" s="3" customFormat="1" ht="15" customHeight="1">
      <c r="A10" s="16"/>
      <c r="C10" s="12" t="s">
        <v>1507</v>
      </c>
      <c r="E10" s="2" t="s">
        <v>320</v>
      </c>
      <c r="K10" s="328"/>
      <c r="L10" s="12" t="s">
        <v>1508</v>
      </c>
      <c r="M10" s="195"/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K11" s="328"/>
      <c r="L11" s="12" t="s">
        <v>1509</v>
      </c>
      <c r="M11" s="195"/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K12" s="328"/>
      <c r="M12" s="195"/>
      <c r="N12" s="195"/>
      <c r="Q12" s="19"/>
    </row>
    <row r="13" spans="1:39" s="3" customFormat="1" ht="15" customHeight="1">
      <c r="A13" s="16"/>
      <c r="C13" s="12" t="s">
        <v>1510</v>
      </c>
      <c r="K13" s="328"/>
      <c r="L13" s="12" t="s">
        <v>1508</v>
      </c>
      <c r="M13" s="195"/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K14" s="328"/>
      <c r="L14" s="12" t="s">
        <v>1509</v>
      </c>
      <c r="M14" s="195"/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K15" s="328"/>
      <c r="M15" s="195"/>
      <c r="N15" s="195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K16" s="328"/>
      <c r="L16" s="12" t="s">
        <v>1508</v>
      </c>
      <c r="M16" s="195"/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K17" s="328"/>
      <c r="L17" s="12" t="s">
        <v>1509</v>
      </c>
      <c r="M17" s="195"/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K18" s="328"/>
      <c r="M18" s="195"/>
      <c r="N18" s="195"/>
      <c r="Q18" s="19"/>
    </row>
    <row r="19" spans="1:17" s="3" customFormat="1" ht="15" customHeight="1">
      <c r="A19" s="16"/>
      <c r="C19" s="12" t="s">
        <v>1512</v>
      </c>
      <c r="K19" s="328"/>
      <c r="M19" s="195"/>
      <c r="N19" s="195"/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K21" s="328"/>
      <c r="M21" s="195"/>
      <c r="N21" s="195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29"/>
      <c r="L22" s="37"/>
      <c r="M22" s="196"/>
      <c r="N22" s="196"/>
      <c r="O22" s="37"/>
      <c r="Q22" s="19"/>
    </row>
    <row r="23" spans="1:17" s="3" customFormat="1" ht="26.25" customHeight="1">
      <c r="A23" s="16"/>
      <c r="C23" s="66" t="s">
        <v>1513</v>
      </c>
      <c r="K23" s="328"/>
      <c r="L23" s="364">
        <f>L49</f>
        <v>1669043.07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29"/>
      <c r="L24" s="37"/>
      <c r="M24" s="196"/>
      <c r="N24" s="196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L23</f>
        <v>1669043.07</v>
      </c>
      <c r="H25" s="348"/>
      <c r="I25" s="348"/>
      <c r="K25" s="328"/>
      <c r="L25" s="421">
        <f>G25*E25</f>
        <v>350499.04470000003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SUM($AY$81:$AY$185)</f>
        <v>0</v>
      </c>
      <c r="H26" s="348"/>
      <c r="I26" s="348"/>
      <c r="K26" s="328"/>
      <c r="L26" s="421">
        <f>SUM($AY$81:$AY$185)*$E$26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SUM($AZ$81:$AZ$185)</f>
        <v>0</v>
      </c>
      <c r="H27" s="348"/>
      <c r="I27" s="348"/>
      <c r="K27" s="32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SUM($BA$81:$BA$185)</f>
        <v>0</v>
      </c>
      <c r="H28" s="348"/>
      <c r="I28" s="348"/>
      <c r="K28" s="32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SUM($BB$81:$BB$185)</f>
        <v>0</v>
      </c>
      <c r="H29" s="348"/>
      <c r="I29" s="348"/>
      <c r="K29" s="32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K30" s="328"/>
      <c r="M30" s="195"/>
      <c r="N30" s="195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2019542.12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30"/>
      <c r="L32" s="31"/>
      <c r="M32" s="197"/>
      <c r="N32" s="197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31"/>
      <c r="L36" s="34"/>
      <c r="M36" s="198"/>
      <c r="N36" s="198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K38" s="328"/>
      <c r="M38" s="195"/>
      <c r="N38" s="195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132121-1_2-1 - SPŠD Křimice - PS - SO 10 Kotelna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K41" s="328"/>
      <c r="M41" s="195"/>
      <c r="N41" s="195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K42" s="328"/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K43" s="328"/>
      <c r="M43" s="195"/>
      <c r="N43" s="195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K44" s="328"/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K45" s="328"/>
      <c r="M45" s="195"/>
      <c r="N45" s="195"/>
      <c r="Q45" s="19"/>
    </row>
    <row r="46" spans="1:17" s="3" customFormat="1" ht="11.25" customHeight="1">
      <c r="A46" s="16"/>
      <c r="K46" s="328"/>
      <c r="M46" s="195"/>
      <c r="N46" s="195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K48" s="328"/>
      <c r="M48" s="195"/>
      <c r="N48" s="195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ROUNDUP($L$81,2)</f>
        <v>1669043.07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ROUNDUP($L$82,2)</f>
        <v>6755.16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ROUNDUP($L$83,2)</f>
        <v>3065.16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ROUNDUP($L$85,2)</f>
        <v>3690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ROUNDUP($L$88,2)</f>
        <v>1646789.09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1623</v>
      </c>
      <c r="G54" s="400"/>
      <c r="H54" s="401"/>
      <c r="I54" s="401"/>
      <c r="J54" s="400"/>
      <c r="K54" s="401"/>
      <c r="L54" s="400">
        <f>ROUNDUP($L$89,2)</f>
        <v>53714.1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1624</v>
      </c>
      <c r="G55" s="400"/>
      <c r="H55" s="401"/>
      <c r="I55" s="401"/>
      <c r="J55" s="400"/>
      <c r="K55" s="401"/>
      <c r="L55" s="400">
        <f>ROUNDUP($L$102,2)</f>
        <v>22006.68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1625</v>
      </c>
      <c r="G56" s="400"/>
      <c r="H56" s="401"/>
      <c r="I56" s="401"/>
      <c r="J56" s="400"/>
      <c r="K56" s="401"/>
      <c r="L56" s="400">
        <f>ROUNDUP($L$115,2)</f>
        <v>1433611.28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1557</v>
      </c>
      <c r="G57" s="400"/>
      <c r="H57" s="401"/>
      <c r="I57" s="401"/>
      <c r="J57" s="400"/>
      <c r="K57" s="401"/>
      <c r="L57" s="400">
        <f>ROUNDUP($L$127,2)</f>
        <v>24728.22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1558</v>
      </c>
      <c r="G58" s="400"/>
      <c r="H58" s="401"/>
      <c r="I58" s="401"/>
      <c r="J58" s="400"/>
      <c r="K58" s="401"/>
      <c r="L58" s="400">
        <f>ROUNDUP($L$137,2)</f>
        <v>79669.31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1559</v>
      </c>
      <c r="G59" s="400"/>
      <c r="H59" s="401"/>
      <c r="I59" s="401"/>
      <c r="J59" s="400"/>
      <c r="K59" s="401"/>
      <c r="L59" s="400">
        <f>ROUNDUP($L$161,2)</f>
        <v>11203.16</v>
      </c>
      <c r="M59" s="401"/>
      <c r="N59" s="401"/>
      <c r="O59" s="401"/>
      <c r="P59" s="401"/>
      <c r="Q59" s="77"/>
    </row>
    <row r="60" spans="1:40" s="74" customFormat="1" ht="21" customHeight="1">
      <c r="A60" s="75"/>
      <c r="C60" s="76" t="s">
        <v>1626</v>
      </c>
      <c r="G60" s="400"/>
      <c r="H60" s="401"/>
      <c r="I60" s="401"/>
      <c r="J60" s="400"/>
      <c r="K60" s="401"/>
      <c r="L60" s="400">
        <f>ROUNDUP($L$172,2)</f>
        <v>9154.5400000000009</v>
      </c>
      <c r="M60" s="401"/>
      <c r="N60" s="401"/>
      <c r="O60" s="401"/>
      <c r="P60" s="401"/>
      <c r="Q60" s="77"/>
    </row>
    <row r="61" spans="1:40" s="74" customFormat="1" ht="21" customHeight="1">
      <c r="A61" s="75"/>
      <c r="C61" s="76" t="s">
        <v>1627</v>
      </c>
      <c r="G61" s="400"/>
      <c r="H61" s="401"/>
      <c r="I61" s="401"/>
      <c r="J61" s="400"/>
      <c r="K61" s="401"/>
      <c r="L61" s="400">
        <f>ROUNDUP($L$176,2)</f>
        <v>12701.8</v>
      </c>
      <c r="M61" s="401"/>
      <c r="N61" s="401"/>
      <c r="O61" s="401"/>
      <c r="P61" s="401"/>
      <c r="Q61" s="77"/>
    </row>
    <row r="62" spans="1:40" s="54" customFormat="1" ht="25.5" customHeight="1">
      <c r="A62" s="71"/>
      <c r="C62" s="72" t="s">
        <v>1628</v>
      </c>
      <c r="G62" s="379"/>
      <c r="H62" s="401"/>
      <c r="I62" s="401"/>
      <c r="J62" s="379"/>
      <c r="K62" s="401"/>
      <c r="L62" s="379">
        <f>ROUNDUP($L$182,2)</f>
        <v>15498.82</v>
      </c>
      <c r="M62" s="401"/>
      <c r="N62" s="401"/>
      <c r="O62" s="401"/>
      <c r="P62" s="401"/>
      <c r="Q62" s="73"/>
    </row>
    <row r="63" spans="1:40" s="74" customFormat="1" ht="21" customHeight="1">
      <c r="A63" s="75"/>
      <c r="C63" s="76" t="s">
        <v>1629</v>
      </c>
      <c r="G63" s="400"/>
      <c r="H63" s="401"/>
      <c r="I63" s="401"/>
      <c r="J63" s="400"/>
      <c r="K63" s="401"/>
      <c r="L63" s="400">
        <f>ROUNDUP($L$183,2)</f>
        <v>15498.82</v>
      </c>
      <c r="M63" s="401"/>
      <c r="N63" s="401"/>
      <c r="O63" s="401"/>
      <c r="P63" s="401"/>
      <c r="Q63" s="77"/>
    </row>
    <row r="64" spans="1:40" s="3" customFormat="1" ht="22.5" customHeight="1">
      <c r="A64" s="16"/>
      <c r="K64" s="328"/>
      <c r="M64" s="195"/>
      <c r="N64" s="195"/>
      <c r="Q64" s="19"/>
    </row>
    <row r="65" spans="1:29" s="3" customFormat="1" ht="7.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30"/>
      <c r="L65" s="31"/>
      <c r="M65" s="197"/>
      <c r="N65" s="197"/>
      <c r="O65" s="31"/>
      <c r="P65" s="31"/>
      <c r="Q65" s="32"/>
    </row>
    <row r="69" spans="1:29" s="3" customFormat="1" ht="7.5" customHeight="1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31"/>
      <c r="L69" s="34"/>
      <c r="M69" s="198"/>
      <c r="N69" s="198"/>
      <c r="O69" s="34"/>
      <c r="P69" s="34"/>
      <c r="Q69" s="34"/>
      <c r="R69" s="16"/>
    </row>
    <row r="70" spans="1:29" s="3" customFormat="1" ht="37.5" customHeight="1">
      <c r="A70" s="16"/>
      <c r="B70" s="362" t="s">
        <v>511</v>
      </c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16"/>
    </row>
    <row r="71" spans="1:29" s="3" customFormat="1" ht="7.5" customHeight="1">
      <c r="A71" s="16"/>
      <c r="K71" s="328"/>
      <c r="M71" s="195"/>
      <c r="N71" s="195"/>
      <c r="R71" s="16"/>
    </row>
    <row r="72" spans="1:29" s="3" customFormat="1" ht="15" customHeight="1">
      <c r="A72" s="16"/>
      <c r="B72" s="12" t="s">
        <v>1499</v>
      </c>
      <c r="E72" s="409" t="str">
        <f>$E$4</f>
        <v>Rekonstrukce plynové kotelny v Křimicích</v>
      </c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R72" s="16"/>
    </row>
    <row r="73" spans="1:29" s="3" customFormat="1" ht="15" customHeight="1">
      <c r="A73" s="16"/>
      <c r="B73" s="11" t="s">
        <v>1550</v>
      </c>
      <c r="E73" s="355" t="str">
        <f>$E$5</f>
        <v>132121-1_2-1 - SPŠD Křimice - PS - SO 10 Kotelna - Technologie vytápění</v>
      </c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R73" s="16"/>
    </row>
    <row r="74" spans="1:29" s="3" customFormat="1" ht="7.5" customHeight="1">
      <c r="A74" s="16"/>
      <c r="K74" s="328"/>
      <c r="M74" s="195"/>
      <c r="N74" s="195"/>
      <c r="R74" s="16"/>
    </row>
    <row r="75" spans="1:29" s="3" customFormat="1" ht="18.75" customHeight="1">
      <c r="A75" s="16"/>
      <c r="B75" s="12" t="s">
        <v>1502</v>
      </c>
      <c r="E75" s="13" t="s">
        <v>319</v>
      </c>
      <c r="J75" s="12" t="s">
        <v>1504</v>
      </c>
      <c r="K75" s="328"/>
      <c r="L75" s="347">
        <f>IF($N$8="","",$N$8)</f>
        <v>41426</v>
      </c>
      <c r="M75" s="348"/>
      <c r="N75" s="348"/>
      <c r="O75" s="348"/>
      <c r="R75" s="16"/>
    </row>
    <row r="76" spans="1:29" s="3" customFormat="1" ht="7.5" customHeight="1">
      <c r="A76" s="16"/>
      <c r="K76" s="328"/>
      <c r="M76" s="195"/>
      <c r="N76" s="195"/>
      <c r="R76" s="16"/>
    </row>
    <row r="77" spans="1:29" s="3" customFormat="1" ht="15.75" customHeight="1">
      <c r="A77" s="16"/>
      <c r="B77" s="12" t="s">
        <v>1507</v>
      </c>
      <c r="E77" s="2" t="s">
        <v>320</v>
      </c>
      <c r="J77" s="12" t="s">
        <v>1511</v>
      </c>
      <c r="K77" s="328"/>
      <c r="L77" s="430"/>
      <c r="M77" s="430"/>
      <c r="N77" s="430"/>
      <c r="O77" s="430"/>
      <c r="P77" s="430"/>
      <c r="R77" s="16"/>
    </row>
    <row r="78" spans="1:29" s="3" customFormat="1" ht="15" customHeight="1">
      <c r="A78" s="16"/>
      <c r="B78" s="12" t="s">
        <v>1510</v>
      </c>
      <c r="E78" s="13" t="str">
        <f>IF($D$14="","",$D$14)</f>
        <v/>
      </c>
      <c r="K78" s="328"/>
      <c r="M78" s="195"/>
      <c r="N78" s="195"/>
      <c r="R78" s="16"/>
    </row>
    <row r="79" spans="1:29" s="3" customFormat="1" ht="11.25" customHeight="1">
      <c r="A79" s="16"/>
      <c r="K79" s="328"/>
      <c r="M79" s="195"/>
      <c r="N79" s="195"/>
      <c r="R79" s="16"/>
    </row>
    <row r="80" spans="1:29" s="78" customFormat="1" ht="30" customHeight="1">
      <c r="A80" s="79"/>
      <c r="B80" s="80" t="s">
        <v>1560</v>
      </c>
      <c r="C80" s="81" t="s">
        <v>1528</v>
      </c>
      <c r="D80" s="81" t="s">
        <v>1524</v>
      </c>
      <c r="E80" s="410" t="s">
        <v>1561</v>
      </c>
      <c r="F80" s="411"/>
      <c r="G80" s="411"/>
      <c r="H80" s="411"/>
      <c r="I80" s="81" t="s">
        <v>1562</v>
      </c>
      <c r="J80" s="81" t="s">
        <v>1563</v>
      </c>
      <c r="K80" s="410" t="s">
        <v>1567</v>
      </c>
      <c r="L80" s="410"/>
      <c r="M80" s="410"/>
      <c r="N80" s="410"/>
      <c r="O80" s="410" t="s">
        <v>1564</v>
      </c>
      <c r="P80" s="411"/>
      <c r="Q80" s="82" t="s">
        <v>1565</v>
      </c>
      <c r="R80" s="79"/>
      <c r="S80" s="42" t="s">
        <v>1566</v>
      </c>
      <c r="T80" s="43" t="s">
        <v>1514</v>
      </c>
      <c r="U80" s="43" t="s">
        <v>1567</v>
      </c>
      <c r="V80" s="43" t="s">
        <v>1568</v>
      </c>
      <c r="W80" s="43" t="s">
        <v>1569</v>
      </c>
      <c r="X80" s="43" t="s">
        <v>1570</v>
      </c>
      <c r="Y80" s="43" t="s">
        <v>1571</v>
      </c>
      <c r="Z80" s="43" t="s">
        <v>1572</v>
      </c>
      <c r="AA80" s="43" t="s">
        <v>1573</v>
      </c>
      <c r="AB80" s="43" t="s">
        <v>1574</v>
      </c>
      <c r="AC80" s="44" t="s">
        <v>1575</v>
      </c>
    </row>
    <row r="81" spans="1:58" s="3" customFormat="1" ht="30" customHeight="1">
      <c r="A81" s="16"/>
      <c r="B81" s="47" t="s">
        <v>513</v>
      </c>
      <c r="K81" s="328"/>
      <c r="L81" s="414">
        <f>$BD$81</f>
        <v>1669043.0700000003</v>
      </c>
      <c r="M81" s="348"/>
      <c r="N81" s="348"/>
      <c r="O81" s="348"/>
      <c r="P81" s="348"/>
      <c r="R81" s="16"/>
      <c r="S81" s="46"/>
      <c r="T81" s="37"/>
      <c r="U81" s="37"/>
      <c r="V81" s="83">
        <f>$V$82+$V$88+$V$182</f>
        <v>1669043.0700000003</v>
      </c>
      <c r="W81" s="83">
        <f>$W$82+$W$88+$W$182</f>
        <v>0</v>
      </c>
      <c r="X81" s="37"/>
      <c r="Y81" s="84">
        <f>$Y$82+$Y$88+$Y$182</f>
        <v>0</v>
      </c>
      <c r="Z81" s="37"/>
      <c r="AA81" s="84">
        <f>$AA$82+$AA$88+$AA$182</f>
        <v>13.286970000000002</v>
      </c>
      <c r="AB81" s="37"/>
      <c r="AC81" s="85">
        <f>$AC$82+$AC$88+$AC$182</f>
        <v>0</v>
      </c>
      <c r="AM81" s="3" t="s">
        <v>1530</v>
      </c>
      <c r="AN81" s="3" t="s">
        <v>1555</v>
      </c>
      <c r="BD81" s="86">
        <f>$BD$82+$BD$88+$BD$182</f>
        <v>1669043.0700000003</v>
      </c>
    </row>
    <row r="82" spans="1:58" s="87" customFormat="1" ht="37.5" customHeight="1">
      <c r="A82" s="88"/>
      <c r="C82" s="89" t="s">
        <v>1620</v>
      </c>
      <c r="K82" s="332"/>
      <c r="L82" s="436">
        <f>$BD$82</f>
        <v>6755.16</v>
      </c>
      <c r="M82" s="434"/>
      <c r="N82" s="434"/>
      <c r="O82" s="437" t="s">
        <v>1576</v>
      </c>
      <c r="P82" s="434"/>
      <c r="R82" s="88"/>
      <c r="S82" s="91"/>
      <c r="V82" s="92">
        <f>$V$83+$V$85</f>
        <v>6755.16</v>
      </c>
      <c r="W82" s="92">
        <f>$W$83+$W$85</f>
        <v>0</v>
      </c>
      <c r="Y82" s="93">
        <f>$Y$83+$Y$85</f>
        <v>0</v>
      </c>
      <c r="AA82" s="93">
        <f>$AA$83+$AA$85</f>
        <v>3.4799999999999998E-2</v>
      </c>
      <c r="AC82" s="94">
        <f>$AC$83+$AC$85</f>
        <v>0</v>
      </c>
      <c r="AK82" s="90" t="s">
        <v>1501</v>
      </c>
      <c r="AM82" s="90" t="s">
        <v>1530</v>
      </c>
      <c r="AN82" s="90" t="s">
        <v>1531</v>
      </c>
      <c r="AR82" s="90" t="s">
        <v>1577</v>
      </c>
      <c r="BD82" s="95">
        <f>$BD$83+$BD$85</f>
        <v>6755.16</v>
      </c>
    </row>
    <row r="83" spans="1:58" s="87" customFormat="1" ht="21" customHeight="1">
      <c r="A83" s="88"/>
      <c r="C83" s="96" t="s">
        <v>1621</v>
      </c>
      <c r="K83" s="332"/>
      <c r="L83" s="433">
        <f>$BD$83</f>
        <v>3065.16</v>
      </c>
      <c r="M83" s="434"/>
      <c r="N83" s="434"/>
      <c r="O83" s="435" t="s">
        <v>1576</v>
      </c>
      <c r="P83" s="434"/>
      <c r="R83" s="88"/>
      <c r="S83" s="91"/>
      <c r="V83" s="92">
        <f>$V$84</f>
        <v>3065.16</v>
      </c>
      <c r="W83" s="92">
        <f>$W$84</f>
        <v>0</v>
      </c>
      <c r="Y83" s="93">
        <f>$Y$84</f>
        <v>0</v>
      </c>
      <c r="AA83" s="93">
        <f>$AA$84</f>
        <v>3.474E-2</v>
      </c>
      <c r="AC83" s="94">
        <f>$AC$84</f>
        <v>0</v>
      </c>
      <c r="AK83" s="90" t="s">
        <v>1501</v>
      </c>
      <c r="AM83" s="90" t="s">
        <v>1530</v>
      </c>
      <c r="AN83" s="90" t="s">
        <v>1501</v>
      </c>
      <c r="AR83" s="90" t="s">
        <v>1577</v>
      </c>
      <c r="BD83" s="95">
        <f>$BD$84</f>
        <v>3065.16</v>
      </c>
    </row>
    <row r="84" spans="1:58" s="3" customFormat="1" ht="27" customHeight="1">
      <c r="A84" s="16"/>
      <c r="B84" s="97" t="s">
        <v>1501</v>
      </c>
      <c r="C84" s="97" t="s">
        <v>1578</v>
      </c>
      <c r="D84" s="162" t="s">
        <v>2072</v>
      </c>
      <c r="E84" s="431" t="s">
        <v>1631</v>
      </c>
      <c r="F84" s="432"/>
      <c r="G84" s="432"/>
      <c r="H84" s="432"/>
      <c r="I84" s="100" t="s">
        <v>1632</v>
      </c>
      <c r="J84" s="101">
        <v>6</v>
      </c>
      <c r="K84" s="424">
        <v>510.85999999999996</v>
      </c>
      <c r="L84" s="425"/>
      <c r="M84" s="425"/>
      <c r="N84" s="426"/>
      <c r="O84" s="383">
        <f>ROUND($U$84*$J$84,2)</f>
        <v>3065.16</v>
      </c>
      <c r="P84" s="432"/>
      <c r="Q84" s="99"/>
      <c r="R84" s="16"/>
      <c r="S84" s="103"/>
      <c r="T84" s="104" t="s">
        <v>1515</v>
      </c>
      <c r="U84" s="68">
        <f>$K$84+$L$84</f>
        <v>510.85999999999996</v>
      </c>
      <c r="V84" s="68">
        <f>ROUND($K$84*$J$84,2)</f>
        <v>3065.16</v>
      </c>
      <c r="W84" s="68">
        <f>ROUND($L$84*$J$84,2)</f>
        <v>0</v>
      </c>
      <c r="Z84" s="105">
        <v>5.79E-3</v>
      </c>
      <c r="AA84" s="105">
        <f>$Z$84*$J$84</f>
        <v>3.474E-2</v>
      </c>
      <c r="AB84" s="105">
        <v>0</v>
      </c>
      <c r="AC84" s="106">
        <f>$AB$84*$J$84</f>
        <v>0</v>
      </c>
      <c r="AK84" s="63" t="s">
        <v>1591</v>
      </c>
      <c r="AM84" s="63" t="s">
        <v>1578</v>
      </c>
      <c r="AN84" s="63" t="s">
        <v>1536</v>
      </c>
      <c r="AR84" s="3" t="s">
        <v>1577</v>
      </c>
      <c r="AX84" s="107">
        <f>IF($T$84="základní",$O$84,0)</f>
        <v>3065.16</v>
      </c>
      <c r="AY84" s="107">
        <f>IF($T$84="snížená",$O$84,0)</f>
        <v>0</v>
      </c>
      <c r="AZ84" s="107">
        <f>IF($T$84="zákl. přenesená",$O$84,0)</f>
        <v>0</v>
      </c>
      <c r="BA84" s="107">
        <f>IF($T$84="sníž. přenesená",$O$84,0)</f>
        <v>0</v>
      </c>
      <c r="BB84" s="107">
        <f>IF($T$84="nulová",$O$84,0)</f>
        <v>0</v>
      </c>
      <c r="BC84" s="63" t="s">
        <v>1501</v>
      </c>
      <c r="BD84" s="107">
        <f>ROUND($U$84*$J$84,2)</f>
        <v>3065.16</v>
      </c>
      <c r="BE84" s="63" t="s">
        <v>1591</v>
      </c>
      <c r="BF84" s="63" t="s">
        <v>1633</v>
      </c>
    </row>
    <row r="85" spans="1:58" s="87" customFormat="1" ht="30.75" customHeight="1">
      <c r="A85" s="88"/>
      <c r="C85" s="96" t="s">
        <v>1622</v>
      </c>
      <c r="K85" s="332"/>
      <c r="L85" s="433">
        <f>$BD$85</f>
        <v>3690</v>
      </c>
      <c r="M85" s="434"/>
      <c r="N85" s="434"/>
      <c r="O85" s="435" t="s">
        <v>1576</v>
      </c>
      <c r="P85" s="434"/>
      <c r="R85" s="88"/>
      <c r="S85" s="91"/>
      <c r="V85" s="92">
        <f>SUM($V$86:$V$87)</f>
        <v>3690</v>
      </c>
      <c r="W85" s="92">
        <f>SUM($W$86:$W$87)</f>
        <v>0</v>
      </c>
      <c r="Y85" s="93">
        <f>SUM($Y$86:$Y$87)</f>
        <v>0</v>
      </c>
      <c r="AA85" s="93">
        <f>SUM($AA$86:$AA$87)</f>
        <v>6.0000000000000008E-5</v>
      </c>
      <c r="AC85" s="94">
        <f>SUM($AC$86:$AC$87)</f>
        <v>0</v>
      </c>
      <c r="AK85" s="90" t="s">
        <v>1501</v>
      </c>
      <c r="AM85" s="90" t="s">
        <v>1530</v>
      </c>
      <c r="AN85" s="90" t="s">
        <v>1501</v>
      </c>
      <c r="AR85" s="90" t="s">
        <v>1577</v>
      </c>
      <c r="BD85" s="95">
        <f>SUM($BD$86:$BD$87)</f>
        <v>3690</v>
      </c>
    </row>
    <row r="86" spans="1:58" s="3" customFormat="1" ht="15.75" customHeight="1">
      <c r="A86" s="16"/>
      <c r="B86" s="100" t="s">
        <v>1536</v>
      </c>
      <c r="C86" s="100" t="s">
        <v>1578</v>
      </c>
      <c r="D86" s="162" t="s">
        <v>976</v>
      </c>
      <c r="E86" s="431" t="s">
        <v>1635</v>
      </c>
      <c r="F86" s="432"/>
      <c r="G86" s="432"/>
      <c r="H86" s="432"/>
      <c r="I86" s="100" t="s">
        <v>1636</v>
      </c>
      <c r="J86" s="101">
        <v>6</v>
      </c>
      <c r="K86" s="424">
        <v>164</v>
      </c>
      <c r="L86" s="425"/>
      <c r="M86" s="425"/>
      <c r="N86" s="426"/>
      <c r="O86" s="383">
        <f>ROUND($U$86*$J$86,2)</f>
        <v>984</v>
      </c>
      <c r="P86" s="432"/>
      <c r="Q86" s="99"/>
      <c r="R86" s="16"/>
      <c r="S86" s="103"/>
      <c r="T86" s="104" t="s">
        <v>1515</v>
      </c>
      <c r="U86" s="68">
        <f>$K$86+$L$86</f>
        <v>164</v>
      </c>
      <c r="V86" s="68">
        <f>ROUND($K$86*$J$86,2)</f>
        <v>984</v>
      </c>
      <c r="W86" s="68">
        <f>ROUND($L$86*$J$86,2)</f>
        <v>0</v>
      </c>
      <c r="Z86" s="105">
        <v>1.0000000000000001E-5</v>
      </c>
      <c r="AA86" s="105">
        <f>$Z$86*$J$86</f>
        <v>6.0000000000000008E-5</v>
      </c>
      <c r="AB86" s="105">
        <v>0</v>
      </c>
      <c r="AC86" s="106">
        <f>$AB$86*$J$86</f>
        <v>0</v>
      </c>
      <c r="AK86" s="63" t="s">
        <v>1591</v>
      </c>
      <c r="AM86" s="63" t="s">
        <v>1578</v>
      </c>
      <c r="AN86" s="63" t="s">
        <v>1536</v>
      </c>
      <c r="AR86" s="63" t="s">
        <v>1577</v>
      </c>
      <c r="AX86" s="107">
        <f>IF($T$86="základní",$O$86,0)</f>
        <v>984</v>
      </c>
      <c r="AY86" s="107">
        <f>IF($T$86="snížená",$O$86,0)</f>
        <v>0</v>
      </c>
      <c r="AZ86" s="107">
        <f>IF($T$86="zákl. přenesená",$O$86,0)</f>
        <v>0</v>
      </c>
      <c r="BA86" s="107">
        <f>IF($T$86="sníž. přenesená",$O$86,0)</f>
        <v>0</v>
      </c>
      <c r="BB86" s="107">
        <f>IF($T$86="nulová",$O$86,0)</f>
        <v>0</v>
      </c>
      <c r="BC86" s="63" t="s">
        <v>1501</v>
      </c>
      <c r="BD86" s="107">
        <f>ROUND($U$86*$J$86,2)</f>
        <v>984</v>
      </c>
      <c r="BE86" s="63" t="s">
        <v>1591</v>
      </c>
      <c r="BF86" s="63" t="s">
        <v>1637</v>
      </c>
    </row>
    <row r="87" spans="1:58" s="3" customFormat="1" ht="15.75" customHeight="1">
      <c r="A87" s="16"/>
      <c r="B87" s="100" t="s">
        <v>1587</v>
      </c>
      <c r="C87" s="100" t="s">
        <v>1578</v>
      </c>
      <c r="D87" s="98" t="s">
        <v>1638</v>
      </c>
      <c r="E87" s="431" t="s">
        <v>1639</v>
      </c>
      <c r="F87" s="432"/>
      <c r="G87" s="432"/>
      <c r="H87" s="432"/>
      <c r="I87" s="100" t="s">
        <v>1632</v>
      </c>
      <c r="J87" s="101">
        <v>220</v>
      </c>
      <c r="K87" s="424">
        <v>12.299999999999999</v>
      </c>
      <c r="L87" s="425"/>
      <c r="M87" s="425"/>
      <c r="N87" s="426"/>
      <c r="O87" s="383">
        <f>ROUND($U$87*$J$87,2)</f>
        <v>2706</v>
      </c>
      <c r="P87" s="432"/>
      <c r="Q87" s="99" t="s">
        <v>1595</v>
      </c>
      <c r="R87" s="16"/>
      <c r="S87" s="103"/>
      <c r="T87" s="104" t="s">
        <v>1515</v>
      </c>
      <c r="U87" s="68">
        <f>$K$87+$L$87</f>
        <v>12.299999999999999</v>
      </c>
      <c r="V87" s="68">
        <f>ROUND($K$87*$J$87,2)</f>
        <v>2706</v>
      </c>
      <c r="W87" s="68">
        <f>ROUND($L$87*$J$87,2)</f>
        <v>0</v>
      </c>
      <c r="Z87" s="105">
        <v>0</v>
      </c>
      <c r="AA87" s="105">
        <f>$Z$87*$J$87</f>
        <v>0</v>
      </c>
      <c r="AB87" s="105">
        <v>0</v>
      </c>
      <c r="AC87" s="106">
        <f>$AB$87*$J$87</f>
        <v>0</v>
      </c>
      <c r="AK87" s="63" t="s">
        <v>1591</v>
      </c>
      <c r="AM87" s="63" t="s">
        <v>1578</v>
      </c>
      <c r="AN87" s="63" t="s">
        <v>1536</v>
      </c>
      <c r="AR87" s="63" t="s">
        <v>1577</v>
      </c>
      <c r="AX87" s="107">
        <f>IF($T$87="základní",$O$87,0)</f>
        <v>2706</v>
      </c>
      <c r="AY87" s="107">
        <f>IF($T$87="snížená",$O$87,0)</f>
        <v>0</v>
      </c>
      <c r="AZ87" s="107">
        <f>IF($T$87="zákl. přenesená",$O$87,0)</f>
        <v>0</v>
      </c>
      <c r="BA87" s="107">
        <f>IF($T$87="sníž. přenesená",$O$87,0)</f>
        <v>0</v>
      </c>
      <c r="BB87" s="107">
        <f>IF($T$87="nulová",$O$87,0)</f>
        <v>0</v>
      </c>
      <c r="BC87" s="63" t="s">
        <v>1501</v>
      </c>
      <c r="BD87" s="107">
        <f>ROUND($U$87*$J$87,2)</f>
        <v>2706</v>
      </c>
      <c r="BE87" s="63" t="s">
        <v>1591</v>
      </c>
      <c r="BF87" s="63" t="s">
        <v>1640</v>
      </c>
    </row>
    <row r="88" spans="1:58" s="87" customFormat="1" ht="37.5" customHeight="1">
      <c r="A88" s="88"/>
      <c r="C88" s="89" t="s">
        <v>1556</v>
      </c>
      <c r="K88" s="332"/>
      <c r="L88" s="436">
        <f>$BD$88</f>
        <v>1646789.0900000003</v>
      </c>
      <c r="M88" s="434"/>
      <c r="N88" s="434"/>
      <c r="O88" s="437" t="s">
        <v>1576</v>
      </c>
      <c r="P88" s="434"/>
      <c r="R88" s="88"/>
      <c r="S88" s="91"/>
      <c r="V88" s="92">
        <f>$V$89+$V$102+$V$115+$V$127+$V$137+$V$161+$V$172+$V$176</f>
        <v>1646789.0900000003</v>
      </c>
      <c r="W88" s="92">
        <f>$W$89+$W$102+$W$115+$W$127+$W$137+$W$161+$W$172+$W$176</f>
        <v>0</v>
      </c>
      <c r="Y88" s="93">
        <f>$Y$89+$Y$102+$Y$115+$Y$127+$Y$137+$Y$161+$Y$172+$Y$176</f>
        <v>0</v>
      </c>
      <c r="AA88" s="93">
        <f>$AA$89+$AA$102+$AA$115+$AA$127+$AA$137+$AA$161+$AA$172+$AA$176</f>
        <v>13.221170000000001</v>
      </c>
      <c r="AC88" s="94">
        <f>$AC$89+$AC$102+$AC$115+$AC$127+$AC$137+$AC$161+$AC$172+$AC$176</f>
        <v>0</v>
      </c>
      <c r="AK88" s="90" t="s">
        <v>1536</v>
      </c>
      <c r="AM88" s="90" t="s">
        <v>1530</v>
      </c>
      <c r="AN88" s="90" t="s">
        <v>1531</v>
      </c>
      <c r="AR88" s="90" t="s">
        <v>1577</v>
      </c>
      <c r="BD88" s="95">
        <f>$BD$89+$BD$102+$BD$115+$BD$127+$BD$137+$BD$161+$BD$172+$BD$176</f>
        <v>1646789.0900000003</v>
      </c>
    </row>
    <row r="89" spans="1:58" s="87" customFormat="1" ht="21" customHeight="1">
      <c r="A89" s="88"/>
      <c r="C89" s="96" t="s">
        <v>1623</v>
      </c>
      <c r="K89" s="332"/>
      <c r="L89" s="433">
        <f>$BD$89</f>
        <v>53714.1</v>
      </c>
      <c r="M89" s="434"/>
      <c r="N89" s="434"/>
      <c r="O89" s="435" t="s">
        <v>1576</v>
      </c>
      <c r="P89" s="434"/>
      <c r="R89" s="88"/>
      <c r="S89" s="91"/>
      <c r="V89" s="92">
        <f>SUM($V$90:$V$101)</f>
        <v>53714.1</v>
      </c>
      <c r="W89" s="92">
        <f>SUM($W$90:$W$101)</f>
        <v>0</v>
      </c>
      <c r="Y89" s="93">
        <f>SUM($Y$90:$Y$101)</f>
        <v>0</v>
      </c>
      <c r="AA89" s="93">
        <f>SUM($AA$90:$AA$101)</f>
        <v>0.4249</v>
      </c>
      <c r="AC89" s="94">
        <f>SUM($AC$90:$AC$101)</f>
        <v>0</v>
      </c>
      <c r="AK89" s="90" t="s">
        <v>1536</v>
      </c>
      <c r="AM89" s="90" t="s">
        <v>1530</v>
      </c>
      <c r="AN89" s="90" t="s">
        <v>1501</v>
      </c>
      <c r="AR89" s="90" t="s">
        <v>1577</v>
      </c>
      <c r="BD89" s="95">
        <f>SUM($BD$90:$BD$101)</f>
        <v>53714.1</v>
      </c>
    </row>
    <row r="90" spans="1:58" s="3" customFormat="1" ht="27" customHeight="1">
      <c r="A90" s="16"/>
      <c r="B90" s="100" t="s">
        <v>1641</v>
      </c>
      <c r="C90" s="100" t="s">
        <v>1578</v>
      </c>
      <c r="D90" s="98" t="s">
        <v>1642</v>
      </c>
      <c r="E90" s="431" t="s">
        <v>1643</v>
      </c>
      <c r="F90" s="432"/>
      <c r="G90" s="432"/>
      <c r="H90" s="432"/>
      <c r="I90" s="100" t="s">
        <v>1594</v>
      </c>
      <c r="J90" s="101">
        <v>7</v>
      </c>
      <c r="K90" s="424">
        <v>120.53999999999999</v>
      </c>
      <c r="L90" s="425"/>
      <c r="M90" s="425"/>
      <c r="N90" s="426"/>
      <c r="O90" s="383">
        <f>ROUND($U$90*$J$90,2)</f>
        <v>843.78</v>
      </c>
      <c r="P90" s="432"/>
      <c r="Q90" s="99" t="s">
        <v>1595</v>
      </c>
      <c r="R90" s="16"/>
      <c r="S90" s="103"/>
      <c r="T90" s="104" t="s">
        <v>1515</v>
      </c>
      <c r="U90" s="68">
        <f>$K$90+$L$90</f>
        <v>120.53999999999999</v>
      </c>
      <c r="V90" s="68">
        <f>ROUND($K$90*$J$90,2)</f>
        <v>843.78</v>
      </c>
      <c r="W90" s="68">
        <f>ROUND($L$90*$J$90,2)</f>
        <v>0</v>
      </c>
      <c r="Z90" s="105">
        <v>0</v>
      </c>
      <c r="AA90" s="105">
        <f>$Z$90*$J$90</f>
        <v>0</v>
      </c>
      <c r="AB90" s="105">
        <v>0</v>
      </c>
      <c r="AC90" s="106">
        <f>$AB$90*$J$90</f>
        <v>0</v>
      </c>
      <c r="AK90" s="63" t="s">
        <v>1582</v>
      </c>
      <c r="AM90" s="63" t="s">
        <v>1578</v>
      </c>
      <c r="AN90" s="63" t="s">
        <v>1536</v>
      </c>
      <c r="AR90" s="63" t="s">
        <v>1577</v>
      </c>
      <c r="AX90" s="107">
        <f>IF($T$90="základní",$O$90,0)</f>
        <v>843.78</v>
      </c>
      <c r="AY90" s="107">
        <f>IF($T$90="snížená",$O$90,0)</f>
        <v>0</v>
      </c>
      <c r="AZ90" s="107">
        <f>IF($T$90="zákl. přenesená",$O$90,0)</f>
        <v>0</v>
      </c>
      <c r="BA90" s="107">
        <f>IF($T$90="sníž. přenesená",$O$90,0)</f>
        <v>0</v>
      </c>
      <c r="BB90" s="107">
        <f>IF($T$90="nulová",$O$90,0)</f>
        <v>0</v>
      </c>
      <c r="BC90" s="63" t="s">
        <v>1501</v>
      </c>
      <c r="BD90" s="107">
        <f>ROUND($U$90*$J$90,2)</f>
        <v>843.78</v>
      </c>
      <c r="BE90" s="63" t="s">
        <v>1582</v>
      </c>
      <c r="BF90" s="63" t="s">
        <v>1644</v>
      </c>
    </row>
    <row r="91" spans="1:58" s="3" customFormat="1" ht="39" customHeight="1">
      <c r="A91" s="16"/>
      <c r="B91" s="100" t="s">
        <v>1645</v>
      </c>
      <c r="C91" s="100" t="s">
        <v>1578</v>
      </c>
      <c r="D91" s="98" t="s">
        <v>1646</v>
      </c>
      <c r="E91" s="431" t="s">
        <v>1647</v>
      </c>
      <c r="F91" s="432"/>
      <c r="G91" s="432"/>
      <c r="H91" s="432"/>
      <c r="I91" s="100" t="s">
        <v>1648</v>
      </c>
      <c r="J91" s="101">
        <v>277</v>
      </c>
      <c r="K91" s="424">
        <v>24.599999999999998</v>
      </c>
      <c r="L91" s="425"/>
      <c r="M91" s="425"/>
      <c r="N91" s="426"/>
      <c r="O91" s="383">
        <f>ROUND($U$91*$J$91,2)</f>
        <v>6814.2</v>
      </c>
      <c r="P91" s="432"/>
      <c r="Q91" s="99" t="s">
        <v>1595</v>
      </c>
      <c r="R91" s="16"/>
      <c r="S91" s="103"/>
      <c r="T91" s="104" t="s">
        <v>1515</v>
      </c>
      <c r="U91" s="68">
        <f>$K$91+$L$91</f>
        <v>24.599999999999998</v>
      </c>
      <c r="V91" s="68">
        <f>ROUND($K$91*$J$91,2)</f>
        <v>6814.2</v>
      </c>
      <c r="W91" s="68">
        <f>ROUND($L$91*$J$91,2)</f>
        <v>0</v>
      </c>
      <c r="Z91" s="105">
        <v>2.0000000000000001E-4</v>
      </c>
      <c r="AA91" s="105">
        <f>$Z$91*$J$91</f>
        <v>5.5400000000000005E-2</v>
      </c>
      <c r="AB91" s="105">
        <v>0</v>
      </c>
      <c r="AC91" s="106">
        <f>$AB$91*$J$91</f>
        <v>0</v>
      </c>
      <c r="AK91" s="63" t="s">
        <v>1582</v>
      </c>
      <c r="AM91" s="63" t="s">
        <v>1578</v>
      </c>
      <c r="AN91" s="63" t="s">
        <v>1536</v>
      </c>
      <c r="AR91" s="63" t="s">
        <v>1577</v>
      </c>
      <c r="AX91" s="107">
        <f>IF($T$91="základní",$O$91,0)</f>
        <v>6814.2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6814.2</v>
      </c>
      <c r="BE91" s="63" t="s">
        <v>1582</v>
      </c>
      <c r="BF91" s="63" t="s">
        <v>1649</v>
      </c>
    </row>
    <row r="92" spans="1:58" s="3" customFormat="1" ht="63" customHeight="1">
      <c r="A92" s="16"/>
      <c r="B92" s="113" t="s">
        <v>1650</v>
      </c>
      <c r="C92" s="113" t="s">
        <v>1651</v>
      </c>
      <c r="D92" s="114" t="s">
        <v>1652</v>
      </c>
      <c r="E92" s="438" t="s">
        <v>1653</v>
      </c>
      <c r="F92" s="439"/>
      <c r="G92" s="439"/>
      <c r="H92" s="439"/>
      <c r="I92" s="113" t="s">
        <v>1648</v>
      </c>
      <c r="J92" s="115">
        <v>56</v>
      </c>
      <c r="K92" s="442">
        <v>50.839999999999996</v>
      </c>
      <c r="L92" s="443"/>
      <c r="M92" s="443"/>
      <c r="N92" s="444"/>
      <c r="O92" s="440">
        <f>ROUND($U$92*$J$92,2)</f>
        <v>2847.04</v>
      </c>
      <c r="P92" s="441"/>
      <c r="Q92" s="99" t="s">
        <v>1595</v>
      </c>
      <c r="R92" s="16"/>
      <c r="S92" s="103"/>
      <c r="T92" s="104" t="s">
        <v>1515</v>
      </c>
      <c r="U92" s="68">
        <f>$K$92+$L$92</f>
        <v>50.839999999999996</v>
      </c>
      <c r="V92" s="68">
        <f>ROUND($K$92*$J$92,2)</f>
        <v>2847.04</v>
      </c>
      <c r="W92" s="68">
        <f>ROUND($L$92*$J$92,2)</f>
        <v>0</v>
      </c>
      <c r="Z92" s="105">
        <v>3.2000000000000003E-4</v>
      </c>
      <c r="AA92" s="105">
        <f>$Z$92*$J$92</f>
        <v>1.7920000000000002E-2</v>
      </c>
      <c r="AB92" s="105">
        <v>0</v>
      </c>
      <c r="AC92" s="106">
        <f>$AB$92*$J$92</f>
        <v>0</v>
      </c>
      <c r="AK92" s="63" t="s">
        <v>1654</v>
      </c>
      <c r="AM92" s="63" t="s">
        <v>1651</v>
      </c>
      <c r="AN92" s="63" t="s">
        <v>1536</v>
      </c>
      <c r="AR92" s="63" t="s">
        <v>1577</v>
      </c>
      <c r="AX92" s="107">
        <f>IF($T$92="základní",$O$92,0)</f>
        <v>2847.04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2847.04</v>
      </c>
      <c r="BE92" s="63" t="s">
        <v>1582</v>
      </c>
      <c r="BF92" s="63" t="s">
        <v>1655</v>
      </c>
    </row>
    <row r="93" spans="1:58" s="3" customFormat="1" ht="63" customHeight="1">
      <c r="A93" s="16"/>
      <c r="B93" s="113" t="s">
        <v>1656</v>
      </c>
      <c r="C93" s="113" t="s">
        <v>1651</v>
      </c>
      <c r="D93" s="114" t="s">
        <v>1657</v>
      </c>
      <c r="E93" s="438" t="s">
        <v>1658</v>
      </c>
      <c r="F93" s="439"/>
      <c r="G93" s="439"/>
      <c r="H93" s="439"/>
      <c r="I93" s="113" t="s">
        <v>1648</v>
      </c>
      <c r="J93" s="115">
        <v>40</v>
      </c>
      <c r="K93" s="442">
        <v>69.7</v>
      </c>
      <c r="L93" s="443"/>
      <c r="M93" s="443"/>
      <c r="N93" s="444"/>
      <c r="O93" s="440">
        <f>ROUND($U$93*$J$93,2)</f>
        <v>2788</v>
      </c>
      <c r="P93" s="441"/>
      <c r="Q93" s="99" t="s">
        <v>1595</v>
      </c>
      <c r="R93" s="16"/>
      <c r="S93" s="103"/>
      <c r="T93" s="104" t="s">
        <v>1515</v>
      </c>
      <c r="U93" s="68">
        <f>$K$93+$L$93</f>
        <v>69.7</v>
      </c>
      <c r="V93" s="68">
        <f>ROUND($K$93*$J$93,2)</f>
        <v>2788</v>
      </c>
      <c r="W93" s="68">
        <f>ROUND($L$93*$J$93,2)</f>
        <v>0</v>
      </c>
      <c r="Z93" s="105">
        <v>6.4999999999999997E-4</v>
      </c>
      <c r="AA93" s="105">
        <f>$Z$93*$J$93</f>
        <v>2.5999999999999999E-2</v>
      </c>
      <c r="AB93" s="105">
        <v>0</v>
      </c>
      <c r="AC93" s="106">
        <f>$AB$93*$J$93</f>
        <v>0</v>
      </c>
      <c r="AK93" s="63" t="s">
        <v>1654</v>
      </c>
      <c r="AM93" s="63" t="s">
        <v>1651</v>
      </c>
      <c r="AN93" s="63" t="s">
        <v>1536</v>
      </c>
      <c r="AR93" s="63" t="s">
        <v>1577</v>
      </c>
      <c r="AX93" s="107">
        <f>IF($T$93="základní",$O$93,0)</f>
        <v>2788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2788</v>
      </c>
      <c r="BE93" s="63" t="s">
        <v>1582</v>
      </c>
      <c r="BF93" s="63" t="s">
        <v>1659</v>
      </c>
    </row>
    <row r="94" spans="1:58" s="3" customFormat="1" ht="63" customHeight="1">
      <c r="A94" s="16"/>
      <c r="B94" s="113" t="s">
        <v>1660</v>
      </c>
      <c r="C94" s="113" t="s">
        <v>1651</v>
      </c>
      <c r="D94" s="114" t="s">
        <v>1661</v>
      </c>
      <c r="E94" s="438" t="s">
        <v>1662</v>
      </c>
      <c r="F94" s="439"/>
      <c r="G94" s="439"/>
      <c r="H94" s="439"/>
      <c r="I94" s="113" t="s">
        <v>1648</v>
      </c>
      <c r="J94" s="115">
        <v>82</v>
      </c>
      <c r="K94" s="442">
        <v>72.97999999999999</v>
      </c>
      <c r="L94" s="443"/>
      <c r="M94" s="443"/>
      <c r="N94" s="444"/>
      <c r="O94" s="440">
        <f>ROUND($U$94*$J$94,2)</f>
        <v>5984.36</v>
      </c>
      <c r="P94" s="441"/>
      <c r="Q94" s="99" t="s">
        <v>1595</v>
      </c>
      <c r="R94" s="16"/>
      <c r="S94" s="103"/>
      <c r="T94" s="104" t="s">
        <v>1515</v>
      </c>
      <c r="U94" s="68">
        <f>$K$94+$L$94</f>
        <v>72.97999999999999</v>
      </c>
      <c r="V94" s="68">
        <f>ROUND($K$94*$J$94,2)</f>
        <v>5984.36</v>
      </c>
      <c r="W94" s="68">
        <f>ROUND($L$94*$J$94,2)</f>
        <v>0</v>
      </c>
      <c r="Z94" s="105">
        <v>7.2000000000000005E-4</v>
      </c>
      <c r="AA94" s="105">
        <f>$Z$94*$J$94</f>
        <v>5.9040000000000002E-2</v>
      </c>
      <c r="AB94" s="105">
        <v>0</v>
      </c>
      <c r="AC94" s="106">
        <f>$AB$94*$J$94</f>
        <v>0</v>
      </c>
      <c r="AK94" s="63" t="s">
        <v>1654</v>
      </c>
      <c r="AM94" s="63" t="s">
        <v>1651</v>
      </c>
      <c r="AN94" s="63" t="s">
        <v>1536</v>
      </c>
      <c r="AR94" s="63" t="s">
        <v>1577</v>
      </c>
      <c r="AX94" s="107">
        <f>IF($T$94="základní",$O$94,0)</f>
        <v>5984.36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5984.36</v>
      </c>
      <c r="BE94" s="63" t="s">
        <v>1582</v>
      </c>
      <c r="BF94" s="63" t="s">
        <v>1663</v>
      </c>
    </row>
    <row r="95" spans="1:58" s="3" customFormat="1" ht="63" customHeight="1">
      <c r="A95" s="16"/>
      <c r="B95" s="113" t="s">
        <v>1664</v>
      </c>
      <c r="C95" s="113" t="s">
        <v>1651</v>
      </c>
      <c r="D95" s="114" t="s">
        <v>1665</v>
      </c>
      <c r="E95" s="438" t="s">
        <v>1666</v>
      </c>
      <c r="F95" s="439"/>
      <c r="G95" s="439"/>
      <c r="H95" s="439"/>
      <c r="I95" s="113" t="s">
        <v>1648</v>
      </c>
      <c r="J95" s="115">
        <v>34</v>
      </c>
      <c r="K95" s="442">
        <v>54.12</v>
      </c>
      <c r="L95" s="443"/>
      <c r="M95" s="443"/>
      <c r="N95" s="444"/>
      <c r="O95" s="440">
        <f>ROUND($U$95*$J$95,2)</f>
        <v>1840.08</v>
      </c>
      <c r="P95" s="441"/>
      <c r="Q95" s="99" t="s">
        <v>1595</v>
      </c>
      <c r="R95" s="16"/>
      <c r="S95" s="103"/>
      <c r="T95" s="104" t="s">
        <v>1515</v>
      </c>
      <c r="U95" s="68">
        <f>$K$95+$L$95</f>
        <v>54.12</v>
      </c>
      <c r="V95" s="68">
        <f>ROUND($K$95*$J$95,2)</f>
        <v>1840.08</v>
      </c>
      <c r="W95" s="68">
        <f>ROUND($L$95*$J$95,2)</f>
        <v>0</v>
      </c>
      <c r="Z95" s="105">
        <v>2.9E-4</v>
      </c>
      <c r="AA95" s="105">
        <f>$Z$95*$J$95</f>
        <v>9.8600000000000007E-3</v>
      </c>
      <c r="AB95" s="105">
        <v>0</v>
      </c>
      <c r="AC95" s="106">
        <f>$AB$95*$J$95</f>
        <v>0</v>
      </c>
      <c r="AK95" s="63" t="s">
        <v>1654</v>
      </c>
      <c r="AM95" s="63" t="s">
        <v>1651</v>
      </c>
      <c r="AN95" s="63" t="s">
        <v>1536</v>
      </c>
      <c r="AR95" s="63" t="s">
        <v>1577</v>
      </c>
      <c r="AX95" s="107">
        <f>IF($T$95="základní",$O$95,0)</f>
        <v>1840.08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1840.08</v>
      </c>
      <c r="BE95" s="63" t="s">
        <v>1582</v>
      </c>
      <c r="BF95" s="63" t="s">
        <v>1667</v>
      </c>
    </row>
    <row r="96" spans="1:58" s="3" customFormat="1" ht="15.75" customHeight="1">
      <c r="A96" s="16"/>
      <c r="B96" s="113" t="s">
        <v>1668</v>
      </c>
      <c r="C96" s="113" t="s">
        <v>1651</v>
      </c>
      <c r="D96" s="114" t="s">
        <v>1669</v>
      </c>
      <c r="E96" s="438" t="s">
        <v>1670</v>
      </c>
      <c r="F96" s="439"/>
      <c r="G96" s="439"/>
      <c r="H96" s="439"/>
      <c r="I96" s="113" t="s">
        <v>1594</v>
      </c>
      <c r="J96" s="115">
        <v>2</v>
      </c>
      <c r="K96" s="442">
        <v>175.48</v>
      </c>
      <c r="L96" s="443"/>
      <c r="M96" s="443"/>
      <c r="N96" s="444"/>
      <c r="O96" s="440">
        <f>ROUND($U$96*$J$96,2)</f>
        <v>350.96</v>
      </c>
      <c r="P96" s="441"/>
      <c r="Q96" s="99" t="s">
        <v>1595</v>
      </c>
      <c r="R96" s="16"/>
      <c r="S96" s="103"/>
      <c r="T96" s="104" t="s">
        <v>1515</v>
      </c>
      <c r="U96" s="68">
        <f>$K$96+$L$96</f>
        <v>175.48</v>
      </c>
      <c r="V96" s="68">
        <f>ROUND($K$96*$J$96,2)</f>
        <v>350.96</v>
      </c>
      <c r="W96" s="68">
        <f>ROUND($L$96*$J$96,2)</f>
        <v>0</v>
      </c>
      <c r="Z96" s="105">
        <v>4.7000000000000002E-3</v>
      </c>
      <c r="AA96" s="105">
        <f>$Z$96*$J$96</f>
        <v>9.4000000000000004E-3</v>
      </c>
      <c r="AB96" s="105">
        <v>0</v>
      </c>
      <c r="AC96" s="106">
        <f>$AB$96*$J$96</f>
        <v>0</v>
      </c>
      <c r="AK96" s="63" t="s">
        <v>1654</v>
      </c>
      <c r="AM96" s="63" t="s">
        <v>1651</v>
      </c>
      <c r="AN96" s="63" t="s">
        <v>1536</v>
      </c>
      <c r="AR96" s="63" t="s">
        <v>1577</v>
      </c>
      <c r="AX96" s="107">
        <f>IF($T$96="základní",$O$96,0)</f>
        <v>350.96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350.96</v>
      </c>
      <c r="BE96" s="63" t="s">
        <v>1582</v>
      </c>
      <c r="BF96" s="63" t="s">
        <v>1671</v>
      </c>
    </row>
    <row r="97" spans="1:58" s="3" customFormat="1" ht="39" customHeight="1">
      <c r="A97" s="16"/>
      <c r="B97" s="100" t="s">
        <v>1672</v>
      </c>
      <c r="C97" s="100" t="s">
        <v>1578</v>
      </c>
      <c r="D97" s="98" t="s">
        <v>1673</v>
      </c>
      <c r="E97" s="431" t="s">
        <v>1674</v>
      </c>
      <c r="F97" s="432"/>
      <c r="G97" s="432"/>
      <c r="H97" s="432"/>
      <c r="I97" s="100" t="s">
        <v>1648</v>
      </c>
      <c r="J97" s="101">
        <v>120</v>
      </c>
      <c r="K97" s="424">
        <v>30.34</v>
      </c>
      <c r="L97" s="425"/>
      <c r="M97" s="425"/>
      <c r="N97" s="426"/>
      <c r="O97" s="383">
        <f>ROUND($U$97*$J$97,2)</f>
        <v>3640.8</v>
      </c>
      <c r="P97" s="432"/>
      <c r="Q97" s="99" t="s">
        <v>1595</v>
      </c>
      <c r="R97" s="16"/>
      <c r="S97" s="103"/>
      <c r="T97" s="104" t="s">
        <v>1515</v>
      </c>
      <c r="U97" s="68">
        <f>$K$97+$L$97</f>
        <v>30.34</v>
      </c>
      <c r="V97" s="68">
        <f>ROUND($K$97*$J$97,2)</f>
        <v>3640.8</v>
      </c>
      <c r="W97" s="68">
        <f>ROUND($L$97*$J$97,2)</f>
        <v>0</v>
      </c>
      <c r="Z97" s="105">
        <v>2.7999999999999998E-4</v>
      </c>
      <c r="AA97" s="105">
        <f>$Z$97*$J$97</f>
        <v>3.3599999999999998E-2</v>
      </c>
      <c r="AB97" s="105">
        <v>0</v>
      </c>
      <c r="AC97" s="106">
        <f>$AB$97*$J$97</f>
        <v>0</v>
      </c>
      <c r="AK97" s="63" t="s">
        <v>1582</v>
      </c>
      <c r="AM97" s="63" t="s">
        <v>1578</v>
      </c>
      <c r="AN97" s="63" t="s">
        <v>1536</v>
      </c>
      <c r="AR97" s="63" t="s">
        <v>1577</v>
      </c>
      <c r="AX97" s="107">
        <f>IF($T$97="základní",$O$97,0)</f>
        <v>3640.8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3640.8</v>
      </c>
      <c r="BE97" s="63" t="s">
        <v>1582</v>
      </c>
      <c r="BF97" s="63" t="s">
        <v>1675</v>
      </c>
    </row>
    <row r="98" spans="1:58" s="3" customFormat="1" ht="63" customHeight="1">
      <c r="A98" s="16"/>
      <c r="B98" s="113" t="s">
        <v>1676</v>
      </c>
      <c r="C98" s="113" t="s">
        <v>1651</v>
      </c>
      <c r="D98" s="114" t="s">
        <v>1677</v>
      </c>
      <c r="E98" s="438" t="s">
        <v>1678</v>
      </c>
      <c r="F98" s="439"/>
      <c r="G98" s="439"/>
      <c r="H98" s="439"/>
      <c r="I98" s="113" t="s">
        <v>1648</v>
      </c>
      <c r="J98" s="115">
        <v>28</v>
      </c>
      <c r="K98" s="427">
        <v>104.96</v>
      </c>
      <c r="L98" s="428"/>
      <c r="M98" s="428"/>
      <c r="N98" s="429"/>
      <c r="O98" s="440">
        <f>ROUND($U$98*$J$98,2)</f>
        <v>2938.88</v>
      </c>
      <c r="P98" s="441"/>
      <c r="Q98" s="99" t="s">
        <v>1595</v>
      </c>
      <c r="R98" s="16"/>
      <c r="S98" s="103"/>
      <c r="T98" s="104" t="s">
        <v>1515</v>
      </c>
      <c r="U98" s="68">
        <f>$K$98+$L$98</f>
        <v>104.96</v>
      </c>
      <c r="V98" s="68">
        <f>ROUND($K$98*$J$98,2)</f>
        <v>2938.88</v>
      </c>
      <c r="W98" s="68">
        <f>ROUND($L$98*$J$98,2)</f>
        <v>0</v>
      </c>
      <c r="Z98" s="105">
        <v>1.1299999999999999E-3</v>
      </c>
      <c r="AA98" s="105">
        <f>$Z$98*$J$98</f>
        <v>3.1640000000000001E-2</v>
      </c>
      <c r="AB98" s="105">
        <v>0</v>
      </c>
      <c r="AC98" s="106">
        <f>$AB$98*$J$98</f>
        <v>0</v>
      </c>
      <c r="AK98" s="63" t="s">
        <v>1654</v>
      </c>
      <c r="AM98" s="63" t="s">
        <v>1651</v>
      </c>
      <c r="AN98" s="63" t="s">
        <v>1536</v>
      </c>
      <c r="AR98" s="63" t="s">
        <v>1577</v>
      </c>
      <c r="AX98" s="107">
        <f>IF($T$98="základní",$O$98,0)</f>
        <v>2938.88</v>
      </c>
      <c r="AY98" s="107">
        <f>IF($T$98="snížená",$O$98,0)</f>
        <v>0</v>
      </c>
      <c r="AZ98" s="107">
        <f>IF($T$98="zákl. přenesená",$O$98,0)</f>
        <v>0</v>
      </c>
      <c r="BA98" s="107">
        <f>IF($T$98="sníž. přenesená",$O$98,0)</f>
        <v>0</v>
      </c>
      <c r="BB98" s="107">
        <f>IF($T$98="nulová",$O$98,0)</f>
        <v>0</v>
      </c>
      <c r="BC98" s="63" t="s">
        <v>1501</v>
      </c>
      <c r="BD98" s="107">
        <f>ROUND($U$98*$J$98,2)</f>
        <v>2938.88</v>
      </c>
      <c r="BE98" s="63" t="s">
        <v>1582</v>
      </c>
      <c r="BF98" s="63" t="s">
        <v>1679</v>
      </c>
    </row>
    <row r="99" spans="1:58" s="3" customFormat="1" ht="63" customHeight="1">
      <c r="A99" s="16"/>
      <c r="B99" s="113" t="s">
        <v>1680</v>
      </c>
      <c r="C99" s="113" t="s">
        <v>1651</v>
      </c>
      <c r="D99" s="172" t="s">
        <v>966</v>
      </c>
      <c r="E99" s="438" t="s">
        <v>1681</v>
      </c>
      <c r="F99" s="439"/>
      <c r="G99" s="439"/>
      <c r="H99" s="439"/>
      <c r="I99" s="113" t="s">
        <v>1648</v>
      </c>
      <c r="J99" s="115">
        <v>24</v>
      </c>
      <c r="K99" s="427">
        <v>181.22</v>
      </c>
      <c r="L99" s="428"/>
      <c r="M99" s="428"/>
      <c r="N99" s="429"/>
      <c r="O99" s="440">
        <f>ROUND($U$99*$J$99,2)</f>
        <v>4349.28</v>
      </c>
      <c r="P99" s="441"/>
      <c r="Q99" s="99"/>
      <c r="R99" s="16"/>
      <c r="S99" s="103"/>
      <c r="T99" s="104" t="s">
        <v>1515</v>
      </c>
      <c r="U99" s="68">
        <f>$K$99+$L$99</f>
        <v>181.22</v>
      </c>
      <c r="V99" s="68">
        <f>ROUND($K$99*$J$99,2)</f>
        <v>4349.28</v>
      </c>
      <c r="W99" s="68">
        <f>ROUND($L$99*$J$99,2)</f>
        <v>0</v>
      </c>
      <c r="Z99" s="105">
        <v>1.81E-3</v>
      </c>
      <c r="AA99" s="105">
        <f>$Z$99*$J$99</f>
        <v>4.3439999999999999E-2</v>
      </c>
      <c r="AB99" s="105">
        <v>0</v>
      </c>
      <c r="AC99" s="106">
        <f>$AB$99*$J$99</f>
        <v>0</v>
      </c>
      <c r="AK99" s="63" t="s">
        <v>1654</v>
      </c>
      <c r="AM99" s="63" t="s">
        <v>1651</v>
      </c>
      <c r="AN99" s="63" t="s">
        <v>1536</v>
      </c>
      <c r="AR99" s="63" t="s">
        <v>1577</v>
      </c>
      <c r="AX99" s="107">
        <f>IF($T$99="základní",$O$99,0)</f>
        <v>4349.28</v>
      </c>
      <c r="AY99" s="107">
        <f>IF($T$99="snížená",$O$99,0)</f>
        <v>0</v>
      </c>
      <c r="AZ99" s="107">
        <f>IF($T$99="zákl. přenesená",$O$99,0)</f>
        <v>0</v>
      </c>
      <c r="BA99" s="107">
        <f>IF($T$99="sníž. přenesená",$O$99,0)</f>
        <v>0</v>
      </c>
      <c r="BB99" s="107">
        <f>IF($T$99="nulová",$O$99,0)</f>
        <v>0</v>
      </c>
      <c r="BC99" s="63" t="s">
        <v>1501</v>
      </c>
      <c r="BD99" s="107">
        <f>ROUND($U$99*$J$99,2)</f>
        <v>4349.28</v>
      </c>
      <c r="BE99" s="63" t="s">
        <v>1582</v>
      </c>
      <c r="BF99" s="63" t="s">
        <v>1682</v>
      </c>
    </row>
    <row r="100" spans="1:58" s="3" customFormat="1" ht="63" customHeight="1">
      <c r="A100" s="16"/>
      <c r="B100" s="113" t="s">
        <v>1683</v>
      </c>
      <c r="C100" s="113" t="s">
        <v>1651</v>
      </c>
      <c r="D100" s="172" t="s">
        <v>967</v>
      </c>
      <c r="E100" s="438" t="s">
        <v>1684</v>
      </c>
      <c r="F100" s="439"/>
      <c r="G100" s="439"/>
      <c r="H100" s="439"/>
      <c r="I100" s="113" t="s">
        <v>1648</v>
      </c>
      <c r="J100" s="115">
        <v>68</v>
      </c>
      <c r="K100" s="427">
        <v>308.32</v>
      </c>
      <c r="L100" s="428"/>
      <c r="M100" s="428"/>
      <c r="N100" s="429"/>
      <c r="O100" s="440">
        <f>ROUND($U$100*$J$100,2)</f>
        <v>20965.759999999998</v>
      </c>
      <c r="P100" s="441"/>
      <c r="Q100" s="99"/>
      <c r="R100" s="16"/>
      <c r="S100" s="103"/>
      <c r="T100" s="104" t="s">
        <v>1515</v>
      </c>
      <c r="U100" s="68">
        <f>$K$100+$L$100</f>
        <v>308.32</v>
      </c>
      <c r="V100" s="68">
        <f>ROUND($K$100*$J$100,2)</f>
        <v>20965.759999999998</v>
      </c>
      <c r="W100" s="68">
        <f>ROUND($L$100*$J$100,2)</f>
        <v>0</v>
      </c>
      <c r="Z100" s="105">
        <v>1.9E-3</v>
      </c>
      <c r="AA100" s="105">
        <f>$Z$100*$J$100</f>
        <v>0.12920000000000001</v>
      </c>
      <c r="AB100" s="105">
        <v>0</v>
      </c>
      <c r="AC100" s="106">
        <f>$AB$100*$J$100</f>
        <v>0</v>
      </c>
      <c r="AK100" s="63" t="s">
        <v>1654</v>
      </c>
      <c r="AM100" s="63" t="s">
        <v>1651</v>
      </c>
      <c r="AN100" s="63" t="s">
        <v>1536</v>
      </c>
      <c r="AR100" s="63" t="s">
        <v>1577</v>
      </c>
      <c r="AX100" s="107">
        <f>IF($T$100="základní",$O$100,0)</f>
        <v>20965.759999999998</v>
      </c>
      <c r="AY100" s="107">
        <f>IF($T$100="snížená",$O$100,0)</f>
        <v>0</v>
      </c>
      <c r="AZ100" s="107">
        <f>IF($T$100="zákl. přenesená",$O$100,0)</f>
        <v>0</v>
      </c>
      <c r="BA100" s="107">
        <f>IF($T$100="sníž. přenesená",$O$100,0)</f>
        <v>0</v>
      </c>
      <c r="BB100" s="107">
        <f>IF($T$100="nulová",$O$100,0)</f>
        <v>0</v>
      </c>
      <c r="BC100" s="63" t="s">
        <v>1501</v>
      </c>
      <c r="BD100" s="107">
        <f>ROUND($U$100*$J$100,2)</f>
        <v>20965.759999999998</v>
      </c>
      <c r="BE100" s="63" t="s">
        <v>1582</v>
      </c>
      <c r="BF100" s="63" t="s">
        <v>1685</v>
      </c>
    </row>
    <row r="101" spans="1:58" s="3" customFormat="1" ht="15.75" customHeight="1">
      <c r="A101" s="16"/>
      <c r="B101" s="113" t="s">
        <v>1686</v>
      </c>
      <c r="C101" s="113" t="s">
        <v>1651</v>
      </c>
      <c r="D101" s="114" t="s">
        <v>1669</v>
      </c>
      <c r="E101" s="438" t="s">
        <v>1670</v>
      </c>
      <c r="F101" s="439"/>
      <c r="G101" s="439"/>
      <c r="H101" s="439"/>
      <c r="I101" s="113" t="s">
        <v>1594</v>
      </c>
      <c r="J101" s="115">
        <v>2</v>
      </c>
      <c r="K101" s="427">
        <v>175.48</v>
      </c>
      <c r="L101" s="428"/>
      <c r="M101" s="428"/>
      <c r="N101" s="429"/>
      <c r="O101" s="440">
        <f>ROUND($U$101*$J$101,2)</f>
        <v>350.96</v>
      </c>
      <c r="P101" s="441"/>
      <c r="Q101" s="99" t="s">
        <v>1595</v>
      </c>
      <c r="R101" s="16"/>
      <c r="S101" s="103"/>
      <c r="T101" s="104" t="s">
        <v>1515</v>
      </c>
      <c r="U101" s="68">
        <f>$K$101+$L$101</f>
        <v>175.48</v>
      </c>
      <c r="V101" s="68">
        <f>ROUND($K$101*$J$101,2)</f>
        <v>350.96</v>
      </c>
      <c r="W101" s="68">
        <f>ROUND($L$101*$J$101,2)</f>
        <v>0</v>
      </c>
      <c r="Z101" s="105">
        <v>4.7000000000000002E-3</v>
      </c>
      <c r="AA101" s="105">
        <f>$Z$101*$J$101</f>
        <v>9.4000000000000004E-3</v>
      </c>
      <c r="AB101" s="105">
        <v>0</v>
      </c>
      <c r="AC101" s="106">
        <f>$AB$101*$J$101</f>
        <v>0</v>
      </c>
      <c r="AK101" s="63" t="s">
        <v>1654</v>
      </c>
      <c r="AM101" s="63" t="s">
        <v>1651</v>
      </c>
      <c r="AN101" s="63" t="s">
        <v>1536</v>
      </c>
      <c r="AR101" s="63" t="s">
        <v>1577</v>
      </c>
      <c r="AX101" s="107">
        <f>IF($T$101="základní",$O$101,0)</f>
        <v>350.96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350.96</v>
      </c>
      <c r="BE101" s="63" t="s">
        <v>1582</v>
      </c>
      <c r="BF101" s="63" t="s">
        <v>1687</v>
      </c>
    </row>
    <row r="102" spans="1:58" s="87" customFormat="1" ht="30.75" customHeight="1">
      <c r="A102" s="88"/>
      <c r="C102" s="96" t="s">
        <v>1624</v>
      </c>
      <c r="K102" s="332"/>
      <c r="L102" s="433">
        <f>$BD$102</f>
        <v>22006.679999999993</v>
      </c>
      <c r="M102" s="434"/>
      <c r="N102" s="434"/>
      <c r="O102" s="435" t="s">
        <v>1576</v>
      </c>
      <c r="P102" s="434"/>
      <c r="R102" s="88"/>
      <c r="S102" s="91"/>
      <c r="V102" s="92">
        <f>SUM($V$103:$V$114)</f>
        <v>22006.679999999993</v>
      </c>
      <c r="W102" s="92">
        <f>SUM($W$103:$W$114)</f>
        <v>0</v>
      </c>
      <c r="Y102" s="93">
        <f>SUM($Y$103:$Y$114)</f>
        <v>0</v>
      </c>
      <c r="AA102" s="93">
        <f>SUM($AA$103:$AA$114)</f>
        <v>0.20276000000000002</v>
      </c>
      <c r="AC102" s="94">
        <f>SUM($AC$103:$AC$114)</f>
        <v>0</v>
      </c>
      <c r="AK102" s="90" t="s">
        <v>1536</v>
      </c>
      <c r="AM102" s="90" t="s">
        <v>1530</v>
      </c>
      <c r="AN102" s="90" t="s">
        <v>1501</v>
      </c>
      <c r="AR102" s="90" t="s">
        <v>1577</v>
      </c>
      <c r="BD102" s="95">
        <f>SUM($BD$103:$BD$114)</f>
        <v>22006.679999999993</v>
      </c>
    </row>
    <row r="103" spans="1:58" s="3" customFormat="1" ht="27" customHeight="1">
      <c r="A103" s="16"/>
      <c r="B103" s="100" t="s">
        <v>1688</v>
      </c>
      <c r="C103" s="100" t="s">
        <v>1578</v>
      </c>
      <c r="D103" s="98" t="s">
        <v>1689</v>
      </c>
      <c r="E103" s="431" t="s">
        <v>1690</v>
      </c>
      <c r="F103" s="432"/>
      <c r="G103" s="432"/>
      <c r="H103" s="432"/>
      <c r="I103" s="100" t="s">
        <v>1648</v>
      </c>
      <c r="J103" s="101">
        <v>8</v>
      </c>
      <c r="K103" s="424">
        <v>191.06</v>
      </c>
      <c r="L103" s="425"/>
      <c r="M103" s="425"/>
      <c r="N103" s="426"/>
      <c r="O103" s="383">
        <f>ROUND($U$103*$J$103,2)</f>
        <v>1528.48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191.06</v>
      </c>
      <c r="V103" s="68">
        <f>ROUND($K$103*$J$103,2)</f>
        <v>1528.48</v>
      </c>
      <c r="W103" s="68">
        <f>ROUND($L$103*$J$103,2)</f>
        <v>0</v>
      </c>
      <c r="Z103" s="105">
        <v>6.4000000000000003E-3</v>
      </c>
      <c r="AA103" s="105">
        <f>$Z$103*$J$103</f>
        <v>5.1200000000000002E-2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1528.48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1528.48</v>
      </c>
      <c r="BE103" s="63" t="s">
        <v>1582</v>
      </c>
      <c r="BF103" s="63" t="s">
        <v>1691</v>
      </c>
    </row>
    <row r="104" spans="1:58" s="3" customFormat="1" ht="27" customHeight="1">
      <c r="A104" s="16"/>
      <c r="B104" s="100" t="s">
        <v>1692</v>
      </c>
      <c r="C104" s="100" t="s">
        <v>1578</v>
      </c>
      <c r="D104" s="98" t="s">
        <v>1693</v>
      </c>
      <c r="E104" s="431" t="s">
        <v>1694</v>
      </c>
      <c r="F104" s="432"/>
      <c r="G104" s="432"/>
      <c r="H104" s="432"/>
      <c r="I104" s="100" t="s">
        <v>1648</v>
      </c>
      <c r="J104" s="101">
        <v>10</v>
      </c>
      <c r="K104" s="424">
        <v>126.27999999999999</v>
      </c>
      <c r="L104" s="425"/>
      <c r="M104" s="425"/>
      <c r="N104" s="426"/>
      <c r="O104" s="383">
        <f>ROUND($U$104*$J$104,2)</f>
        <v>1262.8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126.27999999999999</v>
      </c>
      <c r="V104" s="68">
        <f>ROUND($K$104*$J$104,2)</f>
        <v>1262.8</v>
      </c>
      <c r="W104" s="68">
        <f>ROUND($L$104*$J$104,2)</f>
        <v>0</v>
      </c>
      <c r="Z104" s="105">
        <v>6.6E-4</v>
      </c>
      <c r="AA104" s="105">
        <f>$Z$104*$J$104</f>
        <v>6.6E-3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1262.8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1262.8</v>
      </c>
      <c r="BE104" s="63" t="s">
        <v>1582</v>
      </c>
      <c r="BF104" s="63" t="s">
        <v>1695</v>
      </c>
    </row>
    <row r="105" spans="1:58" s="3" customFormat="1" ht="27" customHeight="1">
      <c r="A105" s="16"/>
      <c r="B105" s="100" t="s">
        <v>1696</v>
      </c>
      <c r="C105" s="100" t="s">
        <v>1578</v>
      </c>
      <c r="D105" s="98" t="s">
        <v>1697</v>
      </c>
      <c r="E105" s="431" t="s">
        <v>1698</v>
      </c>
      <c r="F105" s="432"/>
      <c r="G105" s="432"/>
      <c r="H105" s="432"/>
      <c r="I105" s="100" t="s">
        <v>1648</v>
      </c>
      <c r="J105" s="101">
        <v>34</v>
      </c>
      <c r="K105" s="424">
        <v>137.76</v>
      </c>
      <c r="L105" s="425"/>
      <c r="M105" s="425"/>
      <c r="N105" s="426"/>
      <c r="O105" s="383">
        <f>ROUND($U$105*$J$105,2)</f>
        <v>4683.84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137.76</v>
      </c>
      <c r="V105" s="68">
        <f>ROUND($K$105*$J$105,2)</f>
        <v>4683.84</v>
      </c>
      <c r="W105" s="68">
        <f>ROUND($L$105*$J$105,2)</f>
        <v>0</v>
      </c>
      <c r="Z105" s="105">
        <v>9.6000000000000002E-4</v>
      </c>
      <c r="AA105" s="105">
        <f>$Z$105*$J$105</f>
        <v>3.2640000000000002E-2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4683.84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4683.84</v>
      </c>
      <c r="BE105" s="63" t="s">
        <v>1582</v>
      </c>
      <c r="BF105" s="63" t="s">
        <v>1699</v>
      </c>
    </row>
    <row r="106" spans="1:58" s="3" customFormat="1" ht="27" customHeight="1">
      <c r="A106" s="16"/>
      <c r="B106" s="100" t="s">
        <v>1700</v>
      </c>
      <c r="C106" s="100" t="s">
        <v>1578</v>
      </c>
      <c r="D106" s="98" t="s">
        <v>1701</v>
      </c>
      <c r="E106" s="431" t="s">
        <v>1702</v>
      </c>
      <c r="F106" s="432"/>
      <c r="G106" s="432"/>
      <c r="H106" s="432"/>
      <c r="I106" s="100" t="s">
        <v>1648</v>
      </c>
      <c r="J106" s="101">
        <v>68</v>
      </c>
      <c r="K106" s="424">
        <v>150.88</v>
      </c>
      <c r="L106" s="425"/>
      <c r="M106" s="425"/>
      <c r="N106" s="426"/>
      <c r="O106" s="383">
        <f>ROUND($U$106*$J$106,2)</f>
        <v>10259.84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150.88</v>
      </c>
      <c r="V106" s="68">
        <f>ROUND($K$106*$J$106,2)</f>
        <v>10259.84</v>
      </c>
      <c r="W106" s="68">
        <f>ROUND($L$106*$J$106,2)</f>
        <v>0</v>
      </c>
      <c r="Z106" s="105">
        <v>1.25E-3</v>
      </c>
      <c r="AA106" s="105">
        <f>$Z$106*$J$106</f>
        <v>8.5000000000000006E-2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10259.84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10259.84</v>
      </c>
      <c r="BE106" s="63" t="s">
        <v>1582</v>
      </c>
      <c r="BF106" s="63" t="s">
        <v>1703</v>
      </c>
    </row>
    <row r="107" spans="1:58" s="3" customFormat="1" ht="39" customHeight="1">
      <c r="A107" s="16"/>
      <c r="B107" s="100" t="s">
        <v>1704</v>
      </c>
      <c r="C107" s="100" t="s">
        <v>1578</v>
      </c>
      <c r="D107" s="98" t="s">
        <v>1705</v>
      </c>
      <c r="E107" s="431" t="s">
        <v>1706</v>
      </c>
      <c r="F107" s="432"/>
      <c r="G107" s="432"/>
      <c r="H107" s="432"/>
      <c r="I107" s="100" t="s">
        <v>1648</v>
      </c>
      <c r="J107" s="101">
        <v>28</v>
      </c>
      <c r="K107" s="424">
        <v>31.159999999999997</v>
      </c>
      <c r="L107" s="425"/>
      <c r="M107" s="425"/>
      <c r="N107" s="426"/>
      <c r="O107" s="383">
        <f>ROUND($U$107*$J$107,2)</f>
        <v>872.48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31.159999999999997</v>
      </c>
      <c r="V107" s="68">
        <f>ROUND($K$107*$J$107,2)</f>
        <v>872.48</v>
      </c>
      <c r="W107" s="68">
        <f>ROUND($L$107*$J$107,2)</f>
        <v>0</v>
      </c>
      <c r="Z107" s="105">
        <v>6.9999999999999994E-5</v>
      </c>
      <c r="AA107" s="105">
        <f>$Z$107*$J$107</f>
        <v>1.9599999999999999E-3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872.48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872.48</v>
      </c>
      <c r="BE107" s="63" t="s">
        <v>1582</v>
      </c>
      <c r="BF107" s="63" t="s">
        <v>1707</v>
      </c>
    </row>
    <row r="108" spans="1:58" s="3" customFormat="1" ht="39" customHeight="1">
      <c r="A108" s="16"/>
      <c r="B108" s="100" t="s">
        <v>1708</v>
      </c>
      <c r="C108" s="100" t="s">
        <v>1578</v>
      </c>
      <c r="D108" s="98" t="s">
        <v>1709</v>
      </c>
      <c r="E108" s="431" t="s">
        <v>1710</v>
      </c>
      <c r="F108" s="432"/>
      <c r="G108" s="432"/>
      <c r="H108" s="432"/>
      <c r="I108" s="100" t="s">
        <v>1648</v>
      </c>
      <c r="J108" s="101">
        <v>10</v>
      </c>
      <c r="K108" s="424">
        <v>36.9</v>
      </c>
      <c r="L108" s="425"/>
      <c r="M108" s="425"/>
      <c r="N108" s="426"/>
      <c r="O108" s="383">
        <f>ROUND($U$108*$J$108,2)</f>
        <v>369</v>
      </c>
      <c r="P108" s="432"/>
      <c r="Q108" s="99" t="s">
        <v>1595</v>
      </c>
      <c r="R108" s="16"/>
      <c r="S108" s="103"/>
      <c r="T108" s="104" t="s">
        <v>1515</v>
      </c>
      <c r="U108" s="68">
        <f>$K$108+$L$108</f>
        <v>36.9</v>
      </c>
      <c r="V108" s="68">
        <f>ROUND($K$108*$J$108,2)</f>
        <v>369</v>
      </c>
      <c r="W108" s="68">
        <f>ROUND($L$108*$J$108,2)</f>
        <v>0</v>
      </c>
      <c r="Z108" s="105">
        <v>8.0000000000000007E-5</v>
      </c>
      <c r="AA108" s="105">
        <f>$Z$108*$J$108</f>
        <v>8.0000000000000004E-4</v>
      </c>
      <c r="AB108" s="105">
        <v>0</v>
      </c>
      <c r="AC108" s="106">
        <f>$AB$108*$J$108</f>
        <v>0</v>
      </c>
      <c r="AK108" s="63" t="s">
        <v>1582</v>
      </c>
      <c r="AM108" s="63" t="s">
        <v>1578</v>
      </c>
      <c r="AN108" s="63" t="s">
        <v>1536</v>
      </c>
      <c r="AR108" s="63" t="s">
        <v>1577</v>
      </c>
      <c r="AX108" s="107">
        <f>IF($T$108="základní",$O$108,0)</f>
        <v>369</v>
      </c>
      <c r="AY108" s="107">
        <f>IF($T$108="snížená",$O$108,0)</f>
        <v>0</v>
      </c>
      <c r="AZ108" s="107">
        <f>IF($T$108="zákl. přenesená",$O$108,0)</f>
        <v>0</v>
      </c>
      <c r="BA108" s="107">
        <f>IF($T$108="sníž. přenesená",$O$108,0)</f>
        <v>0</v>
      </c>
      <c r="BB108" s="107">
        <f>IF($T$108="nulová",$O$108,0)</f>
        <v>0</v>
      </c>
      <c r="BC108" s="63" t="s">
        <v>1501</v>
      </c>
      <c r="BD108" s="107">
        <f>ROUND($U$108*$J$108,2)</f>
        <v>369</v>
      </c>
      <c r="BE108" s="63" t="s">
        <v>1582</v>
      </c>
      <c r="BF108" s="63" t="s">
        <v>1711</v>
      </c>
    </row>
    <row r="109" spans="1:58" s="3" customFormat="1" ht="15.75" customHeight="1">
      <c r="A109" s="16"/>
      <c r="B109" s="100" t="s">
        <v>1712</v>
      </c>
      <c r="C109" s="100" t="s">
        <v>1578</v>
      </c>
      <c r="D109" s="98" t="s">
        <v>1713</v>
      </c>
      <c r="E109" s="431" t="s">
        <v>1714</v>
      </c>
      <c r="F109" s="432"/>
      <c r="G109" s="432"/>
      <c r="H109" s="432"/>
      <c r="I109" s="100" t="s">
        <v>1594</v>
      </c>
      <c r="J109" s="101">
        <v>1</v>
      </c>
      <c r="K109" s="424">
        <v>107.41999999999999</v>
      </c>
      <c r="L109" s="425"/>
      <c r="M109" s="425"/>
      <c r="N109" s="426"/>
      <c r="O109" s="383">
        <f>ROUND($U$109*$J$109,2)</f>
        <v>107.42</v>
      </c>
      <c r="P109" s="432"/>
      <c r="Q109" s="99" t="s">
        <v>1595</v>
      </c>
      <c r="R109" s="16"/>
      <c r="S109" s="103"/>
      <c r="T109" s="104" t="s">
        <v>1515</v>
      </c>
      <c r="U109" s="68">
        <f>$K$109+$L$109</f>
        <v>107.41999999999999</v>
      </c>
      <c r="V109" s="68">
        <f>ROUND($K$109*$J$109,2)</f>
        <v>107.42</v>
      </c>
      <c r="W109" s="68">
        <f>ROUND($L$109*$J$109,2)</f>
        <v>0</v>
      </c>
      <c r="Z109" s="105">
        <v>0</v>
      </c>
      <c r="AA109" s="105">
        <f>$Z$109*$J$109</f>
        <v>0</v>
      </c>
      <c r="AB109" s="105">
        <v>0</v>
      </c>
      <c r="AC109" s="106">
        <f>$AB$109*$J$109</f>
        <v>0</v>
      </c>
      <c r="AK109" s="63" t="s">
        <v>1582</v>
      </c>
      <c r="AM109" s="63" t="s">
        <v>1578</v>
      </c>
      <c r="AN109" s="63" t="s">
        <v>1536</v>
      </c>
      <c r="AR109" s="63" t="s">
        <v>1577</v>
      </c>
      <c r="AX109" s="107">
        <f>IF($T$109="základní",$O$109,0)</f>
        <v>107.42</v>
      </c>
      <c r="AY109" s="107">
        <f>IF($T$109="snížená",$O$109,0)</f>
        <v>0</v>
      </c>
      <c r="AZ109" s="107">
        <f>IF($T$109="zákl. přenesená",$O$109,0)</f>
        <v>0</v>
      </c>
      <c r="BA109" s="107">
        <f>IF($T$109="sníž. přenesená",$O$109,0)</f>
        <v>0</v>
      </c>
      <c r="BB109" s="107">
        <f>IF($T$109="nulová",$O$109,0)</f>
        <v>0</v>
      </c>
      <c r="BC109" s="63" t="s">
        <v>1501</v>
      </c>
      <c r="BD109" s="107">
        <f>ROUND($U$109*$J$109,2)</f>
        <v>107.42</v>
      </c>
      <c r="BE109" s="63" t="s">
        <v>1582</v>
      </c>
      <c r="BF109" s="63" t="s">
        <v>1715</v>
      </c>
    </row>
    <row r="110" spans="1:58" s="3" customFormat="1" ht="27" customHeight="1">
      <c r="A110" s="16"/>
      <c r="B110" s="100" t="s">
        <v>1716</v>
      </c>
      <c r="C110" s="100" t="s">
        <v>1578</v>
      </c>
      <c r="D110" s="98" t="s">
        <v>1717</v>
      </c>
      <c r="E110" s="431" t="s">
        <v>1718</v>
      </c>
      <c r="F110" s="432"/>
      <c r="G110" s="432"/>
      <c r="H110" s="432"/>
      <c r="I110" s="100" t="s">
        <v>1594</v>
      </c>
      <c r="J110" s="101">
        <v>2</v>
      </c>
      <c r="K110" s="424">
        <v>36.08</v>
      </c>
      <c r="L110" s="425"/>
      <c r="M110" s="425"/>
      <c r="N110" s="426"/>
      <c r="O110" s="383">
        <f>ROUND($U$110*$J$110,2)</f>
        <v>72.16</v>
      </c>
      <c r="P110" s="432"/>
      <c r="Q110" s="99" t="s">
        <v>1595</v>
      </c>
      <c r="R110" s="16"/>
      <c r="S110" s="103"/>
      <c r="T110" s="104" t="s">
        <v>1515</v>
      </c>
      <c r="U110" s="68">
        <f>$K$110+$L$110</f>
        <v>36.08</v>
      </c>
      <c r="V110" s="68">
        <f>ROUND($K$110*$J$110,2)</f>
        <v>72.16</v>
      </c>
      <c r="W110" s="68">
        <f>ROUND($L$110*$J$110,2)</f>
        <v>0</v>
      </c>
      <c r="Z110" s="105">
        <v>1E-4</v>
      </c>
      <c r="AA110" s="105">
        <f>$Z$110*$J$110</f>
        <v>2.0000000000000001E-4</v>
      </c>
      <c r="AB110" s="105">
        <v>0</v>
      </c>
      <c r="AC110" s="106">
        <f>$AB$110*$J$110</f>
        <v>0</v>
      </c>
      <c r="AK110" s="63" t="s">
        <v>1582</v>
      </c>
      <c r="AM110" s="63" t="s">
        <v>1578</v>
      </c>
      <c r="AN110" s="63" t="s">
        <v>1536</v>
      </c>
      <c r="AR110" s="63" t="s">
        <v>1577</v>
      </c>
      <c r="AX110" s="107">
        <f>IF($T$110="základní",$O$110,0)</f>
        <v>72.16</v>
      </c>
      <c r="AY110" s="107">
        <f>IF($T$110="snížená",$O$110,0)</f>
        <v>0</v>
      </c>
      <c r="AZ110" s="107">
        <f>IF($T$110="zákl. přenesená",$O$110,0)</f>
        <v>0</v>
      </c>
      <c r="BA110" s="107">
        <f>IF($T$110="sníž. přenesená",$O$110,0)</f>
        <v>0</v>
      </c>
      <c r="BB110" s="107">
        <f>IF($T$110="nulová",$O$110,0)</f>
        <v>0</v>
      </c>
      <c r="BC110" s="63" t="s">
        <v>1501</v>
      </c>
      <c r="BD110" s="107">
        <f>ROUND($U$110*$J$110,2)</f>
        <v>72.16</v>
      </c>
      <c r="BE110" s="63" t="s">
        <v>1582</v>
      </c>
      <c r="BF110" s="63" t="s">
        <v>1719</v>
      </c>
    </row>
    <row r="111" spans="1:58" s="3" customFormat="1" ht="27" customHeight="1">
      <c r="A111" s="16"/>
      <c r="B111" s="100" t="s">
        <v>1720</v>
      </c>
      <c r="C111" s="100" t="s">
        <v>1578</v>
      </c>
      <c r="D111" s="98" t="s">
        <v>1721</v>
      </c>
      <c r="E111" s="431" t="s">
        <v>1722</v>
      </c>
      <c r="F111" s="432"/>
      <c r="G111" s="432"/>
      <c r="H111" s="432"/>
      <c r="I111" s="100" t="s">
        <v>1594</v>
      </c>
      <c r="J111" s="101">
        <v>2</v>
      </c>
      <c r="K111" s="424">
        <v>68.88</v>
      </c>
      <c r="L111" s="425"/>
      <c r="M111" s="425"/>
      <c r="N111" s="426"/>
      <c r="O111" s="383">
        <f>ROUND($U$111*$J$111,2)</f>
        <v>137.76</v>
      </c>
      <c r="P111" s="432"/>
      <c r="Q111" s="99" t="s">
        <v>1595</v>
      </c>
      <c r="R111" s="16"/>
      <c r="S111" s="103"/>
      <c r="T111" s="104" t="s">
        <v>1515</v>
      </c>
      <c r="U111" s="68">
        <f>$K$111+$L$111</f>
        <v>68.88</v>
      </c>
      <c r="V111" s="68">
        <f>ROUND($K$111*$J$111,2)</f>
        <v>137.76</v>
      </c>
      <c r="W111" s="68">
        <f>ROUND($L$111*$J$111,2)</f>
        <v>0</v>
      </c>
      <c r="Z111" s="105">
        <v>1.8000000000000001E-4</v>
      </c>
      <c r="AA111" s="105">
        <f>$Z$111*$J$111</f>
        <v>3.6000000000000002E-4</v>
      </c>
      <c r="AB111" s="105">
        <v>0</v>
      </c>
      <c r="AC111" s="106">
        <f>$AB$111*$J$111</f>
        <v>0</v>
      </c>
      <c r="AK111" s="63" t="s">
        <v>1582</v>
      </c>
      <c r="AM111" s="63" t="s">
        <v>1578</v>
      </c>
      <c r="AN111" s="63" t="s">
        <v>1536</v>
      </c>
      <c r="AR111" s="63" t="s">
        <v>1577</v>
      </c>
      <c r="AX111" s="107">
        <f>IF($T$111="základní",$O$111,0)</f>
        <v>137.76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137.76</v>
      </c>
      <c r="BE111" s="63" t="s">
        <v>1582</v>
      </c>
      <c r="BF111" s="63" t="s">
        <v>1723</v>
      </c>
    </row>
    <row r="112" spans="1:58" s="3" customFormat="1" ht="27" customHeight="1">
      <c r="A112" s="16"/>
      <c r="B112" s="100" t="s">
        <v>1724</v>
      </c>
      <c r="C112" s="100" t="s">
        <v>1578</v>
      </c>
      <c r="D112" s="98" t="s">
        <v>1725</v>
      </c>
      <c r="E112" s="431" t="s">
        <v>1726</v>
      </c>
      <c r="F112" s="432"/>
      <c r="G112" s="432"/>
      <c r="H112" s="432"/>
      <c r="I112" s="100" t="s">
        <v>1648</v>
      </c>
      <c r="J112" s="101">
        <v>120</v>
      </c>
      <c r="K112" s="424">
        <v>8.1999999999999993</v>
      </c>
      <c r="L112" s="425"/>
      <c r="M112" s="425"/>
      <c r="N112" s="426"/>
      <c r="O112" s="383">
        <f>ROUND($U$112*$J$112,2)</f>
        <v>984</v>
      </c>
      <c r="P112" s="432"/>
      <c r="Q112" s="99" t="s">
        <v>1595</v>
      </c>
      <c r="R112" s="16"/>
      <c r="S112" s="103"/>
      <c r="T112" s="104" t="s">
        <v>1515</v>
      </c>
      <c r="U112" s="68">
        <f>$K$112+$L$112</f>
        <v>8.1999999999999993</v>
      </c>
      <c r="V112" s="68">
        <f>ROUND($K$112*$J$112,2)</f>
        <v>984</v>
      </c>
      <c r="W112" s="68">
        <f>ROUND($L$112*$J$112,2)</f>
        <v>0</v>
      </c>
      <c r="Z112" s="105">
        <v>1.9000000000000001E-4</v>
      </c>
      <c r="AA112" s="105">
        <f>$Z$112*$J$112</f>
        <v>2.2800000000000001E-2</v>
      </c>
      <c r="AB112" s="105">
        <v>0</v>
      </c>
      <c r="AC112" s="106">
        <f>$AB$112*$J$112</f>
        <v>0</v>
      </c>
      <c r="AK112" s="63" t="s">
        <v>1582</v>
      </c>
      <c r="AM112" s="63" t="s">
        <v>1578</v>
      </c>
      <c r="AN112" s="63" t="s">
        <v>1536</v>
      </c>
      <c r="AR112" s="63" t="s">
        <v>1577</v>
      </c>
      <c r="AX112" s="107">
        <f>IF($T$112="základní",$O$112,0)</f>
        <v>984</v>
      </c>
      <c r="AY112" s="107">
        <f>IF($T$112="snížená",$O$112,0)</f>
        <v>0</v>
      </c>
      <c r="AZ112" s="107">
        <f>IF($T$112="zákl. přenesená",$O$112,0)</f>
        <v>0</v>
      </c>
      <c r="BA112" s="107">
        <f>IF($T$112="sníž. přenesená",$O$112,0)</f>
        <v>0</v>
      </c>
      <c r="BB112" s="107">
        <f>IF($T$112="nulová",$O$112,0)</f>
        <v>0</v>
      </c>
      <c r="BC112" s="63" t="s">
        <v>1501</v>
      </c>
      <c r="BD112" s="107">
        <f>ROUND($U$112*$J$112,2)</f>
        <v>984</v>
      </c>
      <c r="BE112" s="63" t="s">
        <v>1582</v>
      </c>
      <c r="BF112" s="63" t="s">
        <v>1727</v>
      </c>
    </row>
    <row r="113" spans="1:58" s="3" customFormat="1" ht="27" customHeight="1">
      <c r="A113" s="16"/>
      <c r="B113" s="100" t="s">
        <v>1728</v>
      </c>
      <c r="C113" s="100" t="s">
        <v>1578</v>
      </c>
      <c r="D113" s="98" t="s">
        <v>1729</v>
      </c>
      <c r="E113" s="431" t="s">
        <v>1730</v>
      </c>
      <c r="F113" s="432"/>
      <c r="G113" s="432"/>
      <c r="H113" s="432"/>
      <c r="I113" s="100" t="s">
        <v>1648</v>
      </c>
      <c r="J113" s="101">
        <v>120</v>
      </c>
      <c r="K113" s="424">
        <v>13.94</v>
      </c>
      <c r="L113" s="425"/>
      <c r="M113" s="425"/>
      <c r="N113" s="426"/>
      <c r="O113" s="383">
        <f>ROUND($U$113*$J$113,2)</f>
        <v>1672.8</v>
      </c>
      <c r="P113" s="432"/>
      <c r="Q113" s="99" t="s">
        <v>1595</v>
      </c>
      <c r="R113" s="16"/>
      <c r="S113" s="103"/>
      <c r="T113" s="104" t="s">
        <v>1515</v>
      </c>
      <c r="U113" s="68">
        <f>$K$113+$L$113</f>
        <v>13.94</v>
      </c>
      <c r="V113" s="68">
        <f>ROUND($K$113*$J$113,2)</f>
        <v>1672.8</v>
      </c>
      <c r="W113" s="68">
        <f>ROUND($L$113*$J$113,2)</f>
        <v>0</v>
      </c>
      <c r="Z113" s="105">
        <v>1.0000000000000001E-5</v>
      </c>
      <c r="AA113" s="105">
        <f>$Z$113*$J$113</f>
        <v>1.2000000000000001E-3</v>
      </c>
      <c r="AB113" s="105">
        <v>0</v>
      </c>
      <c r="AC113" s="106">
        <f>$AB$113*$J$113</f>
        <v>0</v>
      </c>
      <c r="AK113" s="63" t="s">
        <v>1582</v>
      </c>
      <c r="AM113" s="63" t="s">
        <v>1578</v>
      </c>
      <c r="AN113" s="63" t="s">
        <v>1536</v>
      </c>
      <c r="AR113" s="63" t="s">
        <v>1577</v>
      </c>
      <c r="AX113" s="107">
        <f>IF($T$113="základní",$O$113,0)</f>
        <v>1672.8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1672.8</v>
      </c>
      <c r="BE113" s="63" t="s">
        <v>1582</v>
      </c>
      <c r="BF113" s="63" t="s">
        <v>1731</v>
      </c>
    </row>
    <row r="114" spans="1:58" s="3" customFormat="1" ht="27" customHeight="1">
      <c r="A114" s="16"/>
      <c r="B114" s="100" t="s">
        <v>1732</v>
      </c>
      <c r="C114" s="100" t="s">
        <v>1578</v>
      </c>
      <c r="D114" s="98" t="s">
        <v>1733</v>
      </c>
      <c r="E114" s="431" t="s">
        <v>1734</v>
      </c>
      <c r="F114" s="432"/>
      <c r="G114" s="432"/>
      <c r="H114" s="432"/>
      <c r="I114" s="100" t="s">
        <v>1618</v>
      </c>
      <c r="J114" s="101">
        <v>0.20300000000000001</v>
      </c>
      <c r="K114" s="424">
        <v>276.33999999999997</v>
      </c>
      <c r="L114" s="425"/>
      <c r="M114" s="425"/>
      <c r="N114" s="426"/>
      <c r="O114" s="383">
        <f>ROUND($U$114*$J$114,2)</f>
        <v>56.1</v>
      </c>
      <c r="P114" s="432"/>
      <c r="Q114" s="99" t="s">
        <v>1595</v>
      </c>
      <c r="R114" s="16"/>
      <c r="S114" s="103"/>
      <c r="T114" s="104" t="s">
        <v>1515</v>
      </c>
      <c r="U114" s="68">
        <f>$K$114+$L$114</f>
        <v>276.33999999999997</v>
      </c>
      <c r="V114" s="68">
        <f>ROUND($K$114*$J$114,2)</f>
        <v>56.1</v>
      </c>
      <c r="W114" s="68">
        <f>ROUND($L$114*$J$114,2)</f>
        <v>0</v>
      </c>
      <c r="Z114" s="105">
        <v>0</v>
      </c>
      <c r="AA114" s="105">
        <f>$Z$114*$J$114</f>
        <v>0</v>
      </c>
      <c r="AB114" s="105">
        <v>0</v>
      </c>
      <c r="AC114" s="106">
        <f>$AB$114*$J$114</f>
        <v>0</v>
      </c>
      <c r="AK114" s="63" t="s">
        <v>1582</v>
      </c>
      <c r="AM114" s="63" t="s">
        <v>1578</v>
      </c>
      <c r="AN114" s="63" t="s">
        <v>1536</v>
      </c>
      <c r="AR114" s="63" t="s">
        <v>1577</v>
      </c>
      <c r="AX114" s="107">
        <f>IF($T$114="základní",$O$114,0)</f>
        <v>56.1</v>
      </c>
      <c r="AY114" s="107">
        <f>IF($T$114="snížená",$O$114,0)</f>
        <v>0</v>
      </c>
      <c r="AZ114" s="107">
        <f>IF($T$114="zákl. přenesená",$O$114,0)</f>
        <v>0</v>
      </c>
      <c r="BA114" s="107">
        <f>IF($T$114="sníž. přenesená",$O$114,0)</f>
        <v>0</v>
      </c>
      <c r="BB114" s="107">
        <f>IF($T$114="nulová",$O$114,0)</f>
        <v>0</v>
      </c>
      <c r="BC114" s="63" t="s">
        <v>1501</v>
      </c>
      <c r="BD114" s="107">
        <f>ROUND($U$114*$J$114,2)</f>
        <v>56.1</v>
      </c>
      <c r="BE114" s="63" t="s">
        <v>1582</v>
      </c>
      <c r="BF114" s="63" t="s">
        <v>1735</v>
      </c>
    </row>
    <row r="115" spans="1:58" s="87" customFormat="1" ht="30.75" customHeight="1">
      <c r="A115" s="88"/>
      <c r="C115" s="96" t="s">
        <v>1625</v>
      </c>
      <c r="K115" s="332"/>
      <c r="L115" s="433">
        <f>$BD$115</f>
        <v>1433611.2800000003</v>
      </c>
      <c r="M115" s="434"/>
      <c r="N115" s="434"/>
      <c r="O115" s="435" t="s">
        <v>1576</v>
      </c>
      <c r="P115" s="434"/>
      <c r="R115" s="88"/>
      <c r="S115" s="91"/>
      <c r="V115" s="92">
        <f>SUM($V$116:$V$126)</f>
        <v>1433611.2800000003</v>
      </c>
      <c r="W115" s="92">
        <f>SUM($W$116:$W$126)</f>
        <v>0</v>
      </c>
      <c r="Y115" s="93">
        <f>SUM($Y$116:$Y$126)</f>
        <v>0</v>
      </c>
      <c r="AA115" s="93">
        <f>SUM($AA$116:$AA$126)</f>
        <v>9.2145200000000003</v>
      </c>
      <c r="AC115" s="94">
        <f>SUM($AC$116:$AC$126)</f>
        <v>0</v>
      </c>
      <c r="AK115" s="90" t="s">
        <v>1536</v>
      </c>
      <c r="AM115" s="90" t="s">
        <v>1530</v>
      </c>
      <c r="AN115" s="90" t="s">
        <v>1501</v>
      </c>
      <c r="AR115" s="90" t="s">
        <v>1577</v>
      </c>
      <c r="BD115" s="95">
        <f>SUM($BD$116:$BD$126)</f>
        <v>1433611.2800000003</v>
      </c>
    </row>
    <row r="116" spans="1:58" s="3" customFormat="1" ht="27" customHeight="1">
      <c r="A116" s="16"/>
      <c r="B116" s="100" t="s">
        <v>1736</v>
      </c>
      <c r="C116" s="100" t="s">
        <v>1578</v>
      </c>
      <c r="D116" s="162" t="s">
        <v>968</v>
      </c>
      <c r="E116" s="431" t="s">
        <v>1737</v>
      </c>
      <c r="F116" s="432"/>
      <c r="G116" s="432"/>
      <c r="H116" s="432"/>
      <c r="I116" s="100" t="s">
        <v>1738</v>
      </c>
      <c r="J116" s="101">
        <v>2</v>
      </c>
      <c r="K116" s="424">
        <v>6150</v>
      </c>
      <c r="L116" s="425"/>
      <c r="M116" s="425"/>
      <c r="N116" s="426"/>
      <c r="O116" s="383">
        <f>ROUND($U$116*$J$116,2)</f>
        <v>12300</v>
      </c>
      <c r="P116" s="432"/>
      <c r="Q116" s="99"/>
      <c r="R116" s="16"/>
      <c r="S116" s="103"/>
      <c r="T116" s="104" t="s">
        <v>1515</v>
      </c>
      <c r="U116" s="68">
        <f>$K$116+$L$116</f>
        <v>6150</v>
      </c>
      <c r="V116" s="68">
        <f>ROUND($K$116*$J$116,2)</f>
        <v>12300</v>
      </c>
      <c r="W116" s="68">
        <f>ROUND($L$116*$J$116,2)</f>
        <v>0</v>
      </c>
      <c r="Z116" s="105">
        <v>2.606E-2</v>
      </c>
      <c r="AA116" s="105">
        <f>$Z$116*$J$116</f>
        <v>5.212E-2</v>
      </c>
      <c r="AB116" s="105">
        <v>0</v>
      </c>
      <c r="AC116" s="106">
        <f>$AB$116*$J$116</f>
        <v>0</v>
      </c>
      <c r="AK116" s="63" t="s">
        <v>1582</v>
      </c>
      <c r="AM116" s="63" t="s">
        <v>1578</v>
      </c>
      <c r="AN116" s="63" t="s">
        <v>1536</v>
      </c>
      <c r="AR116" s="63" t="s">
        <v>1577</v>
      </c>
      <c r="AX116" s="107">
        <f>IF($T$116="základní",$O$116,0)</f>
        <v>12300</v>
      </c>
      <c r="AY116" s="107">
        <f>IF($T$116="snížená",$O$116,0)</f>
        <v>0</v>
      </c>
      <c r="AZ116" s="107">
        <f>IF($T$116="zákl. přenesená",$O$116,0)</f>
        <v>0</v>
      </c>
      <c r="BA116" s="107">
        <f>IF($T$116="sníž. přenesená",$O$116,0)</f>
        <v>0</v>
      </c>
      <c r="BB116" s="107">
        <f>IF($T$116="nulová",$O$116,0)</f>
        <v>0</v>
      </c>
      <c r="BC116" s="63" t="s">
        <v>1501</v>
      </c>
      <c r="BD116" s="107">
        <f>ROUND($U$116*$J$116,2)</f>
        <v>12300</v>
      </c>
      <c r="BE116" s="63" t="s">
        <v>1582</v>
      </c>
      <c r="BF116" s="63" t="s">
        <v>1739</v>
      </c>
    </row>
    <row r="117" spans="1:58" s="3" customFormat="1" ht="27" customHeight="1">
      <c r="A117" s="16"/>
      <c r="B117" s="113" t="s">
        <v>1740</v>
      </c>
      <c r="C117" s="113" t="s">
        <v>1651</v>
      </c>
      <c r="D117" s="172" t="s">
        <v>969</v>
      </c>
      <c r="E117" s="438" t="s">
        <v>1741</v>
      </c>
      <c r="F117" s="439"/>
      <c r="G117" s="439"/>
      <c r="H117" s="439"/>
      <c r="I117" s="113" t="s">
        <v>1594</v>
      </c>
      <c r="J117" s="115">
        <v>1</v>
      </c>
      <c r="K117" s="427">
        <v>470347.89999999997</v>
      </c>
      <c r="L117" s="428"/>
      <c r="M117" s="428"/>
      <c r="N117" s="429"/>
      <c r="O117" s="440">
        <f>ROUND($U$117*$J$117,2)</f>
        <v>470347.9</v>
      </c>
      <c r="P117" s="441"/>
      <c r="Q117" s="99"/>
      <c r="R117" s="16"/>
      <c r="S117" s="103"/>
      <c r="T117" s="104" t="s">
        <v>1515</v>
      </c>
      <c r="U117" s="68">
        <f>$K$117+$L$117</f>
        <v>470347.89999999997</v>
      </c>
      <c r="V117" s="68">
        <f>ROUND($K$117*$J$117,2)</f>
        <v>470347.9</v>
      </c>
      <c r="W117" s="68">
        <f>ROUND($L$117*$J$117,2)</f>
        <v>0</v>
      </c>
      <c r="Z117" s="105">
        <v>0.14099999999999999</v>
      </c>
      <c r="AA117" s="105">
        <f>$Z$117*$J$117</f>
        <v>0.14099999999999999</v>
      </c>
      <c r="AB117" s="105">
        <v>0</v>
      </c>
      <c r="AC117" s="106">
        <f>$AB$117*$J$117</f>
        <v>0</v>
      </c>
      <c r="AK117" s="63" t="s">
        <v>1654</v>
      </c>
      <c r="AM117" s="63" t="s">
        <v>1651</v>
      </c>
      <c r="AN117" s="63" t="s">
        <v>1536</v>
      </c>
      <c r="AR117" s="63" t="s">
        <v>1577</v>
      </c>
      <c r="AX117" s="107">
        <f>IF($T$117="základní",$O$117,0)</f>
        <v>470347.9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470347.9</v>
      </c>
      <c r="BE117" s="63" t="s">
        <v>1582</v>
      </c>
      <c r="BF117" s="63" t="s">
        <v>1742</v>
      </c>
    </row>
    <row r="118" spans="1:58" s="3" customFormat="1" ht="15.75" customHeight="1">
      <c r="A118" s="16"/>
      <c r="B118" s="100" t="s">
        <v>1743</v>
      </c>
      <c r="C118" s="100" t="s">
        <v>1578</v>
      </c>
      <c r="D118" s="98" t="s">
        <v>1744</v>
      </c>
      <c r="E118" s="431" t="s">
        <v>1745</v>
      </c>
      <c r="F118" s="432"/>
      <c r="G118" s="432"/>
      <c r="H118" s="432"/>
      <c r="I118" s="100" t="s">
        <v>1648</v>
      </c>
      <c r="J118" s="101">
        <v>20</v>
      </c>
      <c r="K118" s="424">
        <v>17.22</v>
      </c>
      <c r="L118" s="425"/>
      <c r="M118" s="425"/>
      <c r="N118" s="426"/>
      <c r="O118" s="383">
        <f>ROUND($U$118*$J$118,2)</f>
        <v>344.4</v>
      </c>
      <c r="P118" s="432"/>
      <c r="Q118" s="99" t="s">
        <v>1595</v>
      </c>
      <c r="R118" s="16"/>
      <c r="S118" s="103"/>
      <c r="T118" s="104" t="s">
        <v>1515</v>
      </c>
      <c r="U118" s="68">
        <f>$K$118+$L$118</f>
        <v>17.22</v>
      </c>
      <c r="V118" s="68">
        <f>ROUND($K$118*$J$118,2)</f>
        <v>344.4</v>
      </c>
      <c r="W118" s="68">
        <f>ROUND($L$118*$J$118,2)</f>
        <v>0</v>
      </c>
      <c r="Z118" s="105">
        <v>5.2999999999999998E-4</v>
      </c>
      <c r="AA118" s="105">
        <f>$Z$118*$J$118</f>
        <v>1.06E-2</v>
      </c>
      <c r="AB118" s="105">
        <v>0</v>
      </c>
      <c r="AC118" s="106">
        <f>$AB$118*$J$118</f>
        <v>0</v>
      </c>
      <c r="AK118" s="63" t="s">
        <v>1582</v>
      </c>
      <c r="AM118" s="63" t="s">
        <v>1578</v>
      </c>
      <c r="AN118" s="63" t="s">
        <v>1536</v>
      </c>
      <c r="AR118" s="63" t="s">
        <v>1577</v>
      </c>
      <c r="AX118" s="107">
        <f>IF($T$118="základní",$O$118,0)</f>
        <v>344.4</v>
      </c>
      <c r="AY118" s="107">
        <f>IF($T$118="snížená",$O$118,0)</f>
        <v>0</v>
      </c>
      <c r="AZ118" s="107">
        <f>IF($T$118="zákl. přenesená",$O$118,0)</f>
        <v>0</v>
      </c>
      <c r="BA118" s="107">
        <f>IF($T$118="sníž. přenesená",$O$118,0)</f>
        <v>0</v>
      </c>
      <c r="BB118" s="107">
        <f>IF($T$118="nulová",$O$118,0)</f>
        <v>0</v>
      </c>
      <c r="BC118" s="63" t="s">
        <v>1501</v>
      </c>
      <c r="BD118" s="107">
        <f>ROUND($U$118*$J$118,2)</f>
        <v>344.4</v>
      </c>
      <c r="BE118" s="63" t="s">
        <v>1582</v>
      </c>
      <c r="BF118" s="63" t="s">
        <v>1746</v>
      </c>
    </row>
    <row r="119" spans="1:58" s="3" customFormat="1" ht="15.75" customHeight="1">
      <c r="A119" s="16"/>
      <c r="B119" s="100" t="s">
        <v>1591</v>
      </c>
      <c r="C119" s="100" t="s">
        <v>1578</v>
      </c>
      <c r="D119" s="162" t="s">
        <v>970</v>
      </c>
      <c r="E119" s="431" t="s">
        <v>1747</v>
      </c>
      <c r="F119" s="432"/>
      <c r="G119" s="432"/>
      <c r="H119" s="432"/>
      <c r="I119" s="100" t="s">
        <v>1738</v>
      </c>
      <c r="J119" s="101">
        <v>9</v>
      </c>
      <c r="K119" s="424">
        <v>4100</v>
      </c>
      <c r="L119" s="425"/>
      <c r="M119" s="425"/>
      <c r="N119" s="426"/>
      <c r="O119" s="383">
        <f>ROUND($U$119*$J$119,2)</f>
        <v>36900</v>
      </c>
      <c r="P119" s="432"/>
      <c r="Q119" s="99"/>
      <c r="R119" s="16"/>
      <c r="S119" s="103"/>
      <c r="T119" s="104" t="s">
        <v>1515</v>
      </c>
      <c r="U119" s="68">
        <f>$K$119+$L$119</f>
        <v>4100</v>
      </c>
      <c r="V119" s="68">
        <f>ROUND($K$119*$J$119,2)</f>
        <v>36900</v>
      </c>
      <c r="W119" s="68">
        <f>ROUND($L$119*$J$119,2)</f>
        <v>0</v>
      </c>
      <c r="Z119" s="105">
        <v>0</v>
      </c>
      <c r="AA119" s="105">
        <f>$Z$119*$J$119</f>
        <v>0</v>
      </c>
      <c r="AB119" s="105">
        <v>0</v>
      </c>
      <c r="AC119" s="106">
        <f>$AB$119*$J$119</f>
        <v>0</v>
      </c>
      <c r="AK119" s="63" t="s">
        <v>1582</v>
      </c>
      <c r="AM119" s="63" t="s">
        <v>1578</v>
      </c>
      <c r="AN119" s="63" t="s">
        <v>1536</v>
      </c>
      <c r="AR119" s="63" t="s">
        <v>1577</v>
      </c>
      <c r="AX119" s="107">
        <f>IF($T$119="základní",$O$119,0)</f>
        <v>36900</v>
      </c>
      <c r="AY119" s="107">
        <f>IF($T$119="snížená",$O$119,0)</f>
        <v>0</v>
      </c>
      <c r="AZ119" s="107">
        <f>IF($T$119="zákl. přenesená",$O$119,0)</f>
        <v>0</v>
      </c>
      <c r="BA119" s="107">
        <f>IF($T$119="sníž. přenesená",$O$119,0)</f>
        <v>0</v>
      </c>
      <c r="BB119" s="107">
        <f>IF($T$119="nulová",$O$119,0)</f>
        <v>0</v>
      </c>
      <c r="BC119" s="63" t="s">
        <v>1501</v>
      </c>
      <c r="BD119" s="107">
        <f>ROUND($U$119*$J$119,2)</f>
        <v>36900</v>
      </c>
      <c r="BE119" s="63" t="s">
        <v>1582</v>
      </c>
      <c r="BF119" s="63" t="s">
        <v>1748</v>
      </c>
    </row>
    <row r="120" spans="1:58" s="3" customFormat="1" ht="27" customHeight="1">
      <c r="A120" s="16"/>
      <c r="B120" s="113" t="s">
        <v>1597</v>
      </c>
      <c r="C120" s="113" t="s">
        <v>1651</v>
      </c>
      <c r="D120" s="172" t="s">
        <v>971</v>
      </c>
      <c r="E120" s="438" t="s">
        <v>1749</v>
      </c>
      <c r="F120" s="439"/>
      <c r="G120" s="439"/>
      <c r="H120" s="439"/>
      <c r="I120" s="113" t="s">
        <v>1738</v>
      </c>
      <c r="J120" s="115">
        <v>4</v>
      </c>
      <c r="K120" s="427">
        <v>93576.76</v>
      </c>
      <c r="L120" s="428"/>
      <c r="M120" s="428"/>
      <c r="N120" s="429"/>
      <c r="O120" s="440">
        <f>ROUND($U$120*$J$120,2)</f>
        <v>374307.04</v>
      </c>
      <c r="P120" s="441"/>
      <c r="Q120" s="99"/>
      <c r="R120" s="16"/>
      <c r="S120" s="103"/>
      <c r="T120" s="104" t="s">
        <v>1515</v>
      </c>
      <c r="U120" s="68">
        <f>$K$120+$L$120</f>
        <v>93576.76</v>
      </c>
      <c r="V120" s="68">
        <f>ROUND($K$120*$J$120,2)</f>
        <v>374307.04</v>
      </c>
      <c r="W120" s="68">
        <f>ROUND($L$120*$J$120,2)</f>
        <v>0</v>
      </c>
      <c r="Z120" s="105">
        <v>1</v>
      </c>
      <c r="AA120" s="105">
        <f>$Z$120*$J$120</f>
        <v>4</v>
      </c>
      <c r="AB120" s="105">
        <v>0</v>
      </c>
      <c r="AC120" s="106">
        <f>$AB$120*$J$120</f>
        <v>0</v>
      </c>
      <c r="AK120" s="63" t="s">
        <v>1654</v>
      </c>
      <c r="AM120" s="63" t="s">
        <v>1651</v>
      </c>
      <c r="AN120" s="63" t="s">
        <v>1536</v>
      </c>
      <c r="AR120" s="63" t="s">
        <v>1577</v>
      </c>
      <c r="AX120" s="107">
        <f>IF($T$120="základní",$O$120,0)</f>
        <v>374307.04</v>
      </c>
      <c r="AY120" s="107">
        <f>IF($T$120="snížená",$O$120,0)</f>
        <v>0</v>
      </c>
      <c r="AZ120" s="107">
        <f>IF($T$120="zákl. přenesená",$O$120,0)</f>
        <v>0</v>
      </c>
      <c r="BA120" s="107">
        <f>IF($T$120="sníž. přenesená",$O$120,0)</f>
        <v>0</v>
      </c>
      <c r="BB120" s="107">
        <f>IF($T$120="nulová",$O$120,0)</f>
        <v>0</v>
      </c>
      <c r="BC120" s="63" t="s">
        <v>1501</v>
      </c>
      <c r="BD120" s="107">
        <f>ROUND($U$120*$J$120,2)</f>
        <v>374307.04</v>
      </c>
      <c r="BE120" s="63" t="s">
        <v>1582</v>
      </c>
      <c r="BF120" s="63" t="s">
        <v>1750</v>
      </c>
    </row>
    <row r="121" spans="1:58" s="3" customFormat="1" ht="27" customHeight="1">
      <c r="A121" s="16"/>
      <c r="B121" s="113" t="s">
        <v>1751</v>
      </c>
      <c r="C121" s="113" t="s">
        <v>1651</v>
      </c>
      <c r="D121" s="172" t="s">
        <v>972</v>
      </c>
      <c r="E121" s="438" t="s">
        <v>1752</v>
      </c>
      <c r="F121" s="439"/>
      <c r="G121" s="439"/>
      <c r="H121" s="439"/>
      <c r="I121" s="113" t="s">
        <v>1738</v>
      </c>
      <c r="J121" s="115">
        <v>2</v>
      </c>
      <c r="K121" s="427">
        <v>174611.62</v>
      </c>
      <c r="L121" s="428"/>
      <c r="M121" s="428"/>
      <c r="N121" s="429"/>
      <c r="O121" s="440">
        <f>ROUND($U$121*$J$121,2)</f>
        <v>349223.24</v>
      </c>
      <c r="P121" s="441"/>
      <c r="Q121" s="99"/>
      <c r="R121" s="16"/>
      <c r="S121" s="103"/>
      <c r="T121" s="104" t="s">
        <v>1515</v>
      </c>
      <c r="U121" s="68">
        <f>$K$121+$L$121</f>
        <v>174611.62</v>
      </c>
      <c r="V121" s="68">
        <f>ROUND($K$121*$J$121,2)</f>
        <v>349223.24</v>
      </c>
      <c r="W121" s="68">
        <f>ROUND($L$121*$J$121,2)</f>
        <v>0</v>
      </c>
      <c r="Z121" s="105">
        <v>1</v>
      </c>
      <c r="AA121" s="105">
        <f>$Z$121*$J$121</f>
        <v>2</v>
      </c>
      <c r="AB121" s="105">
        <v>0</v>
      </c>
      <c r="AC121" s="106">
        <f>$AB$121*$J$121</f>
        <v>0</v>
      </c>
      <c r="AK121" s="63" t="s">
        <v>1654</v>
      </c>
      <c r="AM121" s="63" t="s">
        <v>1651</v>
      </c>
      <c r="AN121" s="63" t="s">
        <v>1536</v>
      </c>
      <c r="AR121" s="63" t="s">
        <v>1577</v>
      </c>
      <c r="AX121" s="107">
        <f>IF($T$121="základní",$O$121,0)</f>
        <v>349223.24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349223.24</v>
      </c>
      <c r="BE121" s="63" t="s">
        <v>1582</v>
      </c>
      <c r="BF121" s="63" t="s">
        <v>1753</v>
      </c>
    </row>
    <row r="122" spans="1:58" s="3" customFormat="1" ht="27" customHeight="1">
      <c r="A122" s="16"/>
      <c r="B122" s="113" t="s">
        <v>1754</v>
      </c>
      <c r="C122" s="113" t="s">
        <v>1651</v>
      </c>
      <c r="D122" s="172" t="s">
        <v>973</v>
      </c>
      <c r="E122" s="438" t="s">
        <v>1755</v>
      </c>
      <c r="F122" s="439"/>
      <c r="G122" s="439"/>
      <c r="H122" s="439"/>
      <c r="I122" s="113" t="s">
        <v>1738</v>
      </c>
      <c r="J122" s="115">
        <v>1</v>
      </c>
      <c r="K122" s="427">
        <v>64313.42</v>
      </c>
      <c r="L122" s="428"/>
      <c r="M122" s="428"/>
      <c r="N122" s="429"/>
      <c r="O122" s="440">
        <f>ROUND($U$122*$J$122,2)</f>
        <v>64313.42</v>
      </c>
      <c r="P122" s="441"/>
      <c r="Q122" s="99"/>
      <c r="R122" s="16"/>
      <c r="S122" s="103"/>
      <c r="T122" s="104" t="s">
        <v>1515</v>
      </c>
      <c r="U122" s="68">
        <f>$K$122+$L$122</f>
        <v>64313.42</v>
      </c>
      <c r="V122" s="68">
        <f>ROUND($K$122*$J$122,2)</f>
        <v>64313.42</v>
      </c>
      <c r="W122" s="68">
        <f>ROUND($L$122*$J$122,2)</f>
        <v>0</v>
      </c>
      <c r="Z122" s="105">
        <v>1</v>
      </c>
      <c r="AA122" s="105">
        <f>$Z$122*$J$122</f>
        <v>1</v>
      </c>
      <c r="AB122" s="105">
        <v>0</v>
      </c>
      <c r="AC122" s="106">
        <f>$AB$122*$J$122</f>
        <v>0</v>
      </c>
      <c r="AK122" s="63" t="s">
        <v>1654</v>
      </c>
      <c r="AM122" s="63" t="s">
        <v>1651</v>
      </c>
      <c r="AN122" s="63" t="s">
        <v>1536</v>
      </c>
      <c r="AR122" s="63" t="s">
        <v>1577</v>
      </c>
      <c r="AX122" s="107">
        <f>IF($T$122="základní",$O$122,0)</f>
        <v>64313.42</v>
      </c>
      <c r="AY122" s="107">
        <f>IF($T$122="snížená",$O$122,0)</f>
        <v>0</v>
      </c>
      <c r="AZ122" s="107">
        <f>IF($T$122="zákl. přenesená",$O$122,0)</f>
        <v>0</v>
      </c>
      <c r="BA122" s="107">
        <f>IF($T$122="sníž. přenesená",$O$122,0)</f>
        <v>0</v>
      </c>
      <c r="BB122" s="107">
        <f>IF($T$122="nulová",$O$122,0)</f>
        <v>0</v>
      </c>
      <c r="BC122" s="63" t="s">
        <v>1501</v>
      </c>
      <c r="BD122" s="107">
        <f>ROUND($U$122*$J$122,2)</f>
        <v>64313.42</v>
      </c>
      <c r="BE122" s="63" t="s">
        <v>1582</v>
      </c>
      <c r="BF122" s="63" t="s">
        <v>1756</v>
      </c>
    </row>
    <row r="123" spans="1:58" s="3" customFormat="1" ht="27" customHeight="1">
      <c r="A123" s="16"/>
      <c r="B123" s="113" t="s">
        <v>1757</v>
      </c>
      <c r="C123" s="113" t="s">
        <v>1651</v>
      </c>
      <c r="D123" s="172" t="s">
        <v>971</v>
      </c>
      <c r="E123" s="438" t="s">
        <v>1758</v>
      </c>
      <c r="F123" s="439"/>
      <c r="G123" s="439"/>
      <c r="H123" s="439"/>
      <c r="I123" s="113" t="s">
        <v>1738</v>
      </c>
      <c r="J123" s="115">
        <v>1</v>
      </c>
      <c r="K123" s="427">
        <v>32157.119999999999</v>
      </c>
      <c r="L123" s="428"/>
      <c r="M123" s="428"/>
      <c r="N123" s="429"/>
      <c r="O123" s="440">
        <f>ROUND($U$123*$J$123,2)</f>
        <v>32157.119999999999</v>
      </c>
      <c r="P123" s="441"/>
      <c r="Q123" s="99"/>
      <c r="R123" s="16"/>
      <c r="S123" s="103"/>
      <c r="T123" s="104" t="s">
        <v>1515</v>
      </c>
      <c r="U123" s="68">
        <f>$K$123+$L$123</f>
        <v>32157.119999999999</v>
      </c>
      <c r="V123" s="68">
        <f>ROUND($K$123*$J$123,2)</f>
        <v>32157.119999999999</v>
      </c>
      <c r="W123" s="68">
        <f>ROUND($L$123*$J$123,2)</f>
        <v>0</v>
      </c>
      <c r="Z123" s="105">
        <v>1</v>
      </c>
      <c r="AA123" s="105">
        <f>$Z$123*$J$123</f>
        <v>1</v>
      </c>
      <c r="AB123" s="105">
        <v>0</v>
      </c>
      <c r="AC123" s="106">
        <f>$AB$123*$J$123</f>
        <v>0</v>
      </c>
      <c r="AK123" s="63" t="s">
        <v>1654</v>
      </c>
      <c r="AM123" s="63" t="s">
        <v>1651</v>
      </c>
      <c r="AN123" s="63" t="s">
        <v>1536</v>
      </c>
      <c r="AR123" s="63" t="s">
        <v>1577</v>
      </c>
      <c r="AX123" s="107">
        <f>IF($T$123="základní",$O$123,0)</f>
        <v>32157.119999999999</v>
      </c>
      <c r="AY123" s="107">
        <f>IF($T$123="snížená",$O$123,0)</f>
        <v>0</v>
      </c>
      <c r="AZ123" s="107">
        <f>IF($T$123="zákl. přenesená",$O$123,0)</f>
        <v>0</v>
      </c>
      <c r="BA123" s="107">
        <f>IF($T$123="sníž. přenesená",$O$123,0)</f>
        <v>0</v>
      </c>
      <c r="BB123" s="107">
        <f>IF($T$123="nulová",$O$123,0)</f>
        <v>0</v>
      </c>
      <c r="BC123" s="63" t="s">
        <v>1501</v>
      </c>
      <c r="BD123" s="107">
        <f>ROUND($U$123*$J$123,2)</f>
        <v>32157.119999999999</v>
      </c>
      <c r="BE123" s="63" t="s">
        <v>1582</v>
      </c>
      <c r="BF123" s="63" t="s">
        <v>1759</v>
      </c>
    </row>
    <row r="124" spans="1:58" s="3" customFormat="1" ht="27" customHeight="1">
      <c r="A124" s="16"/>
      <c r="B124" s="113" t="s">
        <v>1760</v>
      </c>
      <c r="C124" s="113" t="s">
        <v>1651</v>
      </c>
      <c r="D124" s="172" t="s">
        <v>974</v>
      </c>
      <c r="E124" s="438" t="s">
        <v>1761</v>
      </c>
      <c r="F124" s="439"/>
      <c r="G124" s="439"/>
      <c r="H124" s="439"/>
      <c r="I124" s="113" t="s">
        <v>1738</v>
      </c>
      <c r="J124" s="115">
        <v>1</v>
      </c>
      <c r="K124" s="427">
        <v>76211.62</v>
      </c>
      <c r="L124" s="428"/>
      <c r="M124" s="428"/>
      <c r="N124" s="429"/>
      <c r="O124" s="440">
        <f>ROUND($U$124*$J$124,2)</f>
        <v>76211.62</v>
      </c>
      <c r="P124" s="441"/>
      <c r="Q124" s="99"/>
      <c r="R124" s="16"/>
      <c r="S124" s="103"/>
      <c r="T124" s="104" t="s">
        <v>1515</v>
      </c>
      <c r="U124" s="68">
        <f>$K$124+$L$124</f>
        <v>76211.62</v>
      </c>
      <c r="V124" s="68">
        <f>ROUND($K$124*$J$124,2)</f>
        <v>76211.62</v>
      </c>
      <c r="W124" s="68">
        <f>ROUND($L$124*$J$124,2)</f>
        <v>0</v>
      </c>
      <c r="Z124" s="105">
        <v>1</v>
      </c>
      <c r="AA124" s="105">
        <f>$Z$124*$J$124</f>
        <v>1</v>
      </c>
      <c r="AB124" s="105">
        <v>0</v>
      </c>
      <c r="AC124" s="106">
        <f>$AB$124*$J$124</f>
        <v>0</v>
      </c>
      <c r="AK124" s="63" t="s">
        <v>1654</v>
      </c>
      <c r="AM124" s="63" t="s">
        <v>1651</v>
      </c>
      <c r="AN124" s="63" t="s">
        <v>1536</v>
      </c>
      <c r="AR124" s="63" t="s">
        <v>1577</v>
      </c>
      <c r="AX124" s="107">
        <f>IF($T$124="základní",$O$124,0)</f>
        <v>76211.62</v>
      </c>
      <c r="AY124" s="107">
        <f>IF($T$124="snížená",$O$124,0)</f>
        <v>0</v>
      </c>
      <c r="AZ124" s="107">
        <f>IF($T$124="zákl. přenesená",$O$124,0)</f>
        <v>0</v>
      </c>
      <c r="BA124" s="107">
        <f>IF($T$124="sníž. přenesená",$O$124,0)</f>
        <v>0</v>
      </c>
      <c r="BB124" s="107">
        <f>IF($T$124="nulová",$O$124,0)</f>
        <v>0</v>
      </c>
      <c r="BC124" s="63" t="s">
        <v>1501</v>
      </c>
      <c r="BD124" s="107">
        <f>ROUND($U$124*$J$124,2)</f>
        <v>76211.62</v>
      </c>
      <c r="BE124" s="63" t="s">
        <v>1582</v>
      </c>
      <c r="BF124" s="63" t="s">
        <v>1762</v>
      </c>
    </row>
    <row r="125" spans="1:58" s="3" customFormat="1" ht="15.75" customHeight="1">
      <c r="A125" s="16"/>
      <c r="B125" s="113" t="s">
        <v>1601</v>
      </c>
      <c r="C125" s="113" t="s">
        <v>1651</v>
      </c>
      <c r="D125" s="172" t="s">
        <v>975</v>
      </c>
      <c r="E125" s="438" t="s">
        <v>1763</v>
      </c>
      <c r="F125" s="439"/>
      <c r="G125" s="439"/>
      <c r="H125" s="439"/>
      <c r="I125" s="113" t="s">
        <v>1738</v>
      </c>
      <c r="J125" s="115">
        <v>1</v>
      </c>
      <c r="K125" s="427">
        <v>17220</v>
      </c>
      <c r="L125" s="428"/>
      <c r="M125" s="428"/>
      <c r="N125" s="429"/>
      <c r="O125" s="440">
        <f>ROUND($U$125*$J$125,2)</f>
        <v>17220</v>
      </c>
      <c r="P125" s="441"/>
      <c r="Q125" s="99"/>
      <c r="R125" s="16"/>
      <c r="S125" s="103"/>
      <c r="T125" s="104" t="s">
        <v>1515</v>
      </c>
      <c r="U125" s="68">
        <f>$K$125+$L$125</f>
        <v>17220</v>
      </c>
      <c r="V125" s="68">
        <f>ROUND($K$125*$J$125,2)</f>
        <v>17220</v>
      </c>
      <c r="W125" s="68">
        <f>ROUND($L$125*$J$125,2)</f>
        <v>0</v>
      </c>
      <c r="Z125" s="105">
        <v>1.0800000000000001E-2</v>
      </c>
      <c r="AA125" s="105">
        <f>$Z$125*$J$125</f>
        <v>1.0800000000000001E-2</v>
      </c>
      <c r="AB125" s="105">
        <v>0</v>
      </c>
      <c r="AC125" s="106">
        <f>$AB$125*$J$125</f>
        <v>0</v>
      </c>
      <c r="AK125" s="63" t="s">
        <v>1654</v>
      </c>
      <c r="AM125" s="63" t="s">
        <v>1651</v>
      </c>
      <c r="AN125" s="63" t="s">
        <v>1536</v>
      </c>
      <c r="AR125" s="63" t="s">
        <v>1577</v>
      </c>
      <c r="AX125" s="107">
        <f>IF($T$125="základní",$O$125,0)</f>
        <v>17220</v>
      </c>
      <c r="AY125" s="107">
        <f>IF($T$125="snížená",$O$125,0)</f>
        <v>0</v>
      </c>
      <c r="AZ125" s="107">
        <f>IF($T$125="zákl. přenesená",$O$125,0)</f>
        <v>0</v>
      </c>
      <c r="BA125" s="107">
        <f>IF($T$125="sníž. přenesená",$O$125,0)</f>
        <v>0</v>
      </c>
      <c r="BB125" s="107">
        <f>IF($T$125="nulová",$O$125,0)</f>
        <v>0</v>
      </c>
      <c r="BC125" s="63" t="s">
        <v>1501</v>
      </c>
      <c r="BD125" s="107">
        <f>ROUND($U$125*$J$125,2)</f>
        <v>17220</v>
      </c>
      <c r="BE125" s="63" t="s">
        <v>1582</v>
      </c>
      <c r="BF125" s="63" t="s">
        <v>1764</v>
      </c>
    </row>
    <row r="126" spans="1:58" s="3" customFormat="1" ht="15.75" customHeight="1">
      <c r="A126" s="16"/>
      <c r="B126" s="100" t="s">
        <v>1765</v>
      </c>
      <c r="C126" s="100" t="s">
        <v>1578</v>
      </c>
      <c r="D126" s="98" t="s">
        <v>1766</v>
      </c>
      <c r="E126" s="431" t="s">
        <v>1767</v>
      </c>
      <c r="F126" s="432"/>
      <c r="G126" s="432"/>
      <c r="H126" s="432"/>
      <c r="I126" s="100" t="s">
        <v>1618</v>
      </c>
      <c r="J126" s="101">
        <v>1.456</v>
      </c>
      <c r="K126" s="424">
        <v>196.79999999999998</v>
      </c>
      <c r="L126" s="425"/>
      <c r="M126" s="425"/>
      <c r="N126" s="426"/>
      <c r="O126" s="383">
        <f>ROUND($U$126*$J$126,2)</f>
        <v>286.54000000000002</v>
      </c>
      <c r="P126" s="432"/>
      <c r="Q126" s="99"/>
      <c r="R126" s="16"/>
      <c r="S126" s="103"/>
      <c r="T126" s="104" t="s">
        <v>1515</v>
      </c>
      <c r="U126" s="68">
        <f>$K$126+$L$126</f>
        <v>196.79999999999998</v>
      </c>
      <c r="V126" s="68">
        <f>ROUND($K$126*$J$126,2)</f>
        <v>286.54000000000002</v>
      </c>
      <c r="W126" s="68">
        <f>ROUND($L$126*$J$126,2)</f>
        <v>0</v>
      </c>
      <c r="Z126" s="105">
        <v>0</v>
      </c>
      <c r="AA126" s="105">
        <f>$Z$126*$J$126</f>
        <v>0</v>
      </c>
      <c r="AB126" s="105">
        <v>0</v>
      </c>
      <c r="AC126" s="106">
        <f>$AB$126*$J$126</f>
        <v>0</v>
      </c>
      <c r="AK126" s="63" t="s">
        <v>1582</v>
      </c>
      <c r="AM126" s="63" t="s">
        <v>1578</v>
      </c>
      <c r="AN126" s="63" t="s">
        <v>1536</v>
      </c>
      <c r="AR126" s="63" t="s">
        <v>1577</v>
      </c>
      <c r="AX126" s="107">
        <f>IF($T$126="základní",$O$126,0)</f>
        <v>286.54000000000002</v>
      </c>
      <c r="AY126" s="107">
        <f>IF($T$126="snížená",$O$126,0)</f>
        <v>0</v>
      </c>
      <c r="AZ126" s="107">
        <f>IF($T$126="zákl. přenesená",$O$126,0)</f>
        <v>0</v>
      </c>
      <c r="BA126" s="107">
        <f>IF($T$126="sníž. přenesená",$O$126,0)</f>
        <v>0</v>
      </c>
      <c r="BB126" s="107">
        <f>IF($T$126="nulová",$O$126,0)</f>
        <v>0</v>
      </c>
      <c r="BC126" s="63" t="s">
        <v>1501</v>
      </c>
      <c r="BD126" s="107">
        <f>ROUND($U$126*$J$126,2)</f>
        <v>286.54000000000002</v>
      </c>
      <c r="BE126" s="63" t="s">
        <v>1582</v>
      </c>
      <c r="BF126" s="63" t="s">
        <v>1769</v>
      </c>
    </row>
    <row r="127" spans="1:58" s="87" customFormat="1" ht="30.75" customHeight="1">
      <c r="A127" s="88"/>
      <c r="C127" s="96" t="s">
        <v>1557</v>
      </c>
      <c r="K127" s="332"/>
      <c r="L127" s="433">
        <f>$BD$127</f>
        <v>24728.22</v>
      </c>
      <c r="M127" s="434"/>
      <c r="N127" s="434"/>
      <c r="O127" s="435" t="s">
        <v>1576</v>
      </c>
      <c r="P127" s="434"/>
      <c r="R127" s="88"/>
      <c r="S127" s="91"/>
      <c r="V127" s="92">
        <f>SUM($V$128:$V$136)</f>
        <v>24728.22</v>
      </c>
      <c r="W127" s="92">
        <f>SUM($W$128:$W$136)</f>
        <v>0</v>
      </c>
      <c r="Y127" s="93">
        <f>SUM($Y$128:$Y$136)</f>
        <v>0</v>
      </c>
      <c r="AA127" s="93">
        <f>SUM($AA$128:$AA$136)</f>
        <v>1.0384199999999999</v>
      </c>
      <c r="AC127" s="94">
        <f>SUM($AC$128:$AC$136)</f>
        <v>0</v>
      </c>
      <c r="AK127" s="90" t="s">
        <v>1536</v>
      </c>
      <c r="AM127" s="90" t="s">
        <v>1530</v>
      </c>
      <c r="AN127" s="90" t="s">
        <v>1501</v>
      </c>
      <c r="AR127" s="90" t="s">
        <v>1577</v>
      </c>
      <c r="BD127" s="95">
        <f>SUM($BD$128:$BD$136)</f>
        <v>24728.22</v>
      </c>
    </row>
    <row r="128" spans="1:58" s="3" customFormat="1" ht="15.75" customHeight="1">
      <c r="A128" s="16"/>
      <c r="B128" s="100" t="s">
        <v>1605</v>
      </c>
      <c r="C128" s="100" t="s">
        <v>1578</v>
      </c>
      <c r="D128" s="162" t="s">
        <v>977</v>
      </c>
      <c r="E128" s="431" t="s">
        <v>1580</v>
      </c>
      <c r="F128" s="432"/>
      <c r="G128" s="432"/>
      <c r="H128" s="432"/>
      <c r="I128" s="100" t="s">
        <v>1581</v>
      </c>
      <c r="J128" s="101">
        <v>72</v>
      </c>
      <c r="K128" s="424">
        <v>122.99999999999999</v>
      </c>
      <c r="L128" s="425"/>
      <c r="M128" s="425"/>
      <c r="N128" s="426"/>
      <c r="O128" s="383">
        <f>ROUND($U$128*$J$128,2)</f>
        <v>8856</v>
      </c>
      <c r="P128" s="432"/>
      <c r="Q128" s="99"/>
      <c r="R128" s="16"/>
      <c r="S128" s="103"/>
      <c r="T128" s="104" t="s">
        <v>1515</v>
      </c>
      <c r="U128" s="68">
        <f>$K$128+$L$128</f>
        <v>122.99999999999999</v>
      </c>
      <c r="V128" s="68">
        <f>ROUND($K$128*$J$128,2)</f>
        <v>8856</v>
      </c>
      <c r="W128" s="68">
        <f>ROUND($L$128*$J$128,2)</f>
        <v>0</v>
      </c>
      <c r="Z128" s="105">
        <v>0</v>
      </c>
      <c r="AA128" s="105">
        <f>$Z$128*$J$128</f>
        <v>0</v>
      </c>
      <c r="AB128" s="105">
        <v>0</v>
      </c>
      <c r="AC128" s="106">
        <f>$AB$128*$J$128</f>
        <v>0</v>
      </c>
      <c r="AK128" s="63" t="s">
        <v>1582</v>
      </c>
      <c r="AM128" s="63" t="s">
        <v>1578</v>
      </c>
      <c r="AN128" s="63" t="s">
        <v>1536</v>
      </c>
      <c r="AR128" s="63" t="s">
        <v>1577</v>
      </c>
      <c r="AX128" s="107">
        <f>IF($T$128="základní",$O$128,0)</f>
        <v>8856</v>
      </c>
      <c r="AY128" s="107">
        <f>IF($T$128="snížená",$O$128,0)</f>
        <v>0</v>
      </c>
      <c r="AZ128" s="107">
        <f>IF($T$128="zákl. přenesená",$O$128,0)</f>
        <v>0</v>
      </c>
      <c r="BA128" s="107">
        <f>IF($T$128="sníž. přenesená",$O$128,0)</f>
        <v>0</v>
      </c>
      <c r="BB128" s="107">
        <f>IF($T$128="nulová",$O$128,0)</f>
        <v>0</v>
      </c>
      <c r="BC128" s="63" t="s">
        <v>1501</v>
      </c>
      <c r="BD128" s="107">
        <f>ROUND($U$128*$J$128,2)</f>
        <v>8856</v>
      </c>
      <c r="BE128" s="63" t="s">
        <v>1582</v>
      </c>
      <c r="BF128" s="63" t="s">
        <v>1583</v>
      </c>
    </row>
    <row r="129" spans="1:58" s="3" customFormat="1" ht="27" customHeight="1">
      <c r="A129" s="16"/>
      <c r="B129" s="100" t="s">
        <v>1609</v>
      </c>
      <c r="C129" s="100" t="s">
        <v>1578</v>
      </c>
      <c r="D129" s="162" t="s">
        <v>977</v>
      </c>
      <c r="E129" s="431" t="s">
        <v>1771</v>
      </c>
      <c r="F129" s="432"/>
      <c r="G129" s="432"/>
      <c r="H129" s="432"/>
      <c r="I129" s="100" t="s">
        <v>1581</v>
      </c>
      <c r="J129" s="101">
        <v>6</v>
      </c>
      <c r="K129" s="424">
        <v>205</v>
      </c>
      <c r="L129" s="425"/>
      <c r="M129" s="425"/>
      <c r="N129" s="426"/>
      <c r="O129" s="383">
        <f>ROUND($U$129*$J$129,2)</f>
        <v>1230</v>
      </c>
      <c r="P129" s="432"/>
      <c r="Q129" s="99"/>
      <c r="R129" s="16"/>
      <c r="S129" s="103"/>
      <c r="T129" s="104" t="s">
        <v>1515</v>
      </c>
      <c r="U129" s="68">
        <f>$K$129+$L$129</f>
        <v>205</v>
      </c>
      <c r="V129" s="68">
        <f>ROUND($K$129*$J$129,2)</f>
        <v>1230</v>
      </c>
      <c r="W129" s="68">
        <f>ROUND($L$129*$J$129,2)</f>
        <v>0</v>
      </c>
      <c r="Z129" s="105">
        <v>0</v>
      </c>
      <c r="AA129" s="105">
        <f>$Z$129*$J$129</f>
        <v>0</v>
      </c>
      <c r="AB129" s="105">
        <v>0</v>
      </c>
      <c r="AC129" s="106">
        <f>$AB$129*$J$129</f>
        <v>0</v>
      </c>
      <c r="AK129" s="63" t="s">
        <v>1582</v>
      </c>
      <c r="AM129" s="63" t="s">
        <v>1578</v>
      </c>
      <c r="AN129" s="63" t="s">
        <v>1536</v>
      </c>
      <c r="AR129" s="63" t="s">
        <v>1577</v>
      </c>
      <c r="AX129" s="107">
        <f>IF($T$129="základní",$O$129,0)</f>
        <v>1230</v>
      </c>
      <c r="AY129" s="107">
        <f>IF($T$129="snížená",$O$129,0)</f>
        <v>0</v>
      </c>
      <c r="AZ129" s="107">
        <f>IF($T$129="zákl. přenesená",$O$129,0)</f>
        <v>0</v>
      </c>
      <c r="BA129" s="107">
        <f>IF($T$129="sníž. přenesená",$O$129,0)</f>
        <v>0</v>
      </c>
      <c r="BB129" s="107">
        <f>IF($T$129="nulová",$O$129,0)</f>
        <v>0</v>
      </c>
      <c r="BC129" s="63" t="s">
        <v>1501</v>
      </c>
      <c r="BD129" s="107">
        <f>ROUND($U$129*$J$129,2)</f>
        <v>1230</v>
      </c>
      <c r="BE129" s="63" t="s">
        <v>1582</v>
      </c>
      <c r="BF129" s="63" t="s">
        <v>1772</v>
      </c>
    </row>
    <row r="130" spans="1:58" s="3" customFormat="1" ht="15.75" customHeight="1">
      <c r="A130" s="16"/>
      <c r="B130" s="100" t="s">
        <v>1613</v>
      </c>
      <c r="C130" s="100" t="s">
        <v>1578</v>
      </c>
      <c r="D130" s="162" t="s">
        <v>978</v>
      </c>
      <c r="E130" s="431" t="s">
        <v>1585</v>
      </c>
      <c r="F130" s="432"/>
      <c r="G130" s="432"/>
      <c r="H130" s="432"/>
      <c r="I130" s="100" t="s">
        <v>1581</v>
      </c>
      <c r="J130" s="101">
        <v>10</v>
      </c>
      <c r="K130" s="424">
        <v>122.99999999999999</v>
      </c>
      <c r="L130" s="425"/>
      <c r="M130" s="425"/>
      <c r="N130" s="426"/>
      <c r="O130" s="383">
        <f>ROUND($U$130*$J$130,2)</f>
        <v>1230</v>
      </c>
      <c r="P130" s="432"/>
      <c r="Q130" s="99"/>
      <c r="R130" s="16"/>
      <c r="S130" s="103"/>
      <c r="T130" s="104" t="s">
        <v>1515</v>
      </c>
      <c r="U130" s="68">
        <f>$K$130+$L$130</f>
        <v>122.99999999999999</v>
      </c>
      <c r="V130" s="68">
        <f>ROUND($K$130*$J$130,2)</f>
        <v>1230</v>
      </c>
      <c r="W130" s="68">
        <f>ROUND($L$130*$J$130,2)</f>
        <v>0</v>
      </c>
      <c r="Z130" s="105">
        <v>0</v>
      </c>
      <c r="AA130" s="105">
        <f>$Z$130*$J$130</f>
        <v>0</v>
      </c>
      <c r="AB130" s="105">
        <v>0</v>
      </c>
      <c r="AC130" s="106">
        <f>$AB$130*$J$130</f>
        <v>0</v>
      </c>
      <c r="AK130" s="63" t="s">
        <v>1582</v>
      </c>
      <c r="AM130" s="63" t="s">
        <v>1578</v>
      </c>
      <c r="AN130" s="63" t="s">
        <v>1536</v>
      </c>
      <c r="AR130" s="63" t="s">
        <v>1577</v>
      </c>
      <c r="AX130" s="107">
        <f>IF($T$130="základní",$O$130,0)</f>
        <v>1230</v>
      </c>
      <c r="AY130" s="107">
        <f>IF($T$130="snížená",$O$130,0)</f>
        <v>0</v>
      </c>
      <c r="AZ130" s="107">
        <f>IF($T$130="zákl. přenesená",$O$130,0)</f>
        <v>0</v>
      </c>
      <c r="BA130" s="107">
        <f>IF($T$130="sníž. přenesená",$O$130,0)</f>
        <v>0</v>
      </c>
      <c r="BB130" s="107">
        <f>IF($T$130="nulová",$O$130,0)</f>
        <v>0</v>
      </c>
      <c r="BC130" s="63" t="s">
        <v>1501</v>
      </c>
      <c r="BD130" s="107">
        <f>ROUND($U$130*$J$130,2)</f>
        <v>1230</v>
      </c>
      <c r="BE130" s="63" t="s">
        <v>1582</v>
      </c>
      <c r="BF130" s="63" t="s">
        <v>1586</v>
      </c>
    </row>
    <row r="131" spans="1:58" s="3" customFormat="1" ht="15.75" customHeight="1">
      <c r="A131" s="16"/>
      <c r="B131" s="100" t="s">
        <v>1505</v>
      </c>
      <c r="C131" s="100" t="s">
        <v>1578</v>
      </c>
      <c r="D131" s="162" t="s">
        <v>978</v>
      </c>
      <c r="E131" s="431" t="s">
        <v>1774</v>
      </c>
      <c r="F131" s="432"/>
      <c r="G131" s="432"/>
      <c r="H131" s="432"/>
      <c r="I131" s="100" t="s">
        <v>1581</v>
      </c>
      <c r="J131" s="101">
        <v>4</v>
      </c>
      <c r="K131" s="424">
        <v>205</v>
      </c>
      <c r="L131" s="425"/>
      <c r="M131" s="425"/>
      <c r="N131" s="426"/>
      <c r="O131" s="383">
        <f>ROUND($U$131*$J$131,2)</f>
        <v>820</v>
      </c>
      <c r="P131" s="432"/>
      <c r="Q131" s="99"/>
      <c r="R131" s="16"/>
      <c r="S131" s="103"/>
      <c r="T131" s="104" t="s">
        <v>1515</v>
      </c>
      <c r="U131" s="68">
        <f>$K$131+$L$131</f>
        <v>205</v>
      </c>
      <c r="V131" s="68">
        <f>ROUND($K$131*$J$131,2)</f>
        <v>820</v>
      </c>
      <c r="W131" s="68">
        <f>ROUND($L$131*$J$131,2)</f>
        <v>0</v>
      </c>
      <c r="Z131" s="105">
        <v>0</v>
      </c>
      <c r="AA131" s="105">
        <f>$Z$131*$J$131</f>
        <v>0</v>
      </c>
      <c r="AB131" s="105">
        <v>0</v>
      </c>
      <c r="AC131" s="106">
        <f>$AB$131*$J$131</f>
        <v>0</v>
      </c>
      <c r="AK131" s="63" t="s">
        <v>1582</v>
      </c>
      <c r="AM131" s="63" t="s">
        <v>1578</v>
      </c>
      <c r="AN131" s="63" t="s">
        <v>1536</v>
      </c>
      <c r="AR131" s="63" t="s">
        <v>1577</v>
      </c>
      <c r="AX131" s="107">
        <f>IF($T$131="základní",$O$131,0)</f>
        <v>820</v>
      </c>
      <c r="AY131" s="107">
        <f>IF($T$131="snížená",$O$131,0)</f>
        <v>0</v>
      </c>
      <c r="AZ131" s="107">
        <f>IF($T$131="zákl. přenesená",$O$131,0)</f>
        <v>0</v>
      </c>
      <c r="BA131" s="107">
        <f>IF($T$131="sníž. přenesená",$O$131,0)</f>
        <v>0</v>
      </c>
      <c r="BB131" s="107">
        <f>IF($T$131="nulová",$O$131,0)</f>
        <v>0</v>
      </c>
      <c r="BC131" s="63" t="s">
        <v>1501</v>
      </c>
      <c r="BD131" s="107">
        <f>ROUND($U$131*$J$131,2)</f>
        <v>820</v>
      </c>
      <c r="BE131" s="63" t="s">
        <v>1582</v>
      </c>
      <c r="BF131" s="63" t="s">
        <v>1775</v>
      </c>
    </row>
    <row r="132" spans="1:58" s="3" customFormat="1" ht="15.75" customHeight="1">
      <c r="A132" s="16"/>
      <c r="B132" s="100" t="s">
        <v>1776</v>
      </c>
      <c r="C132" s="100" t="s">
        <v>1578</v>
      </c>
      <c r="D132" s="162" t="s">
        <v>979</v>
      </c>
      <c r="E132" s="431" t="s">
        <v>1589</v>
      </c>
      <c r="F132" s="432"/>
      <c r="G132" s="432"/>
      <c r="H132" s="432"/>
      <c r="I132" s="100" t="s">
        <v>1581</v>
      </c>
      <c r="J132" s="101">
        <v>6</v>
      </c>
      <c r="K132" s="424">
        <v>164</v>
      </c>
      <c r="L132" s="425"/>
      <c r="M132" s="425"/>
      <c r="N132" s="426"/>
      <c r="O132" s="383">
        <f>ROUND($U$132*$J$132,2)</f>
        <v>984</v>
      </c>
      <c r="P132" s="432"/>
      <c r="Q132" s="99"/>
      <c r="R132" s="16"/>
      <c r="S132" s="103"/>
      <c r="T132" s="104" t="s">
        <v>1515</v>
      </c>
      <c r="U132" s="68">
        <f>$K$132+$L$132</f>
        <v>164</v>
      </c>
      <c r="V132" s="68">
        <f>ROUND($K$132*$J$132,2)</f>
        <v>984</v>
      </c>
      <c r="W132" s="68">
        <f>ROUND($L$132*$J$132,2)</f>
        <v>0</v>
      </c>
      <c r="Z132" s="105">
        <v>0</v>
      </c>
      <c r="AA132" s="105">
        <f>$Z$132*$J$132</f>
        <v>0</v>
      </c>
      <c r="AB132" s="105">
        <v>0</v>
      </c>
      <c r="AC132" s="106">
        <f>$AB$132*$J$132</f>
        <v>0</v>
      </c>
      <c r="AK132" s="63" t="s">
        <v>1582</v>
      </c>
      <c r="AM132" s="63" t="s">
        <v>1578</v>
      </c>
      <c r="AN132" s="63" t="s">
        <v>1536</v>
      </c>
      <c r="AR132" s="63" t="s">
        <v>1577</v>
      </c>
      <c r="AX132" s="107">
        <f>IF($T$132="základní",$O$132,0)</f>
        <v>984</v>
      </c>
      <c r="AY132" s="107">
        <f>IF($T$132="snížená",$O$132,0)</f>
        <v>0</v>
      </c>
      <c r="AZ132" s="107">
        <f>IF($T$132="zákl. přenesená",$O$132,0)</f>
        <v>0</v>
      </c>
      <c r="BA132" s="107">
        <f>IF($T$132="sníž. přenesená",$O$132,0)</f>
        <v>0</v>
      </c>
      <c r="BB132" s="107">
        <f>IF($T$132="nulová",$O$132,0)</f>
        <v>0</v>
      </c>
      <c r="BC132" s="63" t="s">
        <v>1501</v>
      </c>
      <c r="BD132" s="107">
        <f>ROUND($U$132*$J$132,2)</f>
        <v>984</v>
      </c>
      <c r="BE132" s="63" t="s">
        <v>1582</v>
      </c>
      <c r="BF132" s="63" t="s">
        <v>1590</v>
      </c>
    </row>
    <row r="133" spans="1:58" s="3" customFormat="1" ht="15.75" customHeight="1">
      <c r="A133" s="16"/>
      <c r="B133" s="100" t="s">
        <v>1777</v>
      </c>
      <c r="C133" s="100" t="s">
        <v>1578</v>
      </c>
      <c r="D133" s="98" t="s">
        <v>1778</v>
      </c>
      <c r="E133" s="431" t="s">
        <v>1779</v>
      </c>
      <c r="F133" s="432"/>
      <c r="G133" s="432"/>
      <c r="H133" s="432"/>
      <c r="I133" s="100" t="s">
        <v>1738</v>
      </c>
      <c r="J133" s="101">
        <v>34</v>
      </c>
      <c r="K133" s="424">
        <v>23.779999999999998</v>
      </c>
      <c r="L133" s="425"/>
      <c r="M133" s="425"/>
      <c r="N133" s="426"/>
      <c r="O133" s="383">
        <f>ROUND($U$133*$J$133,2)</f>
        <v>808.52</v>
      </c>
      <c r="P133" s="432"/>
      <c r="Q133" s="99" t="s">
        <v>1595</v>
      </c>
      <c r="R133" s="16"/>
      <c r="S133" s="103"/>
      <c r="T133" s="104" t="s">
        <v>1515</v>
      </c>
      <c r="U133" s="68">
        <f>$K$133+$L$133</f>
        <v>23.779999999999998</v>
      </c>
      <c r="V133" s="68">
        <f>ROUND($K$133*$J$133,2)</f>
        <v>808.52</v>
      </c>
      <c r="W133" s="68">
        <f>ROUND($L$133*$J$133,2)</f>
        <v>0</v>
      </c>
      <c r="Z133" s="105">
        <v>1.1299999999999999E-3</v>
      </c>
      <c r="AA133" s="105">
        <f>$Z$133*$J$133</f>
        <v>3.8419999999999996E-2</v>
      </c>
      <c r="AB133" s="105">
        <v>0</v>
      </c>
      <c r="AC133" s="106">
        <f>$AB$133*$J$133</f>
        <v>0</v>
      </c>
      <c r="AK133" s="63" t="s">
        <v>1582</v>
      </c>
      <c r="AM133" s="63" t="s">
        <v>1578</v>
      </c>
      <c r="AN133" s="63" t="s">
        <v>1536</v>
      </c>
      <c r="AR133" s="63" t="s">
        <v>1577</v>
      </c>
      <c r="AX133" s="107">
        <f>IF($T$133="základní",$O$133,0)</f>
        <v>808.52</v>
      </c>
      <c r="AY133" s="107">
        <f>IF($T$133="snížená",$O$133,0)</f>
        <v>0</v>
      </c>
      <c r="AZ133" s="107">
        <f>IF($T$133="zákl. přenesená",$O$133,0)</f>
        <v>0</v>
      </c>
      <c r="BA133" s="107">
        <f>IF($T$133="sníž. přenesená",$O$133,0)</f>
        <v>0</v>
      </c>
      <c r="BB133" s="107">
        <f>IF($T$133="nulová",$O$133,0)</f>
        <v>0</v>
      </c>
      <c r="BC133" s="63" t="s">
        <v>1501</v>
      </c>
      <c r="BD133" s="107">
        <f>ROUND($U$133*$J$133,2)</f>
        <v>808.52</v>
      </c>
      <c r="BE133" s="63" t="s">
        <v>1582</v>
      </c>
      <c r="BF133" s="63" t="s">
        <v>1780</v>
      </c>
    </row>
    <row r="134" spans="1:58" s="3" customFormat="1" ht="15.75" customHeight="1">
      <c r="A134" s="16"/>
      <c r="B134" s="113" t="s">
        <v>1781</v>
      </c>
      <c r="C134" s="113" t="s">
        <v>1651</v>
      </c>
      <c r="D134" s="172" t="s">
        <v>980</v>
      </c>
      <c r="E134" s="445" t="s">
        <v>1783</v>
      </c>
      <c r="F134" s="439"/>
      <c r="G134" s="439"/>
      <c r="H134" s="439"/>
      <c r="I134" s="171" t="s">
        <v>1594</v>
      </c>
      <c r="J134" s="189">
        <v>34</v>
      </c>
      <c r="K134" s="427">
        <v>57.4</v>
      </c>
      <c r="L134" s="428"/>
      <c r="M134" s="428"/>
      <c r="N134" s="429"/>
      <c r="O134" s="440">
        <f>ROUND($U$134*$J$134,2)</f>
        <v>1951.6</v>
      </c>
      <c r="P134" s="441"/>
      <c r="Q134" s="99"/>
      <c r="R134" s="16"/>
      <c r="S134" s="103"/>
      <c r="T134" s="104" t="s">
        <v>1515</v>
      </c>
      <c r="U134" s="68">
        <f>$K$134+$L$134</f>
        <v>57.4</v>
      </c>
      <c r="V134" s="68">
        <f>ROUND($K$134*$J$134,2)</f>
        <v>1951.6</v>
      </c>
      <c r="W134" s="68">
        <f>ROUND($L$134*$J$134,2)</f>
        <v>0</v>
      </c>
      <c r="Z134" s="105">
        <v>0</v>
      </c>
      <c r="AA134" s="105">
        <f>$Z$134*$J$134</f>
        <v>0</v>
      </c>
      <c r="AB134" s="105">
        <v>0</v>
      </c>
      <c r="AC134" s="106">
        <f>$AB$134*$J$134</f>
        <v>0</v>
      </c>
      <c r="AK134" s="63" t="s">
        <v>1654</v>
      </c>
      <c r="AM134" s="63" t="s">
        <v>1651</v>
      </c>
      <c r="AN134" s="63" t="s">
        <v>1536</v>
      </c>
      <c r="AR134" s="63" t="s">
        <v>1577</v>
      </c>
      <c r="AX134" s="107">
        <f>IF($T$134="základní",$O$134,0)</f>
        <v>1951.6</v>
      </c>
      <c r="AY134" s="107">
        <f>IF($T$134="snížená",$O$134,0)</f>
        <v>0</v>
      </c>
      <c r="AZ134" s="107">
        <f>IF($T$134="zákl. přenesená",$O$134,0)</f>
        <v>0</v>
      </c>
      <c r="BA134" s="107">
        <f>IF($T$134="sníž. přenesená",$O$134,0)</f>
        <v>0</v>
      </c>
      <c r="BB134" s="107">
        <f>IF($T$134="nulová",$O$134,0)</f>
        <v>0</v>
      </c>
      <c r="BC134" s="63" t="s">
        <v>1501</v>
      </c>
      <c r="BD134" s="107">
        <f>ROUND($U$134*$J$134,2)</f>
        <v>1951.6</v>
      </c>
      <c r="BE134" s="63" t="s">
        <v>1582</v>
      </c>
      <c r="BF134" s="63" t="s">
        <v>1784</v>
      </c>
    </row>
    <row r="135" spans="1:58" s="3" customFormat="1" ht="27" customHeight="1">
      <c r="A135" s="16"/>
      <c r="B135" s="100" t="s">
        <v>1785</v>
      </c>
      <c r="C135" s="100" t="s">
        <v>1578</v>
      </c>
      <c r="D135" s="162" t="s">
        <v>981</v>
      </c>
      <c r="E135" s="431" t="s">
        <v>1787</v>
      </c>
      <c r="F135" s="432"/>
      <c r="G135" s="432"/>
      <c r="H135" s="432"/>
      <c r="I135" s="100" t="s">
        <v>1738</v>
      </c>
      <c r="J135" s="101">
        <v>1</v>
      </c>
      <c r="K135" s="424">
        <v>8200</v>
      </c>
      <c r="L135" s="425"/>
      <c r="M135" s="425"/>
      <c r="N135" s="426"/>
      <c r="O135" s="383">
        <f>ROUND($U$135*$J$135,2)</f>
        <v>8200</v>
      </c>
      <c r="P135" s="432"/>
      <c r="Q135" s="99"/>
      <c r="R135" s="16"/>
      <c r="S135" s="103"/>
      <c r="T135" s="104" t="s">
        <v>1515</v>
      </c>
      <c r="U135" s="68">
        <f>$K$135+$L$135</f>
        <v>8200</v>
      </c>
      <c r="V135" s="68">
        <f>ROUND($K$135*$J$135,2)</f>
        <v>8200</v>
      </c>
      <c r="W135" s="68">
        <f>ROUND($L$135*$J$135,2)</f>
        <v>0</v>
      </c>
      <c r="Z135" s="105">
        <v>1</v>
      </c>
      <c r="AA135" s="105">
        <f>$Z$135*$J$135</f>
        <v>1</v>
      </c>
      <c r="AB135" s="105">
        <v>0</v>
      </c>
      <c r="AC135" s="106">
        <f>$AB$135*$J$135</f>
        <v>0</v>
      </c>
      <c r="AK135" s="63" t="s">
        <v>1582</v>
      </c>
      <c r="AM135" s="63" t="s">
        <v>1578</v>
      </c>
      <c r="AN135" s="63" t="s">
        <v>1536</v>
      </c>
      <c r="AR135" s="63" t="s">
        <v>1577</v>
      </c>
      <c r="AX135" s="107">
        <f>IF($T$135="základní",$O$135,0)</f>
        <v>8200</v>
      </c>
      <c r="AY135" s="107">
        <f>IF($T$135="snížená",$O$135,0)</f>
        <v>0</v>
      </c>
      <c r="AZ135" s="107">
        <f>IF($T$135="zákl. přenesená",$O$135,0)</f>
        <v>0</v>
      </c>
      <c r="BA135" s="107">
        <f>IF($T$135="sníž. přenesená",$O$135,0)</f>
        <v>0</v>
      </c>
      <c r="BB135" s="107">
        <f>IF($T$135="nulová",$O$135,0)</f>
        <v>0</v>
      </c>
      <c r="BC135" s="63" t="s">
        <v>1501</v>
      </c>
      <c r="BD135" s="107">
        <f>ROUND($U$135*$J$135,2)</f>
        <v>8200</v>
      </c>
      <c r="BE135" s="63" t="s">
        <v>1582</v>
      </c>
      <c r="BF135" s="63" t="s">
        <v>1788</v>
      </c>
    </row>
    <row r="136" spans="1:58" s="3" customFormat="1" ht="27" customHeight="1">
      <c r="A136" s="16"/>
      <c r="B136" s="100" t="s">
        <v>1495</v>
      </c>
      <c r="C136" s="100" t="s">
        <v>1578</v>
      </c>
      <c r="D136" s="98" t="s">
        <v>1789</v>
      </c>
      <c r="E136" s="431" t="s">
        <v>1790</v>
      </c>
      <c r="F136" s="432"/>
      <c r="G136" s="432"/>
      <c r="H136" s="432"/>
      <c r="I136" s="100" t="s">
        <v>1618</v>
      </c>
      <c r="J136" s="101">
        <v>0.78800000000000003</v>
      </c>
      <c r="K136" s="424">
        <v>822.45999999999992</v>
      </c>
      <c r="L136" s="425"/>
      <c r="M136" s="425"/>
      <c r="N136" s="426"/>
      <c r="O136" s="383">
        <f>ROUND($U$136*$J$136,2)</f>
        <v>648.1</v>
      </c>
      <c r="P136" s="432"/>
      <c r="Q136" s="99" t="s">
        <v>1595</v>
      </c>
      <c r="R136" s="16"/>
      <c r="S136" s="103"/>
      <c r="T136" s="104" t="s">
        <v>1515</v>
      </c>
      <c r="U136" s="68">
        <f>$K$136+$L$136</f>
        <v>822.45999999999992</v>
      </c>
      <c r="V136" s="68">
        <f>ROUND($K$136*$J$136,2)</f>
        <v>648.1</v>
      </c>
      <c r="W136" s="68">
        <f>ROUND($L$136*$J$136,2)</f>
        <v>0</v>
      </c>
      <c r="Z136" s="105">
        <v>0</v>
      </c>
      <c r="AA136" s="105">
        <f>$Z$136*$J$136</f>
        <v>0</v>
      </c>
      <c r="AB136" s="105">
        <v>0</v>
      </c>
      <c r="AC136" s="106">
        <f>$AB$136*$J$136</f>
        <v>0</v>
      </c>
      <c r="AK136" s="63" t="s">
        <v>1582</v>
      </c>
      <c r="AM136" s="63" t="s">
        <v>1578</v>
      </c>
      <c r="AN136" s="63" t="s">
        <v>1536</v>
      </c>
      <c r="AR136" s="63" t="s">
        <v>1577</v>
      </c>
      <c r="AX136" s="107">
        <f>IF($T$136="základní",$O$136,0)</f>
        <v>648.1</v>
      </c>
      <c r="AY136" s="107">
        <f>IF($T$136="snížená",$O$136,0)</f>
        <v>0</v>
      </c>
      <c r="AZ136" s="107">
        <f>IF($T$136="zákl. přenesená",$O$136,0)</f>
        <v>0</v>
      </c>
      <c r="BA136" s="107">
        <f>IF($T$136="sníž. přenesená",$O$136,0)</f>
        <v>0</v>
      </c>
      <c r="BB136" s="107">
        <f>IF($T$136="nulová",$O$136,0)</f>
        <v>0</v>
      </c>
      <c r="BC136" s="63" t="s">
        <v>1501</v>
      </c>
      <c r="BD136" s="107">
        <f>ROUND($U$136*$J$136,2)</f>
        <v>648.1</v>
      </c>
      <c r="BE136" s="63" t="s">
        <v>1582</v>
      </c>
      <c r="BF136" s="63" t="s">
        <v>1791</v>
      </c>
    </row>
    <row r="137" spans="1:58" s="87" customFormat="1" ht="30.75" customHeight="1">
      <c r="A137" s="88"/>
      <c r="C137" s="96" t="s">
        <v>1558</v>
      </c>
      <c r="K137" s="332"/>
      <c r="L137" s="433">
        <f>$BD$137</f>
        <v>79669.309999999983</v>
      </c>
      <c r="M137" s="434"/>
      <c r="N137" s="434"/>
      <c r="O137" s="435" t="s">
        <v>1576</v>
      </c>
      <c r="P137" s="434"/>
      <c r="R137" s="88"/>
      <c r="S137" s="91"/>
      <c r="V137" s="92">
        <f>SUM($V$138:$V$160)</f>
        <v>79669.309999999983</v>
      </c>
      <c r="W137" s="92">
        <f>SUM($W$138:$W$160)</f>
        <v>0</v>
      </c>
      <c r="Y137" s="93">
        <f>SUM($Y$138:$Y$160)</f>
        <v>0</v>
      </c>
      <c r="AA137" s="93">
        <f>SUM($AA$138:$AA$160)</f>
        <v>2.0116000000000001</v>
      </c>
      <c r="AC137" s="94">
        <f>SUM($AC$138:$AC$160)</f>
        <v>0</v>
      </c>
      <c r="AK137" s="90" t="s">
        <v>1536</v>
      </c>
      <c r="AM137" s="90" t="s">
        <v>1530</v>
      </c>
      <c r="AN137" s="90" t="s">
        <v>1501</v>
      </c>
      <c r="AR137" s="90" t="s">
        <v>1577</v>
      </c>
      <c r="BD137" s="95">
        <f>SUM($BD$138:$BD$160)</f>
        <v>79669.309999999983</v>
      </c>
    </row>
    <row r="138" spans="1:58" s="3" customFormat="1" ht="27" customHeight="1">
      <c r="A138" s="16"/>
      <c r="B138" s="100" t="s">
        <v>1582</v>
      </c>
      <c r="C138" s="100" t="s">
        <v>1578</v>
      </c>
      <c r="D138" s="98" t="s">
        <v>1792</v>
      </c>
      <c r="E138" s="431" t="s">
        <v>1793</v>
      </c>
      <c r="F138" s="432"/>
      <c r="G138" s="432"/>
      <c r="H138" s="432"/>
      <c r="I138" s="100" t="s">
        <v>1648</v>
      </c>
      <c r="J138" s="101">
        <v>28</v>
      </c>
      <c r="K138" s="424">
        <v>91.839999999999989</v>
      </c>
      <c r="L138" s="425"/>
      <c r="M138" s="425"/>
      <c r="N138" s="426"/>
      <c r="O138" s="383">
        <f>ROUND($U$138*$J$138,2)</f>
        <v>2571.52</v>
      </c>
      <c r="P138" s="432"/>
      <c r="Q138" s="99" t="s">
        <v>1595</v>
      </c>
      <c r="R138" s="16"/>
      <c r="S138" s="103"/>
      <c r="T138" s="104" t="s">
        <v>1515</v>
      </c>
      <c r="U138" s="68">
        <f>$K$138+$L$138</f>
        <v>91.839999999999989</v>
      </c>
      <c r="V138" s="68">
        <f>ROUND($K$138*$J$138,2)</f>
        <v>2571.52</v>
      </c>
      <c r="W138" s="68">
        <f>ROUND($L$138*$J$138,2)</f>
        <v>0</v>
      </c>
      <c r="Z138" s="105">
        <v>1.48E-3</v>
      </c>
      <c r="AA138" s="105">
        <f>$Z$138*$J$138</f>
        <v>4.1439999999999998E-2</v>
      </c>
      <c r="AB138" s="105">
        <v>0</v>
      </c>
      <c r="AC138" s="106">
        <f>$AB$138*$J$138</f>
        <v>0</v>
      </c>
      <c r="AK138" s="63" t="s">
        <v>1582</v>
      </c>
      <c r="AM138" s="63" t="s">
        <v>1578</v>
      </c>
      <c r="AN138" s="63" t="s">
        <v>1536</v>
      </c>
      <c r="AR138" s="63" t="s">
        <v>1577</v>
      </c>
      <c r="AX138" s="107">
        <f>IF($T$138="základní",$O$138,0)</f>
        <v>2571.52</v>
      </c>
      <c r="AY138" s="107">
        <f>IF($T$138="snížená",$O$138,0)</f>
        <v>0</v>
      </c>
      <c r="AZ138" s="107">
        <f>IF($T$138="zákl. přenesená",$O$138,0)</f>
        <v>0</v>
      </c>
      <c r="BA138" s="107">
        <f>IF($T$138="sníž. přenesená",$O$138,0)</f>
        <v>0</v>
      </c>
      <c r="BB138" s="107">
        <f>IF($T$138="nulová",$O$138,0)</f>
        <v>0</v>
      </c>
      <c r="BC138" s="63" t="s">
        <v>1501</v>
      </c>
      <c r="BD138" s="107">
        <f>ROUND($U$138*$J$138,2)</f>
        <v>2571.52</v>
      </c>
      <c r="BE138" s="63" t="s">
        <v>1582</v>
      </c>
      <c r="BF138" s="63" t="s">
        <v>1794</v>
      </c>
    </row>
    <row r="139" spans="1:58" s="3" customFormat="1" ht="27" customHeight="1">
      <c r="A139" s="16"/>
      <c r="B139" s="100" t="s">
        <v>1795</v>
      </c>
      <c r="C139" s="100" t="s">
        <v>1578</v>
      </c>
      <c r="D139" s="98" t="s">
        <v>1796</v>
      </c>
      <c r="E139" s="431" t="s">
        <v>1797</v>
      </c>
      <c r="F139" s="432"/>
      <c r="G139" s="432"/>
      <c r="H139" s="432"/>
      <c r="I139" s="100" t="s">
        <v>1648</v>
      </c>
      <c r="J139" s="101">
        <v>22</v>
      </c>
      <c r="K139" s="424">
        <v>101.67999999999999</v>
      </c>
      <c r="L139" s="425"/>
      <c r="M139" s="425"/>
      <c r="N139" s="426"/>
      <c r="O139" s="383">
        <f>ROUND($U$139*$J$139,2)</f>
        <v>2236.96</v>
      </c>
      <c r="P139" s="432"/>
      <c r="Q139" s="99" t="s">
        <v>1595</v>
      </c>
      <c r="R139" s="16"/>
      <c r="S139" s="103"/>
      <c r="T139" s="104" t="s">
        <v>1515</v>
      </c>
      <c r="U139" s="68">
        <f>$K$139+$L$139</f>
        <v>101.67999999999999</v>
      </c>
      <c r="V139" s="68">
        <f>ROUND($K$139*$J$139,2)</f>
        <v>2236.96</v>
      </c>
      <c r="W139" s="68">
        <f>ROUND($L$139*$J$139,2)</f>
        <v>0</v>
      </c>
      <c r="Z139" s="105">
        <v>1.89E-3</v>
      </c>
      <c r="AA139" s="105">
        <f>$Z$139*$J$139</f>
        <v>4.1579999999999999E-2</v>
      </c>
      <c r="AB139" s="105">
        <v>0</v>
      </c>
      <c r="AC139" s="106">
        <f>$AB$139*$J$139</f>
        <v>0</v>
      </c>
      <c r="AK139" s="63" t="s">
        <v>1582</v>
      </c>
      <c r="AM139" s="63" t="s">
        <v>1578</v>
      </c>
      <c r="AN139" s="63" t="s">
        <v>1536</v>
      </c>
      <c r="AR139" s="63" t="s">
        <v>1577</v>
      </c>
      <c r="AX139" s="107">
        <f>IF($T$139="základní",$O$139,0)</f>
        <v>2236.96</v>
      </c>
      <c r="AY139" s="107">
        <f>IF($T$139="snížená",$O$139,0)</f>
        <v>0</v>
      </c>
      <c r="AZ139" s="107">
        <f>IF($T$139="zákl. přenesená",$O$139,0)</f>
        <v>0</v>
      </c>
      <c r="BA139" s="107">
        <f>IF($T$139="sníž. přenesená",$O$139,0)</f>
        <v>0</v>
      </c>
      <c r="BB139" s="107">
        <f>IF($T$139="nulová",$O$139,0)</f>
        <v>0</v>
      </c>
      <c r="BC139" s="63" t="s">
        <v>1501</v>
      </c>
      <c r="BD139" s="107">
        <f>ROUND($U$139*$J$139,2)</f>
        <v>2236.96</v>
      </c>
      <c r="BE139" s="63" t="s">
        <v>1582</v>
      </c>
      <c r="BF139" s="63" t="s">
        <v>1798</v>
      </c>
    </row>
    <row r="140" spans="1:58" s="3" customFormat="1" ht="27" customHeight="1">
      <c r="A140" s="16"/>
      <c r="B140" s="100" t="s">
        <v>1799</v>
      </c>
      <c r="C140" s="100" t="s">
        <v>1578</v>
      </c>
      <c r="D140" s="98" t="s">
        <v>1800</v>
      </c>
      <c r="E140" s="431" t="s">
        <v>1801</v>
      </c>
      <c r="F140" s="432"/>
      <c r="G140" s="432"/>
      <c r="H140" s="432"/>
      <c r="I140" s="100" t="s">
        <v>1648</v>
      </c>
      <c r="J140" s="101">
        <v>56</v>
      </c>
      <c r="K140" s="424">
        <v>122.17999999999999</v>
      </c>
      <c r="L140" s="425"/>
      <c r="M140" s="425"/>
      <c r="N140" s="426"/>
      <c r="O140" s="383">
        <f>ROUND($U$140*$J$140,2)</f>
        <v>6842.08</v>
      </c>
      <c r="P140" s="432"/>
      <c r="Q140" s="99" t="s">
        <v>1595</v>
      </c>
      <c r="R140" s="16"/>
      <c r="S140" s="103"/>
      <c r="T140" s="104" t="s">
        <v>1515</v>
      </c>
      <c r="U140" s="68">
        <f>$K$140+$L$140</f>
        <v>122.17999999999999</v>
      </c>
      <c r="V140" s="68">
        <f>ROUND($K$140*$J$140,2)</f>
        <v>6842.08</v>
      </c>
      <c r="W140" s="68">
        <f>ROUND($L$140*$J$140,2)</f>
        <v>0</v>
      </c>
      <c r="Z140" s="105">
        <v>2.96E-3</v>
      </c>
      <c r="AA140" s="105">
        <f>$Z$140*$J$140</f>
        <v>0.16575999999999999</v>
      </c>
      <c r="AB140" s="105">
        <v>0</v>
      </c>
      <c r="AC140" s="106">
        <f>$AB$140*$J$140</f>
        <v>0</v>
      </c>
      <c r="AK140" s="63" t="s">
        <v>1582</v>
      </c>
      <c r="AM140" s="63" t="s">
        <v>1578</v>
      </c>
      <c r="AN140" s="63" t="s">
        <v>1536</v>
      </c>
      <c r="AR140" s="63" t="s">
        <v>1577</v>
      </c>
      <c r="AX140" s="107">
        <f>IF($T$140="základní",$O$140,0)</f>
        <v>6842.08</v>
      </c>
      <c r="AY140" s="107">
        <f>IF($T$140="snížená",$O$140,0)</f>
        <v>0</v>
      </c>
      <c r="AZ140" s="107">
        <f>IF($T$140="zákl. přenesená",$O$140,0)</f>
        <v>0</v>
      </c>
      <c r="BA140" s="107">
        <f>IF($T$140="sníž. přenesená",$O$140,0)</f>
        <v>0</v>
      </c>
      <c r="BB140" s="107">
        <f>IF($T$140="nulová",$O$140,0)</f>
        <v>0</v>
      </c>
      <c r="BC140" s="63" t="s">
        <v>1501</v>
      </c>
      <c r="BD140" s="107">
        <f>ROUND($U$140*$J$140,2)</f>
        <v>6842.08</v>
      </c>
      <c r="BE140" s="63" t="s">
        <v>1582</v>
      </c>
      <c r="BF140" s="63" t="s">
        <v>1802</v>
      </c>
    </row>
    <row r="141" spans="1:58" s="3" customFormat="1" ht="27" customHeight="1">
      <c r="A141" s="16"/>
      <c r="B141" s="100" t="s">
        <v>1803</v>
      </c>
      <c r="C141" s="100" t="s">
        <v>1578</v>
      </c>
      <c r="D141" s="98" t="s">
        <v>1804</v>
      </c>
      <c r="E141" s="431" t="s">
        <v>1805</v>
      </c>
      <c r="F141" s="432"/>
      <c r="G141" s="432"/>
      <c r="H141" s="432"/>
      <c r="I141" s="100" t="s">
        <v>1648</v>
      </c>
      <c r="J141" s="101">
        <v>82</v>
      </c>
      <c r="K141" s="424">
        <v>137.76</v>
      </c>
      <c r="L141" s="425"/>
      <c r="M141" s="425"/>
      <c r="N141" s="426"/>
      <c r="O141" s="383">
        <f>ROUND($U$141*$J$141,2)</f>
        <v>11296.32</v>
      </c>
      <c r="P141" s="432"/>
      <c r="Q141" s="99" t="s">
        <v>1595</v>
      </c>
      <c r="R141" s="16"/>
      <c r="S141" s="103"/>
      <c r="T141" s="104" t="s">
        <v>1515</v>
      </c>
      <c r="U141" s="68">
        <f>$K$141+$L$141</f>
        <v>137.76</v>
      </c>
      <c r="V141" s="68">
        <f>ROUND($K$141*$J$141,2)</f>
        <v>11296.32</v>
      </c>
      <c r="W141" s="68">
        <f>ROUND($L$141*$J$141,2)</f>
        <v>0</v>
      </c>
      <c r="Z141" s="105">
        <v>3.7299999999999998E-3</v>
      </c>
      <c r="AA141" s="105">
        <f>$Z$141*$J$141</f>
        <v>0.30585999999999997</v>
      </c>
      <c r="AB141" s="105">
        <v>0</v>
      </c>
      <c r="AC141" s="106">
        <f>$AB$141*$J$141</f>
        <v>0</v>
      </c>
      <c r="AK141" s="63" t="s">
        <v>1582</v>
      </c>
      <c r="AM141" s="63" t="s">
        <v>1578</v>
      </c>
      <c r="AN141" s="63" t="s">
        <v>1536</v>
      </c>
      <c r="AR141" s="63" t="s">
        <v>1577</v>
      </c>
      <c r="AX141" s="107">
        <f>IF($T$141="základní",$O$141,0)</f>
        <v>11296.32</v>
      </c>
      <c r="AY141" s="107">
        <f>IF($T$141="snížená",$O$141,0)</f>
        <v>0</v>
      </c>
      <c r="AZ141" s="107">
        <f>IF($T$141="zákl. přenesená",$O$141,0)</f>
        <v>0</v>
      </c>
      <c r="BA141" s="107">
        <f>IF($T$141="sníž. přenesená",$O$141,0)</f>
        <v>0</v>
      </c>
      <c r="BB141" s="107">
        <f>IF($T$141="nulová",$O$141,0)</f>
        <v>0</v>
      </c>
      <c r="BC141" s="63" t="s">
        <v>1501</v>
      </c>
      <c r="BD141" s="107">
        <f>ROUND($U$141*$J$141,2)</f>
        <v>11296.32</v>
      </c>
      <c r="BE141" s="63" t="s">
        <v>1582</v>
      </c>
      <c r="BF141" s="63" t="s">
        <v>1806</v>
      </c>
    </row>
    <row r="142" spans="1:58" s="3" customFormat="1" ht="27" customHeight="1">
      <c r="A142" s="16"/>
      <c r="B142" s="100" t="s">
        <v>1807</v>
      </c>
      <c r="C142" s="100" t="s">
        <v>1578</v>
      </c>
      <c r="D142" s="98" t="s">
        <v>1808</v>
      </c>
      <c r="E142" s="431" t="s">
        <v>1809</v>
      </c>
      <c r="F142" s="432"/>
      <c r="G142" s="432"/>
      <c r="H142" s="432"/>
      <c r="I142" s="100" t="s">
        <v>1594</v>
      </c>
      <c r="J142" s="101">
        <v>2</v>
      </c>
      <c r="K142" s="424">
        <v>66.42</v>
      </c>
      <c r="L142" s="425"/>
      <c r="M142" s="425"/>
      <c r="N142" s="426"/>
      <c r="O142" s="383">
        <f>ROUND($U$142*$J$142,2)</f>
        <v>132.84</v>
      </c>
      <c r="P142" s="432"/>
      <c r="Q142" s="99" t="s">
        <v>1595</v>
      </c>
      <c r="R142" s="16"/>
      <c r="S142" s="103"/>
      <c r="T142" s="104" t="s">
        <v>1515</v>
      </c>
      <c r="U142" s="68">
        <f>$K$142+$L$142</f>
        <v>66.42</v>
      </c>
      <c r="V142" s="68">
        <f>ROUND($K$142*$J$142,2)</f>
        <v>132.84</v>
      </c>
      <c r="W142" s="68">
        <f>ROUND($L$142*$J$142,2)</f>
        <v>0</v>
      </c>
      <c r="Z142" s="105">
        <v>0</v>
      </c>
      <c r="AA142" s="105">
        <f>$Z$142*$J$142</f>
        <v>0</v>
      </c>
      <c r="AB142" s="105">
        <v>0</v>
      </c>
      <c r="AC142" s="106">
        <f>$AB$142*$J$142</f>
        <v>0</v>
      </c>
      <c r="AK142" s="63" t="s">
        <v>1582</v>
      </c>
      <c r="AM142" s="63" t="s">
        <v>1578</v>
      </c>
      <c r="AN142" s="63" t="s">
        <v>1536</v>
      </c>
      <c r="AR142" s="63" t="s">
        <v>1577</v>
      </c>
      <c r="AX142" s="107">
        <f>IF($T$142="základní",$O$142,0)</f>
        <v>132.84</v>
      </c>
      <c r="AY142" s="107">
        <f>IF($T$142="snížená",$O$142,0)</f>
        <v>0</v>
      </c>
      <c r="AZ142" s="107">
        <f>IF($T$142="zákl. přenesená",$O$142,0)</f>
        <v>0</v>
      </c>
      <c r="BA142" s="107">
        <f>IF($T$142="sníž. přenesená",$O$142,0)</f>
        <v>0</v>
      </c>
      <c r="BB142" s="107">
        <f>IF($T$142="nulová",$O$142,0)</f>
        <v>0</v>
      </c>
      <c r="BC142" s="63" t="s">
        <v>1501</v>
      </c>
      <c r="BD142" s="107">
        <f>ROUND($U$142*$J$142,2)</f>
        <v>132.84</v>
      </c>
      <c r="BE142" s="63" t="s">
        <v>1582</v>
      </c>
      <c r="BF142" s="63" t="s">
        <v>1810</v>
      </c>
    </row>
    <row r="143" spans="1:58" s="3" customFormat="1" ht="27" customHeight="1">
      <c r="A143" s="16"/>
      <c r="B143" s="100" t="s">
        <v>1811</v>
      </c>
      <c r="C143" s="100" t="s">
        <v>1578</v>
      </c>
      <c r="D143" s="98" t="s">
        <v>1812</v>
      </c>
      <c r="E143" s="431" t="s">
        <v>1813</v>
      </c>
      <c r="F143" s="432"/>
      <c r="G143" s="432"/>
      <c r="H143" s="432"/>
      <c r="I143" s="100" t="s">
        <v>1594</v>
      </c>
      <c r="J143" s="101">
        <v>6</v>
      </c>
      <c r="K143" s="424">
        <v>81.179999999999993</v>
      </c>
      <c r="L143" s="425"/>
      <c r="M143" s="425"/>
      <c r="N143" s="426"/>
      <c r="O143" s="383">
        <f>ROUND($U$143*$J$143,2)</f>
        <v>487.08</v>
      </c>
      <c r="P143" s="432"/>
      <c r="Q143" s="99" t="s">
        <v>1595</v>
      </c>
      <c r="R143" s="16"/>
      <c r="S143" s="103"/>
      <c r="T143" s="104" t="s">
        <v>1515</v>
      </c>
      <c r="U143" s="68">
        <f>$K$143+$L$143</f>
        <v>81.179999999999993</v>
      </c>
      <c r="V143" s="68">
        <f>ROUND($K$143*$J$143,2)</f>
        <v>487.08</v>
      </c>
      <c r="W143" s="68">
        <f>ROUND($L$143*$J$143,2)</f>
        <v>0</v>
      </c>
      <c r="Z143" s="105">
        <v>0</v>
      </c>
      <c r="AA143" s="105">
        <f>$Z$143*$J$143</f>
        <v>0</v>
      </c>
      <c r="AB143" s="105">
        <v>0</v>
      </c>
      <c r="AC143" s="106">
        <f>$AB$143*$J$143</f>
        <v>0</v>
      </c>
      <c r="AK143" s="63" t="s">
        <v>1582</v>
      </c>
      <c r="AM143" s="63" t="s">
        <v>1578</v>
      </c>
      <c r="AN143" s="63" t="s">
        <v>1536</v>
      </c>
      <c r="AR143" s="63" t="s">
        <v>1577</v>
      </c>
      <c r="AX143" s="107">
        <f>IF($T$143="základní",$O$143,0)</f>
        <v>487.08</v>
      </c>
      <c r="AY143" s="107">
        <f>IF($T$143="snížená",$O$143,0)</f>
        <v>0</v>
      </c>
      <c r="AZ143" s="107">
        <f>IF($T$143="zákl. přenesená",$O$143,0)</f>
        <v>0</v>
      </c>
      <c r="BA143" s="107">
        <f>IF($T$143="sníž. přenesená",$O$143,0)</f>
        <v>0</v>
      </c>
      <c r="BB143" s="107">
        <f>IF($T$143="nulová",$O$143,0)</f>
        <v>0</v>
      </c>
      <c r="BC143" s="63" t="s">
        <v>1501</v>
      </c>
      <c r="BD143" s="107">
        <f>ROUND($U$143*$J$143,2)</f>
        <v>487.08</v>
      </c>
      <c r="BE143" s="63" t="s">
        <v>1582</v>
      </c>
      <c r="BF143" s="63" t="s">
        <v>1814</v>
      </c>
    </row>
    <row r="144" spans="1:58" s="3" customFormat="1" ht="27" customHeight="1">
      <c r="A144" s="16"/>
      <c r="B144" s="100" t="s">
        <v>1815</v>
      </c>
      <c r="C144" s="100" t="s">
        <v>1578</v>
      </c>
      <c r="D144" s="98" t="s">
        <v>1816</v>
      </c>
      <c r="E144" s="431" t="s">
        <v>1817</v>
      </c>
      <c r="F144" s="432"/>
      <c r="G144" s="432"/>
      <c r="H144" s="432"/>
      <c r="I144" s="100" t="s">
        <v>1594</v>
      </c>
      <c r="J144" s="101">
        <v>8</v>
      </c>
      <c r="K144" s="424">
        <v>124.63999999999999</v>
      </c>
      <c r="L144" s="425"/>
      <c r="M144" s="425"/>
      <c r="N144" s="426"/>
      <c r="O144" s="383">
        <f>ROUND($U$144*$J$144,2)</f>
        <v>997.12</v>
      </c>
      <c r="P144" s="432"/>
      <c r="Q144" s="99" t="s">
        <v>1595</v>
      </c>
      <c r="R144" s="16"/>
      <c r="S144" s="103"/>
      <c r="T144" s="104" t="s">
        <v>1515</v>
      </c>
      <c r="U144" s="68">
        <f>$K$144+$L$144</f>
        <v>124.63999999999999</v>
      </c>
      <c r="V144" s="68">
        <f>ROUND($K$144*$J$144,2)</f>
        <v>997.12</v>
      </c>
      <c r="W144" s="68">
        <f>ROUND($L$144*$J$144,2)</f>
        <v>0</v>
      </c>
      <c r="Z144" s="105">
        <v>0</v>
      </c>
      <c r="AA144" s="105">
        <f>$Z$144*$J$144</f>
        <v>0</v>
      </c>
      <c r="AB144" s="105">
        <v>0</v>
      </c>
      <c r="AC144" s="106">
        <f>$AB$144*$J$144</f>
        <v>0</v>
      </c>
      <c r="AK144" s="63" t="s">
        <v>1582</v>
      </c>
      <c r="AM144" s="63" t="s">
        <v>1578</v>
      </c>
      <c r="AN144" s="63" t="s">
        <v>1536</v>
      </c>
      <c r="AR144" s="63" t="s">
        <v>1577</v>
      </c>
      <c r="AX144" s="107">
        <f>IF($T$144="základní",$O$144,0)</f>
        <v>997.12</v>
      </c>
      <c r="AY144" s="107">
        <f>IF($T$144="snížená",$O$144,0)</f>
        <v>0</v>
      </c>
      <c r="AZ144" s="107">
        <f>IF($T$144="zákl. přenesená",$O$144,0)</f>
        <v>0</v>
      </c>
      <c r="BA144" s="107">
        <f>IF($T$144="sníž. přenesená",$O$144,0)</f>
        <v>0</v>
      </c>
      <c r="BB144" s="107">
        <f>IF($T$144="nulová",$O$144,0)</f>
        <v>0</v>
      </c>
      <c r="BC144" s="63" t="s">
        <v>1501</v>
      </c>
      <c r="BD144" s="107">
        <f>ROUND($U$144*$J$144,2)</f>
        <v>997.12</v>
      </c>
      <c r="BE144" s="63" t="s">
        <v>1582</v>
      </c>
      <c r="BF144" s="63" t="s">
        <v>1818</v>
      </c>
    </row>
    <row r="145" spans="1:58" s="3" customFormat="1" ht="27" customHeight="1">
      <c r="A145" s="16"/>
      <c r="B145" s="100" t="s">
        <v>1819</v>
      </c>
      <c r="C145" s="100" t="s">
        <v>1578</v>
      </c>
      <c r="D145" s="98" t="s">
        <v>1820</v>
      </c>
      <c r="E145" s="431" t="s">
        <v>1821</v>
      </c>
      <c r="F145" s="432"/>
      <c r="G145" s="432"/>
      <c r="H145" s="432"/>
      <c r="I145" s="100" t="s">
        <v>1648</v>
      </c>
      <c r="J145" s="101">
        <v>28</v>
      </c>
      <c r="K145" s="424">
        <v>241.07999999999998</v>
      </c>
      <c r="L145" s="425"/>
      <c r="M145" s="425"/>
      <c r="N145" s="426"/>
      <c r="O145" s="383">
        <f>ROUND($U$145*$J$145,2)</f>
        <v>6750.24</v>
      </c>
      <c r="P145" s="432"/>
      <c r="Q145" s="99" t="s">
        <v>1595</v>
      </c>
      <c r="R145" s="16"/>
      <c r="S145" s="103"/>
      <c r="T145" s="104" t="s">
        <v>1515</v>
      </c>
      <c r="U145" s="68">
        <f>$K$145+$L$145</f>
        <v>241.07999999999998</v>
      </c>
      <c r="V145" s="68">
        <f>ROUND($K$145*$J$145,2)</f>
        <v>6750.24</v>
      </c>
      <c r="W145" s="68">
        <f>ROUND($L$145*$J$145,2)</f>
        <v>0</v>
      </c>
      <c r="Z145" s="105">
        <v>8.8800000000000007E-3</v>
      </c>
      <c r="AA145" s="105">
        <f>$Z$145*$J$145</f>
        <v>0.24864000000000003</v>
      </c>
      <c r="AB145" s="105">
        <v>0</v>
      </c>
      <c r="AC145" s="106">
        <f>$AB$145*$J$145</f>
        <v>0</v>
      </c>
      <c r="AK145" s="63" t="s">
        <v>1582</v>
      </c>
      <c r="AM145" s="63" t="s">
        <v>1578</v>
      </c>
      <c r="AN145" s="63" t="s">
        <v>1536</v>
      </c>
      <c r="AR145" s="63" t="s">
        <v>1577</v>
      </c>
      <c r="AX145" s="107">
        <f>IF($T$145="základní",$O$145,0)</f>
        <v>6750.24</v>
      </c>
      <c r="AY145" s="107">
        <f>IF($T$145="snížená",$O$145,0)</f>
        <v>0</v>
      </c>
      <c r="AZ145" s="107">
        <f>IF($T$145="zákl. přenesená",$O$145,0)</f>
        <v>0</v>
      </c>
      <c r="BA145" s="107">
        <f>IF($T$145="sníž. přenesená",$O$145,0)</f>
        <v>0</v>
      </c>
      <c r="BB145" s="107">
        <f>IF($T$145="nulová",$O$145,0)</f>
        <v>0</v>
      </c>
      <c r="BC145" s="63" t="s">
        <v>1501</v>
      </c>
      <c r="BD145" s="107">
        <f>ROUND($U$145*$J$145,2)</f>
        <v>6750.24</v>
      </c>
      <c r="BE145" s="63" t="s">
        <v>1582</v>
      </c>
      <c r="BF145" s="63" t="s">
        <v>1822</v>
      </c>
    </row>
    <row r="146" spans="1:58" s="3" customFormat="1" ht="27" customHeight="1">
      <c r="A146" s="16"/>
      <c r="B146" s="100" t="s">
        <v>1823</v>
      </c>
      <c r="C146" s="100" t="s">
        <v>1578</v>
      </c>
      <c r="D146" s="98" t="s">
        <v>1824</v>
      </c>
      <c r="E146" s="431" t="s">
        <v>1825</v>
      </c>
      <c r="F146" s="432"/>
      <c r="G146" s="432"/>
      <c r="H146" s="432"/>
      <c r="I146" s="100" t="s">
        <v>1648</v>
      </c>
      <c r="J146" s="101">
        <v>24</v>
      </c>
      <c r="K146" s="424">
        <v>355.06</v>
      </c>
      <c r="L146" s="425"/>
      <c r="M146" s="425"/>
      <c r="N146" s="426"/>
      <c r="O146" s="383">
        <f>ROUND($U$146*$J$146,2)</f>
        <v>8521.44</v>
      </c>
      <c r="P146" s="432"/>
      <c r="Q146" s="99" t="s">
        <v>1595</v>
      </c>
      <c r="R146" s="16"/>
      <c r="S146" s="103"/>
      <c r="T146" s="104" t="s">
        <v>1515</v>
      </c>
      <c r="U146" s="68">
        <f>$K$146+$L$146</f>
        <v>355.06</v>
      </c>
      <c r="V146" s="68">
        <f>ROUND($K$146*$J$146,2)</f>
        <v>8521.44</v>
      </c>
      <c r="W146" s="68">
        <f>ROUND($L$146*$J$146,2)</f>
        <v>0</v>
      </c>
      <c r="Z146" s="105">
        <v>1.1849999999999999E-2</v>
      </c>
      <c r="AA146" s="105">
        <f>$Z$146*$J$146</f>
        <v>0.28439999999999999</v>
      </c>
      <c r="AB146" s="105">
        <v>0</v>
      </c>
      <c r="AC146" s="106">
        <f>$AB$146*$J$146</f>
        <v>0</v>
      </c>
      <c r="AK146" s="63" t="s">
        <v>1582</v>
      </c>
      <c r="AM146" s="63" t="s">
        <v>1578</v>
      </c>
      <c r="AN146" s="63" t="s">
        <v>1536</v>
      </c>
      <c r="AR146" s="63" t="s">
        <v>1577</v>
      </c>
      <c r="AX146" s="107">
        <f>IF($T$146="základní",$O$146,0)</f>
        <v>8521.44</v>
      </c>
      <c r="AY146" s="107">
        <f>IF($T$146="snížená",$O$146,0)</f>
        <v>0</v>
      </c>
      <c r="AZ146" s="107">
        <f>IF($T$146="zákl. přenesená",$O$146,0)</f>
        <v>0</v>
      </c>
      <c r="BA146" s="107">
        <f>IF($T$146="sníž. přenesená",$O$146,0)</f>
        <v>0</v>
      </c>
      <c r="BB146" s="107">
        <f>IF($T$146="nulová",$O$146,0)</f>
        <v>0</v>
      </c>
      <c r="BC146" s="63" t="s">
        <v>1501</v>
      </c>
      <c r="BD146" s="107">
        <f>ROUND($U$146*$J$146,2)</f>
        <v>8521.44</v>
      </c>
      <c r="BE146" s="63" t="s">
        <v>1582</v>
      </c>
      <c r="BF146" s="63" t="s">
        <v>1826</v>
      </c>
    </row>
    <row r="147" spans="1:58" s="3" customFormat="1" ht="27" customHeight="1">
      <c r="A147" s="16"/>
      <c r="B147" s="100" t="s">
        <v>1827</v>
      </c>
      <c r="C147" s="100" t="s">
        <v>1578</v>
      </c>
      <c r="D147" s="98" t="s">
        <v>1828</v>
      </c>
      <c r="E147" s="431" t="s">
        <v>1829</v>
      </c>
      <c r="F147" s="432"/>
      <c r="G147" s="432"/>
      <c r="H147" s="432"/>
      <c r="I147" s="100" t="s">
        <v>1648</v>
      </c>
      <c r="J147" s="101">
        <v>68</v>
      </c>
      <c r="K147" s="424">
        <v>434.59999999999997</v>
      </c>
      <c r="L147" s="425"/>
      <c r="M147" s="425"/>
      <c r="N147" s="426"/>
      <c r="O147" s="383">
        <f>ROUND($U$147*$J$147,2)</f>
        <v>29552.799999999999</v>
      </c>
      <c r="P147" s="432"/>
      <c r="Q147" s="99" t="s">
        <v>1595</v>
      </c>
      <c r="R147" s="16"/>
      <c r="S147" s="103"/>
      <c r="T147" s="104" t="s">
        <v>1515</v>
      </c>
      <c r="U147" s="68">
        <f>$K$147+$L$147</f>
        <v>434.59999999999997</v>
      </c>
      <c r="V147" s="68">
        <f>ROUND($K$147*$J$147,2)</f>
        <v>29552.799999999999</v>
      </c>
      <c r="W147" s="68">
        <f>ROUND($L$147*$J$147,2)</f>
        <v>0</v>
      </c>
      <c r="Z147" s="105">
        <v>1.3140000000000001E-2</v>
      </c>
      <c r="AA147" s="105">
        <f>$Z$147*$J$147</f>
        <v>0.89352000000000009</v>
      </c>
      <c r="AB147" s="105">
        <v>0</v>
      </c>
      <c r="AC147" s="106">
        <f>$AB$147*$J$147</f>
        <v>0</v>
      </c>
      <c r="AK147" s="63" t="s">
        <v>1582</v>
      </c>
      <c r="AM147" s="63" t="s">
        <v>1578</v>
      </c>
      <c r="AN147" s="63" t="s">
        <v>1536</v>
      </c>
      <c r="AR147" s="63" t="s">
        <v>1577</v>
      </c>
      <c r="AX147" s="107">
        <f>IF($T$147="základní",$O$147,0)</f>
        <v>29552.799999999999</v>
      </c>
      <c r="AY147" s="107">
        <f>IF($T$147="snížená",$O$147,0)</f>
        <v>0</v>
      </c>
      <c r="AZ147" s="107">
        <f>IF($T$147="zákl. přenesená",$O$147,0)</f>
        <v>0</v>
      </c>
      <c r="BA147" s="107">
        <f>IF($T$147="sníž. přenesená",$O$147,0)</f>
        <v>0</v>
      </c>
      <c r="BB147" s="107">
        <f>IF($T$147="nulová",$O$147,0)</f>
        <v>0</v>
      </c>
      <c r="BC147" s="63" t="s">
        <v>1501</v>
      </c>
      <c r="BD147" s="107">
        <f>ROUND($U$147*$J$147,2)</f>
        <v>29552.799999999999</v>
      </c>
      <c r="BE147" s="63" t="s">
        <v>1582</v>
      </c>
      <c r="BF147" s="63" t="s">
        <v>1830</v>
      </c>
    </row>
    <row r="148" spans="1:58" s="3" customFormat="1" ht="39" customHeight="1">
      <c r="A148" s="16"/>
      <c r="B148" s="100" t="s">
        <v>1831</v>
      </c>
      <c r="C148" s="100" t="s">
        <v>1578</v>
      </c>
      <c r="D148" s="98" t="s">
        <v>1832</v>
      </c>
      <c r="E148" s="431" t="s">
        <v>1833</v>
      </c>
      <c r="F148" s="432"/>
      <c r="G148" s="432"/>
      <c r="H148" s="432"/>
      <c r="I148" s="100" t="s">
        <v>1594</v>
      </c>
      <c r="J148" s="101">
        <v>1</v>
      </c>
      <c r="K148" s="424">
        <v>200.89999999999998</v>
      </c>
      <c r="L148" s="425"/>
      <c r="M148" s="425"/>
      <c r="N148" s="426"/>
      <c r="O148" s="383">
        <f>ROUND($U$148*$J$148,2)</f>
        <v>200.9</v>
      </c>
      <c r="P148" s="432"/>
      <c r="Q148" s="99" t="s">
        <v>1595</v>
      </c>
      <c r="R148" s="16"/>
      <c r="S148" s="103"/>
      <c r="T148" s="104" t="s">
        <v>1515</v>
      </c>
      <c r="U148" s="68">
        <f>$K$148+$L$148</f>
        <v>200.89999999999998</v>
      </c>
      <c r="V148" s="68">
        <f>ROUND($K$148*$J$148,2)</f>
        <v>200.9</v>
      </c>
      <c r="W148" s="68">
        <f>ROUND($L$148*$J$148,2)</f>
        <v>0</v>
      </c>
      <c r="Z148" s="105">
        <v>1.01E-3</v>
      </c>
      <c r="AA148" s="105">
        <f>$Z$148*$J$148</f>
        <v>1.01E-3</v>
      </c>
      <c r="AB148" s="105">
        <v>0</v>
      </c>
      <c r="AC148" s="106">
        <f>$AB$148*$J$148</f>
        <v>0</v>
      </c>
      <c r="AK148" s="63" t="s">
        <v>1582</v>
      </c>
      <c r="AM148" s="63" t="s">
        <v>1578</v>
      </c>
      <c r="AN148" s="63" t="s">
        <v>1536</v>
      </c>
      <c r="AR148" s="63" t="s">
        <v>1577</v>
      </c>
      <c r="AX148" s="107">
        <f>IF($T$148="základní",$O$148,0)</f>
        <v>200.9</v>
      </c>
      <c r="AY148" s="107">
        <f>IF($T$148="snížená",$O$148,0)</f>
        <v>0</v>
      </c>
      <c r="AZ148" s="107">
        <f>IF($T$148="zákl. přenesená",$O$148,0)</f>
        <v>0</v>
      </c>
      <c r="BA148" s="107">
        <f>IF($T$148="sníž. přenesená",$O$148,0)</f>
        <v>0</v>
      </c>
      <c r="BB148" s="107">
        <f>IF($T$148="nulová",$O$148,0)</f>
        <v>0</v>
      </c>
      <c r="BC148" s="63" t="s">
        <v>1501</v>
      </c>
      <c r="BD148" s="107">
        <f>ROUND($U$148*$J$148,2)</f>
        <v>200.9</v>
      </c>
      <c r="BE148" s="63" t="s">
        <v>1582</v>
      </c>
      <c r="BF148" s="63" t="s">
        <v>1834</v>
      </c>
    </row>
    <row r="149" spans="1:58" s="3" customFormat="1" ht="39" customHeight="1">
      <c r="A149" s="16"/>
      <c r="B149" s="100" t="s">
        <v>1835</v>
      </c>
      <c r="C149" s="100" t="s">
        <v>1578</v>
      </c>
      <c r="D149" s="98" t="s">
        <v>1836</v>
      </c>
      <c r="E149" s="431" t="s">
        <v>1837</v>
      </c>
      <c r="F149" s="432"/>
      <c r="G149" s="432"/>
      <c r="H149" s="432"/>
      <c r="I149" s="100" t="s">
        <v>1594</v>
      </c>
      <c r="J149" s="101">
        <v>3</v>
      </c>
      <c r="K149" s="424">
        <v>226.32</v>
      </c>
      <c r="L149" s="425"/>
      <c r="M149" s="425"/>
      <c r="N149" s="426"/>
      <c r="O149" s="383">
        <f>ROUND($U$149*$J$149,2)</f>
        <v>678.96</v>
      </c>
      <c r="P149" s="432"/>
      <c r="Q149" s="99" t="s">
        <v>1595</v>
      </c>
      <c r="R149" s="16"/>
      <c r="S149" s="103"/>
      <c r="T149" s="104" t="s">
        <v>1515</v>
      </c>
      <c r="U149" s="68">
        <f>$K$149+$L$149</f>
        <v>226.32</v>
      </c>
      <c r="V149" s="68">
        <f>ROUND($K$149*$J$149,2)</f>
        <v>678.96</v>
      </c>
      <c r="W149" s="68">
        <f>ROUND($L$149*$J$149,2)</f>
        <v>0</v>
      </c>
      <c r="Z149" s="105">
        <v>1.14E-3</v>
      </c>
      <c r="AA149" s="105">
        <f>$Z$149*$J$149</f>
        <v>3.4199999999999999E-3</v>
      </c>
      <c r="AB149" s="105">
        <v>0</v>
      </c>
      <c r="AC149" s="106">
        <f>$AB$149*$J$149</f>
        <v>0</v>
      </c>
      <c r="AK149" s="63" t="s">
        <v>1582</v>
      </c>
      <c r="AM149" s="63" t="s">
        <v>1578</v>
      </c>
      <c r="AN149" s="63" t="s">
        <v>1536</v>
      </c>
      <c r="AR149" s="63" t="s">
        <v>1577</v>
      </c>
      <c r="AX149" s="107">
        <f>IF($T$149="základní",$O$149,0)</f>
        <v>678.96</v>
      </c>
      <c r="AY149" s="107">
        <f>IF($T$149="snížená",$O$149,0)</f>
        <v>0</v>
      </c>
      <c r="AZ149" s="107">
        <f>IF($T$149="zákl. přenesená",$O$149,0)</f>
        <v>0</v>
      </c>
      <c r="BA149" s="107">
        <f>IF($T$149="sníž. přenesená",$O$149,0)</f>
        <v>0</v>
      </c>
      <c r="BB149" s="107">
        <f>IF($T$149="nulová",$O$149,0)</f>
        <v>0</v>
      </c>
      <c r="BC149" s="63" t="s">
        <v>1501</v>
      </c>
      <c r="BD149" s="107">
        <f>ROUND($U$149*$J$149,2)</f>
        <v>678.96</v>
      </c>
      <c r="BE149" s="63" t="s">
        <v>1582</v>
      </c>
      <c r="BF149" s="63" t="s">
        <v>1838</v>
      </c>
    </row>
    <row r="150" spans="1:58" s="3" customFormat="1" ht="39" customHeight="1">
      <c r="A150" s="16"/>
      <c r="B150" s="100" t="s">
        <v>1839</v>
      </c>
      <c r="C150" s="100" t="s">
        <v>1578</v>
      </c>
      <c r="D150" s="98" t="s">
        <v>1840</v>
      </c>
      <c r="E150" s="431" t="s">
        <v>1841</v>
      </c>
      <c r="F150" s="432"/>
      <c r="G150" s="432"/>
      <c r="H150" s="432"/>
      <c r="I150" s="100" t="s">
        <v>1594</v>
      </c>
      <c r="J150" s="101">
        <v>2</v>
      </c>
      <c r="K150" s="424">
        <v>295.2</v>
      </c>
      <c r="L150" s="425"/>
      <c r="M150" s="425"/>
      <c r="N150" s="426"/>
      <c r="O150" s="383">
        <f>ROUND($U$150*$J$150,2)</f>
        <v>590.4</v>
      </c>
      <c r="P150" s="432"/>
      <c r="Q150" s="99" t="s">
        <v>1595</v>
      </c>
      <c r="R150" s="16"/>
      <c r="S150" s="103"/>
      <c r="T150" s="104" t="s">
        <v>1515</v>
      </c>
      <c r="U150" s="68">
        <f>$K$150+$L$150</f>
        <v>295.2</v>
      </c>
      <c r="V150" s="68">
        <f>ROUND($K$150*$J$150,2)</f>
        <v>590.4</v>
      </c>
      <c r="W150" s="68">
        <f>ROUND($L$150*$J$150,2)</f>
        <v>0</v>
      </c>
      <c r="Z150" s="105">
        <v>1.49E-3</v>
      </c>
      <c r="AA150" s="105">
        <f>$Z$150*$J$150</f>
        <v>2.98E-3</v>
      </c>
      <c r="AB150" s="105">
        <v>0</v>
      </c>
      <c r="AC150" s="106">
        <f>$AB$150*$J$150</f>
        <v>0</v>
      </c>
      <c r="AK150" s="63" t="s">
        <v>1582</v>
      </c>
      <c r="AM150" s="63" t="s">
        <v>1578</v>
      </c>
      <c r="AN150" s="63" t="s">
        <v>1536</v>
      </c>
      <c r="AR150" s="63" t="s">
        <v>1577</v>
      </c>
      <c r="AX150" s="107">
        <f>IF($T$150="základní",$O$150,0)</f>
        <v>590.4</v>
      </c>
      <c r="AY150" s="107">
        <f>IF($T$150="snížená",$O$150,0)</f>
        <v>0</v>
      </c>
      <c r="AZ150" s="107">
        <f>IF($T$150="zákl. přenesená",$O$150,0)</f>
        <v>0</v>
      </c>
      <c r="BA150" s="107">
        <f>IF($T$150="sníž. přenesená",$O$150,0)</f>
        <v>0</v>
      </c>
      <c r="BB150" s="107">
        <f>IF($T$150="nulová",$O$150,0)</f>
        <v>0</v>
      </c>
      <c r="BC150" s="63" t="s">
        <v>1501</v>
      </c>
      <c r="BD150" s="107">
        <f>ROUND($U$150*$J$150,2)</f>
        <v>590.4</v>
      </c>
      <c r="BE150" s="63" t="s">
        <v>1582</v>
      </c>
      <c r="BF150" s="63" t="s">
        <v>1842</v>
      </c>
    </row>
    <row r="151" spans="1:58" s="3" customFormat="1" ht="39" customHeight="1">
      <c r="A151" s="16"/>
      <c r="B151" s="100" t="s">
        <v>1843</v>
      </c>
      <c r="C151" s="100" t="s">
        <v>1578</v>
      </c>
      <c r="D151" s="98" t="s">
        <v>1844</v>
      </c>
      <c r="E151" s="431" t="s">
        <v>1845</v>
      </c>
      <c r="F151" s="432"/>
      <c r="G151" s="432"/>
      <c r="H151" s="432"/>
      <c r="I151" s="100" t="s">
        <v>1594</v>
      </c>
      <c r="J151" s="101">
        <v>2</v>
      </c>
      <c r="K151" s="424">
        <v>295.2</v>
      </c>
      <c r="L151" s="425"/>
      <c r="M151" s="425"/>
      <c r="N151" s="426"/>
      <c r="O151" s="383">
        <f>ROUND($U$151*$J$151,2)</f>
        <v>590.4</v>
      </c>
      <c r="P151" s="432"/>
      <c r="Q151" s="99" t="s">
        <v>1595</v>
      </c>
      <c r="R151" s="16"/>
      <c r="S151" s="103"/>
      <c r="T151" s="104" t="s">
        <v>1515</v>
      </c>
      <c r="U151" s="68">
        <f>$K$151+$L$151</f>
        <v>295.2</v>
      </c>
      <c r="V151" s="68">
        <f>ROUND($K$151*$J$151,2)</f>
        <v>590.4</v>
      </c>
      <c r="W151" s="68">
        <f>ROUND($L$151*$J$151,2)</f>
        <v>0</v>
      </c>
      <c r="Z151" s="105">
        <v>1.49E-3</v>
      </c>
      <c r="AA151" s="105">
        <f>$Z$151*$J$151</f>
        <v>2.98E-3</v>
      </c>
      <c r="AB151" s="105">
        <v>0</v>
      </c>
      <c r="AC151" s="106">
        <f>$AB$151*$J$151</f>
        <v>0</v>
      </c>
      <c r="AK151" s="63" t="s">
        <v>1582</v>
      </c>
      <c r="AM151" s="63" t="s">
        <v>1578</v>
      </c>
      <c r="AN151" s="63" t="s">
        <v>1536</v>
      </c>
      <c r="AR151" s="63" t="s">
        <v>1577</v>
      </c>
      <c r="AX151" s="107">
        <f>IF($T$151="základní",$O$151,0)</f>
        <v>590.4</v>
      </c>
      <c r="AY151" s="107">
        <f>IF($T$151="snížená",$O$151,0)</f>
        <v>0</v>
      </c>
      <c r="AZ151" s="107">
        <f>IF($T$151="zákl. přenesená",$O$151,0)</f>
        <v>0</v>
      </c>
      <c r="BA151" s="107">
        <f>IF($T$151="sníž. přenesená",$O$151,0)</f>
        <v>0</v>
      </c>
      <c r="BB151" s="107">
        <f>IF($T$151="nulová",$O$151,0)</f>
        <v>0</v>
      </c>
      <c r="BC151" s="63" t="s">
        <v>1501</v>
      </c>
      <c r="BD151" s="107">
        <f>ROUND($U$151*$J$151,2)</f>
        <v>590.4</v>
      </c>
      <c r="BE151" s="63" t="s">
        <v>1582</v>
      </c>
      <c r="BF151" s="63" t="s">
        <v>1846</v>
      </c>
    </row>
    <row r="152" spans="1:58" s="3" customFormat="1" ht="39" customHeight="1">
      <c r="A152" s="16"/>
      <c r="B152" s="100" t="s">
        <v>1847</v>
      </c>
      <c r="C152" s="100" t="s">
        <v>1578</v>
      </c>
      <c r="D152" s="98" t="s">
        <v>1848</v>
      </c>
      <c r="E152" s="431" t="s">
        <v>1849</v>
      </c>
      <c r="F152" s="432"/>
      <c r="G152" s="432"/>
      <c r="H152" s="432"/>
      <c r="I152" s="100" t="s">
        <v>1594</v>
      </c>
      <c r="J152" s="101">
        <v>1</v>
      </c>
      <c r="K152" s="424">
        <v>349.32</v>
      </c>
      <c r="L152" s="425"/>
      <c r="M152" s="425"/>
      <c r="N152" s="426"/>
      <c r="O152" s="383">
        <f>ROUND($U$152*$J$152,2)</f>
        <v>349.32</v>
      </c>
      <c r="P152" s="432"/>
      <c r="Q152" s="99" t="s">
        <v>1595</v>
      </c>
      <c r="R152" s="16"/>
      <c r="S152" s="103"/>
      <c r="T152" s="104" t="s">
        <v>1515</v>
      </c>
      <c r="U152" s="68">
        <f>$K$152+$L$152</f>
        <v>349.32</v>
      </c>
      <c r="V152" s="68">
        <f>ROUND($K$152*$J$152,2)</f>
        <v>349.32</v>
      </c>
      <c r="W152" s="68">
        <f>ROUND($L$152*$J$152,2)</f>
        <v>0</v>
      </c>
      <c r="Z152" s="105">
        <v>1.7600000000000001E-3</v>
      </c>
      <c r="AA152" s="105">
        <f>$Z$152*$J$152</f>
        <v>1.7600000000000001E-3</v>
      </c>
      <c r="AB152" s="105">
        <v>0</v>
      </c>
      <c r="AC152" s="106">
        <f>$AB$152*$J$152</f>
        <v>0</v>
      </c>
      <c r="AK152" s="63" t="s">
        <v>1582</v>
      </c>
      <c r="AM152" s="63" t="s">
        <v>1578</v>
      </c>
      <c r="AN152" s="63" t="s">
        <v>1536</v>
      </c>
      <c r="AR152" s="63" t="s">
        <v>1577</v>
      </c>
      <c r="AX152" s="107">
        <f>IF($T$152="základní",$O$152,0)</f>
        <v>349.32</v>
      </c>
      <c r="AY152" s="107">
        <f>IF($T$152="snížená",$O$152,0)</f>
        <v>0</v>
      </c>
      <c r="AZ152" s="107">
        <f>IF($T$152="zákl. přenesená",$O$152,0)</f>
        <v>0</v>
      </c>
      <c r="BA152" s="107">
        <f>IF($T$152="sníž. přenesená",$O$152,0)</f>
        <v>0</v>
      </c>
      <c r="BB152" s="107">
        <f>IF($T$152="nulová",$O$152,0)</f>
        <v>0</v>
      </c>
      <c r="BC152" s="63" t="s">
        <v>1501</v>
      </c>
      <c r="BD152" s="107">
        <f>ROUND($U$152*$J$152,2)</f>
        <v>349.32</v>
      </c>
      <c r="BE152" s="63" t="s">
        <v>1582</v>
      </c>
      <c r="BF152" s="63" t="s">
        <v>1850</v>
      </c>
    </row>
    <row r="153" spans="1:58" s="3" customFormat="1" ht="39" customHeight="1">
      <c r="A153" s="16"/>
      <c r="B153" s="100" t="s">
        <v>1851</v>
      </c>
      <c r="C153" s="100" t="s">
        <v>1578</v>
      </c>
      <c r="D153" s="98" t="s">
        <v>1852</v>
      </c>
      <c r="E153" s="431" t="s">
        <v>1853</v>
      </c>
      <c r="F153" s="432"/>
      <c r="G153" s="432"/>
      <c r="H153" s="432"/>
      <c r="I153" s="100" t="s">
        <v>1594</v>
      </c>
      <c r="J153" s="101">
        <v>2</v>
      </c>
      <c r="K153" s="424">
        <v>886.42</v>
      </c>
      <c r="L153" s="425"/>
      <c r="M153" s="425"/>
      <c r="N153" s="426"/>
      <c r="O153" s="383">
        <f>ROUND($U$153*$J$153,2)</f>
        <v>1772.84</v>
      </c>
      <c r="P153" s="432"/>
      <c r="Q153" s="99" t="s">
        <v>1595</v>
      </c>
      <c r="R153" s="16"/>
      <c r="S153" s="103"/>
      <c r="T153" s="104" t="s">
        <v>1515</v>
      </c>
      <c r="U153" s="68">
        <f>$K$153+$L$153</f>
        <v>886.42</v>
      </c>
      <c r="V153" s="68">
        <f>ROUND($K$153*$J$153,2)</f>
        <v>1772.84</v>
      </c>
      <c r="W153" s="68">
        <f>ROUND($L$153*$J$153,2)</f>
        <v>0</v>
      </c>
      <c r="Z153" s="105">
        <v>4.4600000000000004E-3</v>
      </c>
      <c r="AA153" s="105">
        <f>$Z$153*$J$153</f>
        <v>8.9200000000000008E-3</v>
      </c>
      <c r="AB153" s="105">
        <v>0</v>
      </c>
      <c r="AC153" s="106">
        <f>$AB$153*$J$153</f>
        <v>0</v>
      </c>
      <c r="AK153" s="63" t="s">
        <v>1582</v>
      </c>
      <c r="AM153" s="63" t="s">
        <v>1578</v>
      </c>
      <c r="AN153" s="63" t="s">
        <v>1536</v>
      </c>
      <c r="AR153" s="63" t="s">
        <v>1577</v>
      </c>
      <c r="AX153" s="107">
        <f>IF($T$153="základní",$O$153,0)</f>
        <v>1772.84</v>
      </c>
      <c r="AY153" s="107">
        <f>IF($T$153="snížená",$O$153,0)</f>
        <v>0</v>
      </c>
      <c r="AZ153" s="107">
        <f>IF($T$153="zákl. přenesená",$O$153,0)</f>
        <v>0</v>
      </c>
      <c r="BA153" s="107">
        <f>IF($T$153="sníž. přenesená",$O$153,0)</f>
        <v>0</v>
      </c>
      <c r="BB153" s="107">
        <f>IF($T$153="nulová",$O$153,0)</f>
        <v>0</v>
      </c>
      <c r="BC153" s="63" t="s">
        <v>1501</v>
      </c>
      <c r="BD153" s="107">
        <f>ROUND($U$153*$J$153,2)</f>
        <v>1772.84</v>
      </c>
      <c r="BE153" s="63" t="s">
        <v>1582</v>
      </c>
      <c r="BF153" s="63" t="s">
        <v>1854</v>
      </c>
    </row>
    <row r="154" spans="1:58" s="3" customFormat="1" ht="39" customHeight="1">
      <c r="A154" s="16"/>
      <c r="B154" s="100" t="s">
        <v>1506</v>
      </c>
      <c r="C154" s="100" t="s">
        <v>1578</v>
      </c>
      <c r="D154" s="98" t="s">
        <v>1855</v>
      </c>
      <c r="E154" s="431" t="s">
        <v>1856</v>
      </c>
      <c r="F154" s="432"/>
      <c r="G154" s="432"/>
      <c r="H154" s="432"/>
      <c r="I154" s="100" t="s">
        <v>1594</v>
      </c>
      <c r="J154" s="101">
        <v>1</v>
      </c>
      <c r="K154" s="424">
        <v>1014.3399999999999</v>
      </c>
      <c r="L154" s="425"/>
      <c r="M154" s="425"/>
      <c r="N154" s="426"/>
      <c r="O154" s="383">
        <f>ROUND($U$154*$J$154,2)</f>
        <v>1014.34</v>
      </c>
      <c r="P154" s="432"/>
      <c r="Q154" s="99" t="s">
        <v>1595</v>
      </c>
      <c r="R154" s="16"/>
      <c r="S154" s="103"/>
      <c r="T154" s="104" t="s">
        <v>1515</v>
      </c>
      <c r="U154" s="68">
        <f>$K$154+$L$154</f>
        <v>1014.3399999999999</v>
      </c>
      <c r="V154" s="68">
        <f>ROUND($K$154*$J$154,2)</f>
        <v>1014.34</v>
      </c>
      <c r="W154" s="68">
        <f>ROUND($L$154*$J$154,2)</f>
        <v>0</v>
      </c>
      <c r="Z154" s="105">
        <v>4.6299999999999996E-3</v>
      </c>
      <c r="AA154" s="105">
        <f>$Z$154*$J$154</f>
        <v>4.6299999999999996E-3</v>
      </c>
      <c r="AB154" s="105">
        <v>0</v>
      </c>
      <c r="AC154" s="106">
        <f>$AB$154*$J$154</f>
        <v>0</v>
      </c>
      <c r="AK154" s="63" t="s">
        <v>1582</v>
      </c>
      <c r="AM154" s="63" t="s">
        <v>1578</v>
      </c>
      <c r="AN154" s="63" t="s">
        <v>1536</v>
      </c>
      <c r="AR154" s="63" t="s">
        <v>1577</v>
      </c>
      <c r="AX154" s="107">
        <f>IF($T$154="základní",$O$154,0)</f>
        <v>1014.34</v>
      </c>
      <c r="AY154" s="107">
        <f>IF($T$154="snížená",$O$154,0)</f>
        <v>0</v>
      </c>
      <c r="AZ154" s="107">
        <f>IF($T$154="zákl. přenesená",$O$154,0)</f>
        <v>0</v>
      </c>
      <c r="BA154" s="107">
        <f>IF($T$154="sníž. přenesená",$O$154,0)</f>
        <v>0</v>
      </c>
      <c r="BB154" s="107">
        <f>IF($T$154="nulová",$O$154,0)</f>
        <v>0</v>
      </c>
      <c r="BC154" s="63" t="s">
        <v>1501</v>
      </c>
      <c r="BD154" s="107">
        <f>ROUND($U$154*$J$154,2)</f>
        <v>1014.34</v>
      </c>
      <c r="BE154" s="63" t="s">
        <v>1582</v>
      </c>
      <c r="BF154" s="63" t="s">
        <v>1857</v>
      </c>
    </row>
    <row r="155" spans="1:58" s="3" customFormat="1" ht="27" customHeight="1">
      <c r="A155" s="16"/>
      <c r="B155" s="100" t="s">
        <v>1494</v>
      </c>
      <c r="C155" s="100" t="s">
        <v>1578</v>
      </c>
      <c r="D155" s="98" t="s">
        <v>1858</v>
      </c>
      <c r="E155" s="431" t="s">
        <v>1859</v>
      </c>
      <c r="F155" s="432"/>
      <c r="G155" s="432"/>
      <c r="H155" s="432"/>
      <c r="I155" s="100" t="s">
        <v>1594</v>
      </c>
      <c r="J155" s="101">
        <v>2</v>
      </c>
      <c r="K155" s="424">
        <v>129.56</v>
      </c>
      <c r="L155" s="425"/>
      <c r="M155" s="425"/>
      <c r="N155" s="426"/>
      <c r="O155" s="383">
        <f>ROUND($U$155*$J$155,2)</f>
        <v>259.12</v>
      </c>
      <c r="P155" s="432"/>
      <c r="Q155" s="99" t="s">
        <v>1595</v>
      </c>
      <c r="R155" s="16"/>
      <c r="S155" s="103"/>
      <c r="T155" s="104" t="s">
        <v>1515</v>
      </c>
      <c r="U155" s="68">
        <f>$K$155+$L$155</f>
        <v>129.56</v>
      </c>
      <c r="V155" s="68">
        <f>ROUND($K$155*$J$155,2)</f>
        <v>259.12</v>
      </c>
      <c r="W155" s="68">
        <f>ROUND($L$155*$J$155,2)</f>
        <v>0</v>
      </c>
      <c r="Z155" s="105">
        <v>1.33E-3</v>
      </c>
      <c r="AA155" s="105">
        <f>$Z$155*$J$155</f>
        <v>2.66E-3</v>
      </c>
      <c r="AB155" s="105">
        <v>0</v>
      </c>
      <c r="AC155" s="106">
        <f>$AB$155*$J$155</f>
        <v>0</v>
      </c>
      <c r="AK155" s="63" t="s">
        <v>1582</v>
      </c>
      <c r="AM155" s="63" t="s">
        <v>1578</v>
      </c>
      <c r="AN155" s="63" t="s">
        <v>1536</v>
      </c>
      <c r="AR155" s="63" t="s">
        <v>1577</v>
      </c>
      <c r="AX155" s="107">
        <f>IF($T$155="základní",$O$155,0)</f>
        <v>259.12</v>
      </c>
      <c r="AY155" s="107">
        <f>IF($T$155="snížená",$O$155,0)</f>
        <v>0</v>
      </c>
      <c r="AZ155" s="107">
        <f>IF($T$155="zákl. přenesená",$O$155,0)</f>
        <v>0</v>
      </c>
      <c r="BA155" s="107">
        <f>IF($T$155="sníž. přenesená",$O$155,0)</f>
        <v>0</v>
      </c>
      <c r="BB155" s="107">
        <f>IF($T$155="nulová",$O$155,0)</f>
        <v>0</v>
      </c>
      <c r="BC155" s="63" t="s">
        <v>1501</v>
      </c>
      <c r="BD155" s="107">
        <f>ROUND($U$155*$J$155,2)</f>
        <v>259.12</v>
      </c>
      <c r="BE155" s="63" t="s">
        <v>1582</v>
      </c>
      <c r="BF155" s="63" t="s">
        <v>1860</v>
      </c>
    </row>
    <row r="156" spans="1:58" s="3" customFormat="1" ht="27" customHeight="1">
      <c r="A156" s="16"/>
      <c r="B156" s="100" t="s">
        <v>1861</v>
      </c>
      <c r="C156" s="100" t="s">
        <v>1578</v>
      </c>
      <c r="D156" s="98" t="s">
        <v>1862</v>
      </c>
      <c r="E156" s="431" t="s">
        <v>1863</v>
      </c>
      <c r="F156" s="432"/>
      <c r="G156" s="432"/>
      <c r="H156" s="432"/>
      <c r="I156" s="100" t="s">
        <v>1648</v>
      </c>
      <c r="J156" s="101">
        <v>188</v>
      </c>
      <c r="K156" s="424">
        <v>8.1999999999999993</v>
      </c>
      <c r="L156" s="425"/>
      <c r="M156" s="425"/>
      <c r="N156" s="426"/>
      <c r="O156" s="383">
        <f>ROUND($U$156*$J$156,2)</f>
        <v>1541.6</v>
      </c>
      <c r="P156" s="432"/>
      <c r="Q156" s="99" t="s">
        <v>1595</v>
      </c>
      <c r="R156" s="16"/>
      <c r="S156" s="103"/>
      <c r="T156" s="104" t="s">
        <v>1515</v>
      </c>
      <c r="U156" s="68">
        <f>$K$156+$L$156</f>
        <v>8.1999999999999993</v>
      </c>
      <c r="V156" s="68">
        <f>ROUND($K$156*$J$156,2)</f>
        <v>1541.6</v>
      </c>
      <c r="W156" s="68">
        <f>ROUND($L$156*$J$156,2)</f>
        <v>0</v>
      </c>
      <c r="Z156" s="105">
        <v>0</v>
      </c>
      <c r="AA156" s="105">
        <f>$Z$156*$J$156</f>
        <v>0</v>
      </c>
      <c r="AB156" s="105">
        <v>0</v>
      </c>
      <c r="AC156" s="106">
        <f>$AB$156*$J$156</f>
        <v>0</v>
      </c>
      <c r="AK156" s="63" t="s">
        <v>1582</v>
      </c>
      <c r="AM156" s="63" t="s">
        <v>1578</v>
      </c>
      <c r="AN156" s="63" t="s">
        <v>1536</v>
      </c>
      <c r="AR156" s="63" t="s">
        <v>1577</v>
      </c>
      <c r="AX156" s="107">
        <f>IF($T$156="základní",$O$156,0)</f>
        <v>1541.6</v>
      </c>
      <c r="AY156" s="107">
        <f>IF($T$156="snížená",$O$156,0)</f>
        <v>0</v>
      </c>
      <c r="AZ156" s="107">
        <f>IF($T$156="zákl. přenesená",$O$156,0)</f>
        <v>0</v>
      </c>
      <c r="BA156" s="107">
        <f>IF($T$156="sníž. přenesená",$O$156,0)</f>
        <v>0</v>
      </c>
      <c r="BB156" s="107">
        <f>IF($T$156="nulová",$O$156,0)</f>
        <v>0</v>
      </c>
      <c r="BC156" s="63" t="s">
        <v>1501</v>
      </c>
      <c r="BD156" s="107">
        <f>ROUND($U$156*$J$156,2)</f>
        <v>1541.6</v>
      </c>
      <c r="BE156" s="63" t="s">
        <v>1582</v>
      </c>
      <c r="BF156" s="63" t="s">
        <v>1864</v>
      </c>
    </row>
    <row r="157" spans="1:58" s="3" customFormat="1" ht="27" customHeight="1">
      <c r="A157" s="16"/>
      <c r="B157" s="100" t="s">
        <v>1865</v>
      </c>
      <c r="C157" s="100" t="s">
        <v>1578</v>
      </c>
      <c r="D157" s="98" t="s">
        <v>1866</v>
      </c>
      <c r="E157" s="431" t="s">
        <v>1867</v>
      </c>
      <c r="F157" s="432"/>
      <c r="G157" s="432"/>
      <c r="H157" s="432"/>
      <c r="I157" s="100" t="s">
        <v>1648</v>
      </c>
      <c r="J157" s="101">
        <v>28</v>
      </c>
      <c r="K157" s="424">
        <v>11.479999999999999</v>
      </c>
      <c r="L157" s="425"/>
      <c r="M157" s="425"/>
      <c r="N157" s="426"/>
      <c r="O157" s="383">
        <f>ROUND($U$157*$J$157,2)</f>
        <v>321.44</v>
      </c>
      <c r="P157" s="432"/>
      <c r="Q157" s="99" t="s">
        <v>1595</v>
      </c>
      <c r="R157" s="16"/>
      <c r="S157" s="103"/>
      <c r="T157" s="104" t="s">
        <v>1515</v>
      </c>
      <c r="U157" s="68">
        <f>$K$157+$L$157</f>
        <v>11.479999999999999</v>
      </c>
      <c r="V157" s="68">
        <f>ROUND($K$157*$J$157,2)</f>
        <v>321.44</v>
      </c>
      <c r="W157" s="68">
        <f>ROUND($L$157*$J$157,2)</f>
        <v>0</v>
      </c>
      <c r="Z157" s="105">
        <v>0</v>
      </c>
      <c r="AA157" s="105">
        <f>$Z$157*$J$157</f>
        <v>0</v>
      </c>
      <c r="AB157" s="105">
        <v>0</v>
      </c>
      <c r="AC157" s="106">
        <f>$AB$157*$J$157</f>
        <v>0</v>
      </c>
      <c r="AK157" s="63" t="s">
        <v>1582</v>
      </c>
      <c r="AM157" s="63" t="s">
        <v>1578</v>
      </c>
      <c r="AN157" s="63" t="s">
        <v>1536</v>
      </c>
      <c r="AR157" s="63" t="s">
        <v>1577</v>
      </c>
      <c r="AX157" s="107">
        <f>IF($T$157="základní",$O$157,0)</f>
        <v>321.44</v>
      </c>
      <c r="AY157" s="107">
        <f>IF($T$157="snížená",$O$157,0)</f>
        <v>0</v>
      </c>
      <c r="AZ157" s="107">
        <f>IF($T$157="zákl. přenesená",$O$157,0)</f>
        <v>0</v>
      </c>
      <c r="BA157" s="107">
        <f>IF($T$157="sníž. přenesená",$O$157,0)</f>
        <v>0</v>
      </c>
      <c r="BB157" s="107">
        <f>IF($T$157="nulová",$O$157,0)</f>
        <v>0</v>
      </c>
      <c r="BC157" s="63" t="s">
        <v>1501</v>
      </c>
      <c r="BD157" s="107">
        <f>ROUND($U$157*$J$157,2)</f>
        <v>321.44</v>
      </c>
      <c r="BE157" s="63" t="s">
        <v>1582</v>
      </c>
      <c r="BF157" s="63" t="s">
        <v>1868</v>
      </c>
    </row>
    <row r="158" spans="1:58" s="3" customFormat="1" ht="27" customHeight="1">
      <c r="A158" s="16"/>
      <c r="B158" s="100" t="s">
        <v>1869</v>
      </c>
      <c r="C158" s="100" t="s">
        <v>1578</v>
      </c>
      <c r="D158" s="98" t="s">
        <v>1870</v>
      </c>
      <c r="E158" s="431" t="s">
        <v>1871</v>
      </c>
      <c r="F158" s="432"/>
      <c r="G158" s="432"/>
      <c r="H158" s="432"/>
      <c r="I158" s="100" t="s">
        <v>1648</v>
      </c>
      <c r="J158" s="101">
        <v>92</v>
      </c>
      <c r="K158" s="424">
        <v>13.94</v>
      </c>
      <c r="L158" s="425"/>
      <c r="M158" s="425"/>
      <c r="N158" s="426"/>
      <c r="O158" s="383">
        <f>ROUND($U$158*$J$158,2)</f>
        <v>1282.48</v>
      </c>
      <c r="P158" s="432"/>
      <c r="Q158" s="99" t="s">
        <v>1595</v>
      </c>
      <c r="R158" s="16"/>
      <c r="S158" s="103"/>
      <c r="T158" s="104" t="s">
        <v>1515</v>
      </c>
      <c r="U158" s="68">
        <f>$K$158+$L$158</f>
        <v>13.94</v>
      </c>
      <c r="V158" s="68">
        <f>ROUND($K$158*$J$158,2)</f>
        <v>1282.48</v>
      </c>
      <c r="W158" s="68">
        <f>ROUND($L$158*$J$158,2)</f>
        <v>0</v>
      </c>
      <c r="Z158" s="105">
        <v>0</v>
      </c>
      <c r="AA158" s="105">
        <f>$Z$158*$J$158</f>
        <v>0</v>
      </c>
      <c r="AB158" s="105">
        <v>0</v>
      </c>
      <c r="AC158" s="106">
        <f>$AB$158*$J$158</f>
        <v>0</v>
      </c>
      <c r="AK158" s="63" t="s">
        <v>1582</v>
      </c>
      <c r="AM158" s="63" t="s">
        <v>1578</v>
      </c>
      <c r="AN158" s="63" t="s">
        <v>1536</v>
      </c>
      <c r="AR158" s="63" t="s">
        <v>1577</v>
      </c>
      <c r="AX158" s="107">
        <f>IF($T$158="základní",$O$158,0)</f>
        <v>1282.48</v>
      </c>
      <c r="AY158" s="107">
        <f>IF($T$158="snížená",$O$158,0)</f>
        <v>0</v>
      </c>
      <c r="AZ158" s="107">
        <f>IF($T$158="zákl. přenesená",$O$158,0)</f>
        <v>0</v>
      </c>
      <c r="BA158" s="107">
        <f>IF($T$158="sníž. přenesená",$O$158,0)</f>
        <v>0</v>
      </c>
      <c r="BB158" s="107">
        <f>IF($T$158="nulová",$O$158,0)</f>
        <v>0</v>
      </c>
      <c r="BC158" s="63" t="s">
        <v>1501</v>
      </c>
      <c r="BD158" s="107">
        <f>ROUND($U$158*$J$158,2)</f>
        <v>1282.48</v>
      </c>
      <c r="BE158" s="63" t="s">
        <v>1582</v>
      </c>
      <c r="BF158" s="63" t="s">
        <v>1872</v>
      </c>
    </row>
    <row r="159" spans="1:58" s="3" customFormat="1" ht="27" customHeight="1">
      <c r="A159" s="16"/>
      <c r="B159" s="100" t="s">
        <v>1873</v>
      </c>
      <c r="C159" s="100" t="s">
        <v>1578</v>
      </c>
      <c r="D159" s="98" t="s">
        <v>1874</v>
      </c>
      <c r="E159" s="431" t="s">
        <v>1875</v>
      </c>
      <c r="F159" s="432"/>
      <c r="G159" s="432"/>
      <c r="H159" s="432"/>
      <c r="I159" s="100" t="s">
        <v>1594</v>
      </c>
      <c r="J159" s="101">
        <v>1</v>
      </c>
      <c r="K159" s="424">
        <v>346.03999999999996</v>
      </c>
      <c r="L159" s="425"/>
      <c r="M159" s="425"/>
      <c r="N159" s="426"/>
      <c r="O159" s="383">
        <f>ROUND($U$159*$J$159,2)</f>
        <v>346.04</v>
      </c>
      <c r="P159" s="432"/>
      <c r="Q159" s="99" t="s">
        <v>1595</v>
      </c>
      <c r="R159" s="16"/>
      <c r="S159" s="103"/>
      <c r="T159" s="104" t="s">
        <v>1515</v>
      </c>
      <c r="U159" s="68">
        <f>$K$159+$L$159</f>
        <v>346.03999999999996</v>
      </c>
      <c r="V159" s="68">
        <f>ROUND($K$159*$J$159,2)</f>
        <v>346.04</v>
      </c>
      <c r="W159" s="68">
        <f>ROUND($L$159*$J$159,2)</f>
        <v>0</v>
      </c>
      <c r="Z159" s="105">
        <v>2.0400000000000001E-3</v>
      </c>
      <c r="AA159" s="105">
        <f>$Z$159*$J$159</f>
        <v>2.0400000000000001E-3</v>
      </c>
      <c r="AB159" s="105">
        <v>0</v>
      </c>
      <c r="AC159" s="106">
        <f>$AB$159*$J$159</f>
        <v>0</v>
      </c>
      <c r="AK159" s="63" t="s">
        <v>1582</v>
      </c>
      <c r="AM159" s="63" t="s">
        <v>1578</v>
      </c>
      <c r="AN159" s="63" t="s">
        <v>1536</v>
      </c>
      <c r="AR159" s="63" t="s">
        <v>1577</v>
      </c>
      <c r="AX159" s="107">
        <f>IF($T$159="základní",$O$159,0)</f>
        <v>346.04</v>
      </c>
      <c r="AY159" s="107">
        <f>IF($T$159="snížená",$O$159,0)</f>
        <v>0</v>
      </c>
      <c r="AZ159" s="107">
        <f>IF($T$159="zákl. přenesená",$O$159,0)</f>
        <v>0</v>
      </c>
      <c r="BA159" s="107">
        <f>IF($T$159="sníž. přenesená",$O$159,0)</f>
        <v>0</v>
      </c>
      <c r="BB159" s="107">
        <f>IF($T$159="nulová",$O$159,0)</f>
        <v>0</v>
      </c>
      <c r="BC159" s="63" t="s">
        <v>1501</v>
      </c>
      <c r="BD159" s="107">
        <f>ROUND($U$159*$J$159,2)</f>
        <v>346.04</v>
      </c>
      <c r="BE159" s="63" t="s">
        <v>1582</v>
      </c>
      <c r="BF159" s="63" t="s">
        <v>1876</v>
      </c>
    </row>
    <row r="160" spans="1:58" s="3" customFormat="1" ht="27" customHeight="1">
      <c r="A160" s="16"/>
      <c r="B160" s="100" t="s">
        <v>1877</v>
      </c>
      <c r="C160" s="100" t="s">
        <v>1578</v>
      </c>
      <c r="D160" s="98" t="s">
        <v>1878</v>
      </c>
      <c r="E160" s="431" t="s">
        <v>1879</v>
      </c>
      <c r="F160" s="432"/>
      <c r="G160" s="432"/>
      <c r="H160" s="432"/>
      <c r="I160" s="100" t="s">
        <v>1618</v>
      </c>
      <c r="J160" s="101">
        <v>2.012</v>
      </c>
      <c r="K160" s="424">
        <v>662.56</v>
      </c>
      <c r="L160" s="425"/>
      <c r="M160" s="425"/>
      <c r="N160" s="426"/>
      <c r="O160" s="383">
        <f>ROUND($U$160*$J$160,2)</f>
        <v>1333.07</v>
      </c>
      <c r="P160" s="432"/>
      <c r="Q160" s="99" t="s">
        <v>1595</v>
      </c>
      <c r="R160" s="16"/>
      <c r="S160" s="103"/>
      <c r="T160" s="104" t="s">
        <v>1515</v>
      </c>
      <c r="U160" s="68">
        <f>$K$160+$L$160</f>
        <v>662.56</v>
      </c>
      <c r="V160" s="68">
        <f>ROUND($K$160*$J$160,2)</f>
        <v>1333.07</v>
      </c>
      <c r="W160" s="68">
        <f>ROUND($L$160*$J$160,2)</f>
        <v>0</v>
      </c>
      <c r="Z160" s="105">
        <v>0</v>
      </c>
      <c r="AA160" s="105">
        <f>$Z$160*$J$160</f>
        <v>0</v>
      </c>
      <c r="AB160" s="105">
        <v>0</v>
      </c>
      <c r="AC160" s="106">
        <f>$AB$160*$J$160</f>
        <v>0</v>
      </c>
      <c r="AK160" s="63" t="s">
        <v>1582</v>
      </c>
      <c r="AM160" s="63" t="s">
        <v>1578</v>
      </c>
      <c r="AN160" s="63" t="s">
        <v>1536</v>
      </c>
      <c r="AR160" s="63" t="s">
        <v>1577</v>
      </c>
      <c r="AX160" s="107">
        <f>IF($T$160="základní",$O$160,0)</f>
        <v>1333.07</v>
      </c>
      <c r="AY160" s="107">
        <f>IF($T$160="snížená",$O$160,0)</f>
        <v>0</v>
      </c>
      <c r="AZ160" s="107">
        <f>IF($T$160="zákl. přenesená",$O$160,0)</f>
        <v>0</v>
      </c>
      <c r="BA160" s="107">
        <f>IF($T$160="sníž. přenesená",$O$160,0)</f>
        <v>0</v>
      </c>
      <c r="BB160" s="107">
        <f>IF($T$160="nulová",$O$160,0)</f>
        <v>0</v>
      </c>
      <c r="BC160" s="63" t="s">
        <v>1501</v>
      </c>
      <c r="BD160" s="107">
        <f>ROUND($U$160*$J$160,2)</f>
        <v>1333.07</v>
      </c>
      <c r="BE160" s="63" t="s">
        <v>1582</v>
      </c>
      <c r="BF160" s="63" t="s">
        <v>1880</v>
      </c>
    </row>
    <row r="161" spans="1:58" s="87" customFormat="1" ht="30.75" customHeight="1">
      <c r="A161" s="88"/>
      <c r="C161" s="96" t="s">
        <v>1559</v>
      </c>
      <c r="K161" s="332"/>
      <c r="L161" s="433">
        <f>$BD$161</f>
        <v>11203.159999999998</v>
      </c>
      <c r="M161" s="434"/>
      <c r="N161" s="434"/>
      <c r="O161" s="435" t="s">
        <v>1576</v>
      </c>
      <c r="P161" s="434"/>
      <c r="R161" s="88"/>
      <c r="S161" s="91"/>
      <c r="V161" s="92">
        <f>SUM($V$162:$V$171)</f>
        <v>11203.159999999998</v>
      </c>
      <c r="W161" s="92">
        <f>SUM($W$162:$W$171)</f>
        <v>0</v>
      </c>
      <c r="Y161" s="93">
        <f>SUM($Y$162:$Y$171)</f>
        <v>0</v>
      </c>
      <c r="AA161" s="93">
        <f>SUM($AA$162:$AA$171)</f>
        <v>8.8210000000000011E-2</v>
      </c>
      <c r="AC161" s="94">
        <f>SUM($AC$162:$AC$171)</f>
        <v>0</v>
      </c>
      <c r="AK161" s="90" t="s">
        <v>1536</v>
      </c>
      <c r="AM161" s="90" t="s">
        <v>1530</v>
      </c>
      <c r="AN161" s="90" t="s">
        <v>1501</v>
      </c>
      <c r="AR161" s="90" t="s">
        <v>1577</v>
      </c>
      <c r="BD161" s="95">
        <f>SUM($BD$162:$BD$171)</f>
        <v>11203.159999999998</v>
      </c>
    </row>
    <row r="162" spans="1:58" s="3" customFormat="1" ht="15.75" customHeight="1">
      <c r="A162" s="16"/>
      <c r="B162" s="100" t="s">
        <v>1881</v>
      </c>
      <c r="C162" s="100" t="s">
        <v>1578</v>
      </c>
      <c r="D162" s="98" t="s">
        <v>1882</v>
      </c>
      <c r="E162" s="431" t="s">
        <v>1883</v>
      </c>
      <c r="F162" s="432"/>
      <c r="G162" s="432"/>
      <c r="H162" s="432"/>
      <c r="I162" s="100" t="s">
        <v>1738</v>
      </c>
      <c r="J162" s="101">
        <v>4</v>
      </c>
      <c r="K162" s="424">
        <v>795.4</v>
      </c>
      <c r="L162" s="425"/>
      <c r="M162" s="425"/>
      <c r="N162" s="426"/>
      <c r="O162" s="383">
        <f>ROUND($U$162*$J$162,2)</f>
        <v>3181.6</v>
      </c>
      <c r="P162" s="432"/>
      <c r="Q162" s="99" t="s">
        <v>1595</v>
      </c>
      <c r="R162" s="16"/>
      <c r="S162" s="103"/>
      <c r="T162" s="104" t="s">
        <v>1515</v>
      </c>
      <c r="U162" s="68">
        <f>$K$162+$L$162</f>
        <v>795.4</v>
      </c>
      <c r="V162" s="68">
        <f>ROUND($K$162*$J$162,2)</f>
        <v>3181.6</v>
      </c>
      <c r="W162" s="68">
        <f>ROUND($L$162*$J$162,2)</f>
        <v>0</v>
      </c>
      <c r="Z162" s="105">
        <v>5.7800000000000004E-3</v>
      </c>
      <c r="AA162" s="105">
        <f>$Z$162*$J$162</f>
        <v>2.3120000000000002E-2</v>
      </c>
      <c r="AB162" s="105">
        <v>0</v>
      </c>
      <c r="AC162" s="106">
        <f>$AB$162*$J$162</f>
        <v>0</v>
      </c>
      <c r="AK162" s="63" t="s">
        <v>1582</v>
      </c>
      <c r="AM162" s="63" t="s">
        <v>1578</v>
      </c>
      <c r="AN162" s="63" t="s">
        <v>1536</v>
      </c>
      <c r="AR162" s="63" t="s">
        <v>1577</v>
      </c>
      <c r="AX162" s="107">
        <f>IF($T$162="základní",$O$162,0)</f>
        <v>3181.6</v>
      </c>
      <c r="AY162" s="107">
        <f>IF($T$162="snížená",$O$162,0)</f>
        <v>0</v>
      </c>
      <c r="AZ162" s="107">
        <f>IF($T$162="zákl. přenesená",$O$162,0)</f>
        <v>0</v>
      </c>
      <c r="BA162" s="107">
        <f>IF($T$162="sníž. přenesená",$O$162,0)</f>
        <v>0</v>
      </c>
      <c r="BB162" s="107">
        <f>IF($T$162="nulová",$O$162,0)</f>
        <v>0</v>
      </c>
      <c r="BC162" s="63" t="s">
        <v>1501</v>
      </c>
      <c r="BD162" s="107">
        <f>ROUND($U$162*$J$162,2)</f>
        <v>3181.6</v>
      </c>
      <c r="BE162" s="63" t="s">
        <v>1582</v>
      </c>
      <c r="BF162" s="63" t="s">
        <v>1884</v>
      </c>
    </row>
    <row r="163" spans="1:58" s="3" customFormat="1" ht="27" customHeight="1">
      <c r="A163" s="16"/>
      <c r="B163" s="100" t="s">
        <v>1885</v>
      </c>
      <c r="C163" s="100" t="s">
        <v>1578</v>
      </c>
      <c r="D163" s="98" t="s">
        <v>1886</v>
      </c>
      <c r="E163" s="431" t="s">
        <v>1887</v>
      </c>
      <c r="F163" s="432"/>
      <c r="G163" s="432"/>
      <c r="H163" s="432"/>
      <c r="I163" s="100" t="s">
        <v>1738</v>
      </c>
      <c r="J163" s="101">
        <v>2</v>
      </c>
      <c r="K163" s="424">
        <v>1006.9599999999999</v>
      </c>
      <c r="L163" s="425"/>
      <c r="M163" s="425"/>
      <c r="N163" s="426"/>
      <c r="O163" s="383">
        <f>ROUND($U$163*$J$163,2)</f>
        <v>2013.92</v>
      </c>
      <c r="P163" s="432"/>
      <c r="Q163" s="99" t="s">
        <v>1595</v>
      </c>
      <c r="R163" s="16"/>
      <c r="S163" s="103"/>
      <c r="T163" s="104" t="s">
        <v>1515</v>
      </c>
      <c r="U163" s="68">
        <f>$K$163+$L$163</f>
        <v>1006.9599999999999</v>
      </c>
      <c r="V163" s="68">
        <f>ROUND($K$163*$J$163,2)</f>
        <v>2013.92</v>
      </c>
      <c r="W163" s="68">
        <f>ROUND($L$163*$J$163,2)</f>
        <v>0</v>
      </c>
      <c r="Z163" s="105">
        <v>2.1579999999999998E-2</v>
      </c>
      <c r="AA163" s="105">
        <f>$Z$163*$J$163</f>
        <v>4.3159999999999997E-2</v>
      </c>
      <c r="AB163" s="105">
        <v>0</v>
      </c>
      <c r="AC163" s="106">
        <f>$AB$163*$J$163</f>
        <v>0</v>
      </c>
      <c r="AK163" s="63" t="s">
        <v>1582</v>
      </c>
      <c r="AM163" s="63" t="s">
        <v>1578</v>
      </c>
      <c r="AN163" s="63" t="s">
        <v>1536</v>
      </c>
      <c r="AR163" s="63" t="s">
        <v>1577</v>
      </c>
      <c r="AX163" s="107">
        <f>IF($T$163="základní",$O$163,0)</f>
        <v>2013.92</v>
      </c>
      <c r="AY163" s="107">
        <f>IF($T$163="snížená",$O$163,0)</f>
        <v>0</v>
      </c>
      <c r="AZ163" s="107">
        <f>IF($T$163="zákl. přenesená",$O$163,0)</f>
        <v>0</v>
      </c>
      <c r="BA163" s="107">
        <f>IF($T$163="sníž. přenesená",$O$163,0)</f>
        <v>0</v>
      </c>
      <c r="BB163" s="107">
        <f>IF($T$163="nulová",$O$163,0)</f>
        <v>0</v>
      </c>
      <c r="BC163" s="63" t="s">
        <v>1501</v>
      </c>
      <c r="BD163" s="107">
        <f>ROUND($U$163*$J$163,2)</f>
        <v>2013.92</v>
      </c>
      <c r="BE163" s="63" t="s">
        <v>1582</v>
      </c>
      <c r="BF163" s="63" t="s">
        <v>1888</v>
      </c>
    </row>
    <row r="164" spans="1:58" s="3" customFormat="1" ht="39" customHeight="1">
      <c r="A164" s="16"/>
      <c r="B164" s="100" t="s">
        <v>1889</v>
      </c>
      <c r="C164" s="100" t="s">
        <v>1578</v>
      </c>
      <c r="D164" s="98" t="s">
        <v>1890</v>
      </c>
      <c r="E164" s="431" t="s">
        <v>1891</v>
      </c>
      <c r="F164" s="432"/>
      <c r="G164" s="432"/>
      <c r="H164" s="432"/>
      <c r="I164" s="100" t="s">
        <v>1594</v>
      </c>
      <c r="J164" s="101">
        <v>11</v>
      </c>
      <c r="K164" s="424">
        <v>93.47999999999999</v>
      </c>
      <c r="L164" s="425"/>
      <c r="M164" s="425"/>
      <c r="N164" s="426"/>
      <c r="O164" s="383">
        <f>ROUND($U$164*$J$164,2)</f>
        <v>1028.28</v>
      </c>
      <c r="P164" s="432"/>
      <c r="Q164" s="99" t="s">
        <v>1595</v>
      </c>
      <c r="R164" s="16"/>
      <c r="S164" s="103"/>
      <c r="T164" s="104" t="s">
        <v>1515</v>
      </c>
      <c r="U164" s="68">
        <f>$K$164+$L$164</f>
        <v>93.47999999999999</v>
      </c>
      <c r="V164" s="68">
        <f>ROUND($K$164*$J$164,2)</f>
        <v>1028.28</v>
      </c>
      <c r="W164" s="68">
        <f>ROUND($L$164*$J$164,2)</f>
        <v>0</v>
      </c>
      <c r="Z164" s="105">
        <v>2.7E-4</v>
      </c>
      <c r="AA164" s="105">
        <f>$Z$164*$J$164</f>
        <v>2.97E-3</v>
      </c>
      <c r="AB164" s="105">
        <v>0</v>
      </c>
      <c r="AC164" s="106">
        <f>$AB$164*$J$164</f>
        <v>0</v>
      </c>
      <c r="AK164" s="63" t="s">
        <v>1582</v>
      </c>
      <c r="AM164" s="63" t="s">
        <v>1578</v>
      </c>
      <c r="AN164" s="63" t="s">
        <v>1536</v>
      </c>
      <c r="AR164" s="63" t="s">
        <v>1577</v>
      </c>
      <c r="AX164" s="107">
        <f>IF($T$164="základní",$O$164,0)</f>
        <v>1028.28</v>
      </c>
      <c r="AY164" s="107">
        <f>IF($T$164="snížená",$O$164,0)</f>
        <v>0</v>
      </c>
      <c r="AZ164" s="107">
        <f>IF($T$164="zákl. přenesená",$O$164,0)</f>
        <v>0</v>
      </c>
      <c r="BA164" s="107">
        <f>IF($T$164="sníž. přenesená",$O$164,0)</f>
        <v>0</v>
      </c>
      <c r="BB164" s="107">
        <f>IF($T$164="nulová",$O$164,0)</f>
        <v>0</v>
      </c>
      <c r="BC164" s="63" t="s">
        <v>1501</v>
      </c>
      <c r="BD164" s="107">
        <f>ROUND($U$164*$J$164,2)</f>
        <v>1028.28</v>
      </c>
      <c r="BE164" s="63" t="s">
        <v>1582</v>
      </c>
      <c r="BF164" s="63" t="s">
        <v>1892</v>
      </c>
    </row>
    <row r="165" spans="1:58" s="3" customFormat="1" ht="27" customHeight="1">
      <c r="A165" s="16"/>
      <c r="B165" s="100" t="s">
        <v>1893</v>
      </c>
      <c r="C165" s="100" t="s">
        <v>1578</v>
      </c>
      <c r="D165" s="98" t="s">
        <v>1894</v>
      </c>
      <c r="E165" s="431" t="s">
        <v>1895</v>
      </c>
      <c r="F165" s="432"/>
      <c r="G165" s="432"/>
      <c r="H165" s="432"/>
      <c r="I165" s="100" t="s">
        <v>1594</v>
      </c>
      <c r="J165" s="101">
        <v>1</v>
      </c>
      <c r="K165" s="424">
        <v>1122.58</v>
      </c>
      <c r="L165" s="425"/>
      <c r="M165" s="425"/>
      <c r="N165" s="426"/>
      <c r="O165" s="383">
        <f>ROUND($U$165*$J$165,2)</f>
        <v>1122.58</v>
      </c>
      <c r="P165" s="432"/>
      <c r="Q165" s="99" t="s">
        <v>1595</v>
      </c>
      <c r="R165" s="16"/>
      <c r="S165" s="103"/>
      <c r="T165" s="104" t="s">
        <v>1515</v>
      </c>
      <c r="U165" s="68">
        <f>$K$165+$L$165</f>
        <v>1122.58</v>
      </c>
      <c r="V165" s="68">
        <f>ROUND($K$165*$J$165,2)</f>
        <v>1122.58</v>
      </c>
      <c r="W165" s="68">
        <f>ROUND($L$165*$J$165,2)</f>
        <v>0</v>
      </c>
      <c r="Z165" s="105">
        <v>1.8000000000000001E-4</v>
      </c>
      <c r="AA165" s="105">
        <f>$Z$165*$J$165</f>
        <v>1.8000000000000001E-4</v>
      </c>
      <c r="AB165" s="105">
        <v>0</v>
      </c>
      <c r="AC165" s="106">
        <f>$AB$165*$J$165</f>
        <v>0</v>
      </c>
      <c r="AK165" s="63" t="s">
        <v>1582</v>
      </c>
      <c r="AM165" s="63" t="s">
        <v>1578</v>
      </c>
      <c r="AN165" s="63" t="s">
        <v>1536</v>
      </c>
      <c r="AR165" s="63" t="s">
        <v>1577</v>
      </c>
      <c r="AX165" s="107">
        <f>IF($T$165="základní",$O$165,0)</f>
        <v>1122.58</v>
      </c>
      <c r="AY165" s="107">
        <f>IF($T$165="snížená",$O$165,0)</f>
        <v>0</v>
      </c>
      <c r="AZ165" s="107">
        <f>IF($T$165="zákl. přenesená",$O$165,0)</f>
        <v>0</v>
      </c>
      <c r="BA165" s="107">
        <f>IF($T$165="sníž. přenesená",$O$165,0)</f>
        <v>0</v>
      </c>
      <c r="BB165" s="107">
        <f>IF($T$165="nulová",$O$165,0)</f>
        <v>0</v>
      </c>
      <c r="BC165" s="63" t="s">
        <v>1501</v>
      </c>
      <c r="BD165" s="107">
        <f>ROUND($U$165*$J$165,2)</f>
        <v>1122.58</v>
      </c>
      <c r="BE165" s="63" t="s">
        <v>1582</v>
      </c>
      <c r="BF165" s="63" t="s">
        <v>1896</v>
      </c>
    </row>
    <row r="166" spans="1:58" s="3" customFormat="1" ht="27" customHeight="1">
      <c r="A166" s="16"/>
      <c r="B166" s="100" t="s">
        <v>1897</v>
      </c>
      <c r="C166" s="100" t="s">
        <v>1578</v>
      </c>
      <c r="D166" s="98" t="s">
        <v>1898</v>
      </c>
      <c r="E166" s="431" t="s">
        <v>1899</v>
      </c>
      <c r="F166" s="432"/>
      <c r="G166" s="432"/>
      <c r="H166" s="432"/>
      <c r="I166" s="100" t="s">
        <v>1594</v>
      </c>
      <c r="J166" s="101">
        <v>29</v>
      </c>
      <c r="K166" s="424">
        <v>93.47999999999999</v>
      </c>
      <c r="L166" s="425"/>
      <c r="M166" s="425"/>
      <c r="N166" s="426"/>
      <c r="O166" s="383">
        <f>ROUND($U$166*$J$166,2)</f>
        <v>2710.92</v>
      </c>
      <c r="P166" s="432"/>
      <c r="Q166" s="99" t="s">
        <v>1595</v>
      </c>
      <c r="R166" s="16"/>
      <c r="S166" s="103"/>
      <c r="T166" s="104" t="s">
        <v>1515</v>
      </c>
      <c r="U166" s="68">
        <f>$K$166+$L$166</f>
        <v>93.47999999999999</v>
      </c>
      <c r="V166" s="68">
        <f>ROUND($K$166*$J$166,2)</f>
        <v>2710.92</v>
      </c>
      <c r="W166" s="68">
        <f>ROUND($L$166*$J$166,2)</f>
        <v>0</v>
      </c>
      <c r="Z166" s="105">
        <v>2.2000000000000001E-4</v>
      </c>
      <c r="AA166" s="105">
        <f>$Z$166*$J$166</f>
        <v>6.3800000000000003E-3</v>
      </c>
      <c r="AB166" s="105">
        <v>0</v>
      </c>
      <c r="AC166" s="106">
        <f>$AB$166*$J$166</f>
        <v>0</v>
      </c>
      <c r="AK166" s="63" t="s">
        <v>1582</v>
      </c>
      <c r="AM166" s="63" t="s">
        <v>1578</v>
      </c>
      <c r="AN166" s="63" t="s">
        <v>1536</v>
      </c>
      <c r="AR166" s="63" t="s">
        <v>1577</v>
      </c>
      <c r="AX166" s="107">
        <f>IF($T$166="základní",$O$166,0)</f>
        <v>2710.92</v>
      </c>
      <c r="AY166" s="107">
        <f>IF($T$166="snížená",$O$166,0)</f>
        <v>0</v>
      </c>
      <c r="AZ166" s="107">
        <f>IF($T$166="zákl. přenesená",$O$166,0)</f>
        <v>0</v>
      </c>
      <c r="BA166" s="107">
        <f>IF($T$166="sníž. přenesená",$O$166,0)</f>
        <v>0</v>
      </c>
      <c r="BB166" s="107">
        <f>IF($T$166="nulová",$O$166,0)</f>
        <v>0</v>
      </c>
      <c r="BC166" s="63" t="s">
        <v>1501</v>
      </c>
      <c r="BD166" s="107">
        <f>ROUND($U$166*$J$166,2)</f>
        <v>2710.92</v>
      </c>
      <c r="BE166" s="63" t="s">
        <v>1582</v>
      </c>
      <c r="BF166" s="63" t="s">
        <v>1900</v>
      </c>
    </row>
    <row r="167" spans="1:58" s="3" customFormat="1" ht="27" customHeight="1">
      <c r="A167" s="16"/>
      <c r="B167" s="100" t="s">
        <v>1901</v>
      </c>
      <c r="C167" s="100" t="s">
        <v>1578</v>
      </c>
      <c r="D167" s="98" t="s">
        <v>1902</v>
      </c>
      <c r="E167" s="431" t="s">
        <v>1903</v>
      </c>
      <c r="F167" s="432"/>
      <c r="G167" s="432"/>
      <c r="H167" s="432"/>
      <c r="I167" s="100" t="s">
        <v>1594</v>
      </c>
      <c r="J167" s="101">
        <v>2</v>
      </c>
      <c r="K167" s="424">
        <v>78.72</v>
      </c>
      <c r="L167" s="425"/>
      <c r="M167" s="425"/>
      <c r="N167" s="426"/>
      <c r="O167" s="383">
        <f>ROUND($U$167*$J$167,2)</f>
        <v>157.44</v>
      </c>
      <c r="P167" s="432"/>
      <c r="Q167" s="99" t="s">
        <v>1595</v>
      </c>
      <c r="R167" s="16"/>
      <c r="S167" s="103"/>
      <c r="T167" s="104" t="s">
        <v>1515</v>
      </c>
      <c r="U167" s="68">
        <f>$K$167+$L$167</f>
        <v>78.72</v>
      </c>
      <c r="V167" s="68">
        <f>ROUND($K$167*$J$167,2)</f>
        <v>157.44</v>
      </c>
      <c r="W167" s="68">
        <f>ROUND($L$167*$J$167,2)</f>
        <v>0</v>
      </c>
      <c r="Z167" s="105">
        <v>2.1000000000000001E-4</v>
      </c>
      <c r="AA167" s="105">
        <f>$Z$167*$J$167</f>
        <v>4.2000000000000002E-4</v>
      </c>
      <c r="AB167" s="105">
        <v>0</v>
      </c>
      <c r="AC167" s="106">
        <f>$AB$167*$J$167</f>
        <v>0</v>
      </c>
      <c r="AK167" s="63" t="s">
        <v>1582</v>
      </c>
      <c r="AM167" s="63" t="s">
        <v>1578</v>
      </c>
      <c r="AN167" s="63" t="s">
        <v>1536</v>
      </c>
      <c r="AR167" s="63" t="s">
        <v>1577</v>
      </c>
      <c r="AX167" s="107">
        <f>IF($T$167="základní",$O$167,0)</f>
        <v>157.44</v>
      </c>
      <c r="AY167" s="107">
        <f>IF($T$167="snížená",$O$167,0)</f>
        <v>0</v>
      </c>
      <c r="AZ167" s="107">
        <f>IF($T$167="zákl. přenesená",$O$167,0)</f>
        <v>0</v>
      </c>
      <c r="BA167" s="107">
        <f>IF($T$167="sníž. přenesená",$O$167,0)</f>
        <v>0</v>
      </c>
      <c r="BB167" s="107">
        <f>IF($T$167="nulová",$O$167,0)</f>
        <v>0</v>
      </c>
      <c r="BC167" s="63" t="s">
        <v>1501</v>
      </c>
      <c r="BD167" s="107">
        <f>ROUND($U$167*$J$167,2)</f>
        <v>157.44</v>
      </c>
      <c r="BE167" s="63" t="s">
        <v>1582</v>
      </c>
      <c r="BF167" s="63" t="s">
        <v>1904</v>
      </c>
    </row>
    <row r="168" spans="1:58" s="3" customFormat="1" ht="27" customHeight="1">
      <c r="A168" s="16"/>
      <c r="B168" s="100" t="s">
        <v>1905</v>
      </c>
      <c r="C168" s="100" t="s">
        <v>1578</v>
      </c>
      <c r="D168" s="98" t="s">
        <v>1906</v>
      </c>
      <c r="E168" s="431" t="s">
        <v>1907</v>
      </c>
      <c r="F168" s="432"/>
      <c r="G168" s="432"/>
      <c r="H168" s="432"/>
      <c r="I168" s="100" t="s">
        <v>1594</v>
      </c>
      <c r="J168" s="101">
        <v>1</v>
      </c>
      <c r="K168" s="424">
        <v>191.88</v>
      </c>
      <c r="L168" s="425"/>
      <c r="M168" s="425"/>
      <c r="N168" s="426"/>
      <c r="O168" s="383">
        <f>ROUND($U$168*$J$168,2)</f>
        <v>191.88</v>
      </c>
      <c r="P168" s="432"/>
      <c r="Q168" s="99" t="s">
        <v>1595</v>
      </c>
      <c r="R168" s="16"/>
      <c r="S168" s="103"/>
      <c r="T168" s="104" t="s">
        <v>1515</v>
      </c>
      <c r="U168" s="68">
        <f>$K$168+$L$168</f>
        <v>191.88</v>
      </c>
      <c r="V168" s="68">
        <f>ROUND($K$168*$J$168,2)</f>
        <v>191.88</v>
      </c>
      <c r="W168" s="68">
        <f>ROUND($L$168*$J$168,2)</f>
        <v>0</v>
      </c>
      <c r="Z168" s="105">
        <v>5.0000000000000001E-4</v>
      </c>
      <c r="AA168" s="105">
        <f>$Z$168*$J$168</f>
        <v>5.0000000000000001E-4</v>
      </c>
      <c r="AB168" s="105">
        <v>0</v>
      </c>
      <c r="AC168" s="106">
        <f>$AB$168*$J$168</f>
        <v>0</v>
      </c>
      <c r="AK168" s="63" t="s">
        <v>1582</v>
      </c>
      <c r="AM168" s="63" t="s">
        <v>1578</v>
      </c>
      <c r="AN168" s="63" t="s">
        <v>1536</v>
      </c>
      <c r="AR168" s="63" t="s">
        <v>1577</v>
      </c>
      <c r="AX168" s="107">
        <f>IF($T$168="základní",$O$168,0)</f>
        <v>191.88</v>
      </c>
      <c r="AY168" s="107">
        <f>IF($T$168="snížená",$O$168,0)</f>
        <v>0</v>
      </c>
      <c r="AZ168" s="107">
        <f>IF($T$168="zákl. přenesená",$O$168,0)</f>
        <v>0</v>
      </c>
      <c r="BA168" s="107">
        <f>IF($T$168="sníž. přenesená",$O$168,0)</f>
        <v>0</v>
      </c>
      <c r="BB168" s="107">
        <f>IF($T$168="nulová",$O$168,0)</f>
        <v>0</v>
      </c>
      <c r="BC168" s="63" t="s">
        <v>1501</v>
      </c>
      <c r="BD168" s="107">
        <f>ROUND($U$168*$J$168,2)</f>
        <v>191.88</v>
      </c>
      <c r="BE168" s="63" t="s">
        <v>1582</v>
      </c>
      <c r="BF168" s="63" t="s">
        <v>1908</v>
      </c>
    </row>
    <row r="169" spans="1:58" s="3" customFormat="1" ht="27" customHeight="1">
      <c r="A169" s="16"/>
      <c r="B169" s="100" t="s">
        <v>1909</v>
      </c>
      <c r="C169" s="100" t="s">
        <v>1578</v>
      </c>
      <c r="D169" s="98" t="s">
        <v>1910</v>
      </c>
      <c r="E169" s="431" t="s">
        <v>1911</v>
      </c>
      <c r="F169" s="432"/>
      <c r="G169" s="432"/>
      <c r="H169" s="432"/>
      <c r="I169" s="100" t="s">
        <v>1594</v>
      </c>
      <c r="J169" s="101">
        <v>2</v>
      </c>
      <c r="K169" s="424">
        <v>273.88</v>
      </c>
      <c r="L169" s="425"/>
      <c r="M169" s="425"/>
      <c r="N169" s="426"/>
      <c r="O169" s="383">
        <f>ROUND($U$169*$J$169,2)</f>
        <v>547.76</v>
      </c>
      <c r="P169" s="432"/>
      <c r="Q169" s="99" t="s">
        <v>1595</v>
      </c>
      <c r="R169" s="16"/>
      <c r="S169" s="103"/>
      <c r="T169" s="104" t="s">
        <v>1515</v>
      </c>
      <c r="U169" s="68">
        <f>$K$169+$L$169</f>
        <v>273.88</v>
      </c>
      <c r="V169" s="68">
        <f>ROUND($K$169*$J$169,2)</f>
        <v>547.76</v>
      </c>
      <c r="W169" s="68">
        <f>ROUND($L$169*$J$169,2)</f>
        <v>0</v>
      </c>
      <c r="Z169" s="105">
        <v>6.9999999999999999E-4</v>
      </c>
      <c r="AA169" s="105">
        <f>$Z$169*$J$169</f>
        <v>1.4E-3</v>
      </c>
      <c r="AB169" s="105">
        <v>0</v>
      </c>
      <c r="AC169" s="106">
        <f>$AB$169*$J$169</f>
        <v>0</v>
      </c>
      <c r="AK169" s="63" t="s">
        <v>1582</v>
      </c>
      <c r="AM169" s="63" t="s">
        <v>1578</v>
      </c>
      <c r="AN169" s="63" t="s">
        <v>1536</v>
      </c>
      <c r="AR169" s="63" t="s">
        <v>1577</v>
      </c>
      <c r="AX169" s="107">
        <f>IF($T$169="základní",$O$169,0)</f>
        <v>547.76</v>
      </c>
      <c r="AY169" s="107">
        <f>IF($T$169="snížená",$O$169,0)</f>
        <v>0</v>
      </c>
      <c r="AZ169" s="107">
        <f>IF($T$169="zákl. přenesená",$O$169,0)</f>
        <v>0</v>
      </c>
      <c r="BA169" s="107">
        <f>IF($T$169="sníž. přenesená",$O$169,0)</f>
        <v>0</v>
      </c>
      <c r="BB169" s="107">
        <f>IF($T$169="nulová",$O$169,0)</f>
        <v>0</v>
      </c>
      <c r="BC169" s="63" t="s">
        <v>1501</v>
      </c>
      <c r="BD169" s="107">
        <f>ROUND($U$169*$J$169,2)</f>
        <v>547.76</v>
      </c>
      <c r="BE169" s="63" t="s">
        <v>1582</v>
      </c>
      <c r="BF169" s="63" t="s">
        <v>1912</v>
      </c>
    </row>
    <row r="170" spans="1:58" s="3" customFormat="1" ht="15.75" customHeight="1">
      <c r="A170" s="16"/>
      <c r="B170" s="100" t="s">
        <v>1913</v>
      </c>
      <c r="C170" s="100" t="s">
        <v>1578</v>
      </c>
      <c r="D170" s="98" t="s">
        <v>1914</v>
      </c>
      <c r="E170" s="431" t="s">
        <v>1915</v>
      </c>
      <c r="F170" s="432"/>
      <c r="G170" s="432"/>
      <c r="H170" s="432"/>
      <c r="I170" s="100" t="s">
        <v>1594</v>
      </c>
      <c r="J170" s="101">
        <v>42</v>
      </c>
      <c r="K170" s="424">
        <v>4.92</v>
      </c>
      <c r="L170" s="425"/>
      <c r="M170" s="425"/>
      <c r="N170" s="426"/>
      <c r="O170" s="383">
        <f>ROUND($U$170*$J$170,2)</f>
        <v>206.64</v>
      </c>
      <c r="P170" s="432"/>
      <c r="Q170" s="99" t="s">
        <v>1595</v>
      </c>
      <c r="R170" s="16"/>
      <c r="S170" s="103"/>
      <c r="T170" s="104" t="s">
        <v>1515</v>
      </c>
      <c r="U170" s="68">
        <f>$K$170+$L$170</f>
        <v>4.92</v>
      </c>
      <c r="V170" s="68">
        <f>ROUND($K$170*$J$170,2)</f>
        <v>206.64</v>
      </c>
      <c r="W170" s="68">
        <f>ROUND($L$170*$J$170,2)</f>
        <v>0</v>
      </c>
      <c r="Z170" s="105">
        <v>2.4000000000000001E-4</v>
      </c>
      <c r="AA170" s="105">
        <f>$Z$170*$J$170</f>
        <v>1.008E-2</v>
      </c>
      <c r="AB170" s="105">
        <v>0</v>
      </c>
      <c r="AC170" s="106">
        <f>$AB$170*$J$170</f>
        <v>0</v>
      </c>
      <c r="AK170" s="63" t="s">
        <v>1582</v>
      </c>
      <c r="AM170" s="63" t="s">
        <v>1578</v>
      </c>
      <c r="AN170" s="63" t="s">
        <v>1536</v>
      </c>
      <c r="AR170" s="63" t="s">
        <v>1577</v>
      </c>
      <c r="AX170" s="107">
        <f>IF($T$170="základní",$O$170,0)</f>
        <v>206.64</v>
      </c>
      <c r="AY170" s="107">
        <f>IF($T$170="snížená",$O$170,0)</f>
        <v>0</v>
      </c>
      <c r="AZ170" s="107">
        <f>IF($T$170="zákl. přenesená",$O$170,0)</f>
        <v>0</v>
      </c>
      <c r="BA170" s="107">
        <f>IF($T$170="sníž. přenesená",$O$170,0)</f>
        <v>0</v>
      </c>
      <c r="BB170" s="107">
        <f>IF($T$170="nulová",$O$170,0)</f>
        <v>0</v>
      </c>
      <c r="BC170" s="63" t="s">
        <v>1501</v>
      </c>
      <c r="BD170" s="107">
        <f>ROUND($U$170*$J$170,2)</f>
        <v>206.64</v>
      </c>
      <c r="BE170" s="63" t="s">
        <v>1582</v>
      </c>
      <c r="BF170" s="63" t="s">
        <v>1916</v>
      </c>
    </row>
    <row r="171" spans="1:58" s="3" customFormat="1" ht="27" customHeight="1">
      <c r="A171" s="16"/>
      <c r="B171" s="100" t="s">
        <v>1917</v>
      </c>
      <c r="C171" s="100" t="s">
        <v>1578</v>
      </c>
      <c r="D171" s="98" t="s">
        <v>1616</v>
      </c>
      <c r="E171" s="431" t="s">
        <v>1617</v>
      </c>
      <c r="F171" s="432"/>
      <c r="G171" s="432"/>
      <c r="H171" s="432"/>
      <c r="I171" s="100" t="s">
        <v>1618</v>
      </c>
      <c r="J171" s="101">
        <v>8.7999999999999995E-2</v>
      </c>
      <c r="K171" s="424">
        <v>478.88</v>
      </c>
      <c r="L171" s="425"/>
      <c r="M171" s="425"/>
      <c r="N171" s="426"/>
      <c r="O171" s="383">
        <f>ROUND($U$171*$J$171,2)</f>
        <v>42.14</v>
      </c>
      <c r="P171" s="432"/>
      <c r="Q171" s="99" t="s">
        <v>1595</v>
      </c>
      <c r="R171" s="16"/>
      <c r="S171" s="103"/>
      <c r="T171" s="104" t="s">
        <v>1515</v>
      </c>
      <c r="U171" s="68">
        <f>$K$171+$L$171</f>
        <v>478.88</v>
      </c>
      <c r="V171" s="68">
        <f>ROUND($K$171*$J$171,2)</f>
        <v>42.14</v>
      </c>
      <c r="W171" s="68">
        <f>ROUND($L$171*$J$171,2)</f>
        <v>0</v>
      </c>
      <c r="Z171" s="105">
        <v>0</v>
      </c>
      <c r="AA171" s="105">
        <f>$Z$171*$J$171</f>
        <v>0</v>
      </c>
      <c r="AB171" s="105">
        <v>0</v>
      </c>
      <c r="AC171" s="106">
        <f>$AB$171*$J$171</f>
        <v>0</v>
      </c>
      <c r="AK171" s="63" t="s">
        <v>1582</v>
      </c>
      <c r="AM171" s="63" t="s">
        <v>1578</v>
      </c>
      <c r="AN171" s="63" t="s">
        <v>1536</v>
      </c>
      <c r="AR171" s="63" t="s">
        <v>1577</v>
      </c>
      <c r="AX171" s="107">
        <f>IF($T$171="základní",$O$171,0)</f>
        <v>42.14</v>
      </c>
      <c r="AY171" s="107">
        <f>IF($T$171="snížená",$O$171,0)</f>
        <v>0</v>
      </c>
      <c r="AZ171" s="107">
        <f>IF($T$171="zákl. přenesená",$O$171,0)</f>
        <v>0</v>
      </c>
      <c r="BA171" s="107">
        <f>IF($T$171="sníž. přenesená",$O$171,0)</f>
        <v>0</v>
      </c>
      <c r="BB171" s="107">
        <f>IF($T$171="nulová",$O$171,0)</f>
        <v>0</v>
      </c>
      <c r="BC171" s="63" t="s">
        <v>1501</v>
      </c>
      <c r="BD171" s="107">
        <f>ROUND($U$171*$J$171,2)</f>
        <v>42.14</v>
      </c>
      <c r="BE171" s="63" t="s">
        <v>1582</v>
      </c>
      <c r="BF171" s="63" t="s">
        <v>1619</v>
      </c>
    </row>
    <row r="172" spans="1:58" s="87" customFormat="1" ht="30.75" customHeight="1">
      <c r="A172" s="88"/>
      <c r="C172" s="96" t="s">
        <v>1626</v>
      </c>
      <c r="K172" s="332"/>
      <c r="L172" s="433">
        <f>$BD$172</f>
        <v>9154.5400000000009</v>
      </c>
      <c r="M172" s="434"/>
      <c r="N172" s="434"/>
      <c r="O172" s="435" t="s">
        <v>1576</v>
      </c>
      <c r="P172" s="434"/>
      <c r="R172" s="88"/>
      <c r="S172" s="91"/>
      <c r="V172" s="92">
        <f>SUM($V$173:$V$175)</f>
        <v>9154.5400000000009</v>
      </c>
      <c r="W172" s="92">
        <f>SUM($W$173:$W$175)</f>
        <v>0</v>
      </c>
      <c r="Y172" s="93">
        <f>SUM($Y$173:$Y$175)</f>
        <v>0</v>
      </c>
      <c r="AA172" s="93">
        <f>SUM($AA$173:$AA$175)</f>
        <v>0.20704</v>
      </c>
      <c r="AC172" s="94">
        <f>SUM($AC$173:$AC$175)</f>
        <v>0</v>
      </c>
      <c r="AK172" s="90" t="s">
        <v>1536</v>
      </c>
      <c r="AM172" s="90" t="s">
        <v>1530</v>
      </c>
      <c r="AN172" s="90" t="s">
        <v>1501</v>
      </c>
      <c r="AR172" s="90" t="s">
        <v>1577</v>
      </c>
      <c r="BD172" s="95">
        <f>SUM($BD$173:$BD$175)</f>
        <v>9154.5400000000009</v>
      </c>
    </row>
    <row r="173" spans="1:58" s="3" customFormat="1" ht="27" customHeight="1">
      <c r="A173" s="16"/>
      <c r="B173" s="100" t="s">
        <v>1918</v>
      </c>
      <c r="C173" s="100" t="s">
        <v>1578</v>
      </c>
      <c r="D173" s="98" t="s">
        <v>1919</v>
      </c>
      <c r="E173" s="431" t="s">
        <v>1920</v>
      </c>
      <c r="F173" s="432"/>
      <c r="G173" s="432"/>
      <c r="H173" s="432"/>
      <c r="I173" s="100" t="s">
        <v>1921</v>
      </c>
      <c r="J173" s="101">
        <v>32</v>
      </c>
      <c r="K173" s="424">
        <v>101.67999999999999</v>
      </c>
      <c r="L173" s="425"/>
      <c r="M173" s="425"/>
      <c r="N173" s="426"/>
      <c r="O173" s="383">
        <f>ROUND($U$173*$J$173,2)</f>
        <v>3253.76</v>
      </c>
      <c r="P173" s="432"/>
      <c r="Q173" s="99" t="s">
        <v>1595</v>
      </c>
      <c r="R173" s="16"/>
      <c r="S173" s="103"/>
      <c r="T173" s="104" t="s">
        <v>1515</v>
      </c>
      <c r="U173" s="68">
        <f>$K$173+$L$173</f>
        <v>101.67999999999999</v>
      </c>
      <c r="V173" s="68">
        <f>ROUND($K$173*$J$173,2)</f>
        <v>3253.76</v>
      </c>
      <c r="W173" s="68">
        <f>ROUND($L$173*$J$173,2)</f>
        <v>0</v>
      </c>
      <c r="Z173" s="105">
        <v>6.9999999999999994E-5</v>
      </c>
      <c r="AA173" s="105">
        <f>$Z$173*$J$173</f>
        <v>2.2399999999999998E-3</v>
      </c>
      <c r="AB173" s="105">
        <v>0</v>
      </c>
      <c r="AC173" s="106">
        <f>$AB$173*$J$173</f>
        <v>0</v>
      </c>
      <c r="AK173" s="63" t="s">
        <v>1582</v>
      </c>
      <c r="AM173" s="63" t="s">
        <v>1578</v>
      </c>
      <c r="AN173" s="63" t="s">
        <v>1536</v>
      </c>
      <c r="AR173" s="63" t="s">
        <v>1577</v>
      </c>
      <c r="AX173" s="107">
        <f>IF($T$173="základní",$O$173,0)</f>
        <v>3253.76</v>
      </c>
      <c r="AY173" s="107">
        <f>IF($T$173="snížená",$O$173,0)</f>
        <v>0</v>
      </c>
      <c r="AZ173" s="107">
        <f>IF($T$173="zákl. přenesená",$O$173,0)</f>
        <v>0</v>
      </c>
      <c r="BA173" s="107">
        <f>IF($T$173="sníž. přenesená",$O$173,0)</f>
        <v>0</v>
      </c>
      <c r="BB173" s="107">
        <f>IF($T$173="nulová",$O$173,0)</f>
        <v>0</v>
      </c>
      <c r="BC173" s="63" t="s">
        <v>1501</v>
      </c>
      <c r="BD173" s="107">
        <f>ROUND($U$173*$J$173,2)</f>
        <v>3253.76</v>
      </c>
      <c r="BE173" s="63" t="s">
        <v>1582</v>
      </c>
      <c r="BF173" s="63" t="s">
        <v>1922</v>
      </c>
    </row>
    <row r="174" spans="1:58" s="3" customFormat="1" ht="27" customHeight="1">
      <c r="A174" s="16"/>
      <c r="B174" s="113" t="s">
        <v>1923</v>
      </c>
      <c r="C174" s="113" t="s">
        <v>1651</v>
      </c>
      <c r="D174" s="114" t="s">
        <v>1924</v>
      </c>
      <c r="E174" s="438" t="s">
        <v>1925</v>
      </c>
      <c r="F174" s="439"/>
      <c r="G174" s="439"/>
      <c r="H174" s="439"/>
      <c r="I174" s="113" t="s">
        <v>1594</v>
      </c>
      <c r="J174" s="115">
        <v>128</v>
      </c>
      <c r="K174" s="427">
        <v>45.099999999999994</v>
      </c>
      <c r="L174" s="428"/>
      <c r="M174" s="428"/>
      <c r="N174" s="429"/>
      <c r="O174" s="440">
        <f>ROUND($U$174*$J$174,2)</f>
        <v>5772.8</v>
      </c>
      <c r="P174" s="441"/>
      <c r="Q174" s="99" t="s">
        <v>1595</v>
      </c>
      <c r="R174" s="16"/>
      <c r="S174" s="103"/>
      <c r="T174" s="104" t="s">
        <v>1515</v>
      </c>
      <c r="U174" s="68">
        <f>$K$174+$L$174</f>
        <v>45.099999999999994</v>
      </c>
      <c r="V174" s="68">
        <f>ROUND($K$174*$J$174,2)</f>
        <v>5772.8</v>
      </c>
      <c r="W174" s="68">
        <f>ROUND($L$174*$J$174,2)</f>
        <v>0</v>
      </c>
      <c r="Z174" s="105">
        <v>1.6000000000000001E-3</v>
      </c>
      <c r="AA174" s="105">
        <f>$Z$174*$J$174</f>
        <v>0.20480000000000001</v>
      </c>
      <c r="AB174" s="105">
        <v>0</v>
      </c>
      <c r="AC174" s="106">
        <f>$AB$174*$J$174</f>
        <v>0</v>
      </c>
      <c r="AK174" s="63" t="s">
        <v>1654</v>
      </c>
      <c r="AM174" s="63" t="s">
        <v>1651</v>
      </c>
      <c r="AN174" s="63" t="s">
        <v>1536</v>
      </c>
      <c r="AR174" s="63" t="s">
        <v>1577</v>
      </c>
      <c r="AX174" s="107">
        <f>IF($T$174="základní",$O$174,0)</f>
        <v>5772.8</v>
      </c>
      <c r="AY174" s="107">
        <f>IF($T$174="snížená",$O$174,0)</f>
        <v>0</v>
      </c>
      <c r="AZ174" s="107">
        <f>IF($T$174="zákl. přenesená",$O$174,0)</f>
        <v>0</v>
      </c>
      <c r="BA174" s="107">
        <f>IF($T$174="sníž. přenesená",$O$174,0)</f>
        <v>0</v>
      </c>
      <c r="BB174" s="107">
        <f>IF($T$174="nulová",$O$174,0)</f>
        <v>0</v>
      </c>
      <c r="BC174" s="63" t="s">
        <v>1501</v>
      </c>
      <c r="BD174" s="107">
        <f>ROUND($U$174*$J$174,2)</f>
        <v>5772.8</v>
      </c>
      <c r="BE174" s="63" t="s">
        <v>1582</v>
      </c>
      <c r="BF174" s="63" t="s">
        <v>1926</v>
      </c>
    </row>
    <row r="175" spans="1:58" s="3" customFormat="1" ht="27" customHeight="1">
      <c r="A175" s="16"/>
      <c r="B175" s="100" t="s">
        <v>1927</v>
      </c>
      <c r="C175" s="100" t="s">
        <v>1578</v>
      </c>
      <c r="D175" s="98" t="s">
        <v>1928</v>
      </c>
      <c r="E175" s="431" t="s">
        <v>1929</v>
      </c>
      <c r="F175" s="432"/>
      <c r="G175" s="432"/>
      <c r="H175" s="432"/>
      <c r="I175" s="100" t="s">
        <v>1618</v>
      </c>
      <c r="J175" s="101">
        <v>0.20699999999999999</v>
      </c>
      <c r="K175" s="424">
        <v>618.28</v>
      </c>
      <c r="L175" s="425"/>
      <c r="M175" s="425"/>
      <c r="N175" s="426"/>
      <c r="O175" s="383">
        <f>ROUND($U$175*$J$175,2)</f>
        <v>127.98</v>
      </c>
      <c r="P175" s="432"/>
      <c r="Q175" s="99" t="s">
        <v>1595</v>
      </c>
      <c r="R175" s="16"/>
      <c r="S175" s="103"/>
      <c r="T175" s="104" t="s">
        <v>1515</v>
      </c>
      <c r="U175" s="68">
        <f>$K$175+$L$175</f>
        <v>618.28</v>
      </c>
      <c r="V175" s="68">
        <f>ROUND($K$175*$J$175,2)</f>
        <v>127.98</v>
      </c>
      <c r="W175" s="68">
        <f>ROUND($L$175*$J$175,2)</f>
        <v>0</v>
      </c>
      <c r="Z175" s="105">
        <v>0</v>
      </c>
      <c r="AA175" s="105">
        <f>$Z$175*$J$175</f>
        <v>0</v>
      </c>
      <c r="AB175" s="105">
        <v>0</v>
      </c>
      <c r="AC175" s="106">
        <f>$AB$175*$J$175</f>
        <v>0</v>
      </c>
      <c r="AK175" s="63" t="s">
        <v>1582</v>
      </c>
      <c r="AM175" s="63" t="s">
        <v>1578</v>
      </c>
      <c r="AN175" s="63" t="s">
        <v>1536</v>
      </c>
      <c r="AR175" s="63" t="s">
        <v>1577</v>
      </c>
      <c r="AX175" s="107">
        <f>IF($T$175="základní",$O$175,0)</f>
        <v>127.98</v>
      </c>
      <c r="AY175" s="107">
        <f>IF($T$175="snížená",$O$175,0)</f>
        <v>0</v>
      </c>
      <c r="AZ175" s="107">
        <f>IF($T$175="zákl. přenesená",$O$175,0)</f>
        <v>0</v>
      </c>
      <c r="BA175" s="107">
        <f>IF($T$175="sníž. přenesená",$O$175,0)</f>
        <v>0</v>
      </c>
      <c r="BB175" s="107">
        <f>IF($T$175="nulová",$O$175,0)</f>
        <v>0</v>
      </c>
      <c r="BC175" s="63" t="s">
        <v>1501</v>
      </c>
      <c r="BD175" s="107">
        <f>ROUND($U$175*$J$175,2)</f>
        <v>127.98</v>
      </c>
      <c r="BE175" s="63" t="s">
        <v>1582</v>
      </c>
      <c r="BF175" s="63" t="s">
        <v>1930</v>
      </c>
    </row>
    <row r="176" spans="1:58" s="87" customFormat="1" ht="30.75" customHeight="1">
      <c r="A176" s="88"/>
      <c r="C176" s="96" t="s">
        <v>1627</v>
      </c>
      <c r="K176" s="332"/>
      <c r="L176" s="433">
        <f>$BD$176</f>
        <v>12701.8</v>
      </c>
      <c r="M176" s="434"/>
      <c r="N176" s="434"/>
      <c r="O176" s="435" t="s">
        <v>1576</v>
      </c>
      <c r="P176" s="434"/>
      <c r="R176" s="88"/>
      <c r="S176" s="91"/>
      <c r="V176" s="92">
        <f>SUM($V$177:$V$181)</f>
        <v>12701.8</v>
      </c>
      <c r="W176" s="92">
        <f>SUM($W$177:$W$181)</f>
        <v>0</v>
      </c>
      <c r="Y176" s="93">
        <f>SUM($Y$177:$Y$181)</f>
        <v>0</v>
      </c>
      <c r="AA176" s="93">
        <f>SUM($AA$177:$AA$181)</f>
        <v>3.372E-2</v>
      </c>
      <c r="AC176" s="94">
        <f>SUM($AC$177:$AC$181)</f>
        <v>0</v>
      </c>
      <c r="AK176" s="90" t="s">
        <v>1536</v>
      </c>
      <c r="AM176" s="90" t="s">
        <v>1530</v>
      </c>
      <c r="AN176" s="90" t="s">
        <v>1501</v>
      </c>
      <c r="AR176" s="90" t="s">
        <v>1577</v>
      </c>
      <c r="BD176" s="95">
        <f>SUM($BD$177:$BD$181)</f>
        <v>12701.8</v>
      </c>
    </row>
    <row r="177" spans="1:58" s="3" customFormat="1" ht="27" customHeight="1">
      <c r="A177" s="16"/>
      <c r="B177" s="100" t="s">
        <v>1931</v>
      </c>
      <c r="C177" s="100" t="s">
        <v>1578</v>
      </c>
      <c r="D177" s="98" t="s">
        <v>1932</v>
      </c>
      <c r="E177" s="431" t="s">
        <v>1933</v>
      </c>
      <c r="F177" s="432"/>
      <c r="G177" s="432"/>
      <c r="H177" s="432"/>
      <c r="I177" s="100" t="s">
        <v>1632</v>
      </c>
      <c r="J177" s="101">
        <v>4</v>
      </c>
      <c r="K177" s="424">
        <v>57.4</v>
      </c>
      <c r="L177" s="425"/>
      <c r="M177" s="425"/>
      <c r="N177" s="426"/>
      <c r="O177" s="383">
        <f>ROUND($U$177*$J$177,2)</f>
        <v>229.6</v>
      </c>
      <c r="P177" s="432"/>
      <c r="Q177" s="99" t="s">
        <v>1595</v>
      </c>
      <c r="R177" s="16"/>
      <c r="S177" s="103"/>
      <c r="T177" s="104" t="s">
        <v>1515</v>
      </c>
      <c r="U177" s="68">
        <f>$K$177+$L$177</f>
        <v>57.4</v>
      </c>
      <c r="V177" s="68">
        <f>ROUND($K$177*$J$177,2)</f>
        <v>229.6</v>
      </c>
      <c r="W177" s="68">
        <f>ROUND($L$177*$J$177,2)</f>
        <v>0</v>
      </c>
      <c r="Z177" s="105">
        <v>2.7E-4</v>
      </c>
      <c r="AA177" s="105">
        <f>$Z$177*$J$177</f>
        <v>1.08E-3</v>
      </c>
      <c r="AB177" s="105">
        <v>0</v>
      </c>
      <c r="AC177" s="106">
        <f>$AB$177*$J$177</f>
        <v>0</v>
      </c>
      <c r="AK177" s="63" t="s">
        <v>1582</v>
      </c>
      <c r="AM177" s="63" t="s">
        <v>1578</v>
      </c>
      <c r="AN177" s="63" t="s">
        <v>1536</v>
      </c>
      <c r="AR177" s="63" t="s">
        <v>1577</v>
      </c>
      <c r="AX177" s="107">
        <f>IF($T$177="základní",$O$177,0)</f>
        <v>229.6</v>
      </c>
      <c r="AY177" s="107">
        <f>IF($T$177="snížená",$O$177,0)</f>
        <v>0</v>
      </c>
      <c r="AZ177" s="107">
        <f>IF($T$177="zákl. přenesená",$O$177,0)</f>
        <v>0</v>
      </c>
      <c r="BA177" s="107">
        <f>IF($T$177="sníž. přenesená",$O$177,0)</f>
        <v>0</v>
      </c>
      <c r="BB177" s="107">
        <f>IF($T$177="nulová",$O$177,0)</f>
        <v>0</v>
      </c>
      <c r="BC177" s="63" t="s">
        <v>1501</v>
      </c>
      <c r="BD177" s="107">
        <f>ROUND($U$177*$J$177,2)</f>
        <v>229.6</v>
      </c>
      <c r="BE177" s="63" t="s">
        <v>1582</v>
      </c>
      <c r="BF177" s="63" t="s">
        <v>1934</v>
      </c>
    </row>
    <row r="178" spans="1:58" s="3" customFormat="1" ht="39" customHeight="1">
      <c r="A178" s="16"/>
      <c r="B178" s="100" t="s">
        <v>1654</v>
      </c>
      <c r="C178" s="100" t="s">
        <v>1578</v>
      </c>
      <c r="D178" s="98" t="s">
        <v>1935</v>
      </c>
      <c r="E178" s="431" t="s">
        <v>1936</v>
      </c>
      <c r="F178" s="432"/>
      <c r="G178" s="432"/>
      <c r="H178" s="432"/>
      <c r="I178" s="100" t="s">
        <v>1648</v>
      </c>
      <c r="J178" s="101">
        <v>50</v>
      </c>
      <c r="K178" s="424">
        <v>27.06</v>
      </c>
      <c r="L178" s="425"/>
      <c r="M178" s="425"/>
      <c r="N178" s="426"/>
      <c r="O178" s="383">
        <f>ROUND($U$178*$J$178,2)</f>
        <v>1353</v>
      </c>
      <c r="P178" s="432"/>
      <c r="Q178" s="99" t="s">
        <v>1595</v>
      </c>
      <c r="R178" s="16"/>
      <c r="S178" s="103"/>
      <c r="T178" s="104" t="s">
        <v>1515</v>
      </c>
      <c r="U178" s="68">
        <f>$K$178+$L$178</f>
        <v>27.06</v>
      </c>
      <c r="V178" s="68">
        <f>ROUND($K$178*$J$178,2)</f>
        <v>1353</v>
      </c>
      <c r="W178" s="68">
        <f>ROUND($L$178*$J$178,2)</f>
        <v>0</v>
      </c>
      <c r="Z178" s="105">
        <v>1.2E-4</v>
      </c>
      <c r="AA178" s="105">
        <f>$Z$178*$J$178</f>
        <v>6.0000000000000001E-3</v>
      </c>
      <c r="AB178" s="105">
        <v>0</v>
      </c>
      <c r="AC178" s="106">
        <f>$AB$178*$J$178</f>
        <v>0</v>
      </c>
      <c r="AK178" s="63" t="s">
        <v>1582</v>
      </c>
      <c r="AM178" s="63" t="s">
        <v>1578</v>
      </c>
      <c r="AN178" s="63" t="s">
        <v>1536</v>
      </c>
      <c r="AR178" s="63" t="s">
        <v>1577</v>
      </c>
      <c r="AX178" s="107">
        <f>IF($T$178="základní",$O$178,0)</f>
        <v>1353</v>
      </c>
      <c r="AY178" s="107">
        <f>IF($T$178="snížená",$O$178,0)</f>
        <v>0</v>
      </c>
      <c r="AZ178" s="107">
        <f>IF($T$178="zákl. přenesená",$O$178,0)</f>
        <v>0</v>
      </c>
      <c r="BA178" s="107">
        <f>IF($T$178="sníž. přenesená",$O$178,0)</f>
        <v>0</v>
      </c>
      <c r="BB178" s="107">
        <f>IF($T$178="nulová",$O$178,0)</f>
        <v>0</v>
      </c>
      <c r="BC178" s="63" t="s">
        <v>1501</v>
      </c>
      <c r="BD178" s="107">
        <f>ROUND($U$178*$J$178,2)</f>
        <v>1353</v>
      </c>
      <c r="BE178" s="63" t="s">
        <v>1582</v>
      </c>
      <c r="BF178" s="63" t="s">
        <v>1937</v>
      </c>
    </row>
    <row r="179" spans="1:58" s="3" customFormat="1" ht="27" customHeight="1">
      <c r="A179" s="16"/>
      <c r="B179" s="100" t="s">
        <v>1938</v>
      </c>
      <c r="C179" s="100" t="s">
        <v>1578</v>
      </c>
      <c r="D179" s="98" t="s">
        <v>1939</v>
      </c>
      <c r="E179" s="431" t="s">
        <v>1940</v>
      </c>
      <c r="F179" s="432"/>
      <c r="G179" s="432"/>
      <c r="H179" s="432"/>
      <c r="I179" s="100" t="s">
        <v>1648</v>
      </c>
      <c r="J179" s="101">
        <v>272</v>
      </c>
      <c r="K179" s="424">
        <v>12.299999999999999</v>
      </c>
      <c r="L179" s="425"/>
      <c r="M179" s="425"/>
      <c r="N179" s="426"/>
      <c r="O179" s="383">
        <f>ROUND($U$179*$J$179,2)</f>
        <v>3345.6</v>
      </c>
      <c r="P179" s="432"/>
      <c r="Q179" s="99" t="s">
        <v>1595</v>
      </c>
      <c r="R179" s="16"/>
      <c r="S179" s="103"/>
      <c r="T179" s="104" t="s">
        <v>1515</v>
      </c>
      <c r="U179" s="68">
        <f>$K$179+$L$179</f>
        <v>12.299999999999999</v>
      </c>
      <c r="V179" s="68">
        <f>ROUND($K$179*$J$179,2)</f>
        <v>3345.6</v>
      </c>
      <c r="W179" s="68">
        <f>ROUND($L$179*$J$179,2)</f>
        <v>0</v>
      </c>
      <c r="Z179" s="105">
        <v>3.0000000000000001E-5</v>
      </c>
      <c r="AA179" s="105">
        <f>$Z$179*$J$179</f>
        <v>8.1600000000000006E-3</v>
      </c>
      <c r="AB179" s="105">
        <v>0</v>
      </c>
      <c r="AC179" s="106">
        <f>$AB$179*$J$179</f>
        <v>0</v>
      </c>
      <c r="AK179" s="63" t="s">
        <v>1582</v>
      </c>
      <c r="AM179" s="63" t="s">
        <v>1578</v>
      </c>
      <c r="AN179" s="63" t="s">
        <v>1536</v>
      </c>
      <c r="AR179" s="63" t="s">
        <v>1577</v>
      </c>
      <c r="AX179" s="107">
        <f>IF($T$179="základní",$O$179,0)</f>
        <v>3345.6</v>
      </c>
      <c r="AY179" s="107">
        <f>IF($T$179="snížená",$O$179,0)</f>
        <v>0</v>
      </c>
      <c r="AZ179" s="107">
        <f>IF($T$179="zákl. přenesená",$O$179,0)</f>
        <v>0</v>
      </c>
      <c r="BA179" s="107">
        <f>IF($T$179="sníž. přenesená",$O$179,0)</f>
        <v>0</v>
      </c>
      <c r="BB179" s="107">
        <f>IF($T$179="nulová",$O$179,0)</f>
        <v>0</v>
      </c>
      <c r="BC179" s="63" t="s">
        <v>1501</v>
      </c>
      <c r="BD179" s="107">
        <f>ROUND($U$179*$J$179,2)</f>
        <v>3345.6</v>
      </c>
      <c r="BE179" s="63" t="s">
        <v>1582</v>
      </c>
      <c r="BF179" s="63" t="s">
        <v>1941</v>
      </c>
    </row>
    <row r="180" spans="1:58" s="3" customFormat="1" ht="27" customHeight="1">
      <c r="A180" s="16"/>
      <c r="B180" s="100" t="s">
        <v>1942</v>
      </c>
      <c r="C180" s="100" t="s">
        <v>1578</v>
      </c>
      <c r="D180" s="98" t="s">
        <v>1943</v>
      </c>
      <c r="E180" s="431" t="s">
        <v>1944</v>
      </c>
      <c r="F180" s="432"/>
      <c r="G180" s="432"/>
      <c r="H180" s="432"/>
      <c r="I180" s="100" t="s">
        <v>1648</v>
      </c>
      <c r="J180" s="101">
        <v>104</v>
      </c>
      <c r="K180" s="424">
        <v>25.419999999999998</v>
      </c>
      <c r="L180" s="425"/>
      <c r="M180" s="425"/>
      <c r="N180" s="426"/>
      <c r="O180" s="383">
        <f>ROUND($U$180*$J$180,2)</f>
        <v>2643.68</v>
      </c>
      <c r="P180" s="432"/>
      <c r="Q180" s="99" t="s">
        <v>1595</v>
      </c>
      <c r="R180" s="16"/>
      <c r="S180" s="103"/>
      <c r="T180" s="104" t="s">
        <v>1515</v>
      </c>
      <c r="U180" s="68">
        <f>$K$180+$L$180</f>
        <v>25.419999999999998</v>
      </c>
      <c r="V180" s="68">
        <f>ROUND($K$180*$J$180,2)</f>
        <v>2643.68</v>
      </c>
      <c r="W180" s="68">
        <f>ROUND($L$180*$J$180,2)</f>
        <v>0</v>
      </c>
      <c r="Z180" s="105">
        <v>6.0000000000000002E-5</v>
      </c>
      <c r="AA180" s="105">
        <f>$Z$180*$J$180</f>
        <v>6.2399999999999999E-3</v>
      </c>
      <c r="AB180" s="105">
        <v>0</v>
      </c>
      <c r="AC180" s="106">
        <f>$AB$180*$J$180</f>
        <v>0</v>
      </c>
      <c r="AK180" s="63" t="s">
        <v>1582</v>
      </c>
      <c r="AM180" s="63" t="s">
        <v>1578</v>
      </c>
      <c r="AN180" s="63" t="s">
        <v>1536</v>
      </c>
      <c r="AR180" s="63" t="s">
        <v>1577</v>
      </c>
      <c r="AX180" s="107">
        <f>IF($T$180="základní",$O$180,0)</f>
        <v>2643.68</v>
      </c>
      <c r="AY180" s="107">
        <f>IF($T$180="snížená",$O$180,0)</f>
        <v>0</v>
      </c>
      <c r="AZ180" s="107">
        <f>IF($T$180="zákl. přenesená",$O$180,0)</f>
        <v>0</v>
      </c>
      <c r="BA180" s="107">
        <f>IF($T$180="sníž. přenesená",$O$180,0)</f>
        <v>0</v>
      </c>
      <c r="BB180" s="107">
        <f>IF($T$180="nulová",$O$180,0)</f>
        <v>0</v>
      </c>
      <c r="BC180" s="63" t="s">
        <v>1501</v>
      </c>
      <c r="BD180" s="107">
        <f>ROUND($U$180*$J$180,2)</f>
        <v>2643.68</v>
      </c>
      <c r="BE180" s="63" t="s">
        <v>1582</v>
      </c>
      <c r="BF180" s="63" t="s">
        <v>1945</v>
      </c>
    </row>
    <row r="181" spans="1:58" s="3" customFormat="1" ht="27" customHeight="1">
      <c r="A181" s="16"/>
      <c r="B181" s="100" t="s">
        <v>1946</v>
      </c>
      <c r="C181" s="100" t="s">
        <v>1578</v>
      </c>
      <c r="D181" s="98" t="s">
        <v>1947</v>
      </c>
      <c r="E181" s="431" t="s">
        <v>1948</v>
      </c>
      <c r="F181" s="432"/>
      <c r="G181" s="432"/>
      <c r="H181" s="432"/>
      <c r="I181" s="100" t="s">
        <v>1648</v>
      </c>
      <c r="J181" s="101">
        <v>136</v>
      </c>
      <c r="K181" s="424">
        <v>37.72</v>
      </c>
      <c r="L181" s="425"/>
      <c r="M181" s="425"/>
      <c r="N181" s="426"/>
      <c r="O181" s="383">
        <f>ROUND($U$181*$J$181,2)</f>
        <v>5129.92</v>
      </c>
      <c r="P181" s="432"/>
      <c r="Q181" s="99" t="s">
        <v>1595</v>
      </c>
      <c r="R181" s="16"/>
      <c r="S181" s="103"/>
      <c r="T181" s="104" t="s">
        <v>1515</v>
      </c>
      <c r="U181" s="68">
        <f>$K$181+$L$181</f>
        <v>37.72</v>
      </c>
      <c r="V181" s="68">
        <f>ROUND($K$181*$J$181,2)</f>
        <v>5129.92</v>
      </c>
      <c r="W181" s="68">
        <f>ROUND($L$181*$J$181,2)</f>
        <v>0</v>
      </c>
      <c r="Z181" s="105">
        <v>9.0000000000000006E-5</v>
      </c>
      <c r="AA181" s="105">
        <f>$Z$181*$J$181</f>
        <v>1.2240000000000001E-2</v>
      </c>
      <c r="AB181" s="105">
        <v>0</v>
      </c>
      <c r="AC181" s="106">
        <f>$AB$181*$J$181</f>
        <v>0</v>
      </c>
      <c r="AK181" s="63" t="s">
        <v>1582</v>
      </c>
      <c r="AM181" s="63" t="s">
        <v>1578</v>
      </c>
      <c r="AN181" s="63" t="s">
        <v>1536</v>
      </c>
      <c r="AR181" s="63" t="s">
        <v>1577</v>
      </c>
      <c r="AX181" s="107">
        <f>IF($T$181="základní",$O$181,0)</f>
        <v>5129.92</v>
      </c>
      <c r="AY181" s="107">
        <f>IF($T$181="snížená",$O$181,0)</f>
        <v>0</v>
      </c>
      <c r="AZ181" s="107">
        <f>IF($T$181="zákl. přenesená",$O$181,0)</f>
        <v>0</v>
      </c>
      <c r="BA181" s="107">
        <f>IF($T$181="sníž. přenesená",$O$181,0)</f>
        <v>0</v>
      </c>
      <c r="BB181" s="107">
        <f>IF($T$181="nulová",$O$181,0)</f>
        <v>0</v>
      </c>
      <c r="BC181" s="63" t="s">
        <v>1501</v>
      </c>
      <c r="BD181" s="107">
        <f>ROUND($U$181*$J$181,2)</f>
        <v>5129.92</v>
      </c>
      <c r="BE181" s="63" t="s">
        <v>1582</v>
      </c>
      <c r="BF181" s="63" t="s">
        <v>1949</v>
      </c>
    </row>
    <row r="182" spans="1:58" s="87" customFormat="1" ht="37.5" customHeight="1">
      <c r="A182" s="88"/>
      <c r="C182" s="89" t="s">
        <v>1628</v>
      </c>
      <c r="K182" s="332"/>
      <c r="L182" s="436">
        <f>$BD$182</f>
        <v>15498.82</v>
      </c>
      <c r="M182" s="434"/>
      <c r="N182" s="434"/>
      <c r="O182" s="437" t="s">
        <v>1576</v>
      </c>
      <c r="P182" s="434"/>
      <c r="R182" s="88"/>
      <c r="S182" s="91"/>
      <c r="V182" s="92">
        <f>$V$183</f>
        <v>15498.82</v>
      </c>
      <c r="W182" s="92">
        <f>$W$183</f>
        <v>0</v>
      </c>
      <c r="Y182" s="93">
        <f>$Y$183</f>
        <v>0</v>
      </c>
      <c r="AA182" s="93">
        <f>$AA$183</f>
        <v>3.1E-2</v>
      </c>
      <c r="AC182" s="94">
        <f>$AC$183</f>
        <v>0</v>
      </c>
      <c r="AK182" s="90" t="s">
        <v>1587</v>
      </c>
      <c r="AM182" s="90" t="s">
        <v>1530</v>
      </c>
      <c r="AN182" s="90" t="s">
        <v>1531</v>
      </c>
      <c r="AR182" s="90" t="s">
        <v>1577</v>
      </c>
      <c r="BD182" s="95">
        <f>$BD$183</f>
        <v>15498.82</v>
      </c>
    </row>
    <row r="183" spans="1:58" s="87" customFormat="1" ht="21" customHeight="1">
      <c r="A183" s="88"/>
      <c r="C183" s="96" t="s">
        <v>1629</v>
      </c>
      <c r="K183" s="332"/>
      <c r="L183" s="433">
        <f>$BD$183</f>
        <v>15498.82</v>
      </c>
      <c r="M183" s="434"/>
      <c r="N183" s="434"/>
      <c r="O183" s="435" t="s">
        <v>1576</v>
      </c>
      <c r="P183" s="434"/>
      <c r="R183" s="88"/>
      <c r="S183" s="91"/>
      <c r="V183" s="92">
        <f>SUM($V$184:$V$185)</f>
        <v>15498.82</v>
      </c>
      <c r="W183" s="92">
        <f>SUM($W$184:$W$185)</f>
        <v>0</v>
      </c>
      <c r="Y183" s="93">
        <f>SUM($Y$184:$Y$185)</f>
        <v>0</v>
      </c>
      <c r="AA183" s="93">
        <f>SUM($AA$184:$AA$185)</f>
        <v>3.1E-2</v>
      </c>
      <c r="AC183" s="94">
        <f>SUM($AC$184:$AC$185)</f>
        <v>0</v>
      </c>
      <c r="AK183" s="90" t="s">
        <v>1587</v>
      </c>
      <c r="AM183" s="90" t="s">
        <v>1530</v>
      </c>
      <c r="AN183" s="90" t="s">
        <v>1501</v>
      </c>
      <c r="AR183" s="90" t="s">
        <v>1577</v>
      </c>
      <c r="BD183" s="95">
        <f>SUM($BD$184:$BD$185)</f>
        <v>15498.82</v>
      </c>
    </row>
    <row r="184" spans="1:58" s="3" customFormat="1" ht="27" customHeight="1">
      <c r="A184" s="16"/>
      <c r="B184" s="100" t="s">
        <v>1950</v>
      </c>
      <c r="C184" s="100" t="s">
        <v>1578</v>
      </c>
      <c r="D184" s="162" t="s">
        <v>982</v>
      </c>
      <c r="E184" s="431" t="s">
        <v>1951</v>
      </c>
      <c r="F184" s="432"/>
      <c r="G184" s="432"/>
      <c r="H184" s="432"/>
      <c r="I184" s="100" t="s">
        <v>1594</v>
      </c>
      <c r="J184" s="101">
        <v>1</v>
      </c>
      <c r="K184" s="424">
        <v>2870</v>
      </c>
      <c r="L184" s="425"/>
      <c r="M184" s="425"/>
      <c r="N184" s="426"/>
      <c r="O184" s="383">
        <f>ROUND($U$184*$J$184,2)</f>
        <v>2870</v>
      </c>
      <c r="P184" s="432"/>
      <c r="Q184" s="99"/>
      <c r="R184" s="16"/>
      <c r="S184" s="103"/>
      <c r="T184" s="104" t="s">
        <v>1515</v>
      </c>
      <c r="U184" s="68">
        <f>$K$184+$L$184</f>
        <v>2870</v>
      </c>
      <c r="V184" s="68">
        <f>ROUND($K$184*$J$184,2)</f>
        <v>2870</v>
      </c>
      <c r="W184" s="68">
        <f>ROUND($L$184*$J$184,2)</f>
        <v>0</v>
      </c>
      <c r="Z184" s="105">
        <v>1E-3</v>
      </c>
      <c r="AA184" s="105">
        <f>$Z$184*$J$184</f>
        <v>1E-3</v>
      </c>
      <c r="AB184" s="105">
        <v>0</v>
      </c>
      <c r="AC184" s="106">
        <f>$AB$184*$J$184</f>
        <v>0</v>
      </c>
      <c r="AK184" s="63" t="s">
        <v>1656</v>
      </c>
      <c r="AM184" s="63" t="s">
        <v>1578</v>
      </c>
      <c r="AN184" s="63" t="s">
        <v>1536</v>
      </c>
      <c r="AR184" s="63" t="s">
        <v>1577</v>
      </c>
      <c r="AX184" s="107">
        <f>IF($T$184="základní",$O$184,0)</f>
        <v>2870</v>
      </c>
      <c r="AY184" s="107">
        <f>IF($T$184="snížená",$O$184,0)</f>
        <v>0</v>
      </c>
      <c r="AZ184" s="107">
        <f>IF($T$184="zákl. přenesená",$O$184,0)</f>
        <v>0</v>
      </c>
      <c r="BA184" s="107">
        <f>IF($T$184="sníž. přenesená",$O$184,0)</f>
        <v>0</v>
      </c>
      <c r="BB184" s="107">
        <f>IF($T$184="nulová",$O$184,0)</f>
        <v>0</v>
      </c>
      <c r="BC184" s="63" t="s">
        <v>1501</v>
      </c>
      <c r="BD184" s="107">
        <f>ROUND($U$184*$J$184,2)</f>
        <v>2870</v>
      </c>
      <c r="BE184" s="63" t="s">
        <v>1656</v>
      </c>
      <c r="BF184" s="63" t="s">
        <v>1952</v>
      </c>
    </row>
    <row r="185" spans="1:58" s="3" customFormat="1" ht="27" customHeight="1">
      <c r="A185" s="16"/>
      <c r="B185" s="113" t="s">
        <v>1953</v>
      </c>
      <c r="C185" s="113" t="s">
        <v>1651</v>
      </c>
      <c r="D185" s="172" t="s">
        <v>983</v>
      </c>
      <c r="E185" s="438" t="s">
        <v>1954</v>
      </c>
      <c r="F185" s="439"/>
      <c r="G185" s="439"/>
      <c r="H185" s="439"/>
      <c r="I185" s="113" t="s">
        <v>1594</v>
      </c>
      <c r="J185" s="115">
        <v>1</v>
      </c>
      <c r="K185" s="427">
        <v>12628.82</v>
      </c>
      <c r="L185" s="428"/>
      <c r="M185" s="428"/>
      <c r="N185" s="429"/>
      <c r="O185" s="440">
        <f>ROUND($U$185*$J$185,2)</f>
        <v>12628.82</v>
      </c>
      <c r="P185" s="441"/>
      <c r="Q185" s="99"/>
      <c r="R185" s="16"/>
      <c r="S185" s="103"/>
      <c r="T185" s="108" t="s">
        <v>1515</v>
      </c>
      <c r="U185" s="109">
        <f>$K$185+$L$185</f>
        <v>12628.82</v>
      </c>
      <c r="V185" s="109">
        <f>ROUND($K$185*$J$185,2)</f>
        <v>12628.82</v>
      </c>
      <c r="W185" s="109">
        <f>ROUND($L$185*$J$185,2)</f>
        <v>0</v>
      </c>
      <c r="X185" s="110"/>
      <c r="Y185" s="110"/>
      <c r="Z185" s="111">
        <v>0.03</v>
      </c>
      <c r="AA185" s="111">
        <f>$Z$185*$J$185</f>
        <v>0.03</v>
      </c>
      <c r="AB185" s="111">
        <v>0</v>
      </c>
      <c r="AC185" s="112">
        <f>$AB$185*$J$185</f>
        <v>0</v>
      </c>
      <c r="AK185" s="63" t="s">
        <v>1955</v>
      </c>
      <c r="AM185" s="63" t="s">
        <v>1651</v>
      </c>
      <c r="AN185" s="63" t="s">
        <v>1536</v>
      </c>
      <c r="AR185" s="63" t="s">
        <v>1577</v>
      </c>
      <c r="AX185" s="107">
        <f>IF($T$185="základní",$O$185,0)</f>
        <v>12628.82</v>
      </c>
      <c r="AY185" s="107">
        <f>IF($T$185="snížená",$O$185,0)</f>
        <v>0</v>
      </c>
      <c r="AZ185" s="107">
        <f>IF($T$185="zákl. přenesená",$O$185,0)</f>
        <v>0</v>
      </c>
      <c r="BA185" s="107">
        <f>IF($T$185="sníž. přenesená",$O$185,0)</f>
        <v>0</v>
      </c>
      <c r="BB185" s="107">
        <f>IF($T$185="nulová",$O$185,0)</f>
        <v>0</v>
      </c>
      <c r="BC185" s="63" t="s">
        <v>1501</v>
      </c>
      <c r="BD185" s="107">
        <f>ROUND($U$185*$J$185,2)</f>
        <v>12628.82</v>
      </c>
      <c r="BE185" s="63" t="s">
        <v>1955</v>
      </c>
      <c r="BF185" s="63" t="s">
        <v>1956</v>
      </c>
    </row>
    <row r="186" spans="1:58" s="3" customFormat="1" ht="7.5" customHeight="1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30"/>
      <c r="L186" s="31"/>
      <c r="M186" s="197"/>
      <c r="N186" s="197"/>
      <c r="O186" s="31"/>
      <c r="P186" s="31"/>
      <c r="Q186" s="31"/>
      <c r="R186" s="16"/>
    </row>
    <row r="187" spans="1:58" s="2" customFormat="1" ht="14.25" customHeight="1">
      <c r="K187" s="327"/>
      <c r="M187" s="194"/>
      <c r="N187" s="194"/>
    </row>
  </sheetData>
  <mergeCells count="371">
    <mergeCell ref="E178:H178"/>
    <mergeCell ref="O178:P178"/>
    <mergeCell ref="E179:H179"/>
    <mergeCell ref="L182:P182"/>
    <mergeCell ref="O179:P179"/>
    <mergeCell ref="K178:N178"/>
    <mergeCell ref="K179:N179"/>
    <mergeCell ref="K180:N180"/>
    <mergeCell ref="K181:N181"/>
    <mergeCell ref="L81:P81"/>
    <mergeCell ref="L127:P127"/>
    <mergeCell ref="L137:P137"/>
    <mergeCell ref="L161:P161"/>
    <mergeCell ref="K87:N87"/>
    <mergeCell ref="L83:P83"/>
    <mergeCell ref="O84:P84"/>
    <mergeCell ref="L82:P82"/>
    <mergeCell ref="L172:P172"/>
    <mergeCell ref="E185:H185"/>
    <mergeCell ref="O185:P185"/>
    <mergeCell ref="E180:H180"/>
    <mergeCell ref="O180:P180"/>
    <mergeCell ref="E181:H181"/>
    <mergeCell ref="O181:P181"/>
    <mergeCell ref="L183:P183"/>
    <mergeCell ref="E184:H184"/>
    <mergeCell ref="O184:P184"/>
    <mergeCell ref="E175:H175"/>
    <mergeCell ref="O175:P175"/>
    <mergeCell ref="E177:H177"/>
    <mergeCell ref="O177:P177"/>
    <mergeCell ref="L176:P176"/>
    <mergeCell ref="K175:N175"/>
    <mergeCell ref="K177:N177"/>
    <mergeCell ref="E173:H173"/>
    <mergeCell ref="O173:P173"/>
    <mergeCell ref="E174:H174"/>
    <mergeCell ref="O174:P174"/>
    <mergeCell ref="K173:N173"/>
    <mergeCell ref="K174:N174"/>
    <mergeCell ref="E170:H170"/>
    <mergeCell ref="O170:P170"/>
    <mergeCell ref="E171:H171"/>
    <mergeCell ref="O171:P171"/>
    <mergeCell ref="K170:N170"/>
    <mergeCell ref="K171:N171"/>
    <mergeCell ref="E168:H168"/>
    <mergeCell ref="O168:P168"/>
    <mergeCell ref="E169:H169"/>
    <mergeCell ref="O169:P169"/>
    <mergeCell ref="K168:N168"/>
    <mergeCell ref="K169:N169"/>
    <mergeCell ref="E166:H166"/>
    <mergeCell ref="O166:P166"/>
    <mergeCell ref="E167:H167"/>
    <mergeCell ref="O167:P167"/>
    <mergeCell ref="K166:N166"/>
    <mergeCell ref="K167:N167"/>
    <mergeCell ref="E164:H164"/>
    <mergeCell ref="O164:P164"/>
    <mergeCell ref="E165:H165"/>
    <mergeCell ref="O165:P165"/>
    <mergeCell ref="K164:N164"/>
    <mergeCell ref="K165:N165"/>
    <mergeCell ref="E162:H162"/>
    <mergeCell ref="O162:P162"/>
    <mergeCell ref="E163:H163"/>
    <mergeCell ref="O163:P163"/>
    <mergeCell ref="K162:N162"/>
    <mergeCell ref="K163:N163"/>
    <mergeCell ref="E159:H159"/>
    <mergeCell ref="O159:P159"/>
    <mergeCell ref="E160:H160"/>
    <mergeCell ref="O160:P160"/>
    <mergeCell ref="K159:N159"/>
    <mergeCell ref="K160:N160"/>
    <mergeCell ref="E157:H157"/>
    <mergeCell ref="O157:P157"/>
    <mergeCell ref="E158:H158"/>
    <mergeCell ref="O158:P158"/>
    <mergeCell ref="K157:N157"/>
    <mergeCell ref="K158:N158"/>
    <mergeCell ref="E155:H155"/>
    <mergeCell ref="O155:P155"/>
    <mergeCell ref="E156:H156"/>
    <mergeCell ref="O156:P156"/>
    <mergeCell ref="K155:N155"/>
    <mergeCell ref="K156:N156"/>
    <mergeCell ref="E153:H153"/>
    <mergeCell ref="O153:P153"/>
    <mergeCell ref="E154:H154"/>
    <mergeCell ref="O154:P154"/>
    <mergeCell ref="K153:N153"/>
    <mergeCell ref="K154:N154"/>
    <mergeCell ref="E151:H151"/>
    <mergeCell ref="O151:P151"/>
    <mergeCell ref="E152:H152"/>
    <mergeCell ref="O152:P152"/>
    <mergeCell ref="K151:N151"/>
    <mergeCell ref="K152:N152"/>
    <mergeCell ref="E149:H149"/>
    <mergeCell ref="O149:P149"/>
    <mergeCell ref="E150:H150"/>
    <mergeCell ref="O150:P150"/>
    <mergeCell ref="K149:N149"/>
    <mergeCell ref="K150:N150"/>
    <mergeCell ref="E147:H147"/>
    <mergeCell ref="O147:P147"/>
    <mergeCell ref="E148:H148"/>
    <mergeCell ref="O148:P148"/>
    <mergeCell ref="K147:N147"/>
    <mergeCell ref="K148:N148"/>
    <mergeCell ref="E145:H145"/>
    <mergeCell ref="O145:P145"/>
    <mergeCell ref="E146:H146"/>
    <mergeCell ref="O146:P146"/>
    <mergeCell ref="K145:N145"/>
    <mergeCell ref="K146:N146"/>
    <mergeCell ref="E143:H143"/>
    <mergeCell ref="O143:P143"/>
    <mergeCell ref="E144:H144"/>
    <mergeCell ref="O144:P144"/>
    <mergeCell ref="K143:N143"/>
    <mergeCell ref="K144:N144"/>
    <mergeCell ref="E141:H141"/>
    <mergeCell ref="O141:P141"/>
    <mergeCell ref="E142:H142"/>
    <mergeCell ref="O142:P142"/>
    <mergeCell ref="K141:N141"/>
    <mergeCell ref="K142:N142"/>
    <mergeCell ref="E139:H139"/>
    <mergeCell ref="O139:P139"/>
    <mergeCell ref="E140:H140"/>
    <mergeCell ref="O140:P140"/>
    <mergeCell ref="K139:N139"/>
    <mergeCell ref="K140:N140"/>
    <mergeCell ref="E136:H136"/>
    <mergeCell ref="O136:P136"/>
    <mergeCell ref="E138:H138"/>
    <mergeCell ref="O138:P138"/>
    <mergeCell ref="K136:N136"/>
    <mergeCell ref="K138:N138"/>
    <mergeCell ref="E134:H134"/>
    <mergeCell ref="O134:P134"/>
    <mergeCell ref="E135:H135"/>
    <mergeCell ref="O135:P135"/>
    <mergeCell ref="K134:N134"/>
    <mergeCell ref="K135:N135"/>
    <mergeCell ref="E132:H132"/>
    <mergeCell ref="O132:P132"/>
    <mergeCell ref="E133:H133"/>
    <mergeCell ref="O133:P133"/>
    <mergeCell ref="K132:N132"/>
    <mergeCell ref="K133:N133"/>
    <mergeCell ref="E130:H130"/>
    <mergeCell ref="O130:P130"/>
    <mergeCell ref="E131:H131"/>
    <mergeCell ref="O131:P131"/>
    <mergeCell ref="K130:N130"/>
    <mergeCell ref="K131:N131"/>
    <mergeCell ref="E128:H128"/>
    <mergeCell ref="O128:P128"/>
    <mergeCell ref="E129:H129"/>
    <mergeCell ref="O129:P129"/>
    <mergeCell ref="K128:N128"/>
    <mergeCell ref="K129:N129"/>
    <mergeCell ref="E125:H125"/>
    <mergeCell ref="O125:P125"/>
    <mergeCell ref="E126:H126"/>
    <mergeCell ref="O126:P126"/>
    <mergeCell ref="K125:N125"/>
    <mergeCell ref="K126:N126"/>
    <mergeCell ref="E123:H123"/>
    <mergeCell ref="O123:P123"/>
    <mergeCell ref="E124:H124"/>
    <mergeCell ref="O124:P124"/>
    <mergeCell ref="K123:N123"/>
    <mergeCell ref="K124:N124"/>
    <mergeCell ref="E121:H121"/>
    <mergeCell ref="O121:P121"/>
    <mergeCell ref="E122:H122"/>
    <mergeCell ref="O122:P122"/>
    <mergeCell ref="K121:N121"/>
    <mergeCell ref="K122:N122"/>
    <mergeCell ref="E119:H119"/>
    <mergeCell ref="O119:P119"/>
    <mergeCell ref="E120:H120"/>
    <mergeCell ref="O120:P120"/>
    <mergeCell ref="K119:N119"/>
    <mergeCell ref="K120:N120"/>
    <mergeCell ref="E117:H117"/>
    <mergeCell ref="O117:P117"/>
    <mergeCell ref="E118:H118"/>
    <mergeCell ref="O118:P118"/>
    <mergeCell ref="K117:N117"/>
    <mergeCell ref="K118:N118"/>
    <mergeCell ref="E114:H114"/>
    <mergeCell ref="O114:P114"/>
    <mergeCell ref="E116:H116"/>
    <mergeCell ref="O116:P116"/>
    <mergeCell ref="L115:P115"/>
    <mergeCell ref="K114:N114"/>
    <mergeCell ref="K116:N116"/>
    <mergeCell ref="E112:H112"/>
    <mergeCell ref="O112:P112"/>
    <mergeCell ref="E113:H113"/>
    <mergeCell ref="O113:P113"/>
    <mergeCell ref="K112:N112"/>
    <mergeCell ref="K113:N113"/>
    <mergeCell ref="E110:H110"/>
    <mergeCell ref="O110:P110"/>
    <mergeCell ref="E111:H111"/>
    <mergeCell ref="O111:P111"/>
    <mergeCell ref="K110:N110"/>
    <mergeCell ref="K111:N111"/>
    <mergeCell ref="E108:H108"/>
    <mergeCell ref="O108:P108"/>
    <mergeCell ref="E109:H109"/>
    <mergeCell ref="O109:P109"/>
    <mergeCell ref="K108:N108"/>
    <mergeCell ref="K109:N109"/>
    <mergeCell ref="E106:H106"/>
    <mergeCell ref="O106:P106"/>
    <mergeCell ref="E107:H107"/>
    <mergeCell ref="O107:P107"/>
    <mergeCell ref="K106:N106"/>
    <mergeCell ref="K107:N107"/>
    <mergeCell ref="E104:H104"/>
    <mergeCell ref="O104:P104"/>
    <mergeCell ref="E105:H105"/>
    <mergeCell ref="O105:P105"/>
    <mergeCell ref="K104:N104"/>
    <mergeCell ref="K105:N105"/>
    <mergeCell ref="E101:H101"/>
    <mergeCell ref="O101:P101"/>
    <mergeCell ref="E103:H103"/>
    <mergeCell ref="O103:P103"/>
    <mergeCell ref="L102:P102"/>
    <mergeCell ref="K101:N101"/>
    <mergeCell ref="K103:N103"/>
    <mergeCell ref="E99:H99"/>
    <mergeCell ref="O99:P99"/>
    <mergeCell ref="E100:H100"/>
    <mergeCell ref="O100:P100"/>
    <mergeCell ref="K99:N99"/>
    <mergeCell ref="K100:N100"/>
    <mergeCell ref="E97:H97"/>
    <mergeCell ref="O97:P97"/>
    <mergeCell ref="E98:H98"/>
    <mergeCell ref="O98:P98"/>
    <mergeCell ref="K98:N98"/>
    <mergeCell ref="K97:N97"/>
    <mergeCell ref="E95:H95"/>
    <mergeCell ref="O95:P95"/>
    <mergeCell ref="E96:H96"/>
    <mergeCell ref="O96:P96"/>
    <mergeCell ref="K95:N95"/>
    <mergeCell ref="K96:N96"/>
    <mergeCell ref="E93:H93"/>
    <mergeCell ref="O93:P93"/>
    <mergeCell ref="E94:H94"/>
    <mergeCell ref="O94:P94"/>
    <mergeCell ref="K93:N93"/>
    <mergeCell ref="K94:N94"/>
    <mergeCell ref="E91:H91"/>
    <mergeCell ref="O91:P91"/>
    <mergeCell ref="E92:H92"/>
    <mergeCell ref="O92:P92"/>
    <mergeCell ref="K91:N91"/>
    <mergeCell ref="K92:N92"/>
    <mergeCell ref="E86:H86"/>
    <mergeCell ref="O86:P86"/>
    <mergeCell ref="L85:P85"/>
    <mergeCell ref="K84:N84"/>
    <mergeCell ref="K86:N86"/>
    <mergeCell ref="E90:H90"/>
    <mergeCell ref="O90:P90"/>
    <mergeCell ref="L88:P88"/>
    <mergeCell ref="L89:P89"/>
    <mergeCell ref="K90:N90"/>
    <mergeCell ref="L63:P63"/>
    <mergeCell ref="B70:Q70"/>
    <mergeCell ref="E87:H87"/>
    <mergeCell ref="O87:P87"/>
    <mergeCell ref="L75:O75"/>
    <mergeCell ref="L77:P77"/>
    <mergeCell ref="E80:H80"/>
    <mergeCell ref="O80:P80"/>
    <mergeCell ref="K80:N80"/>
    <mergeCell ref="E84:H84"/>
    <mergeCell ref="E72:P72"/>
    <mergeCell ref="E73:P73"/>
    <mergeCell ref="G61:I61"/>
    <mergeCell ref="J61:K61"/>
    <mergeCell ref="L61:P61"/>
    <mergeCell ref="G62:I62"/>
    <mergeCell ref="J62:K62"/>
    <mergeCell ref="L62:P62"/>
    <mergeCell ref="G63:I63"/>
    <mergeCell ref="J63:K63"/>
    <mergeCell ref="G59:I59"/>
    <mergeCell ref="J59:K59"/>
    <mergeCell ref="L59:P59"/>
    <mergeCell ref="G60:I60"/>
    <mergeCell ref="J60:K60"/>
    <mergeCell ref="L60:P60"/>
    <mergeCell ref="G57:I57"/>
    <mergeCell ref="J57:K57"/>
    <mergeCell ref="L57:P57"/>
    <mergeCell ref="G58:I58"/>
    <mergeCell ref="J58:K58"/>
    <mergeCell ref="L58:P58"/>
    <mergeCell ref="G55:I55"/>
    <mergeCell ref="J55:K55"/>
    <mergeCell ref="L55:P55"/>
    <mergeCell ref="G56:I56"/>
    <mergeCell ref="J56:K56"/>
    <mergeCell ref="L56:P56"/>
    <mergeCell ref="G53:I53"/>
    <mergeCell ref="J53:K53"/>
    <mergeCell ref="L53:P53"/>
    <mergeCell ref="G54:I54"/>
    <mergeCell ref="J54:K54"/>
    <mergeCell ref="L54:P54"/>
    <mergeCell ref="G51:I51"/>
    <mergeCell ref="J51:K51"/>
    <mergeCell ref="L51:P51"/>
    <mergeCell ref="G52:I52"/>
    <mergeCell ref="J52:K52"/>
    <mergeCell ref="L52:P52"/>
    <mergeCell ref="L42:O42"/>
    <mergeCell ref="L44:P44"/>
    <mergeCell ref="G49:I49"/>
    <mergeCell ref="J49:K49"/>
    <mergeCell ref="L49:P49"/>
    <mergeCell ref="G50:I50"/>
    <mergeCell ref="J50:K50"/>
    <mergeCell ref="L50:P50"/>
    <mergeCell ref="G28:I28"/>
    <mergeCell ref="L28:O28"/>
    <mergeCell ref="G29:I29"/>
    <mergeCell ref="L29:O29"/>
    <mergeCell ref="B47:F47"/>
    <mergeCell ref="G47:I47"/>
    <mergeCell ref="J47:K47"/>
    <mergeCell ref="L47:P47"/>
    <mergeCell ref="E39:P39"/>
    <mergeCell ref="E40:P40"/>
    <mergeCell ref="N13:O13"/>
    <mergeCell ref="N14:O14"/>
    <mergeCell ref="L25:O25"/>
    <mergeCell ref="G26:I26"/>
    <mergeCell ref="L26:O26"/>
    <mergeCell ref="G27:I27"/>
    <mergeCell ref="L27:O27"/>
    <mergeCell ref="B2:Q2"/>
    <mergeCell ref="E4:P4"/>
    <mergeCell ref="E5:P5"/>
    <mergeCell ref="N8:O8"/>
    <mergeCell ref="N10:O10"/>
    <mergeCell ref="N11:O11"/>
    <mergeCell ref="K184:N184"/>
    <mergeCell ref="K185:N185"/>
    <mergeCell ref="D20:O20"/>
    <mergeCell ref="E16:I16"/>
    <mergeCell ref="N16:O16"/>
    <mergeCell ref="N17:O17"/>
    <mergeCell ref="K31:O31"/>
    <mergeCell ref="B37:Q37"/>
    <mergeCell ref="L23:O23"/>
    <mergeCell ref="G25:I25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230"/>
  <sheetViews>
    <sheetView showGridLines="0" view="pageBreakPreview" zoomScaleSheetLayoutView="100" workbookViewId="0">
      <pane ySplit="1" topLeftCell="A87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963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962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IF('[1]Rekapitulace stavby'!$E$11="","",'[1]Rekapitulace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IF('[1]Rekapitulace stavby'!$E$17="","",'[1]Rekapitulace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291239.17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291239.17</v>
      </c>
      <c r="H25" s="348"/>
      <c r="I25" s="348"/>
      <c r="L25" s="478">
        <f>G25*0.21</f>
        <v>61160.225699999995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SUM($BC$77:$BC$229)</f>
        <v>0</v>
      </c>
      <c r="H26" s="348"/>
      <c r="I26" s="348"/>
      <c r="L26" s="478">
        <f>SUM($BC$77:$BC$229)*$E$26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SUM($BD$77:$BD$229)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SUM($BE$77:$BE$229)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SUM($BF$77:$BF$229)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352399.4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132121-1_2-2 - SPŠD Křimice - PS - Kotelna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291239.17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291239.17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274689.17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ROUNDUP($M$186,2)</f>
        <v>16550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ROUNDUP($M$196,2)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ROUNDUP($M$217,2)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ROUNDUP($M$223,2)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ROUNDUP($M$227,2)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132121-1_2-2 - SPŠD Křimice - PS - Kotelna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 t="str">
        <f>IF($D$14="","",$D$14)</f>
        <v/>
      </c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291239.1700000001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1.0725500000000001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62700.65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M85+M186</f>
        <v>291239.1700000001</v>
      </c>
      <c r="N84" s="448"/>
      <c r="O84" s="448"/>
      <c r="P84" s="448"/>
      <c r="R84" s="149"/>
      <c r="S84" s="151"/>
      <c r="V84" s="152">
        <f>$V$85+$V$186+$V$196+$V$217+$V$223+$V$227</f>
        <v>0</v>
      </c>
      <c r="X84" s="152">
        <f>$X$85+$X$186+$X$196+$X$217+$X$223+$X$227</f>
        <v>1.0725500000000001</v>
      </c>
      <c r="Z84" s="153">
        <f>$Z$85+$Z$186+$Z$196+$Z$217+$Z$223+$Z$227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$BH$85+$BH$186+$BH$196+$BH$217+$BH$223+$BH$227</f>
        <v>62700.65</v>
      </c>
    </row>
    <row r="85" spans="1:62" s="87" customFormat="1" ht="21" customHeight="1">
      <c r="A85" s="149"/>
      <c r="C85" s="156" t="s">
        <v>324</v>
      </c>
      <c r="M85" s="447">
        <f>SUM(M86:P185)</f>
        <v>274689.1700000001</v>
      </c>
      <c r="N85" s="448"/>
      <c r="O85" s="448"/>
      <c r="P85" s="448"/>
      <c r="R85" s="149"/>
      <c r="S85" s="151"/>
      <c r="V85" s="152">
        <f>SUM($V$86:$V$185)</f>
        <v>0</v>
      </c>
      <c r="X85" s="152">
        <f>SUM($X$86:$X$185)</f>
        <v>1</v>
      </c>
      <c r="Z85" s="153">
        <f>SUM($Z$86:$Z$185)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SUM($BH$86:$BH$185)</f>
        <v>49400.65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325</v>
      </c>
      <c r="E86" s="449" t="s">
        <v>326</v>
      </c>
      <c r="F86" s="432"/>
      <c r="G86" s="432"/>
      <c r="H86" s="432"/>
      <c r="I86" s="161" t="s">
        <v>1594</v>
      </c>
      <c r="J86" s="101">
        <v>1</v>
      </c>
      <c r="K86" s="446">
        <v>49250</v>
      </c>
      <c r="L86" s="432"/>
      <c r="M86" s="383">
        <f>J86*K86</f>
        <v>49250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49250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49250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327</v>
      </c>
      <c r="E87" s="464" t="s">
        <v>328</v>
      </c>
      <c r="F87" s="441"/>
      <c r="G87" s="441"/>
      <c r="H87" s="441"/>
      <c r="I87" s="188" t="s">
        <v>1594</v>
      </c>
      <c r="J87" s="189">
        <v>1</v>
      </c>
      <c r="K87" s="459">
        <v>169450</v>
      </c>
      <c r="L87" s="460"/>
      <c r="M87" s="440">
        <f t="shared" ref="M87:M150" si="0">J87*K87</f>
        <v>169450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5.5" customHeight="1">
      <c r="A88" s="16"/>
      <c r="B88" s="100">
        <v>3</v>
      </c>
      <c r="C88" s="161" t="s">
        <v>1578</v>
      </c>
      <c r="D88" s="162" t="s">
        <v>329</v>
      </c>
      <c r="E88" s="391" t="s">
        <v>330</v>
      </c>
      <c r="F88" s="392"/>
      <c r="G88" s="392"/>
      <c r="H88" s="394"/>
      <c r="I88" s="161" t="s">
        <v>1594</v>
      </c>
      <c r="J88" s="101">
        <v>1</v>
      </c>
      <c r="K88" s="424">
        <v>1050</v>
      </c>
      <c r="L88" s="426"/>
      <c r="M88" s="383">
        <f t="shared" si="0"/>
        <v>1050</v>
      </c>
      <c r="N88" s="432"/>
      <c r="O88" s="432"/>
      <c r="P88" s="432"/>
      <c r="Q88" s="99"/>
      <c r="R88" s="16"/>
      <c r="S88" s="157"/>
      <c r="T88" s="158"/>
      <c r="W88" s="159"/>
      <c r="X88" s="159"/>
      <c r="Y88" s="159"/>
      <c r="Z88" s="160"/>
      <c r="AO88" s="63"/>
      <c r="AQ88" s="63"/>
      <c r="AR88" s="63"/>
      <c r="AV88" s="63"/>
      <c r="BB88" s="107"/>
      <c r="BC88" s="107"/>
      <c r="BD88" s="107"/>
      <c r="BE88" s="107"/>
      <c r="BF88" s="107"/>
      <c r="BG88" s="63"/>
      <c r="BH88" s="107"/>
      <c r="BI88" s="63"/>
      <c r="BJ88" s="63"/>
    </row>
    <row r="89" spans="1:62" s="3" customFormat="1" ht="27.75" customHeight="1">
      <c r="A89" s="16"/>
      <c r="B89" s="188">
        <v>4</v>
      </c>
      <c r="C89" s="188" t="s">
        <v>1651</v>
      </c>
      <c r="D89" s="187" t="s">
        <v>989</v>
      </c>
      <c r="E89" s="404" t="s">
        <v>331</v>
      </c>
      <c r="F89" s="405"/>
      <c r="G89" s="405"/>
      <c r="H89" s="406"/>
      <c r="I89" s="188" t="s">
        <v>1594</v>
      </c>
      <c r="J89" s="189">
        <v>1</v>
      </c>
      <c r="K89" s="459">
        <v>2949.5</v>
      </c>
      <c r="L89" s="460"/>
      <c r="M89" s="440">
        <f t="shared" si="0"/>
        <v>2949.5</v>
      </c>
      <c r="N89" s="441"/>
      <c r="O89" s="441"/>
      <c r="P89" s="441"/>
      <c r="Q89" s="99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21.75" customHeight="1">
      <c r="A90" s="16"/>
      <c r="B90" s="100">
        <v>5</v>
      </c>
      <c r="C90" s="161" t="s">
        <v>1578</v>
      </c>
      <c r="D90" s="162" t="s">
        <v>332</v>
      </c>
      <c r="E90" s="449" t="s">
        <v>333</v>
      </c>
      <c r="F90" s="455"/>
      <c r="G90" s="455"/>
      <c r="H90" s="455"/>
      <c r="I90" s="161" t="s">
        <v>1594</v>
      </c>
      <c r="J90" s="167">
        <v>1</v>
      </c>
      <c r="K90" s="424">
        <v>32.5</v>
      </c>
      <c r="L90" s="426"/>
      <c r="M90" s="383">
        <f t="shared" si="0"/>
        <v>32.5</v>
      </c>
      <c r="N90" s="432"/>
      <c r="O90" s="432"/>
      <c r="P90" s="432"/>
      <c r="Q90" s="163"/>
      <c r="R90" s="16"/>
      <c r="S90" s="157"/>
      <c r="T90" s="158" t="s">
        <v>1515</v>
      </c>
      <c r="W90" s="159">
        <v>1</v>
      </c>
      <c r="X90" s="159">
        <f>$W$90*$J$90</f>
        <v>1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32.5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32.5</v>
      </c>
      <c r="BI90" s="63" t="s">
        <v>1582</v>
      </c>
      <c r="BJ90" s="63" t="s">
        <v>1750</v>
      </c>
    </row>
    <row r="91" spans="1:62" s="3" customFormat="1" ht="21.75" customHeight="1">
      <c r="A91" s="16"/>
      <c r="B91" s="188">
        <v>6</v>
      </c>
      <c r="C91" s="188" t="s">
        <v>1651</v>
      </c>
      <c r="D91" s="187" t="s">
        <v>334</v>
      </c>
      <c r="E91" s="464" t="s">
        <v>335</v>
      </c>
      <c r="F91" s="441"/>
      <c r="G91" s="441"/>
      <c r="H91" s="441"/>
      <c r="I91" s="188" t="s">
        <v>1594</v>
      </c>
      <c r="J91" s="189">
        <v>1</v>
      </c>
      <c r="K91" s="459">
        <v>52.5</v>
      </c>
      <c r="L91" s="460"/>
      <c r="M91" s="440">
        <f t="shared" si="0"/>
        <v>52.5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28.5" customHeight="1">
      <c r="A92" s="16"/>
      <c r="B92" s="100">
        <v>7</v>
      </c>
      <c r="C92" s="161" t="s">
        <v>1578</v>
      </c>
      <c r="D92" s="162" t="s">
        <v>336</v>
      </c>
      <c r="E92" s="391" t="s">
        <v>337</v>
      </c>
      <c r="F92" s="392"/>
      <c r="G92" s="392"/>
      <c r="H92" s="394"/>
      <c r="I92" s="161" t="s">
        <v>1594</v>
      </c>
      <c r="J92" s="167">
        <v>1</v>
      </c>
      <c r="K92" s="424">
        <v>49</v>
      </c>
      <c r="L92" s="426"/>
      <c r="M92" s="383">
        <f t="shared" si="0"/>
        <v>49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28.5" customHeight="1">
      <c r="A93" s="16"/>
      <c r="B93" s="188">
        <v>8</v>
      </c>
      <c r="C93" s="188" t="s">
        <v>1651</v>
      </c>
      <c r="D93" s="187" t="s">
        <v>338</v>
      </c>
      <c r="E93" s="404" t="s">
        <v>337</v>
      </c>
      <c r="F93" s="405"/>
      <c r="G93" s="405"/>
      <c r="H93" s="406"/>
      <c r="I93" s="188" t="s">
        <v>1594</v>
      </c>
      <c r="J93" s="189">
        <v>1</v>
      </c>
      <c r="K93" s="459">
        <v>349.5</v>
      </c>
      <c r="L93" s="460"/>
      <c r="M93" s="440">
        <f t="shared" si="0"/>
        <v>349.5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32.25" customHeight="1">
      <c r="A94" s="16"/>
      <c r="B94" s="100">
        <v>9</v>
      </c>
      <c r="C94" s="161" t="s">
        <v>1578</v>
      </c>
      <c r="D94" s="162" t="s">
        <v>339</v>
      </c>
      <c r="E94" s="391" t="s">
        <v>340</v>
      </c>
      <c r="F94" s="392"/>
      <c r="G94" s="392"/>
      <c r="H94" s="394"/>
      <c r="I94" s="161" t="s">
        <v>1594</v>
      </c>
      <c r="J94" s="167">
        <v>1</v>
      </c>
      <c r="K94" s="424">
        <v>175</v>
      </c>
      <c r="L94" s="426"/>
      <c r="M94" s="383">
        <f t="shared" si="0"/>
        <v>175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27.75" customHeight="1">
      <c r="A95" s="16"/>
      <c r="B95" s="188">
        <v>10</v>
      </c>
      <c r="C95" s="188" t="s">
        <v>1651</v>
      </c>
      <c r="D95" s="187" t="s">
        <v>341</v>
      </c>
      <c r="E95" s="404" t="s">
        <v>342</v>
      </c>
      <c r="F95" s="405"/>
      <c r="G95" s="405"/>
      <c r="H95" s="406"/>
      <c r="I95" s="188" t="s">
        <v>1594</v>
      </c>
      <c r="J95" s="189">
        <v>1</v>
      </c>
      <c r="K95" s="459">
        <v>2944</v>
      </c>
      <c r="L95" s="460"/>
      <c r="M95" s="440">
        <f t="shared" si="0"/>
        <v>2944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27.75" hidden="1" customHeight="1">
      <c r="A96" s="16"/>
      <c r="B96" s="100"/>
      <c r="C96" s="161" t="s">
        <v>1578</v>
      </c>
      <c r="D96" s="162" t="s">
        <v>343</v>
      </c>
      <c r="E96" s="391" t="s">
        <v>344</v>
      </c>
      <c r="F96" s="392"/>
      <c r="G96" s="392"/>
      <c r="H96" s="394"/>
      <c r="I96" s="161" t="s">
        <v>1594</v>
      </c>
      <c r="J96" s="167"/>
      <c r="K96" s="424">
        <v>0</v>
      </c>
      <c r="L96" s="426"/>
      <c r="M96" s="383">
        <f t="shared" si="0"/>
        <v>0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27.75" hidden="1" customHeight="1">
      <c r="A97" s="16"/>
      <c r="B97" s="100"/>
      <c r="C97" s="161" t="s">
        <v>1651</v>
      </c>
      <c r="D97" s="162" t="s">
        <v>345</v>
      </c>
      <c r="E97" s="391" t="s">
        <v>346</v>
      </c>
      <c r="F97" s="392"/>
      <c r="G97" s="392"/>
      <c r="H97" s="394"/>
      <c r="I97" s="161" t="s">
        <v>1594</v>
      </c>
      <c r="J97" s="167"/>
      <c r="K97" s="424">
        <v>0</v>
      </c>
      <c r="L97" s="426"/>
      <c r="M97" s="383">
        <f t="shared" si="0"/>
        <v>0</v>
      </c>
      <c r="N97" s="432"/>
      <c r="O97" s="432"/>
      <c r="P97" s="432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31.5" customHeight="1">
      <c r="A98" s="16"/>
      <c r="B98" s="100">
        <v>11</v>
      </c>
      <c r="C98" s="161" t="s">
        <v>1578</v>
      </c>
      <c r="D98" s="162" t="s">
        <v>347</v>
      </c>
      <c r="E98" s="391" t="s">
        <v>348</v>
      </c>
      <c r="F98" s="392"/>
      <c r="G98" s="392"/>
      <c r="H98" s="394"/>
      <c r="I98" s="161" t="s">
        <v>1594</v>
      </c>
      <c r="J98" s="167">
        <v>8</v>
      </c>
      <c r="K98" s="424">
        <v>72.5</v>
      </c>
      <c r="L98" s="426"/>
      <c r="M98" s="383">
        <f t="shared" si="0"/>
        <v>580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27.75" customHeight="1">
      <c r="A99" s="16"/>
      <c r="B99" s="188">
        <v>12</v>
      </c>
      <c r="C99" s="188" t="s">
        <v>1651</v>
      </c>
      <c r="D99" s="187" t="s">
        <v>349</v>
      </c>
      <c r="E99" s="404" t="s">
        <v>350</v>
      </c>
      <c r="F99" s="405"/>
      <c r="G99" s="405"/>
      <c r="H99" s="406"/>
      <c r="I99" s="188" t="s">
        <v>1594</v>
      </c>
      <c r="J99" s="189">
        <v>8</v>
      </c>
      <c r="K99" s="459">
        <v>399.5</v>
      </c>
      <c r="L99" s="460"/>
      <c r="M99" s="440">
        <f t="shared" si="0"/>
        <v>3196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27.75" hidden="1" customHeight="1">
      <c r="A100" s="16"/>
      <c r="B100" s="100"/>
      <c r="C100" s="161" t="s">
        <v>1578</v>
      </c>
      <c r="D100" s="162" t="s">
        <v>351</v>
      </c>
      <c r="E100" s="391" t="s">
        <v>352</v>
      </c>
      <c r="F100" s="392"/>
      <c r="G100" s="392"/>
      <c r="H100" s="394"/>
      <c r="I100" s="161" t="s">
        <v>1594</v>
      </c>
      <c r="J100" s="167"/>
      <c r="K100" s="424">
        <v>0</v>
      </c>
      <c r="L100" s="426"/>
      <c r="M100" s="383">
        <f t="shared" si="0"/>
        <v>0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27.75" hidden="1" customHeight="1">
      <c r="A101" s="16"/>
      <c r="B101" s="188"/>
      <c r="C101" s="188" t="s">
        <v>1651</v>
      </c>
      <c r="D101" s="187" t="s">
        <v>353</v>
      </c>
      <c r="E101" s="404" t="s">
        <v>354</v>
      </c>
      <c r="F101" s="405"/>
      <c r="G101" s="405"/>
      <c r="H101" s="406"/>
      <c r="I101" s="188" t="s">
        <v>1594</v>
      </c>
      <c r="J101" s="189"/>
      <c r="K101" s="427">
        <v>0</v>
      </c>
      <c r="L101" s="429"/>
      <c r="M101" s="440">
        <f t="shared" si="0"/>
        <v>0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27.75" hidden="1" customHeight="1">
      <c r="A102" s="16"/>
      <c r="B102" s="100"/>
      <c r="C102" s="161" t="s">
        <v>1578</v>
      </c>
      <c r="D102" s="162" t="s">
        <v>355</v>
      </c>
      <c r="E102" s="391" t="s">
        <v>356</v>
      </c>
      <c r="F102" s="392"/>
      <c r="G102" s="392"/>
      <c r="H102" s="394"/>
      <c r="I102" s="161" t="s">
        <v>1594</v>
      </c>
      <c r="J102" s="167"/>
      <c r="K102" s="424">
        <v>0</v>
      </c>
      <c r="L102" s="426"/>
      <c r="M102" s="383">
        <f t="shared" si="0"/>
        <v>0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27.75" hidden="1" customHeight="1">
      <c r="A103" s="16"/>
      <c r="B103" s="188"/>
      <c r="C103" s="188" t="s">
        <v>1651</v>
      </c>
      <c r="D103" s="187" t="s">
        <v>357</v>
      </c>
      <c r="E103" s="404" t="s">
        <v>358</v>
      </c>
      <c r="F103" s="405"/>
      <c r="G103" s="405"/>
      <c r="H103" s="406"/>
      <c r="I103" s="188" t="s">
        <v>1594</v>
      </c>
      <c r="J103" s="189"/>
      <c r="K103" s="427">
        <v>0</v>
      </c>
      <c r="L103" s="429"/>
      <c r="M103" s="440">
        <f t="shared" si="0"/>
        <v>0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27.75" customHeight="1">
      <c r="A104" s="16"/>
      <c r="B104" s="100">
        <v>13</v>
      </c>
      <c r="C104" s="161" t="s">
        <v>1578</v>
      </c>
      <c r="D104" s="162" t="s">
        <v>359</v>
      </c>
      <c r="E104" s="391" t="s">
        <v>360</v>
      </c>
      <c r="F104" s="392"/>
      <c r="G104" s="392"/>
      <c r="H104" s="394"/>
      <c r="I104" s="161" t="s">
        <v>1594</v>
      </c>
      <c r="J104" s="167">
        <v>2</v>
      </c>
      <c r="K104" s="424">
        <v>57.5</v>
      </c>
      <c r="L104" s="426"/>
      <c r="M104" s="383">
        <f t="shared" si="0"/>
        <v>115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27.75" customHeight="1">
      <c r="A105" s="16"/>
      <c r="B105" s="188">
        <v>14</v>
      </c>
      <c r="C105" s="188" t="s">
        <v>1651</v>
      </c>
      <c r="D105" s="187" t="s">
        <v>361</v>
      </c>
      <c r="E105" s="404" t="s">
        <v>360</v>
      </c>
      <c r="F105" s="405"/>
      <c r="G105" s="405"/>
      <c r="H105" s="406"/>
      <c r="I105" s="188" t="s">
        <v>1594</v>
      </c>
      <c r="J105" s="189">
        <v>2</v>
      </c>
      <c r="K105" s="459">
        <v>204</v>
      </c>
      <c r="L105" s="460"/>
      <c r="M105" s="440">
        <f t="shared" si="0"/>
        <v>408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27.75" customHeight="1">
      <c r="A106" s="16"/>
      <c r="B106" s="100">
        <v>15</v>
      </c>
      <c r="C106" s="161" t="s">
        <v>1578</v>
      </c>
      <c r="D106" s="162" t="s">
        <v>362</v>
      </c>
      <c r="E106" s="391" t="s">
        <v>363</v>
      </c>
      <c r="F106" s="392"/>
      <c r="G106" s="392"/>
      <c r="H106" s="394"/>
      <c r="I106" s="161" t="s">
        <v>1594</v>
      </c>
      <c r="J106" s="167">
        <v>10</v>
      </c>
      <c r="K106" s="424">
        <v>5</v>
      </c>
      <c r="L106" s="426"/>
      <c r="M106" s="383">
        <f t="shared" si="0"/>
        <v>50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27.75" customHeight="1">
      <c r="A107" s="16"/>
      <c r="B107" s="188">
        <v>16</v>
      </c>
      <c r="C107" s="188" t="s">
        <v>1651</v>
      </c>
      <c r="D107" s="187" t="s">
        <v>364</v>
      </c>
      <c r="E107" s="404" t="s">
        <v>365</v>
      </c>
      <c r="F107" s="405"/>
      <c r="G107" s="405"/>
      <c r="H107" s="406"/>
      <c r="I107" s="188" t="s">
        <v>1594</v>
      </c>
      <c r="J107" s="189">
        <v>10</v>
      </c>
      <c r="K107" s="459">
        <v>24</v>
      </c>
      <c r="L107" s="460"/>
      <c r="M107" s="440">
        <f t="shared" si="0"/>
        <v>240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27.75" hidden="1" customHeight="1">
      <c r="A108" s="16"/>
      <c r="B108" s="100"/>
      <c r="C108" s="161" t="s">
        <v>1578</v>
      </c>
      <c r="D108" s="162" t="s">
        <v>366</v>
      </c>
      <c r="E108" s="391" t="s">
        <v>367</v>
      </c>
      <c r="F108" s="392"/>
      <c r="G108" s="392"/>
      <c r="H108" s="394"/>
      <c r="I108" s="161" t="s">
        <v>1594</v>
      </c>
      <c r="J108" s="167"/>
      <c r="K108" s="424">
        <v>0</v>
      </c>
      <c r="L108" s="426"/>
      <c r="M108" s="383">
        <f t="shared" si="0"/>
        <v>0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27.75" hidden="1" customHeight="1">
      <c r="A109" s="16"/>
      <c r="B109" s="188"/>
      <c r="C109" s="188" t="s">
        <v>1651</v>
      </c>
      <c r="D109" s="187" t="s">
        <v>368</v>
      </c>
      <c r="E109" s="404" t="s">
        <v>369</v>
      </c>
      <c r="F109" s="405"/>
      <c r="G109" s="405"/>
      <c r="H109" s="406"/>
      <c r="I109" s="188" t="s">
        <v>1594</v>
      </c>
      <c r="J109" s="189"/>
      <c r="K109" s="427">
        <v>0</v>
      </c>
      <c r="L109" s="429"/>
      <c r="M109" s="440">
        <f t="shared" si="0"/>
        <v>0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8.75" customHeight="1">
      <c r="A110" s="16"/>
      <c r="B110" s="100">
        <v>17</v>
      </c>
      <c r="C110" s="161" t="s">
        <v>1578</v>
      </c>
      <c r="D110" s="162" t="s">
        <v>370</v>
      </c>
      <c r="E110" s="391" t="s">
        <v>371</v>
      </c>
      <c r="F110" s="392"/>
      <c r="G110" s="392"/>
      <c r="H110" s="394"/>
      <c r="I110" s="161" t="s">
        <v>1594</v>
      </c>
      <c r="J110" s="167">
        <v>2</v>
      </c>
      <c r="K110" s="424">
        <v>24</v>
      </c>
      <c r="L110" s="426"/>
      <c r="M110" s="383">
        <f t="shared" si="0"/>
        <v>48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8" customHeight="1">
      <c r="A111" s="16"/>
      <c r="B111" s="188">
        <v>18</v>
      </c>
      <c r="C111" s="188" t="s">
        <v>1651</v>
      </c>
      <c r="D111" s="187" t="s">
        <v>372</v>
      </c>
      <c r="E111" s="404" t="s">
        <v>373</v>
      </c>
      <c r="F111" s="405"/>
      <c r="G111" s="405"/>
      <c r="H111" s="406"/>
      <c r="I111" s="188" t="s">
        <v>1594</v>
      </c>
      <c r="J111" s="189">
        <v>2</v>
      </c>
      <c r="K111" s="459">
        <v>39</v>
      </c>
      <c r="L111" s="460"/>
      <c r="M111" s="440">
        <f t="shared" si="0"/>
        <v>78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27.75" customHeight="1">
      <c r="A112" s="16"/>
      <c r="B112" s="100">
        <v>19</v>
      </c>
      <c r="C112" s="161" t="s">
        <v>1578</v>
      </c>
      <c r="D112" s="162" t="s">
        <v>1163</v>
      </c>
      <c r="E112" s="391" t="s">
        <v>1164</v>
      </c>
      <c r="F112" s="392"/>
      <c r="G112" s="392"/>
      <c r="H112" s="394"/>
      <c r="I112" s="161" t="s">
        <v>1594</v>
      </c>
      <c r="J112" s="167">
        <v>2</v>
      </c>
      <c r="K112" s="424">
        <v>49</v>
      </c>
      <c r="L112" s="426"/>
      <c r="M112" s="383">
        <f t="shared" si="0"/>
        <v>98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24" customHeight="1">
      <c r="A113" s="16"/>
      <c r="B113" s="188">
        <v>20</v>
      </c>
      <c r="C113" s="188" t="s">
        <v>1651</v>
      </c>
      <c r="D113" s="187" t="s">
        <v>1165</v>
      </c>
      <c r="E113" s="404" t="s">
        <v>1166</v>
      </c>
      <c r="F113" s="405"/>
      <c r="G113" s="405"/>
      <c r="H113" s="406"/>
      <c r="I113" s="188" t="s">
        <v>1594</v>
      </c>
      <c r="J113" s="189">
        <v>2</v>
      </c>
      <c r="K113" s="459">
        <v>592.5</v>
      </c>
      <c r="L113" s="460"/>
      <c r="M113" s="440">
        <f t="shared" si="0"/>
        <v>1185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6.5" customHeight="1">
      <c r="A114" s="16"/>
      <c r="B114" s="100">
        <v>21</v>
      </c>
      <c r="C114" s="161" t="s">
        <v>1578</v>
      </c>
      <c r="D114" s="162" t="s">
        <v>1167</v>
      </c>
      <c r="E114" s="391" t="s">
        <v>1168</v>
      </c>
      <c r="F114" s="392"/>
      <c r="G114" s="392"/>
      <c r="H114" s="394"/>
      <c r="I114" s="161" t="s">
        <v>1594</v>
      </c>
      <c r="J114" s="167">
        <v>2</v>
      </c>
      <c r="K114" s="424">
        <v>475</v>
      </c>
      <c r="L114" s="426"/>
      <c r="M114" s="383">
        <f t="shared" si="0"/>
        <v>950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15" customHeight="1">
      <c r="A115" s="16"/>
      <c r="B115" s="188">
        <v>22</v>
      </c>
      <c r="C115" s="188" t="s">
        <v>1651</v>
      </c>
      <c r="D115" s="187" t="s">
        <v>1169</v>
      </c>
      <c r="E115" s="404" t="s">
        <v>1170</v>
      </c>
      <c r="F115" s="405"/>
      <c r="G115" s="405"/>
      <c r="H115" s="406"/>
      <c r="I115" s="188" t="s">
        <v>1594</v>
      </c>
      <c r="J115" s="189">
        <v>2</v>
      </c>
      <c r="K115" s="459">
        <v>1450</v>
      </c>
      <c r="L115" s="460"/>
      <c r="M115" s="440">
        <f t="shared" si="0"/>
        <v>2900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7.25" customHeight="1">
      <c r="A116" s="16"/>
      <c r="B116" s="100">
        <v>23</v>
      </c>
      <c r="C116" s="161" t="s">
        <v>1578</v>
      </c>
      <c r="D116" s="162" t="s">
        <v>1171</v>
      </c>
      <c r="E116" s="391" t="s">
        <v>1172</v>
      </c>
      <c r="F116" s="392"/>
      <c r="G116" s="392"/>
      <c r="H116" s="394"/>
      <c r="I116" s="161" t="s">
        <v>1594</v>
      </c>
      <c r="J116" s="167">
        <v>2</v>
      </c>
      <c r="K116" s="424">
        <v>475</v>
      </c>
      <c r="L116" s="426"/>
      <c r="M116" s="383">
        <f t="shared" si="0"/>
        <v>950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" customHeight="1">
      <c r="A117" s="16"/>
      <c r="B117" s="188">
        <v>24</v>
      </c>
      <c r="C117" s="188" t="s">
        <v>1651</v>
      </c>
      <c r="D117" s="187" t="s">
        <v>1173</v>
      </c>
      <c r="E117" s="404" t="s">
        <v>1174</v>
      </c>
      <c r="F117" s="405"/>
      <c r="G117" s="405"/>
      <c r="H117" s="406"/>
      <c r="I117" s="188" t="s">
        <v>1594</v>
      </c>
      <c r="J117" s="189">
        <v>2</v>
      </c>
      <c r="K117" s="459">
        <v>1450</v>
      </c>
      <c r="L117" s="460"/>
      <c r="M117" s="440">
        <f t="shared" si="0"/>
        <v>2900</v>
      </c>
      <c r="N117" s="441"/>
      <c r="O117" s="441"/>
      <c r="P117" s="441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25</v>
      </c>
      <c r="C118" s="161" t="s">
        <v>1578</v>
      </c>
      <c r="D118" s="162" t="s">
        <v>1175</v>
      </c>
      <c r="E118" s="391" t="s">
        <v>1176</v>
      </c>
      <c r="F118" s="392"/>
      <c r="G118" s="392"/>
      <c r="H118" s="394"/>
      <c r="I118" s="161" t="s">
        <v>1594</v>
      </c>
      <c r="J118" s="167">
        <v>1</v>
      </c>
      <c r="K118" s="424">
        <v>52.5</v>
      </c>
      <c r="L118" s="426"/>
      <c r="M118" s="383">
        <f t="shared" si="0"/>
        <v>52.5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26</v>
      </c>
      <c r="C119" s="188" t="s">
        <v>1651</v>
      </c>
      <c r="D119" s="187" t="s">
        <v>1177</v>
      </c>
      <c r="E119" s="404" t="s">
        <v>1178</v>
      </c>
      <c r="F119" s="405"/>
      <c r="G119" s="405"/>
      <c r="H119" s="406"/>
      <c r="I119" s="188" t="s">
        <v>1594</v>
      </c>
      <c r="J119" s="189">
        <v>1</v>
      </c>
      <c r="K119" s="459">
        <v>527.5</v>
      </c>
      <c r="L119" s="460"/>
      <c r="M119" s="440">
        <f t="shared" si="0"/>
        <v>527.5</v>
      </c>
      <c r="N119" s="441"/>
      <c r="O119" s="441"/>
      <c r="P119" s="441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" customHeight="1">
      <c r="A120" s="16"/>
      <c r="B120" s="100">
        <v>27</v>
      </c>
      <c r="C120" s="161" t="s">
        <v>1578</v>
      </c>
      <c r="D120" s="162" t="s">
        <v>1179</v>
      </c>
      <c r="E120" s="391" t="s">
        <v>1180</v>
      </c>
      <c r="F120" s="392"/>
      <c r="G120" s="392"/>
      <c r="H120" s="394"/>
      <c r="I120" s="161" t="s">
        <v>1594</v>
      </c>
      <c r="J120" s="167">
        <v>1</v>
      </c>
      <c r="K120" s="424">
        <v>52.5</v>
      </c>
      <c r="L120" s="426"/>
      <c r="M120" s="383">
        <f t="shared" si="0"/>
        <v>52.5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" customHeight="1">
      <c r="A121" s="16"/>
      <c r="B121" s="188">
        <v>28</v>
      </c>
      <c r="C121" s="188" t="s">
        <v>1651</v>
      </c>
      <c r="D121" s="187" t="s">
        <v>1181</v>
      </c>
      <c r="E121" s="404" t="s">
        <v>1182</v>
      </c>
      <c r="F121" s="405"/>
      <c r="G121" s="405"/>
      <c r="H121" s="406"/>
      <c r="I121" s="188" t="s">
        <v>1594</v>
      </c>
      <c r="J121" s="189">
        <v>1</v>
      </c>
      <c r="K121" s="459">
        <v>412.5</v>
      </c>
      <c r="L121" s="460"/>
      <c r="M121" s="440">
        <f t="shared" si="0"/>
        <v>412.5</v>
      </c>
      <c r="N121" s="441"/>
      <c r="O121" s="441"/>
      <c r="P121" s="441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24.75" customHeight="1">
      <c r="A122" s="16"/>
      <c r="B122" s="100">
        <v>29</v>
      </c>
      <c r="C122" s="161" t="s">
        <v>1578</v>
      </c>
      <c r="D122" s="162" t="s">
        <v>1183</v>
      </c>
      <c r="E122" s="391" t="s">
        <v>1184</v>
      </c>
      <c r="F122" s="392"/>
      <c r="G122" s="392"/>
      <c r="H122" s="394"/>
      <c r="I122" s="161" t="s">
        <v>1594</v>
      </c>
      <c r="J122" s="167">
        <v>1</v>
      </c>
      <c r="K122" s="424">
        <v>56.5</v>
      </c>
      <c r="L122" s="426"/>
      <c r="M122" s="383">
        <f t="shared" si="0"/>
        <v>56.5</v>
      </c>
      <c r="N122" s="432"/>
      <c r="O122" s="432"/>
      <c r="P122" s="432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26.25" customHeight="1">
      <c r="A123" s="16"/>
      <c r="B123" s="188">
        <v>30</v>
      </c>
      <c r="C123" s="188" t="s">
        <v>1651</v>
      </c>
      <c r="D123" s="187" t="s">
        <v>1185</v>
      </c>
      <c r="E123" s="404" t="s">
        <v>1186</v>
      </c>
      <c r="F123" s="405"/>
      <c r="G123" s="405"/>
      <c r="H123" s="406"/>
      <c r="I123" s="188" t="s">
        <v>1594</v>
      </c>
      <c r="J123" s="189">
        <v>1</v>
      </c>
      <c r="K123" s="459">
        <v>433</v>
      </c>
      <c r="L123" s="460"/>
      <c r="M123" s="440">
        <f t="shared" si="0"/>
        <v>433</v>
      </c>
      <c r="N123" s="441"/>
      <c r="O123" s="441"/>
      <c r="P123" s="441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7.25" customHeight="1">
      <c r="A124" s="16"/>
      <c r="B124" s="100">
        <v>31</v>
      </c>
      <c r="C124" s="161" t="s">
        <v>1578</v>
      </c>
      <c r="D124" s="162" t="s">
        <v>1187</v>
      </c>
      <c r="E124" s="391" t="s">
        <v>1188</v>
      </c>
      <c r="F124" s="392"/>
      <c r="G124" s="392"/>
      <c r="H124" s="394"/>
      <c r="I124" s="161" t="s">
        <v>1594</v>
      </c>
      <c r="J124" s="167">
        <v>1</v>
      </c>
      <c r="K124" s="424">
        <v>50.5</v>
      </c>
      <c r="L124" s="426"/>
      <c r="M124" s="383">
        <f t="shared" si="0"/>
        <v>50.5</v>
      </c>
      <c r="N124" s="432"/>
      <c r="O124" s="432"/>
      <c r="P124" s="432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7.25" customHeight="1">
      <c r="A125" s="16"/>
      <c r="B125" s="188">
        <v>32</v>
      </c>
      <c r="C125" s="188" t="s">
        <v>1651</v>
      </c>
      <c r="D125" s="187" t="s">
        <v>1189</v>
      </c>
      <c r="E125" s="404" t="s">
        <v>1190</v>
      </c>
      <c r="F125" s="405"/>
      <c r="G125" s="405"/>
      <c r="H125" s="406"/>
      <c r="I125" s="188" t="s">
        <v>1594</v>
      </c>
      <c r="J125" s="189">
        <v>1</v>
      </c>
      <c r="K125" s="459">
        <v>350.75</v>
      </c>
      <c r="L125" s="460"/>
      <c r="M125" s="440">
        <f t="shared" si="0"/>
        <v>350.75</v>
      </c>
      <c r="N125" s="441"/>
      <c r="O125" s="441"/>
      <c r="P125" s="441"/>
      <c r="Q125" s="163"/>
      <c r="R125" s="16"/>
      <c r="S125" s="157"/>
      <c r="T125" s="158"/>
      <c r="W125" s="159"/>
      <c r="X125" s="159"/>
      <c r="Y125" s="159"/>
      <c r="Z125" s="160"/>
      <c r="AO125" s="63"/>
      <c r="AQ125" s="63"/>
      <c r="AR125" s="63"/>
      <c r="AV125" s="63"/>
      <c r="BB125" s="107"/>
      <c r="BC125" s="107"/>
      <c r="BD125" s="107"/>
      <c r="BE125" s="107"/>
      <c r="BF125" s="107"/>
      <c r="BG125" s="63"/>
      <c r="BH125" s="107"/>
      <c r="BI125" s="63"/>
      <c r="BJ125" s="63"/>
    </row>
    <row r="126" spans="1:62" s="3" customFormat="1" ht="17.25" customHeight="1">
      <c r="A126" s="16"/>
      <c r="B126" s="100">
        <v>33</v>
      </c>
      <c r="C126" s="161" t="s">
        <v>1578</v>
      </c>
      <c r="D126" s="162" t="s">
        <v>1191</v>
      </c>
      <c r="E126" s="391" t="s">
        <v>1192</v>
      </c>
      <c r="F126" s="392"/>
      <c r="G126" s="392"/>
      <c r="H126" s="394"/>
      <c r="I126" s="161" t="s">
        <v>1594</v>
      </c>
      <c r="J126" s="167">
        <v>1</v>
      </c>
      <c r="K126" s="424">
        <v>50.5</v>
      </c>
      <c r="L126" s="426"/>
      <c r="M126" s="383">
        <f t="shared" si="0"/>
        <v>50.5</v>
      </c>
      <c r="N126" s="432"/>
      <c r="O126" s="432"/>
      <c r="P126" s="432"/>
      <c r="Q126" s="163"/>
      <c r="R126" s="16"/>
      <c r="S126" s="157"/>
      <c r="T126" s="158"/>
      <c r="W126" s="159"/>
      <c r="X126" s="159"/>
      <c r="Y126" s="159"/>
      <c r="Z126" s="160"/>
      <c r="AO126" s="63"/>
      <c r="AQ126" s="63"/>
      <c r="AR126" s="63"/>
      <c r="AV126" s="63"/>
      <c r="BB126" s="107"/>
      <c r="BC126" s="107"/>
      <c r="BD126" s="107"/>
      <c r="BE126" s="107"/>
      <c r="BF126" s="107"/>
      <c r="BG126" s="63"/>
      <c r="BH126" s="107"/>
      <c r="BI126" s="63"/>
      <c r="BJ126" s="63"/>
    </row>
    <row r="127" spans="1:62" s="3" customFormat="1" ht="17.25" customHeight="1">
      <c r="A127" s="16"/>
      <c r="B127" s="188">
        <v>34</v>
      </c>
      <c r="C127" s="188" t="s">
        <v>1651</v>
      </c>
      <c r="D127" s="187" t="s">
        <v>1193</v>
      </c>
      <c r="E127" s="404" t="s">
        <v>1194</v>
      </c>
      <c r="F127" s="405"/>
      <c r="G127" s="405"/>
      <c r="H127" s="406"/>
      <c r="I127" s="188" t="s">
        <v>1594</v>
      </c>
      <c r="J127" s="189">
        <v>1</v>
      </c>
      <c r="K127" s="459">
        <v>250.97</v>
      </c>
      <c r="L127" s="460"/>
      <c r="M127" s="440">
        <f t="shared" si="0"/>
        <v>250.97</v>
      </c>
      <c r="N127" s="441"/>
      <c r="O127" s="441"/>
      <c r="P127" s="441"/>
      <c r="Q127" s="163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7.25" customHeight="1">
      <c r="A128" s="16"/>
      <c r="B128" s="100">
        <v>35</v>
      </c>
      <c r="C128" s="161" t="s">
        <v>1578</v>
      </c>
      <c r="D128" s="162" t="s">
        <v>1195</v>
      </c>
      <c r="E128" s="391" t="s">
        <v>1196</v>
      </c>
      <c r="F128" s="392"/>
      <c r="G128" s="392"/>
      <c r="H128" s="394"/>
      <c r="I128" s="161" t="s">
        <v>1594</v>
      </c>
      <c r="J128" s="167">
        <v>1</v>
      </c>
      <c r="K128" s="424">
        <v>149.5</v>
      </c>
      <c r="L128" s="426"/>
      <c r="M128" s="383">
        <f t="shared" si="0"/>
        <v>149.5</v>
      </c>
      <c r="N128" s="432"/>
      <c r="O128" s="432"/>
      <c r="P128" s="432"/>
      <c r="Q128" s="163"/>
      <c r="R128" s="16"/>
      <c r="S128" s="157"/>
      <c r="T128" s="158"/>
      <c r="W128" s="159"/>
      <c r="X128" s="159"/>
      <c r="Y128" s="159"/>
      <c r="Z128" s="160"/>
      <c r="AO128" s="63"/>
      <c r="AQ128" s="63"/>
      <c r="AR128" s="63"/>
      <c r="AV128" s="63"/>
      <c r="BB128" s="107"/>
      <c r="BC128" s="107"/>
      <c r="BD128" s="107"/>
      <c r="BE128" s="107"/>
      <c r="BF128" s="107"/>
      <c r="BG128" s="63"/>
      <c r="BH128" s="107"/>
      <c r="BI128" s="63"/>
      <c r="BJ128" s="63"/>
    </row>
    <row r="129" spans="1:62" s="3" customFormat="1" ht="17.25" customHeight="1">
      <c r="A129" s="16"/>
      <c r="B129" s="188">
        <v>36</v>
      </c>
      <c r="C129" s="188" t="s">
        <v>1651</v>
      </c>
      <c r="D129" s="187" t="s">
        <v>1197</v>
      </c>
      <c r="E129" s="404" t="s">
        <v>1198</v>
      </c>
      <c r="F129" s="405"/>
      <c r="G129" s="405"/>
      <c r="H129" s="406"/>
      <c r="I129" s="188" t="s">
        <v>1594</v>
      </c>
      <c r="J129" s="189">
        <v>1</v>
      </c>
      <c r="K129" s="459">
        <v>1199.5</v>
      </c>
      <c r="L129" s="460"/>
      <c r="M129" s="440">
        <f t="shared" si="0"/>
        <v>1199.5</v>
      </c>
      <c r="N129" s="441"/>
      <c r="O129" s="441"/>
      <c r="P129" s="441"/>
      <c r="Q129" s="163"/>
      <c r="R129" s="16"/>
      <c r="S129" s="157"/>
      <c r="T129" s="158"/>
      <c r="W129" s="159"/>
      <c r="X129" s="159"/>
      <c r="Y129" s="159"/>
      <c r="Z129" s="160"/>
      <c r="AO129" s="63"/>
      <c r="AQ129" s="63"/>
      <c r="AR129" s="63"/>
      <c r="AV129" s="63"/>
      <c r="BB129" s="107"/>
      <c r="BC129" s="107"/>
      <c r="BD129" s="107"/>
      <c r="BE129" s="107"/>
      <c r="BF129" s="107"/>
      <c r="BG129" s="63"/>
      <c r="BH129" s="107"/>
      <c r="BI129" s="63"/>
      <c r="BJ129" s="63"/>
    </row>
    <row r="130" spans="1:62" s="3" customFormat="1" ht="17.25" customHeight="1">
      <c r="A130" s="16"/>
      <c r="B130" s="100">
        <v>37</v>
      </c>
      <c r="C130" s="161" t="s">
        <v>1578</v>
      </c>
      <c r="D130" s="162" t="s">
        <v>1199</v>
      </c>
      <c r="E130" s="391" t="s">
        <v>1200</v>
      </c>
      <c r="F130" s="392"/>
      <c r="G130" s="392"/>
      <c r="H130" s="394"/>
      <c r="I130" s="161" t="s">
        <v>1648</v>
      </c>
      <c r="J130" s="167">
        <v>20</v>
      </c>
      <c r="K130" s="424">
        <v>9</v>
      </c>
      <c r="L130" s="426"/>
      <c r="M130" s="383">
        <f t="shared" si="0"/>
        <v>180</v>
      </c>
      <c r="N130" s="432"/>
      <c r="O130" s="432"/>
      <c r="P130" s="432"/>
      <c r="Q130" s="163"/>
      <c r="R130" s="16"/>
      <c r="S130" s="157"/>
      <c r="T130" s="158"/>
      <c r="W130" s="159"/>
      <c r="X130" s="159"/>
      <c r="Y130" s="159"/>
      <c r="Z130" s="160"/>
      <c r="AO130" s="63"/>
      <c r="AQ130" s="63"/>
      <c r="AR130" s="63"/>
      <c r="AV130" s="63"/>
      <c r="BB130" s="107"/>
      <c r="BC130" s="107"/>
      <c r="BD130" s="107"/>
      <c r="BE130" s="107"/>
      <c r="BF130" s="107"/>
      <c r="BG130" s="63"/>
      <c r="BH130" s="107"/>
      <c r="BI130" s="63"/>
      <c r="BJ130" s="63"/>
    </row>
    <row r="131" spans="1:62" s="3" customFormat="1" ht="16.5" customHeight="1">
      <c r="A131" s="16"/>
      <c r="B131" s="188">
        <v>38</v>
      </c>
      <c r="C131" s="188" t="s">
        <v>1651</v>
      </c>
      <c r="D131" s="187" t="s">
        <v>1201</v>
      </c>
      <c r="E131" s="404" t="s">
        <v>1202</v>
      </c>
      <c r="F131" s="405"/>
      <c r="G131" s="405"/>
      <c r="H131" s="406"/>
      <c r="I131" s="188" t="s">
        <v>1648</v>
      </c>
      <c r="J131" s="189">
        <v>20</v>
      </c>
      <c r="K131" s="459">
        <v>47.134999999999998</v>
      </c>
      <c r="L131" s="460"/>
      <c r="M131" s="440">
        <f t="shared" si="0"/>
        <v>942.69999999999993</v>
      </c>
      <c r="N131" s="441"/>
      <c r="O131" s="441"/>
      <c r="P131" s="441"/>
      <c r="Q131" s="163"/>
      <c r="R131" s="16"/>
      <c r="S131" s="157"/>
      <c r="T131" s="158"/>
      <c r="W131" s="159"/>
      <c r="X131" s="159"/>
      <c r="Y131" s="159"/>
      <c r="Z131" s="160"/>
      <c r="AO131" s="63"/>
      <c r="AQ131" s="63"/>
      <c r="AR131" s="63"/>
      <c r="AV131" s="63"/>
      <c r="BB131" s="107"/>
      <c r="BC131" s="107"/>
      <c r="BD131" s="107"/>
      <c r="BE131" s="107"/>
      <c r="BF131" s="107"/>
      <c r="BG131" s="63"/>
      <c r="BH131" s="107"/>
      <c r="BI131" s="63"/>
      <c r="BJ131" s="63"/>
    </row>
    <row r="132" spans="1:62" s="3" customFormat="1" ht="16.5" customHeight="1">
      <c r="A132" s="16"/>
      <c r="B132" s="100">
        <v>39</v>
      </c>
      <c r="C132" s="161" t="s">
        <v>1578</v>
      </c>
      <c r="D132" s="162" t="s">
        <v>1203</v>
      </c>
      <c r="E132" s="391" t="s">
        <v>1204</v>
      </c>
      <c r="F132" s="392"/>
      <c r="G132" s="392"/>
      <c r="H132" s="394"/>
      <c r="I132" s="161" t="s">
        <v>1648</v>
      </c>
      <c r="J132" s="167">
        <v>20</v>
      </c>
      <c r="K132" s="424">
        <v>8</v>
      </c>
      <c r="L132" s="426"/>
      <c r="M132" s="383">
        <f t="shared" si="0"/>
        <v>160</v>
      </c>
      <c r="N132" s="432"/>
      <c r="O132" s="432"/>
      <c r="P132" s="432"/>
      <c r="Q132" s="163"/>
      <c r="R132" s="16"/>
      <c r="S132" s="157"/>
      <c r="T132" s="158"/>
      <c r="W132" s="159"/>
      <c r="X132" s="159"/>
      <c r="Y132" s="159"/>
      <c r="Z132" s="160"/>
      <c r="AO132" s="63"/>
      <c r="AQ132" s="63"/>
      <c r="AR132" s="63"/>
      <c r="AV132" s="63"/>
      <c r="BB132" s="107"/>
      <c r="BC132" s="107"/>
      <c r="BD132" s="107"/>
      <c r="BE132" s="107"/>
      <c r="BF132" s="107"/>
      <c r="BG132" s="63"/>
      <c r="BH132" s="107"/>
      <c r="BI132" s="63"/>
      <c r="BJ132" s="63"/>
    </row>
    <row r="133" spans="1:62" s="3" customFormat="1" ht="16.5" customHeight="1">
      <c r="A133" s="16"/>
      <c r="B133" s="188">
        <v>40</v>
      </c>
      <c r="C133" s="188" t="s">
        <v>1651</v>
      </c>
      <c r="D133" s="187" t="s">
        <v>1205</v>
      </c>
      <c r="E133" s="404" t="s">
        <v>1206</v>
      </c>
      <c r="F133" s="405"/>
      <c r="G133" s="405"/>
      <c r="H133" s="406"/>
      <c r="I133" s="188" t="s">
        <v>1648</v>
      </c>
      <c r="J133" s="189">
        <v>20</v>
      </c>
      <c r="K133" s="459">
        <v>20.329999999999998</v>
      </c>
      <c r="L133" s="460"/>
      <c r="M133" s="440">
        <f t="shared" si="0"/>
        <v>406.59999999999997</v>
      </c>
      <c r="N133" s="441"/>
      <c r="O133" s="441"/>
      <c r="P133" s="441"/>
      <c r="Q133" s="163"/>
      <c r="R133" s="16"/>
      <c r="S133" s="157"/>
      <c r="T133" s="158"/>
      <c r="W133" s="159"/>
      <c r="X133" s="159"/>
      <c r="Y133" s="159"/>
      <c r="Z133" s="160"/>
      <c r="AO133" s="63"/>
      <c r="AQ133" s="63"/>
      <c r="AR133" s="63"/>
      <c r="AV133" s="63"/>
      <c r="BB133" s="107"/>
      <c r="BC133" s="107"/>
      <c r="BD133" s="107"/>
      <c r="BE133" s="107"/>
      <c r="BF133" s="107"/>
      <c r="BG133" s="63"/>
      <c r="BH133" s="107"/>
      <c r="BI133" s="63"/>
      <c r="BJ133" s="63"/>
    </row>
    <row r="134" spans="1:62" s="3" customFormat="1" ht="16.5" customHeight="1">
      <c r="A134" s="16"/>
      <c r="B134" s="100">
        <v>41</v>
      </c>
      <c r="C134" s="161" t="s">
        <v>1578</v>
      </c>
      <c r="D134" s="162" t="s">
        <v>1207</v>
      </c>
      <c r="E134" s="391" t="s">
        <v>1208</v>
      </c>
      <c r="F134" s="392"/>
      <c r="G134" s="392"/>
      <c r="H134" s="394"/>
      <c r="I134" s="161" t="s">
        <v>1648</v>
      </c>
      <c r="J134" s="167">
        <v>30</v>
      </c>
      <c r="K134" s="424">
        <v>5.5</v>
      </c>
      <c r="L134" s="426"/>
      <c r="M134" s="383">
        <f t="shared" si="0"/>
        <v>165</v>
      </c>
      <c r="N134" s="432"/>
      <c r="O134" s="432"/>
      <c r="P134" s="432"/>
      <c r="Q134" s="163"/>
      <c r="R134" s="16"/>
      <c r="S134" s="157"/>
      <c r="T134" s="158"/>
      <c r="W134" s="159"/>
      <c r="X134" s="159"/>
      <c r="Y134" s="159"/>
      <c r="Z134" s="160"/>
      <c r="AO134" s="63"/>
      <c r="AQ134" s="63"/>
      <c r="AR134" s="63"/>
      <c r="AV134" s="63"/>
      <c r="BB134" s="107"/>
      <c r="BC134" s="107"/>
      <c r="BD134" s="107"/>
      <c r="BE134" s="107"/>
      <c r="BF134" s="107"/>
      <c r="BG134" s="63"/>
      <c r="BH134" s="107"/>
      <c r="BI134" s="63"/>
      <c r="BJ134" s="63"/>
    </row>
    <row r="135" spans="1:62" s="3" customFormat="1" ht="17.25" customHeight="1">
      <c r="A135" s="16"/>
      <c r="B135" s="188">
        <v>42</v>
      </c>
      <c r="C135" s="188" t="s">
        <v>1651</v>
      </c>
      <c r="D135" s="187" t="s">
        <v>1209</v>
      </c>
      <c r="E135" s="404" t="s">
        <v>1210</v>
      </c>
      <c r="F135" s="405"/>
      <c r="G135" s="405"/>
      <c r="H135" s="406"/>
      <c r="I135" s="188" t="s">
        <v>1648</v>
      </c>
      <c r="J135" s="189">
        <v>30</v>
      </c>
      <c r="K135" s="459">
        <v>4.66</v>
      </c>
      <c r="L135" s="460"/>
      <c r="M135" s="440">
        <f t="shared" si="0"/>
        <v>139.80000000000001</v>
      </c>
      <c r="N135" s="441"/>
      <c r="O135" s="441"/>
      <c r="P135" s="441"/>
      <c r="Q135" s="163"/>
      <c r="R135" s="16"/>
      <c r="S135" s="157"/>
      <c r="T135" s="158"/>
      <c r="W135" s="159"/>
      <c r="X135" s="159"/>
      <c r="Y135" s="159"/>
      <c r="Z135" s="160"/>
      <c r="AO135" s="63"/>
      <c r="AQ135" s="63"/>
      <c r="AR135" s="63"/>
      <c r="AV135" s="63"/>
      <c r="BB135" s="107"/>
      <c r="BC135" s="107"/>
      <c r="BD135" s="107"/>
      <c r="BE135" s="107"/>
      <c r="BF135" s="107"/>
      <c r="BG135" s="63"/>
      <c r="BH135" s="107"/>
      <c r="BI135" s="63"/>
      <c r="BJ135" s="63"/>
    </row>
    <row r="136" spans="1:62" s="3" customFormat="1" ht="15.75" hidden="1" customHeight="1">
      <c r="A136" s="16"/>
      <c r="B136" s="100"/>
      <c r="C136" s="161" t="s">
        <v>1578</v>
      </c>
      <c r="D136" s="162" t="s">
        <v>1211</v>
      </c>
      <c r="E136" s="391" t="s">
        <v>1212</v>
      </c>
      <c r="F136" s="392"/>
      <c r="G136" s="392"/>
      <c r="H136" s="394"/>
      <c r="I136" s="161" t="s">
        <v>1594</v>
      </c>
      <c r="J136" s="167"/>
      <c r="K136" s="424">
        <v>0</v>
      </c>
      <c r="L136" s="426"/>
      <c r="M136" s="383">
        <f t="shared" si="0"/>
        <v>0</v>
      </c>
      <c r="N136" s="432"/>
      <c r="O136" s="432"/>
      <c r="P136" s="432"/>
      <c r="Q136" s="163"/>
      <c r="R136" s="16"/>
      <c r="S136" s="157"/>
      <c r="T136" s="158" t="s">
        <v>1515</v>
      </c>
      <c r="W136" s="159">
        <v>1.0800000000000001E-2</v>
      </c>
      <c r="X136" s="159">
        <f>$W$136*$J$136</f>
        <v>0</v>
      </c>
      <c r="Y136" s="159">
        <v>0</v>
      </c>
      <c r="Z136" s="160">
        <f>$Y$136*$J$136</f>
        <v>0</v>
      </c>
      <c r="AO136" s="63" t="s">
        <v>1654</v>
      </c>
      <c r="AQ136" s="63" t="s">
        <v>1651</v>
      </c>
      <c r="AR136" s="63" t="s">
        <v>1536</v>
      </c>
      <c r="AV136" s="63" t="s">
        <v>1577</v>
      </c>
      <c r="BB136" s="107">
        <f>IF($T$136="základní",$M$136,0)</f>
        <v>0</v>
      </c>
      <c r="BC136" s="107">
        <f>IF($T$136="snížená",$M$136,0)</f>
        <v>0</v>
      </c>
      <c r="BD136" s="107">
        <f>IF($T$136="zákl. přenesená",$M$136,0)</f>
        <v>0</v>
      </c>
      <c r="BE136" s="107">
        <f>IF($T$136="sníž. přenesená",$M$136,0)</f>
        <v>0</v>
      </c>
      <c r="BF136" s="107">
        <f>IF($T$136="nulová",$M$136,0)</f>
        <v>0</v>
      </c>
      <c r="BG136" s="63" t="s">
        <v>1501</v>
      </c>
      <c r="BH136" s="107">
        <f>ROUND($K$136*$J$136,2)</f>
        <v>0</v>
      </c>
      <c r="BI136" s="63" t="s">
        <v>1582</v>
      </c>
      <c r="BJ136" s="63" t="s">
        <v>1764</v>
      </c>
    </row>
    <row r="137" spans="1:62" s="3" customFormat="1" ht="15.75" hidden="1" customHeight="1">
      <c r="A137" s="16"/>
      <c r="B137" s="188"/>
      <c r="C137" s="188" t="s">
        <v>1651</v>
      </c>
      <c r="D137" s="187" t="s">
        <v>1213</v>
      </c>
      <c r="E137" s="404" t="s">
        <v>1214</v>
      </c>
      <c r="F137" s="405"/>
      <c r="G137" s="405"/>
      <c r="H137" s="406"/>
      <c r="I137" s="188" t="s">
        <v>1594</v>
      </c>
      <c r="J137" s="189"/>
      <c r="K137" s="427">
        <v>0</v>
      </c>
      <c r="L137" s="429"/>
      <c r="M137" s="440">
        <f t="shared" si="0"/>
        <v>0</v>
      </c>
      <c r="N137" s="441"/>
      <c r="O137" s="441"/>
      <c r="P137" s="441"/>
      <c r="Q137" s="163"/>
      <c r="R137" s="16"/>
      <c r="S137" s="157"/>
      <c r="T137" s="158"/>
      <c r="W137" s="159"/>
      <c r="X137" s="159"/>
      <c r="Y137" s="159"/>
      <c r="Z137" s="160"/>
      <c r="AO137" s="63"/>
      <c r="AQ137" s="63"/>
      <c r="AR137" s="63"/>
      <c r="AV137" s="63"/>
      <c r="BB137" s="107"/>
      <c r="BC137" s="107"/>
      <c r="BD137" s="107"/>
      <c r="BE137" s="107"/>
      <c r="BF137" s="107"/>
      <c r="BG137" s="63"/>
      <c r="BH137" s="107"/>
      <c r="BI137" s="63"/>
      <c r="BJ137" s="63"/>
    </row>
    <row r="138" spans="1:62" s="3" customFormat="1" ht="15.75" hidden="1" customHeight="1">
      <c r="A138" s="16"/>
      <c r="B138" s="100"/>
      <c r="C138" s="161" t="s">
        <v>1578</v>
      </c>
      <c r="D138" s="162" t="s">
        <v>1215</v>
      </c>
      <c r="E138" s="391" t="s">
        <v>1216</v>
      </c>
      <c r="F138" s="392"/>
      <c r="G138" s="392"/>
      <c r="H138" s="394"/>
      <c r="I138" s="161" t="s">
        <v>1648</v>
      </c>
      <c r="J138" s="167"/>
      <c r="K138" s="424">
        <v>0</v>
      </c>
      <c r="L138" s="426"/>
      <c r="M138" s="383">
        <f t="shared" si="0"/>
        <v>0</v>
      </c>
      <c r="N138" s="432"/>
      <c r="O138" s="432"/>
      <c r="P138" s="432"/>
      <c r="Q138" s="163"/>
      <c r="R138" s="16"/>
      <c r="S138" s="157"/>
      <c r="T138" s="158"/>
      <c r="W138" s="159"/>
      <c r="X138" s="159"/>
      <c r="Y138" s="159"/>
      <c r="Z138" s="160"/>
      <c r="AO138" s="63"/>
      <c r="AQ138" s="63"/>
      <c r="AR138" s="63"/>
      <c r="AV138" s="63"/>
      <c r="BB138" s="107"/>
      <c r="BC138" s="107"/>
      <c r="BD138" s="107"/>
      <c r="BE138" s="107"/>
      <c r="BF138" s="107"/>
      <c r="BG138" s="63"/>
      <c r="BH138" s="107"/>
      <c r="BI138" s="63"/>
      <c r="BJ138" s="63"/>
    </row>
    <row r="139" spans="1:62" s="3" customFormat="1" ht="15.75" hidden="1" customHeight="1">
      <c r="A139" s="16"/>
      <c r="B139" s="188"/>
      <c r="C139" s="188" t="s">
        <v>1651</v>
      </c>
      <c r="D139" s="187" t="s">
        <v>1217</v>
      </c>
      <c r="E139" s="404" t="s">
        <v>1218</v>
      </c>
      <c r="F139" s="405"/>
      <c r="G139" s="405"/>
      <c r="H139" s="406"/>
      <c r="I139" s="188" t="s">
        <v>1648</v>
      </c>
      <c r="J139" s="189"/>
      <c r="K139" s="427">
        <v>0</v>
      </c>
      <c r="L139" s="429"/>
      <c r="M139" s="440">
        <f t="shared" si="0"/>
        <v>0</v>
      </c>
      <c r="N139" s="441"/>
      <c r="O139" s="441"/>
      <c r="P139" s="441"/>
      <c r="Q139" s="163"/>
      <c r="R139" s="16"/>
      <c r="S139" s="157"/>
      <c r="T139" s="158"/>
      <c r="W139" s="159"/>
      <c r="X139" s="159"/>
      <c r="Y139" s="159"/>
      <c r="Z139" s="160"/>
      <c r="AO139" s="63"/>
      <c r="AQ139" s="63"/>
      <c r="AR139" s="63"/>
      <c r="AV139" s="63"/>
      <c r="BB139" s="107"/>
      <c r="BC139" s="107"/>
      <c r="BD139" s="107"/>
      <c r="BE139" s="107"/>
      <c r="BF139" s="107"/>
      <c r="BG139" s="63"/>
      <c r="BH139" s="107"/>
      <c r="BI139" s="63"/>
      <c r="BJ139" s="63"/>
    </row>
    <row r="140" spans="1:62" s="3" customFormat="1" ht="15.75" customHeight="1">
      <c r="A140" s="16"/>
      <c r="B140" s="100">
        <v>43</v>
      </c>
      <c r="C140" s="161" t="s">
        <v>1578</v>
      </c>
      <c r="D140" s="162" t="s">
        <v>990</v>
      </c>
      <c r="E140" s="391" t="s">
        <v>1219</v>
      </c>
      <c r="F140" s="392"/>
      <c r="G140" s="392"/>
      <c r="H140" s="394"/>
      <c r="I140" s="161" t="s">
        <v>1648</v>
      </c>
      <c r="J140" s="167">
        <v>20</v>
      </c>
      <c r="K140" s="424">
        <v>5.5</v>
      </c>
      <c r="L140" s="426"/>
      <c r="M140" s="383">
        <f t="shared" si="0"/>
        <v>110</v>
      </c>
      <c r="N140" s="432"/>
      <c r="O140" s="432"/>
      <c r="P140" s="432"/>
      <c r="Q140" s="163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5.75" customHeight="1">
      <c r="A141" s="16"/>
      <c r="B141" s="188">
        <v>44</v>
      </c>
      <c r="C141" s="188" t="s">
        <v>1651</v>
      </c>
      <c r="D141" s="187" t="s">
        <v>991</v>
      </c>
      <c r="E141" s="404" t="s">
        <v>1220</v>
      </c>
      <c r="F141" s="405"/>
      <c r="G141" s="405"/>
      <c r="H141" s="406"/>
      <c r="I141" s="188" t="s">
        <v>1648</v>
      </c>
      <c r="J141" s="189">
        <v>20</v>
      </c>
      <c r="K141" s="459">
        <v>3.53</v>
      </c>
      <c r="L141" s="460"/>
      <c r="M141" s="440">
        <f t="shared" si="0"/>
        <v>70.599999999999994</v>
      </c>
      <c r="N141" s="441"/>
      <c r="O141" s="441"/>
      <c r="P141" s="441"/>
      <c r="Q141" s="163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5.75" customHeight="1">
      <c r="A142" s="16"/>
      <c r="B142" s="100">
        <v>45</v>
      </c>
      <c r="C142" s="161" t="s">
        <v>1578</v>
      </c>
      <c r="D142" s="162" t="s">
        <v>1221</v>
      </c>
      <c r="E142" s="391" t="s">
        <v>1222</v>
      </c>
      <c r="F142" s="392"/>
      <c r="G142" s="392"/>
      <c r="H142" s="394"/>
      <c r="I142" s="161" t="s">
        <v>1648</v>
      </c>
      <c r="J142" s="167">
        <v>40</v>
      </c>
      <c r="K142" s="424">
        <v>5.5</v>
      </c>
      <c r="L142" s="426"/>
      <c r="M142" s="383">
        <f t="shared" si="0"/>
        <v>220</v>
      </c>
      <c r="N142" s="432"/>
      <c r="O142" s="432"/>
      <c r="P142" s="432"/>
      <c r="Q142" s="163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5.75" customHeight="1">
      <c r="A143" s="16"/>
      <c r="B143" s="188">
        <v>46</v>
      </c>
      <c r="C143" s="188" t="s">
        <v>1651</v>
      </c>
      <c r="D143" s="187" t="s">
        <v>1223</v>
      </c>
      <c r="E143" s="404" t="s">
        <v>1224</v>
      </c>
      <c r="F143" s="405"/>
      <c r="G143" s="405"/>
      <c r="H143" s="406"/>
      <c r="I143" s="188" t="s">
        <v>1648</v>
      </c>
      <c r="J143" s="189">
        <v>40</v>
      </c>
      <c r="K143" s="459">
        <v>3.8050000000000002</v>
      </c>
      <c r="L143" s="460"/>
      <c r="M143" s="440">
        <f t="shared" si="0"/>
        <v>152.20000000000002</v>
      </c>
      <c r="N143" s="441"/>
      <c r="O143" s="441"/>
      <c r="P143" s="441"/>
      <c r="Q143" s="163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5.75" customHeight="1">
      <c r="A144" s="16"/>
      <c r="B144" s="100">
        <v>47</v>
      </c>
      <c r="C144" s="161" t="s">
        <v>1578</v>
      </c>
      <c r="D144" s="162" t="s">
        <v>1225</v>
      </c>
      <c r="E144" s="391" t="s">
        <v>1226</v>
      </c>
      <c r="F144" s="392"/>
      <c r="G144" s="392"/>
      <c r="H144" s="394"/>
      <c r="I144" s="161" t="s">
        <v>1648</v>
      </c>
      <c r="J144" s="167">
        <v>60</v>
      </c>
      <c r="K144" s="424">
        <v>5.5</v>
      </c>
      <c r="L144" s="426"/>
      <c r="M144" s="383">
        <f t="shared" si="0"/>
        <v>330</v>
      </c>
      <c r="N144" s="432"/>
      <c r="O144" s="432"/>
      <c r="P144" s="432"/>
      <c r="Q144" s="163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5.75" customHeight="1">
      <c r="A145" s="16"/>
      <c r="B145" s="188">
        <v>48</v>
      </c>
      <c r="C145" s="188" t="s">
        <v>1651</v>
      </c>
      <c r="D145" s="187" t="s">
        <v>1227</v>
      </c>
      <c r="E145" s="404" t="s">
        <v>1228</v>
      </c>
      <c r="F145" s="405"/>
      <c r="G145" s="405"/>
      <c r="H145" s="406"/>
      <c r="I145" s="188" t="s">
        <v>1648</v>
      </c>
      <c r="J145" s="189">
        <v>60</v>
      </c>
      <c r="K145" s="459">
        <v>2.92</v>
      </c>
      <c r="L145" s="460"/>
      <c r="M145" s="440">
        <f t="shared" si="0"/>
        <v>175.2</v>
      </c>
      <c r="N145" s="441"/>
      <c r="O145" s="441"/>
      <c r="P145" s="441"/>
      <c r="Q145" s="163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5.75" customHeight="1">
      <c r="A146" s="16"/>
      <c r="B146" s="100">
        <v>49</v>
      </c>
      <c r="C146" s="161" t="s">
        <v>1578</v>
      </c>
      <c r="D146" s="162" t="s">
        <v>1229</v>
      </c>
      <c r="E146" s="391" t="s">
        <v>1230</v>
      </c>
      <c r="F146" s="392"/>
      <c r="G146" s="392"/>
      <c r="H146" s="394"/>
      <c r="I146" s="161" t="s">
        <v>1648</v>
      </c>
      <c r="J146" s="167">
        <v>20</v>
      </c>
      <c r="K146" s="424">
        <v>5.5</v>
      </c>
      <c r="L146" s="426"/>
      <c r="M146" s="383">
        <f t="shared" si="0"/>
        <v>110</v>
      </c>
      <c r="N146" s="432"/>
      <c r="O146" s="432"/>
      <c r="P146" s="432"/>
      <c r="Q146" s="163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5.75" customHeight="1">
      <c r="A147" s="16"/>
      <c r="B147" s="188">
        <v>50</v>
      </c>
      <c r="C147" s="188" t="s">
        <v>1651</v>
      </c>
      <c r="D147" s="187" t="s">
        <v>1231</v>
      </c>
      <c r="E147" s="404" t="s">
        <v>1232</v>
      </c>
      <c r="F147" s="405"/>
      <c r="G147" s="405"/>
      <c r="H147" s="406"/>
      <c r="I147" s="188" t="s">
        <v>1648</v>
      </c>
      <c r="J147" s="189">
        <v>20</v>
      </c>
      <c r="K147" s="459">
        <v>4.05</v>
      </c>
      <c r="L147" s="460"/>
      <c r="M147" s="440">
        <f t="shared" si="0"/>
        <v>81</v>
      </c>
      <c r="N147" s="441"/>
      <c r="O147" s="441"/>
      <c r="P147" s="441"/>
      <c r="Q147" s="163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5.75" customHeight="1">
      <c r="A148" s="16"/>
      <c r="B148" s="100">
        <v>51</v>
      </c>
      <c r="C148" s="161" t="s">
        <v>1578</v>
      </c>
      <c r="D148" s="162" t="s">
        <v>1233</v>
      </c>
      <c r="E148" s="391" t="s">
        <v>1234</v>
      </c>
      <c r="F148" s="392"/>
      <c r="G148" s="392"/>
      <c r="H148" s="394"/>
      <c r="I148" s="161" t="s">
        <v>1648</v>
      </c>
      <c r="J148" s="167">
        <v>80</v>
      </c>
      <c r="K148" s="424">
        <v>5.5</v>
      </c>
      <c r="L148" s="426"/>
      <c r="M148" s="383">
        <f t="shared" si="0"/>
        <v>440</v>
      </c>
      <c r="N148" s="432"/>
      <c r="O148" s="432"/>
      <c r="P148" s="432"/>
      <c r="Q148" s="163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5.75" customHeight="1">
      <c r="A149" s="16"/>
      <c r="B149" s="188">
        <v>52</v>
      </c>
      <c r="C149" s="188" t="s">
        <v>1651</v>
      </c>
      <c r="D149" s="187" t="s">
        <v>1235</v>
      </c>
      <c r="E149" s="404" t="s">
        <v>1236</v>
      </c>
      <c r="F149" s="405"/>
      <c r="G149" s="405"/>
      <c r="H149" s="406"/>
      <c r="I149" s="188" t="s">
        <v>1648</v>
      </c>
      <c r="J149" s="189">
        <v>80</v>
      </c>
      <c r="K149" s="459">
        <v>3.94</v>
      </c>
      <c r="L149" s="460"/>
      <c r="M149" s="440">
        <f t="shared" si="0"/>
        <v>315.2</v>
      </c>
      <c r="N149" s="441"/>
      <c r="O149" s="441"/>
      <c r="P149" s="441"/>
      <c r="Q149" s="163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5.75" customHeight="1">
      <c r="A150" s="16"/>
      <c r="B150" s="100">
        <v>53</v>
      </c>
      <c r="C150" s="161" t="s">
        <v>1578</v>
      </c>
      <c r="D150" s="162" t="s">
        <v>1237</v>
      </c>
      <c r="E150" s="391" t="s">
        <v>1238</v>
      </c>
      <c r="F150" s="392"/>
      <c r="G150" s="392"/>
      <c r="H150" s="394"/>
      <c r="I150" s="161" t="s">
        <v>1648</v>
      </c>
      <c r="J150" s="167">
        <v>20</v>
      </c>
      <c r="K150" s="424">
        <v>8</v>
      </c>
      <c r="L150" s="426"/>
      <c r="M150" s="383">
        <f t="shared" si="0"/>
        <v>160</v>
      </c>
      <c r="N150" s="432"/>
      <c r="O150" s="432"/>
      <c r="P150" s="432"/>
      <c r="Q150" s="163"/>
      <c r="R150" s="16"/>
      <c r="S150" s="157"/>
      <c r="T150" s="158"/>
      <c r="W150" s="159"/>
      <c r="X150" s="159"/>
      <c r="Y150" s="159"/>
      <c r="Z150" s="160"/>
      <c r="AO150" s="63"/>
      <c r="AQ150" s="63"/>
      <c r="AR150" s="63"/>
      <c r="AV150" s="63"/>
      <c r="BB150" s="107"/>
      <c r="BC150" s="107"/>
      <c r="BD150" s="107"/>
      <c r="BE150" s="107"/>
      <c r="BF150" s="107"/>
      <c r="BG150" s="63"/>
      <c r="BH150" s="107"/>
      <c r="BI150" s="63"/>
      <c r="BJ150" s="63"/>
    </row>
    <row r="151" spans="1:62" s="3" customFormat="1" ht="15.75" customHeight="1">
      <c r="A151" s="16"/>
      <c r="B151" s="188">
        <v>54</v>
      </c>
      <c r="C151" s="188" t="s">
        <v>1651</v>
      </c>
      <c r="D151" s="187" t="s">
        <v>1239</v>
      </c>
      <c r="E151" s="404" t="s">
        <v>1240</v>
      </c>
      <c r="F151" s="405"/>
      <c r="G151" s="405"/>
      <c r="H151" s="406"/>
      <c r="I151" s="188" t="s">
        <v>1648</v>
      </c>
      <c r="J151" s="189">
        <v>20</v>
      </c>
      <c r="K151" s="459">
        <v>16.87</v>
      </c>
      <c r="L151" s="460"/>
      <c r="M151" s="440">
        <f t="shared" ref="M151:M185" si="1">J151*K151</f>
        <v>337.40000000000003</v>
      </c>
      <c r="N151" s="441"/>
      <c r="O151" s="441"/>
      <c r="P151" s="441"/>
      <c r="Q151" s="163"/>
      <c r="R151" s="16"/>
      <c r="S151" s="157"/>
      <c r="T151" s="158"/>
      <c r="W151" s="159"/>
      <c r="X151" s="159"/>
      <c r="Y151" s="159"/>
      <c r="Z151" s="160"/>
      <c r="AO151" s="63"/>
      <c r="AQ151" s="63"/>
      <c r="AR151" s="63"/>
      <c r="AV151" s="63"/>
      <c r="BB151" s="107"/>
      <c r="BC151" s="107"/>
      <c r="BD151" s="107"/>
      <c r="BE151" s="107"/>
      <c r="BF151" s="107"/>
      <c r="BG151" s="63"/>
      <c r="BH151" s="107"/>
      <c r="BI151" s="63"/>
      <c r="BJ151" s="63"/>
    </row>
    <row r="152" spans="1:62" s="3" customFormat="1" ht="15.75" customHeight="1">
      <c r="A152" s="16"/>
      <c r="B152" s="100">
        <v>55</v>
      </c>
      <c r="C152" s="161" t="s">
        <v>1578</v>
      </c>
      <c r="D152" s="162" t="s">
        <v>1241</v>
      </c>
      <c r="E152" s="391" t="s">
        <v>1242</v>
      </c>
      <c r="F152" s="392"/>
      <c r="G152" s="392"/>
      <c r="H152" s="394"/>
      <c r="I152" s="161" t="s">
        <v>1648</v>
      </c>
      <c r="J152" s="167">
        <v>20</v>
      </c>
      <c r="K152" s="424">
        <v>7</v>
      </c>
      <c r="L152" s="426"/>
      <c r="M152" s="383">
        <f t="shared" si="1"/>
        <v>140</v>
      </c>
      <c r="N152" s="432"/>
      <c r="O152" s="432"/>
      <c r="P152" s="432"/>
      <c r="Q152" s="163"/>
      <c r="R152" s="16"/>
      <c r="S152" s="157"/>
      <c r="T152" s="158"/>
      <c r="W152" s="159"/>
      <c r="X152" s="159"/>
      <c r="Y152" s="159"/>
      <c r="Z152" s="160"/>
      <c r="AO152" s="63"/>
      <c r="AQ152" s="63"/>
      <c r="AR152" s="63"/>
      <c r="AV152" s="63"/>
      <c r="BB152" s="107"/>
      <c r="BC152" s="107"/>
      <c r="BD152" s="107"/>
      <c r="BE152" s="107"/>
      <c r="BF152" s="107"/>
      <c r="BG152" s="63"/>
      <c r="BH152" s="107"/>
      <c r="BI152" s="63"/>
      <c r="BJ152" s="63"/>
    </row>
    <row r="153" spans="1:62" s="3" customFormat="1" ht="15.75" customHeight="1">
      <c r="A153" s="16"/>
      <c r="B153" s="188">
        <v>56</v>
      </c>
      <c r="C153" s="188" t="s">
        <v>1651</v>
      </c>
      <c r="D153" s="187" t="s">
        <v>1243</v>
      </c>
      <c r="E153" s="404" t="s">
        <v>1244</v>
      </c>
      <c r="F153" s="405"/>
      <c r="G153" s="405"/>
      <c r="H153" s="406"/>
      <c r="I153" s="188" t="s">
        <v>1648</v>
      </c>
      <c r="J153" s="189">
        <v>20</v>
      </c>
      <c r="K153" s="459">
        <v>10.69</v>
      </c>
      <c r="L153" s="460"/>
      <c r="M153" s="440">
        <f t="shared" si="1"/>
        <v>213.79999999999998</v>
      </c>
      <c r="N153" s="441"/>
      <c r="O153" s="441"/>
      <c r="P153" s="441"/>
      <c r="Q153" s="163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5.75" customHeight="1">
      <c r="A154" s="16"/>
      <c r="B154" s="100">
        <v>57</v>
      </c>
      <c r="C154" s="161" t="s">
        <v>1578</v>
      </c>
      <c r="D154" s="162" t="s">
        <v>1245</v>
      </c>
      <c r="E154" s="391" t="s">
        <v>1246</v>
      </c>
      <c r="F154" s="392"/>
      <c r="G154" s="392"/>
      <c r="H154" s="394"/>
      <c r="I154" s="161" t="s">
        <v>1648</v>
      </c>
      <c r="J154" s="167">
        <v>70</v>
      </c>
      <c r="K154" s="424">
        <v>7</v>
      </c>
      <c r="L154" s="426"/>
      <c r="M154" s="383">
        <f t="shared" si="1"/>
        <v>490</v>
      </c>
      <c r="N154" s="432"/>
      <c r="O154" s="432"/>
      <c r="P154" s="432"/>
      <c r="Q154" s="163"/>
      <c r="R154" s="16"/>
      <c r="S154" s="157"/>
      <c r="T154" s="158"/>
      <c r="W154" s="159"/>
      <c r="X154" s="159"/>
      <c r="Y154" s="159"/>
      <c r="Z154" s="160"/>
      <c r="AO154" s="63"/>
      <c r="AQ154" s="63"/>
      <c r="AR154" s="63"/>
      <c r="AV154" s="63"/>
      <c r="BB154" s="107"/>
      <c r="BC154" s="107"/>
      <c r="BD154" s="107"/>
      <c r="BE154" s="107"/>
      <c r="BF154" s="107"/>
      <c r="BG154" s="63"/>
      <c r="BH154" s="107"/>
      <c r="BI154" s="63"/>
      <c r="BJ154" s="63"/>
    </row>
    <row r="155" spans="1:62" s="3" customFormat="1" ht="15.75" customHeight="1">
      <c r="A155" s="16"/>
      <c r="B155" s="188">
        <v>58</v>
      </c>
      <c r="C155" s="188" t="s">
        <v>1651</v>
      </c>
      <c r="D155" s="187" t="s">
        <v>992</v>
      </c>
      <c r="E155" s="404" t="s">
        <v>1247</v>
      </c>
      <c r="F155" s="405"/>
      <c r="G155" s="405"/>
      <c r="H155" s="406"/>
      <c r="I155" s="188" t="s">
        <v>1648</v>
      </c>
      <c r="J155" s="189">
        <v>70</v>
      </c>
      <c r="K155" s="459">
        <v>6.2750000000000004</v>
      </c>
      <c r="L155" s="460"/>
      <c r="M155" s="440">
        <f t="shared" si="1"/>
        <v>439.25</v>
      </c>
      <c r="N155" s="441"/>
      <c r="O155" s="441"/>
      <c r="P155" s="441"/>
      <c r="Q155" s="163"/>
      <c r="R155" s="16"/>
      <c r="S155" s="157"/>
      <c r="T155" s="158"/>
      <c r="W155" s="159"/>
      <c r="X155" s="159"/>
      <c r="Y155" s="159"/>
      <c r="Z155" s="160"/>
      <c r="AO155" s="63"/>
      <c r="AQ155" s="63"/>
      <c r="AR155" s="63"/>
      <c r="AV155" s="63"/>
      <c r="BB155" s="107"/>
      <c r="BC155" s="107"/>
      <c r="BD155" s="107"/>
      <c r="BE155" s="107"/>
      <c r="BF155" s="107"/>
      <c r="BG155" s="63"/>
      <c r="BH155" s="107"/>
      <c r="BI155" s="63"/>
      <c r="BJ155" s="63"/>
    </row>
    <row r="156" spans="1:62" s="3" customFormat="1" ht="15.75" customHeight="1">
      <c r="A156" s="16"/>
      <c r="B156" s="100">
        <v>59</v>
      </c>
      <c r="C156" s="161" t="s">
        <v>1578</v>
      </c>
      <c r="D156" s="162" t="s">
        <v>1248</v>
      </c>
      <c r="E156" s="391" t="s">
        <v>1249</v>
      </c>
      <c r="F156" s="392"/>
      <c r="G156" s="392"/>
      <c r="H156" s="394"/>
      <c r="I156" s="161" t="s">
        <v>1648</v>
      </c>
      <c r="J156" s="167">
        <v>30</v>
      </c>
      <c r="K156" s="424">
        <v>6</v>
      </c>
      <c r="L156" s="426"/>
      <c r="M156" s="383">
        <f t="shared" si="1"/>
        <v>180</v>
      </c>
      <c r="N156" s="432"/>
      <c r="O156" s="432"/>
      <c r="P156" s="432"/>
      <c r="Q156" s="163"/>
      <c r="R156" s="16"/>
      <c r="S156" s="157"/>
      <c r="T156" s="158"/>
      <c r="W156" s="159"/>
      <c r="X156" s="159"/>
      <c r="Y156" s="159"/>
      <c r="Z156" s="160"/>
      <c r="AO156" s="63"/>
      <c r="AQ156" s="63"/>
      <c r="AR156" s="63"/>
      <c r="AV156" s="63"/>
      <c r="BB156" s="107"/>
      <c r="BC156" s="107"/>
      <c r="BD156" s="107"/>
      <c r="BE156" s="107"/>
      <c r="BF156" s="107"/>
      <c r="BG156" s="63"/>
      <c r="BH156" s="107"/>
      <c r="BI156" s="63"/>
      <c r="BJ156" s="63"/>
    </row>
    <row r="157" spans="1:62" s="3" customFormat="1" ht="15.75" customHeight="1">
      <c r="A157" s="16"/>
      <c r="B157" s="188">
        <v>60</v>
      </c>
      <c r="C157" s="188" t="s">
        <v>1651</v>
      </c>
      <c r="D157" s="187" t="s">
        <v>1250</v>
      </c>
      <c r="E157" s="404" t="s">
        <v>1251</v>
      </c>
      <c r="F157" s="405"/>
      <c r="G157" s="405"/>
      <c r="H157" s="406"/>
      <c r="I157" s="188" t="s">
        <v>1648</v>
      </c>
      <c r="J157" s="189">
        <v>30</v>
      </c>
      <c r="K157" s="459">
        <v>8.3650000000000002</v>
      </c>
      <c r="L157" s="460"/>
      <c r="M157" s="440">
        <f t="shared" si="1"/>
        <v>250.95000000000002</v>
      </c>
      <c r="N157" s="441"/>
      <c r="O157" s="441"/>
      <c r="P157" s="441"/>
      <c r="Q157" s="163"/>
      <c r="R157" s="16"/>
      <c r="S157" s="157"/>
      <c r="T157" s="158"/>
      <c r="W157" s="159"/>
      <c r="X157" s="159"/>
      <c r="Y157" s="159"/>
      <c r="Z157" s="160"/>
      <c r="AO157" s="63"/>
      <c r="AQ157" s="63"/>
      <c r="AR157" s="63"/>
      <c r="AV157" s="63"/>
      <c r="BB157" s="107"/>
      <c r="BC157" s="107"/>
      <c r="BD157" s="107"/>
      <c r="BE157" s="107"/>
      <c r="BF157" s="107"/>
      <c r="BG157" s="63"/>
      <c r="BH157" s="107"/>
      <c r="BI157" s="63"/>
      <c r="BJ157" s="63"/>
    </row>
    <row r="158" spans="1:62" s="3" customFormat="1" ht="15.75" customHeight="1">
      <c r="A158" s="16"/>
      <c r="B158" s="100">
        <v>61</v>
      </c>
      <c r="C158" s="161" t="s">
        <v>1578</v>
      </c>
      <c r="D158" s="162" t="s">
        <v>1252</v>
      </c>
      <c r="E158" s="391" t="s">
        <v>1253</v>
      </c>
      <c r="F158" s="392"/>
      <c r="G158" s="392"/>
      <c r="H158" s="394"/>
      <c r="I158" s="161" t="s">
        <v>1648</v>
      </c>
      <c r="J158" s="167">
        <v>70</v>
      </c>
      <c r="K158" s="424">
        <v>5.5</v>
      </c>
      <c r="L158" s="426"/>
      <c r="M158" s="383">
        <f t="shared" si="1"/>
        <v>385</v>
      </c>
      <c r="N158" s="432"/>
      <c r="O158" s="432"/>
      <c r="P158" s="432"/>
      <c r="Q158" s="163"/>
      <c r="R158" s="16"/>
      <c r="S158" s="157"/>
      <c r="T158" s="158"/>
      <c r="W158" s="159"/>
      <c r="X158" s="159"/>
      <c r="Y158" s="159"/>
      <c r="Z158" s="160"/>
      <c r="AO158" s="63"/>
      <c r="AQ158" s="63"/>
      <c r="AR158" s="63"/>
      <c r="AV158" s="63"/>
      <c r="BB158" s="107"/>
      <c r="BC158" s="107"/>
      <c r="BD158" s="107"/>
      <c r="BE158" s="107"/>
      <c r="BF158" s="107"/>
      <c r="BG158" s="63"/>
      <c r="BH158" s="107"/>
      <c r="BI158" s="63"/>
      <c r="BJ158" s="63"/>
    </row>
    <row r="159" spans="1:62" s="3" customFormat="1" ht="15.75" customHeight="1">
      <c r="A159" s="16"/>
      <c r="B159" s="188">
        <v>62</v>
      </c>
      <c r="C159" s="188" t="s">
        <v>1651</v>
      </c>
      <c r="D159" s="187" t="s">
        <v>1254</v>
      </c>
      <c r="E159" s="404" t="s">
        <v>1255</v>
      </c>
      <c r="F159" s="405"/>
      <c r="G159" s="405"/>
      <c r="H159" s="406"/>
      <c r="I159" s="188" t="s">
        <v>1648</v>
      </c>
      <c r="J159" s="189">
        <v>70</v>
      </c>
      <c r="K159" s="459">
        <v>10.345000000000001</v>
      </c>
      <c r="L159" s="460"/>
      <c r="M159" s="440">
        <f t="shared" si="1"/>
        <v>724.15000000000009</v>
      </c>
      <c r="N159" s="441"/>
      <c r="O159" s="441"/>
      <c r="P159" s="441"/>
      <c r="Q159" s="163"/>
      <c r="R159" s="16"/>
      <c r="S159" s="157"/>
      <c r="T159" s="158"/>
      <c r="W159" s="159"/>
      <c r="X159" s="159"/>
      <c r="Y159" s="159"/>
      <c r="Z159" s="160"/>
      <c r="AO159" s="63"/>
      <c r="AQ159" s="63"/>
      <c r="AR159" s="63"/>
      <c r="AV159" s="63"/>
      <c r="BB159" s="107"/>
      <c r="BC159" s="107"/>
      <c r="BD159" s="107"/>
      <c r="BE159" s="107"/>
      <c r="BF159" s="107"/>
      <c r="BG159" s="63"/>
      <c r="BH159" s="107"/>
      <c r="BI159" s="63"/>
      <c r="BJ159" s="63"/>
    </row>
    <row r="160" spans="1:62" s="3" customFormat="1" ht="15.75" customHeight="1">
      <c r="A160" s="16"/>
      <c r="B160" s="100">
        <v>63</v>
      </c>
      <c r="C160" s="161" t="s">
        <v>1578</v>
      </c>
      <c r="D160" s="162" t="s">
        <v>1256</v>
      </c>
      <c r="E160" s="391" t="s">
        <v>1257</v>
      </c>
      <c r="F160" s="392"/>
      <c r="G160" s="392"/>
      <c r="H160" s="394"/>
      <c r="I160" s="161" t="s">
        <v>1648</v>
      </c>
      <c r="J160" s="167">
        <v>90</v>
      </c>
      <c r="K160" s="424">
        <v>5.5</v>
      </c>
      <c r="L160" s="426"/>
      <c r="M160" s="383">
        <f t="shared" si="1"/>
        <v>495</v>
      </c>
      <c r="N160" s="432"/>
      <c r="O160" s="432"/>
      <c r="P160" s="432"/>
      <c r="Q160" s="163"/>
      <c r="R160" s="16"/>
      <c r="S160" s="157"/>
      <c r="T160" s="158"/>
      <c r="W160" s="159"/>
      <c r="X160" s="159"/>
      <c r="Y160" s="159"/>
      <c r="Z160" s="160"/>
      <c r="AO160" s="63"/>
      <c r="AQ160" s="63"/>
      <c r="AR160" s="63"/>
      <c r="AV160" s="63"/>
      <c r="BB160" s="107"/>
      <c r="BC160" s="107"/>
      <c r="BD160" s="107"/>
      <c r="BE160" s="107"/>
      <c r="BF160" s="107"/>
      <c r="BG160" s="63"/>
      <c r="BH160" s="107"/>
      <c r="BI160" s="63"/>
      <c r="BJ160" s="63"/>
    </row>
    <row r="161" spans="1:62" s="3" customFormat="1" ht="15.75" customHeight="1">
      <c r="A161" s="16"/>
      <c r="B161" s="188">
        <v>64</v>
      </c>
      <c r="C161" s="188" t="s">
        <v>1651</v>
      </c>
      <c r="D161" s="187" t="s">
        <v>993</v>
      </c>
      <c r="E161" s="404" t="s">
        <v>1258</v>
      </c>
      <c r="F161" s="405"/>
      <c r="G161" s="405"/>
      <c r="H161" s="406"/>
      <c r="I161" s="188" t="s">
        <v>1648</v>
      </c>
      <c r="J161" s="189">
        <v>90</v>
      </c>
      <c r="K161" s="459">
        <v>6.49</v>
      </c>
      <c r="L161" s="460"/>
      <c r="M161" s="440">
        <f t="shared" si="1"/>
        <v>584.1</v>
      </c>
      <c r="N161" s="441"/>
      <c r="O161" s="441"/>
      <c r="P161" s="441"/>
      <c r="Q161" s="163"/>
      <c r="R161" s="16"/>
      <c r="S161" s="157"/>
      <c r="T161" s="158"/>
      <c r="W161" s="159"/>
      <c r="X161" s="159"/>
      <c r="Y161" s="159"/>
      <c r="Z161" s="160"/>
      <c r="AO161" s="63"/>
      <c r="AQ161" s="63"/>
      <c r="AR161" s="63"/>
      <c r="AV161" s="63"/>
      <c r="BB161" s="107"/>
      <c r="BC161" s="107"/>
      <c r="BD161" s="107"/>
      <c r="BE161" s="107"/>
      <c r="BF161" s="107"/>
      <c r="BG161" s="63"/>
      <c r="BH161" s="107"/>
      <c r="BI161" s="63"/>
      <c r="BJ161" s="63"/>
    </row>
    <row r="162" spans="1:62" s="3" customFormat="1" ht="15.75" customHeight="1">
      <c r="A162" s="16"/>
      <c r="B162" s="100">
        <v>65</v>
      </c>
      <c r="C162" s="161" t="s">
        <v>1578</v>
      </c>
      <c r="D162" s="162" t="s">
        <v>1259</v>
      </c>
      <c r="E162" s="391" t="s">
        <v>1260</v>
      </c>
      <c r="F162" s="392"/>
      <c r="G162" s="392"/>
      <c r="H162" s="394"/>
      <c r="I162" s="161" t="s">
        <v>1648</v>
      </c>
      <c r="J162" s="167">
        <v>300</v>
      </c>
      <c r="K162" s="424">
        <v>5.5</v>
      </c>
      <c r="L162" s="426"/>
      <c r="M162" s="383">
        <f t="shared" si="1"/>
        <v>1650</v>
      </c>
      <c r="N162" s="432"/>
      <c r="O162" s="432"/>
      <c r="P162" s="432"/>
      <c r="Q162" s="163"/>
      <c r="R162" s="16"/>
      <c r="S162" s="157"/>
      <c r="T162" s="158"/>
      <c r="W162" s="159"/>
      <c r="X162" s="159"/>
      <c r="Y162" s="159"/>
      <c r="Z162" s="160"/>
      <c r="AO162" s="63"/>
      <c r="AQ162" s="63"/>
      <c r="AR162" s="63"/>
      <c r="AV162" s="63"/>
      <c r="BB162" s="107"/>
      <c r="BC162" s="107"/>
      <c r="BD162" s="107"/>
      <c r="BE162" s="107"/>
      <c r="BF162" s="107"/>
      <c r="BG162" s="63"/>
      <c r="BH162" s="107"/>
      <c r="BI162" s="63"/>
      <c r="BJ162" s="63"/>
    </row>
    <row r="163" spans="1:62" s="3" customFormat="1" ht="15.75" customHeight="1">
      <c r="A163" s="16"/>
      <c r="B163" s="188">
        <v>66</v>
      </c>
      <c r="C163" s="188" t="s">
        <v>1651</v>
      </c>
      <c r="D163" s="187" t="s">
        <v>1261</v>
      </c>
      <c r="E163" s="404" t="s">
        <v>1262</v>
      </c>
      <c r="F163" s="405"/>
      <c r="G163" s="405"/>
      <c r="H163" s="406"/>
      <c r="I163" s="188" t="s">
        <v>1648</v>
      </c>
      <c r="J163" s="189">
        <v>300</v>
      </c>
      <c r="K163" s="459">
        <v>4.4950000000000001</v>
      </c>
      <c r="L163" s="460"/>
      <c r="M163" s="440">
        <f t="shared" si="1"/>
        <v>1348.5</v>
      </c>
      <c r="N163" s="441"/>
      <c r="O163" s="441"/>
      <c r="P163" s="441"/>
      <c r="Q163" s="163"/>
      <c r="R163" s="16"/>
      <c r="S163" s="157"/>
      <c r="T163" s="158"/>
      <c r="W163" s="159"/>
      <c r="X163" s="159"/>
      <c r="Y163" s="159"/>
      <c r="Z163" s="160"/>
      <c r="AO163" s="63"/>
      <c r="AQ163" s="63"/>
      <c r="AR163" s="63"/>
      <c r="AV163" s="63"/>
      <c r="BB163" s="107"/>
      <c r="BC163" s="107"/>
      <c r="BD163" s="107"/>
      <c r="BE163" s="107"/>
      <c r="BF163" s="107"/>
      <c r="BG163" s="63"/>
      <c r="BH163" s="107"/>
      <c r="BI163" s="63"/>
      <c r="BJ163" s="63"/>
    </row>
    <row r="164" spans="1:62" s="3" customFormat="1" ht="15.75" customHeight="1">
      <c r="A164" s="16"/>
      <c r="B164" s="100">
        <v>67</v>
      </c>
      <c r="C164" s="161" t="s">
        <v>1578</v>
      </c>
      <c r="D164" s="162" t="s">
        <v>1263</v>
      </c>
      <c r="E164" s="391" t="s">
        <v>1264</v>
      </c>
      <c r="F164" s="392"/>
      <c r="G164" s="392"/>
      <c r="H164" s="394"/>
      <c r="I164" s="161" t="s">
        <v>1648</v>
      </c>
      <c r="J164" s="167">
        <v>450</v>
      </c>
      <c r="K164" s="424">
        <v>5.5</v>
      </c>
      <c r="L164" s="426"/>
      <c r="M164" s="383">
        <f t="shared" si="1"/>
        <v>2475</v>
      </c>
      <c r="N164" s="432"/>
      <c r="O164" s="432"/>
      <c r="P164" s="432"/>
      <c r="Q164" s="163"/>
      <c r="R164" s="16"/>
      <c r="S164" s="157"/>
      <c r="T164" s="158"/>
      <c r="W164" s="159"/>
      <c r="X164" s="159"/>
      <c r="Y164" s="159"/>
      <c r="Z164" s="160"/>
      <c r="AO164" s="63"/>
      <c r="AQ164" s="63"/>
      <c r="AR164" s="63"/>
      <c r="AV164" s="63"/>
      <c r="BB164" s="107"/>
      <c r="BC164" s="107"/>
      <c r="BD164" s="107"/>
      <c r="BE164" s="107"/>
      <c r="BF164" s="107"/>
      <c r="BG164" s="63"/>
      <c r="BH164" s="107"/>
      <c r="BI164" s="63"/>
      <c r="BJ164" s="63"/>
    </row>
    <row r="165" spans="1:62" s="3" customFormat="1" ht="15.75" customHeight="1">
      <c r="A165" s="16"/>
      <c r="B165" s="188">
        <v>68</v>
      </c>
      <c r="C165" s="188" t="s">
        <v>1651</v>
      </c>
      <c r="D165" s="187" t="s">
        <v>1265</v>
      </c>
      <c r="E165" s="404" t="s">
        <v>1266</v>
      </c>
      <c r="F165" s="405"/>
      <c r="G165" s="405"/>
      <c r="H165" s="406"/>
      <c r="I165" s="188" t="s">
        <v>1648</v>
      </c>
      <c r="J165" s="189">
        <v>450</v>
      </c>
      <c r="K165" s="459">
        <v>0.96499999999999997</v>
      </c>
      <c r="L165" s="460"/>
      <c r="M165" s="440">
        <f t="shared" si="1"/>
        <v>434.25</v>
      </c>
      <c r="N165" s="441"/>
      <c r="O165" s="441"/>
      <c r="P165" s="441"/>
      <c r="Q165" s="163"/>
      <c r="R165" s="16"/>
      <c r="S165" s="157"/>
      <c r="T165" s="158"/>
      <c r="W165" s="159"/>
      <c r="X165" s="159"/>
      <c r="Y165" s="159"/>
      <c r="Z165" s="160"/>
      <c r="AO165" s="63"/>
      <c r="AQ165" s="63"/>
      <c r="AR165" s="63"/>
      <c r="AV165" s="63"/>
      <c r="BB165" s="107"/>
      <c r="BC165" s="107"/>
      <c r="BD165" s="107"/>
      <c r="BE165" s="107"/>
      <c r="BF165" s="107"/>
      <c r="BG165" s="63"/>
      <c r="BH165" s="107"/>
      <c r="BI165" s="63"/>
      <c r="BJ165" s="63"/>
    </row>
    <row r="166" spans="1:62" s="3" customFormat="1" ht="15.75" customHeight="1">
      <c r="A166" s="16"/>
      <c r="B166" s="100">
        <v>69</v>
      </c>
      <c r="C166" s="161" t="s">
        <v>1578</v>
      </c>
      <c r="D166" s="162" t="s">
        <v>1267</v>
      </c>
      <c r="E166" s="391" t="s">
        <v>1268</v>
      </c>
      <c r="F166" s="392"/>
      <c r="G166" s="392"/>
      <c r="H166" s="394"/>
      <c r="I166" s="161" t="s">
        <v>1648</v>
      </c>
      <c r="J166" s="167">
        <v>90</v>
      </c>
      <c r="K166" s="424">
        <v>5.5</v>
      </c>
      <c r="L166" s="426"/>
      <c r="M166" s="383">
        <f t="shared" si="1"/>
        <v>495</v>
      </c>
      <c r="N166" s="432"/>
      <c r="O166" s="432"/>
      <c r="P166" s="432"/>
      <c r="Q166" s="163"/>
      <c r="R166" s="16"/>
      <c r="S166" s="157"/>
      <c r="T166" s="158"/>
      <c r="W166" s="159"/>
      <c r="X166" s="159"/>
      <c r="Y166" s="159"/>
      <c r="Z166" s="160"/>
      <c r="AO166" s="63"/>
      <c r="AQ166" s="63"/>
      <c r="AR166" s="63"/>
      <c r="AV166" s="63"/>
      <c r="BB166" s="107"/>
      <c r="BC166" s="107"/>
      <c r="BD166" s="107"/>
      <c r="BE166" s="107"/>
      <c r="BF166" s="107"/>
      <c r="BG166" s="63"/>
      <c r="BH166" s="107"/>
      <c r="BI166" s="63"/>
      <c r="BJ166" s="63"/>
    </row>
    <row r="167" spans="1:62" s="3" customFormat="1" ht="15.75" customHeight="1">
      <c r="A167" s="16"/>
      <c r="B167" s="188">
        <v>70</v>
      </c>
      <c r="C167" s="188" t="s">
        <v>1651</v>
      </c>
      <c r="D167" s="187" t="s">
        <v>1269</v>
      </c>
      <c r="E167" s="404" t="s">
        <v>1270</v>
      </c>
      <c r="F167" s="405"/>
      <c r="G167" s="405"/>
      <c r="H167" s="406"/>
      <c r="I167" s="188" t="s">
        <v>1648</v>
      </c>
      <c r="J167" s="189">
        <v>90</v>
      </c>
      <c r="K167" s="459">
        <v>1.39</v>
      </c>
      <c r="L167" s="460"/>
      <c r="M167" s="440">
        <f t="shared" si="1"/>
        <v>125.1</v>
      </c>
      <c r="N167" s="441"/>
      <c r="O167" s="441"/>
      <c r="P167" s="441"/>
      <c r="Q167" s="163"/>
      <c r="R167" s="16"/>
      <c r="S167" s="157"/>
      <c r="T167" s="158"/>
      <c r="W167" s="159"/>
      <c r="X167" s="159"/>
      <c r="Y167" s="159"/>
      <c r="Z167" s="160"/>
      <c r="AO167" s="63"/>
      <c r="AQ167" s="63"/>
      <c r="AR167" s="63"/>
      <c r="AV167" s="63"/>
      <c r="BB167" s="107"/>
      <c r="BC167" s="107"/>
      <c r="BD167" s="107"/>
      <c r="BE167" s="107"/>
      <c r="BF167" s="107"/>
      <c r="BG167" s="63"/>
      <c r="BH167" s="107"/>
      <c r="BI167" s="63"/>
      <c r="BJ167" s="63"/>
    </row>
    <row r="168" spans="1:62" s="3" customFormat="1" ht="15.75" customHeight="1">
      <c r="A168" s="16"/>
      <c r="B168" s="100">
        <v>71</v>
      </c>
      <c r="C168" s="161" t="s">
        <v>1578</v>
      </c>
      <c r="D168" s="162" t="s">
        <v>1271</v>
      </c>
      <c r="E168" s="391" t="s">
        <v>1272</v>
      </c>
      <c r="F168" s="392"/>
      <c r="G168" s="392"/>
      <c r="H168" s="394"/>
      <c r="I168" s="161" t="s">
        <v>1648</v>
      </c>
      <c r="J168" s="167">
        <v>30</v>
      </c>
      <c r="K168" s="424">
        <v>5.5</v>
      </c>
      <c r="L168" s="426"/>
      <c r="M168" s="383">
        <f t="shared" si="1"/>
        <v>165</v>
      </c>
      <c r="N168" s="432"/>
      <c r="O168" s="432"/>
      <c r="P168" s="432"/>
      <c r="Q168" s="163"/>
      <c r="R168" s="16"/>
      <c r="S168" s="157"/>
      <c r="T168" s="158"/>
      <c r="W168" s="159"/>
      <c r="X168" s="159"/>
      <c r="Y168" s="159"/>
      <c r="Z168" s="160"/>
      <c r="AO168" s="63"/>
      <c r="AQ168" s="63"/>
      <c r="AR168" s="63"/>
      <c r="AV168" s="63"/>
      <c r="BB168" s="107"/>
      <c r="BC168" s="107"/>
      <c r="BD168" s="107"/>
      <c r="BE168" s="107"/>
      <c r="BF168" s="107"/>
      <c r="BG168" s="63"/>
      <c r="BH168" s="107"/>
      <c r="BI168" s="63"/>
      <c r="BJ168" s="63"/>
    </row>
    <row r="169" spans="1:62" s="3" customFormat="1" ht="15.75" customHeight="1">
      <c r="A169" s="16"/>
      <c r="B169" s="188">
        <v>72</v>
      </c>
      <c r="C169" s="188" t="s">
        <v>1651</v>
      </c>
      <c r="D169" s="187" t="s">
        <v>1273</v>
      </c>
      <c r="E169" s="404" t="s">
        <v>1274</v>
      </c>
      <c r="F169" s="405"/>
      <c r="G169" s="405"/>
      <c r="H169" s="406"/>
      <c r="I169" s="188" t="s">
        <v>1648</v>
      </c>
      <c r="J169" s="189">
        <v>30</v>
      </c>
      <c r="K169" s="459">
        <v>1.8049999999999999</v>
      </c>
      <c r="L169" s="460"/>
      <c r="M169" s="440">
        <f t="shared" si="1"/>
        <v>54.15</v>
      </c>
      <c r="N169" s="441"/>
      <c r="O169" s="441"/>
      <c r="P169" s="441"/>
      <c r="Q169" s="163"/>
      <c r="R169" s="16"/>
      <c r="S169" s="157"/>
      <c r="T169" s="158"/>
      <c r="W169" s="159"/>
      <c r="X169" s="159"/>
      <c r="Y169" s="159"/>
      <c r="Z169" s="160"/>
      <c r="AO169" s="63"/>
      <c r="AQ169" s="63"/>
      <c r="AR169" s="63"/>
      <c r="AV169" s="63"/>
      <c r="BB169" s="107"/>
      <c r="BC169" s="107"/>
      <c r="BD169" s="107"/>
      <c r="BE169" s="107"/>
      <c r="BF169" s="107"/>
      <c r="BG169" s="63"/>
      <c r="BH169" s="107"/>
      <c r="BI169" s="63"/>
      <c r="BJ169" s="63"/>
    </row>
    <row r="170" spans="1:62" s="3" customFormat="1" ht="15.75" customHeight="1">
      <c r="A170" s="16"/>
      <c r="B170" s="100">
        <v>73</v>
      </c>
      <c r="C170" s="161" t="s">
        <v>1578</v>
      </c>
      <c r="D170" s="162" t="s">
        <v>1275</v>
      </c>
      <c r="E170" s="391" t="s">
        <v>1276</v>
      </c>
      <c r="F170" s="392"/>
      <c r="G170" s="392"/>
      <c r="H170" s="394"/>
      <c r="I170" s="161" t="s">
        <v>1648</v>
      </c>
      <c r="J170" s="167">
        <v>20</v>
      </c>
      <c r="K170" s="424">
        <v>5.5</v>
      </c>
      <c r="L170" s="426"/>
      <c r="M170" s="383">
        <f t="shared" si="1"/>
        <v>110</v>
      </c>
      <c r="N170" s="432"/>
      <c r="O170" s="432"/>
      <c r="P170" s="432"/>
      <c r="Q170" s="163"/>
      <c r="R170" s="16"/>
      <c r="S170" s="157"/>
      <c r="T170" s="158"/>
      <c r="W170" s="159"/>
      <c r="X170" s="159"/>
      <c r="Y170" s="159"/>
      <c r="Z170" s="160"/>
      <c r="AO170" s="63"/>
      <c r="AQ170" s="63"/>
      <c r="AR170" s="63"/>
      <c r="AV170" s="63"/>
      <c r="BB170" s="107"/>
      <c r="BC170" s="107"/>
      <c r="BD170" s="107"/>
      <c r="BE170" s="107"/>
      <c r="BF170" s="107"/>
      <c r="BG170" s="63"/>
      <c r="BH170" s="107"/>
      <c r="BI170" s="63"/>
      <c r="BJ170" s="63"/>
    </row>
    <row r="171" spans="1:62" s="3" customFormat="1" ht="15.75" customHeight="1">
      <c r="A171" s="16"/>
      <c r="B171" s="188">
        <v>74</v>
      </c>
      <c r="C171" s="188" t="s">
        <v>1651</v>
      </c>
      <c r="D171" s="187" t="s">
        <v>1277</v>
      </c>
      <c r="E171" s="404" t="s">
        <v>1278</v>
      </c>
      <c r="F171" s="405"/>
      <c r="G171" s="405"/>
      <c r="H171" s="406"/>
      <c r="I171" s="188" t="s">
        <v>1648</v>
      </c>
      <c r="J171" s="189">
        <v>20</v>
      </c>
      <c r="K171" s="459">
        <v>3.4550000000000001</v>
      </c>
      <c r="L171" s="460"/>
      <c r="M171" s="440">
        <f t="shared" si="1"/>
        <v>69.099999999999994</v>
      </c>
      <c r="N171" s="441"/>
      <c r="O171" s="441"/>
      <c r="P171" s="441"/>
      <c r="Q171" s="163"/>
      <c r="R171" s="16"/>
      <c r="S171" s="157"/>
      <c r="T171" s="158"/>
      <c r="W171" s="159"/>
      <c r="X171" s="159"/>
      <c r="Y171" s="159"/>
      <c r="Z171" s="160"/>
      <c r="AO171" s="63"/>
      <c r="AQ171" s="63"/>
      <c r="AR171" s="63"/>
      <c r="AV171" s="63"/>
      <c r="BB171" s="107"/>
      <c r="BC171" s="107"/>
      <c r="BD171" s="107"/>
      <c r="BE171" s="107"/>
      <c r="BF171" s="107"/>
      <c r="BG171" s="63"/>
      <c r="BH171" s="107"/>
      <c r="BI171" s="63"/>
      <c r="BJ171" s="63"/>
    </row>
    <row r="172" spans="1:62" s="3" customFormat="1" ht="15.75" customHeight="1">
      <c r="A172" s="16"/>
      <c r="B172" s="100">
        <v>75</v>
      </c>
      <c r="C172" s="161" t="s">
        <v>1578</v>
      </c>
      <c r="D172" s="162" t="s">
        <v>1279</v>
      </c>
      <c r="E172" s="391" t="s">
        <v>1280</v>
      </c>
      <c r="F172" s="392"/>
      <c r="G172" s="392"/>
      <c r="H172" s="394"/>
      <c r="I172" s="161" t="s">
        <v>1594</v>
      </c>
      <c r="J172" s="167">
        <v>1</v>
      </c>
      <c r="K172" s="424">
        <v>122.5</v>
      </c>
      <c r="L172" s="426"/>
      <c r="M172" s="383">
        <f t="shared" si="1"/>
        <v>122.5</v>
      </c>
      <c r="N172" s="432"/>
      <c r="O172" s="432"/>
      <c r="P172" s="432"/>
      <c r="Q172" s="163"/>
      <c r="R172" s="16"/>
      <c r="S172" s="157"/>
      <c r="T172" s="158"/>
      <c r="W172" s="159"/>
      <c r="X172" s="159"/>
      <c r="Y172" s="159"/>
      <c r="Z172" s="160"/>
      <c r="AO172" s="63"/>
      <c r="AQ172" s="63"/>
      <c r="AR172" s="63"/>
      <c r="AV172" s="63"/>
      <c r="BB172" s="107"/>
      <c r="BC172" s="107"/>
      <c r="BD172" s="107"/>
      <c r="BE172" s="107"/>
      <c r="BF172" s="107"/>
      <c r="BG172" s="63"/>
      <c r="BH172" s="107"/>
      <c r="BI172" s="63"/>
      <c r="BJ172" s="63"/>
    </row>
    <row r="173" spans="1:62" s="3" customFormat="1" ht="15.75" customHeight="1">
      <c r="A173" s="16"/>
      <c r="B173" s="188">
        <v>76</v>
      </c>
      <c r="C173" s="188" t="s">
        <v>1651</v>
      </c>
      <c r="D173" s="187" t="s">
        <v>1281</v>
      </c>
      <c r="E173" s="404" t="s">
        <v>1282</v>
      </c>
      <c r="F173" s="405"/>
      <c r="G173" s="405"/>
      <c r="H173" s="406"/>
      <c r="I173" s="188" t="s">
        <v>1594</v>
      </c>
      <c r="J173" s="189">
        <v>1</v>
      </c>
      <c r="K173" s="459">
        <v>99</v>
      </c>
      <c r="L173" s="460"/>
      <c r="M173" s="440">
        <f t="shared" si="1"/>
        <v>99</v>
      </c>
      <c r="N173" s="441"/>
      <c r="O173" s="441"/>
      <c r="P173" s="441"/>
      <c r="Q173" s="163"/>
      <c r="R173" s="16"/>
      <c r="S173" s="157"/>
      <c r="T173" s="158"/>
      <c r="W173" s="159"/>
      <c r="X173" s="159"/>
      <c r="Y173" s="159"/>
      <c r="Z173" s="160"/>
      <c r="AO173" s="63"/>
      <c r="AQ173" s="63"/>
      <c r="AR173" s="63"/>
      <c r="AV173" s="63"/>
      <c r="BB173" s="107"/>
      <c r="BC173" s="107"/>
      <c r="BD173" s="107"/>
      <c r="BE173" s="107"/>
      <c r="BF173" s="107"/>
      <c r="BG173" s="63"/>
      <c r="BH173" s="107"/>
      <c r="BI173" s="63"/>
      <c r="BJ173" s="63"/>
    </row>
    <row r="174" spans="1:62" s="3" customFormat="1" ht="15.75" customHeight="1">
      <c r="A174" s="16"/>
      <c r="B174" s="100">
        <v>77</v>
      </c>
      <c r="C174" s="161" t="s">
        <v>1578</v>
      </c>
      <c r="D174" s="162" t="s">
        <v>984</v>
      </c>
      <c r="E174" s="391" t="s">
        <v>1283</v>
      </c>
      <c r="F174" s="392"/>
      <c r="G174" s="392"/>
      <c r="H174" s="394"/>
      <c r="I174" s="161" t="s">
        <v>1648</v>
      </c>
      <c r="J174" s="167">
        <v>40</v>
      </c>
      <c r="K174" s="424">
        <v>62.5</v>
      </c>
      <c r="L174" s="426"/>
      <c r="M174" s="383">
        <f t="shared" si="1"/>
        <v>2500</v>
      </c>
      <c r="N174" s="432"/>
      <c r="O174" s="432"/>
      <c r="P174" s="432"/>
      <c r="Q174" s="163"/>
      <c r="R174" s="16"/>
      <c r="S174" s="157"/>
      <c r="T174" s="158"/>
      <c r="W174" s="159"/>
      <c r="X174" s="159"/>
      <c r="Y174" s="159"/>
      <c r="Z174" s="160"/>
      <c r="AO174" s="63"/>
      <c r="AQ174" s="63"/>
      <c r="AR174" s="63"/>
      <c r="AV174" s="63"/>
      <c r="BB174" s="107"/>
      <c r="BC174" s="107"/>
      <c r="BD174" s="107"/>
      <c r="BE174" s="107"/>
      <c r="BF174" s="107"/>
      <c r="BG174" s="63"/>
      <c r="BH174" s="107"/>
      <c r="BI174" s="63"/>
      <c r="BJ174" s="63"/>
    </row>
    <row r="175" spans="1:62" s="3" customFormat="1" ht="15.75" customHeight="1">
      <c r="A175" s="16"/>
      <c r="B175" s="188">
        <v>78</v>
      </c>
      <c r="C175" s="188" t="s">
        <v>1651</v>
      </c>
      <c r="D175" s="187" t="s">
        <v>985</v>
      </c>
      <c r="E175" s="404" t="s">
        <v>1284</v>
      </c>
      <c r="F175" s="405"/>
      <c r="G175" s="405"/>
      <c r="H175" s="406"/>
      <c r="I175" s="188" t="s">
        <v>1648</v>
      </c>
      <c r="J175" s="189">
        <v>40</v>
      </c>
      <c r="K175" s="459">
        <v>77.5</v>
      </c>
      <c r="L175" s="460"/>
      <c r="M175" s="440">
        <f t="shared" si="1"/>
        <v>3100</v>
      </c>
      <c r="N175" s="441"/>
      <c r="O175" s="441"/>
      <c r="P175" s="441"/>
      <c r="Q175" s="163"/>
      <c r="R175" s="16"/>
      <c r="S175" s="157"/>
      <c r="T175" s="158"/>
      <c r="W175" s="159"/>
      <c r="X175" s="159"/>
      <c r="Y175" s="159"/>
      <c r="Z175" s="160"/>
      <c r="AO175" s="63"/>
      <c r="AQ175" s="63"/>
      <c r="AR175" s="63"/>
      <c r="AV175" s="63"/>
      <c r="BB175" s="107"/>
      <c r="BC175" s="107"/>
      <c r="BD175" s="107"/>
      <c r="BE175" s="107"/>
      <c r="BF175" s="107"/>
      <c r="BG175" s="63"/>
      <c r="BH175" s="107"/>
      <c r="BI175" s="63"/>
      <c r="BJ175" s="63"/>
    </row>
    <row r="176" spans="1:62" s="3" customFormat="1" ht="15.75" customHeight="1">
      <c r="A176" s="16"/>
      <c r="B176" s="100">
        <v>79</v>
      </c>
      <c r="C176" s="161" t="s">
        <v>1578</v>
      </c>
      <c r="D176" s="162" t="s">
        <v>1285</v>
      </c>
      <c r="E176" s="391" t="s">
        <v>1286</v>
      </c>
      <c r="F176" s="392"/>
      <c r="G176" s="392"/>
      <c r="H176" s="394"/>
      <c r="I176" s="161" t="s">
        <v>1648</v>
      </c>
      <c r="J176" s="167">
        <v>35</v>
      </c>
      <c r="K176" s="424">
        <v>72.5</v>
      </c>
      <c r="L176" s="426"/>
      <c r="M176" s="383">
        <f t="shared" si="1"/>
        <v>2537.5</v>
      </c>
      <c r="N176" s="432"/>
      <c r="O176" s="432"/>
      <c r="P176" s="432"/>
      <c r="Q176" s="163"/>
      <c r="R176" s="16"/>
      <c r="S176" s="157"/>
      <c r="T176" s="158"/>
      <c r="W176" s="159"/>
      <c r="X176" s="159"/>
      <c r="Y176" s="159"/>
      <c r="Z176" s="160"/>
      <c r="AO176" s="63"/>
      <c r="AQ176" s="63"/>
      <c r="AR176" s="63"/>
      <c r="AV176" s="63"/>
      <c r="BB176" s="107"/>
      <c r="BC176" s="107"/>
      <c r="BD176" s="107"/>
      <c r="BE176" s="107"/>
      <c r="BF176" s="107"/>
      <c r="BG176" s="63"/>
      <c r="BH176" s="107"/>
      <c r="BI176" s="63"/>
      <c r="BJ176" s="63"/>
    </row>
    <row r="177" spans="1:62" s="3" customFormat="1" ht="15.75" customHeight="1">
      <c r="A177" s="16"/>
      <c r="B177" s="188">
        <v>80</v>
      </c>
      <c r="C177" s="188" t="s">
        <v>1651</v>
      </c>
      <c r="D177" s="187" t="s">
        <v>1287</v>
      </c>
      <c r="E177" s="404" t="s">
        <v>1288</v>
      </c>
      <c r="F177" s="405"/>
      <c r="G177" s="405"/>
      <c r="H177" s="406"/>
      <c r="I177" s="188" t="s">
        <v>1648</v>
      </c>
      <c r="J177" s="189">
        <v>35</v>
      </c>
      <c r="K177" s="459">
        <v>134</v>
      </c>
      <c r="L177" s="460"/>
      <c r="M177" s="440">
        <f t="shared" si="1"/>
        <v>4690</v>
      </c>
      <c r="N177" s="441"/>
      <c r="O177" s="441"/>
      <c r="P177" s="441"/>
      <c r="Q177" s="163"/>
      <c r="R177" s="16"/>
      <c r="S177" s="157"/>
      <c r="T177" s="158"/>
      <c r="W177" s="159"/>
      <c r="X177" s="159"/>
      <c r="Y177" s="159"/>
      <c r="Z177" s="160"/>
      <c r="AO177" s="63"/>
      <c r="AQ177" s="63"/>
      <c r="AR177" s="63"/>
      <c r="AV177" s="63"/>
      <c r="BB177" s="107"/>
      <c r="BC177" s="107"/>
      <c r="BD177" s="107"/>
      <c r="BE177" s="107"/>
      <c r="BF177" s="107"/>
      <c r="BG177" s="63"/>
      <c r="BH177" s="107"/>
      <c r="BI177" s="63"/>
      <c r="BJ177" s="63"/>
    </row>
    <row r="178" spans="1:62" s="3" customFormat="1" ht="15.75" customHeight="1">
      <c r="A178" s="16"/>
      <c r="B178" s="100">
        <v>81</v>
      </c>
      <c r="C178" s="161" t="s">
        <v>1578</v>
      </c>
      <c r="D178" s="162" t="s">
        <v>1289</v>
      </c>
      <c r="E178" s="391" t="s">
        <v>1290</v>
      </c>
      <c r="F178" s="392"/>
      <c r="G178" s="392"/>
      <c r="H178" s="394"/>
      <c r="I178" s="161" t="s">
        <v>1648</v>
      </c>
      <c r="J178" s="167">
        <v>80</v>
      </c>
      <c r="K178" s="424">
        <v>11</v>
      </c>
      <c r="L178" s="426"/>
      <c r="M178" s="383">
        <f t="shared" si="1"/>
        <v>880</v>
      </c>
      <c r="N178" s="432"/>
      <c r="O178" s="432"/>
      <c r="P178" s="432"/>
      <c r="Q178" s="163"/>
      <c r="R178" s="16"/>
      <c r="S178" s="157"/>
      <c r="T178" s="158"/>
      <c r="W178" s="159"/>
      <c r="X178" s="159"/>
      <c r="Y178" s="159"/>
      <c r="Z178" s="160"/>
      <c r="AO178" s="63"/>
      <c r="AQ178" s="63"/>
      <c r="AR178" s="63"/>
      <c r="AV178" s="63"/>
      <c r="BB178" s="107"/>
      <c r="BC178" s="107"/>
      <c r="BD178" s="107"/>
      <c r="BE178" s="107"/>
      <c r="BF178" s="107"/>
      <c r="BG178" s="63"/>
      <c r="BH178" s="107"/>
      <c r="BI178" s="63"/>
      <c r="BJ178" s="63"/>
    </row>
    <row r="179" spans="1:62" s="3" customFormat="1" ht="15.75" customHeight="1">
      <c r="A179" s="16"/>
      <c r="B179" s="188">
        <v>82</v>
      </c>
      <c r="C179" s="188" t="s">
        <v>1651</v>
      </c>
      <c r="D179" s="187" t="s">
        <v>1291</v>
      </c>
      <c r="E179" s="404" t="s">
        <v>1292</v>
      </c>
      <c r="F179" s="405"/>
      <c r="G179" s="405"/>
      <c r="H179" s="406"/>
      <c r="I179" s="188" t="s">
        <v>1648</v>
      </c>
      <c r="J179" s="189">
        <v>80</v>
      </c>
      <c r="K179" s="459">
        <v>11.68</v>
      </c>
      <c r="L179" s="460"/>
      <c r="M179" s="440">
        <f t="shared" si="1"/>
        <v>934.4</v>
      </c>
      <c r="N179" s="441"/>
      <c r="O179" s="441"/>
      <c r="P179" s="441"/>
      <c r="Q179" s="163"/>
      <c r="R179" s="16"/>
      <c r="S179" s="157"/>
      <c r="T179" s="158"/>
      <c r="W179" s="159"/>
      <c r="X179" s="159"/>
      <c r="Y179" s="159"/>
      <c r="Z179" s="160"/>
      <c r="AO179" s="63"/>
      <c r="AQ179" s="63"/>
      <c r="AR179" s="63"/>
      <c r="AV179" s="63"/>
      <c r="BB179" s="107"/>
      <c r="BC179" s="107"/>
      <c r="BD179" s="107"/>
      <c r="BE179" s="107"/>
      <c r="BF179" s="107"/>
      <c r="BG179" s="63"/>
      <c r="BH179" s="107"/>
      <c r="BI179" s="63"/>
      <c r="BJ179" s="63"/>
    </row>
    <row r="180" spans="1:62" s="3" customFormat="1" ht="15.75" customHeight="1">
      <c r="A180" s="16"/>
      <c r="B180" s="100">
        <v>83</v>
      </c>
      <c r="C180" s="161" t="s">
        <v>1578</v>
      </c>
      <c r="D180" s="162" t="s">
        <v>1293</v>
      </c>
      <c r="E180" s="391" t="s">
        <v>1294</v>
      </c>
      <c r="F180" s="392"/>
      <c r="G180" s="392"/>
      <c r="H180" s="394"/>
      <c r="I180" s="161" t="s">
        <v>1648</v>
      </c>
      <c r="J180" s="167">
        <v>40</v>
      </c>
      <c r="K180" s="424">
        <v>5</v>
      </c>
      <c r="L180" s="426"/>
      <c r="M180" s="383">
        <f t="shared" si="1"/>
        <v>200</v>
      </c>
      <c r="N180" s="432"/>
      <c r="O180" s="432"/>
      <c r="P180" s="432"/>
      <c r="Q180" s="163"/>
      <c r="R180" s="16"/>
      <c r="S180" s="157"/>
      <c r="T180" s="158"/>
      <c r="W180" s="159"/>
      <c r="X180" s="159"/>
      <c r="Y180" s="159"/>
      <c r="Z180" s="160"/>
      <c r="AO180" s="63"/>
      <c r="AQ180" s="63"/>
      <c r="AR180" s="63"/>
      <c r="AV180" s="63"/>
      <c r="BB180" s="107"/>
      <c r="BC180" s="107"/>
      <c r="BD180" s="107"/>
      <c r="BE180" s="107"/>
      <c r="BF180" s="107"/>
      <c r="BG180" s="63"/>
      <c r="BH180" s="107"/>
      <c r="BI180" s="63"/>
      <c r="BJ180" s="63"/>
    </row>
    <row r="181" spans="1:62" s="3" customFormat="1" ht="15.75" customHeight="1">
      <c r="A181" s="16"/>
      <c r="B181" s="188">
        <v>84</v>
      </c>
      <c r="C181" s="188" t="s">
        <v>1651</v>
      </c>
      <c r="D181" s="187" t="s">
        <v>1295</v>
      </c>
      <c r="E181" s="404" t="s">
        <v>1296</v>
      </c>
      <c r="F181" s="405"/>
      <c r="G181" s="405"/>
      <c r="H181" s="406"/>
      <c r="I181" s="188" t="s">
        <v>1648</v>
      </c>
      <c r="J181" s="189">
        <v>40</v>
      </c>
      <c r="K181" s="459">
        <v>4.3849999999999998</v>
      </c>
      <c r="L181" s="460"/>
      <c r="M181" s="440">
        <f t="shared" si="1"/>
        <v>175.39999999999998</v>
      </c>
      <c r="N181" s="441"/>
      <c r="O181" s="441"/>
      <c r="P181" s="441"/>
      <c r="Q181" s="163"/>
      <c r="R181" s="16"/>
      <c r="S181" s="157"/>
      <c r="T181" s="158"/>
      <c r="W181" s="159"/>
      <c r="X181" s="159"/>
      <c r="Y181" s="159"/>
      <c r="Z181" s="160"/>
      <c r="AO181" s="63"/>
      <c r="AQ181" s="63"/>
      <c r="AR181" s="63"/>
      <c r="AV181" s="63"/>
      <c r="BB181" s="107"/>
      <c r="BC181" s="107"/>
      <c r="BD181" s="107"/>
      <c r="BE181" s="107"/>
      <c r="BF181" s="107"/>
      <c r="BG181" s="63"/>
      <c r="BH181" s="107"/>
      <c r="BI181" s="63"/>
      <c r="BJ181" s="63"/>
    </row>
    <row r="182" spans="1:62" s="3" customFormat="1" ht="15.75" customHeight="1">
      <c r="A182" s="16"/>
      <c r="B182" s="100">
        <v>85</v>
      </c>
      <c r="C182" s="161" t="s">
        <v>1578</v>
      </c>
      <c r="D182" s="162" t="s">
        <v>1297</v>
      </c>
      <c r="E182" s="391" t="s">
        <v>1298</v>
      </c>
      <c r="F182" s="392"/>
      <c r="G182" s="392"/>
      <c r="H182" s="394"/>
      <c r="I182" s="161" t="s">
        <v>1648</v>
      </c>
      <c r="J182" s="167">
        <v>30</v>
      </c>
      <c r="K182" s="424">
        <v>5</v>
      </c>
      <c r="L182" s="426"/>
      <c r="M182" s="383">
        <f t="shared" si="1"/>
        <v>150</v>
      </c>
      <c r="N182" s="432"/>
      <c r="O182" s="432"/>
      <c r="P182" s="432"/>
      <c r="Q182" s="163"/>
      <c r="R182" s="16"/>
      <c r="S182" s="157"/>
      <c r="T182" s="158"/>
      <c r="W182" s="159"/>
      <c r="X182" s="159"/>
      <c r="Y182" s="159"/>
      <c r="Z182" s="160"/>
      <c r="AO182" s="63"/>
      <c r="AQ182" s="63"/>
      <c r="AR182" s="63"/>
      <c r="AV182" s="63"/>
      <c r="BB182" s="107"/>
      <c r="BC182" s="107"/>
      <c r="BD182" s="107"/>
      <c r="BE182" s="107"/>
      <c r="BF182" s="107"/>
      <c r="BG182" s="63"/>
      <c r="BH182" s="107"/>
      <c r="BI182" s="63"/>
      <c r="BJ182" s="63"/>
    </row>
    <row r="183" spans="1:62" s="3" customFormat="1" ht="15.75" customHeight="1">
      <c r="A183" s="16"/>
      <c r="B183" s="188">
        <v>86</v>
      </c>
      <c r="C183" s="188" t="s">
        <v>1651</v>
      </c>
      <c r="D183" s="187" t="s">
        <v>1299</v>
      </c>
      <c r="E183" s="404" t="s">
        <v>1300</v>
      </c>
      <c r="F183" s="405"/>
      <c r="G183" s="405"/>
      <c r="H183" s="406"/>
      <c r="I183" s="188" t="s">
        <v>1648</v>
      </c>
      <c r="J183" s="189">
        <v>30</v>
      </c>
      <c r="K183" s="459">
        <v>7.0650000000000004</v>
      </c>
      <c r="L183" s="460"/>
      <c r="M183" s="440">
        <f t="shared" si="1"/>
        <v>211.95000000000002</v>
      </c>
      <c r="N183" s="441"/>
      <c r="O183" s="441"/>
      <c r="P183" s="441"/>
      <c r="Q183" s="163"/>
      <c r="R183" s="16"/>
      <c r="S183" s="157"/>
      <c r="T183" s="158"/>
      <c r="W183" s="159"/>
      <c r="X183" s="159"/>
      <c r="Y183" s="159"/>
      <c r="Z183" s="160"/>
      <c r="AO183" s="63"/>
      <c r="AQ183" s="63"/>
      <c r="AR183" s="63"/>
      <c r="AV183" s="63"/>
      <c r="BB183" s="107"/>
      <c r="BC183" s="107"/>
      <c r="BD183" s="107"/>
      <c r="BE183" s="107"/>
      <c r="BF183" s="107"/>
      <c r="BG183" s="63"/>
      <c r="BH183" s="107"/>
      <c r="BI183" s="63"/>
      <c r="BJ183" s="63"/>
    </row>
    <row r="184" spans="1:62" s="3" customFormat="1" ht="15.75" customHeight="1">
      <c r="A184" s="16"/>
      <c r="B184" s="100">
        <v>87</v>
      </c>
      <c r="C184" s="161" t="s">
        <v>1578</v>
      </c>
      <c r="D184" s="162" t="s">
        <v>1301</v>
      </c>
      <c r="E184" s="391" t="s">
        <v>1302</v>
      </c>
      <c r="F184" s="392"/>
      <c r="G184" s="392"/>
      <c r="H184" s="394"/>
      <c r="I184" s="161" t="s">
        <v>1648</v>
      </c>
      <c r="J184" s="167">
        <v>10</v>
      </c>
      <c r="K184" s="424">
        <v>6</v>
      </c>
      <c r="L184" s="426"/>
      <c r="M184" s="383">
        <f t="shared" si="1"/>
        <v>60</v>
      </c>
      <c r="N184" s="432"/>
      <c r="O184" s="432"/>
      <c r="P184" s="432"/>
      <c r="Q184" s="163"/>
      <c r="R184" s="16"/>
      <c r="S184" s="157"/>
      <c r="T184" s="158"/>
      <c r="W184" s="159"/>
      <c r="X184" s="159"/>
      <c r="Y184" s="159"/>
      <c r="Z184" s="160"/>
      <c r="AO184" s="63"/>
      <c r="AQ184" s="63"/>
      <c r="AR184" s="63"/>
      <c r="AV184" s="63"/>
      <c r="BB184" s="107"/>
      <c r="BC184" s="107"/>
      <c r="BD184" s="107"/>
      <c r="BE184" s="107"/>
      <c r="BF184" s="107"/>
      <c r="BG184" s="63"/>
      <c r="BH184" s="107"/>
      <c r="BI184" s="63"/>
      <c r="BJ184" s="63"/>
    </row>
    <row r="185" spans="1:62" s="3" customFormat="1" ht="15.75" customHeight="1">
      <c r="A185" s="16"/>
      <c r="B185" s="188">
        <v>88</v>
      </c>
      <c r="C185" s="188" t="s">
        <v>1651</v>
      </c>
      <c r="D185" s="187" t="s">
        <v>1338</v>
      </c>
      <c r="E185" s="404" t="s">
        <v>1304</v>
      </c>
      <c r="F185" s="405"/>
      <c r="G185" s="405"/>
      <c r="H185" s="406"/>
      <c r="I185" s="188" t="s">
        <v>1648</v>
      </c>
      <c r="J185" s="189">
        <v>10</v>
      </c>
      <c r="K185" s="459">
        <v>11.815</v>
      </c>
      <c r="L185" s="460"/>
      <c r="M185" s="440">
        <f t="shared" si="1"/>
        <v>118.14999999999999</v>
      </c>
      <c r="N185" s="441"/>
      <c r="O185" s="441"/>
      <c r="P185" s="441"/>
      <c r="Q185" s="99"/>
      <c r="R185" s="16"/>
      <c r="S185" s="157"/>
      <c r="T185" s="158" t="s">
        <v>1515</v>
      </c>
      <c r="W185" s="159">
        <v>0</v>
      </c>
      <c r="X185" s="159">
        <f>$W$185*$J$184</f>
        <v>0</v>
      </c>
      <c r="Y185" s="159">
        <v>0</v>
      </c>
      <c r="Z185" s="160">
        <f>$Y$185*$J$184</f>
        <v>0</v>
      </c>
      <c r="AO185" s="63" t="s">
        <v>1582</v>
      </c>
      <c r="AQ185" s="63" t="s">
        <v>1578</v>
      </c>
      <c r="AR185" s="63" t="s">
        <v>1536</v>
      </c>
      <c r="AV185" s="63" t="s">
        <v>1577</v>
      </c>
      <c r="BB185" s="107">
        <f>IF($T$185="základní",$M$185,0)</f>
        <v>118.14999999999999</v>
      </c>
      <c r="BC185" s="107">
        <f>IF($T$185="snížená",$M$185,0)</f>
        <v>0</v>
      </c>
      <c r="BD185" s="107">
        <f>IF($T$185="zákl. přenesená",$M$185,0)</f>
        <v>0</v>
      </c>
      <c r="BE185" s="107">
        <f>IF($T$185="sníž. přenesená",$M$185,0)</f>
        <v>0</v>
      </c>
      <c r="BF185" s="107">
        <f>IF($T$185="nulová",$M$185,0)</f>
        <v>0</v>
      </c>
      <c r="BG185" s="63" t="s">
        <v>1501</v>
      </c>
      <c r="BH185" s="107">
        <f>ROUND($K$185*$J$184,2)</f>
        <v>118.15</v>
      </c>
      <c r="BI185" s="63" t="s">
        <v>1582</v>
      </c>
      <c r="BJ185" s="63" t="s">
        <v>1769</v>
      </c>
    </row>
    <row r="186" spans="1:62" s="87" customFormat="1" ht="30.75" customHeight="1">
      <c r="A186" s="149"/>
      <c r="C186" s="156" t="s">
        <v>322</v>
      </c>
      <c r="M186" s="447">
        <f>SUM(M187:P191)</f>
        <v>16550</v>
      </c>
      <c r="N186" s="448"/>
      <c r="O186" s="448"/>
      <c r="P186" s="448"/>
      <c r="R186" s="149"/>
      <c r="S186" s="151"/>
      <c r="V186" s="152">
        <f>SUM($V$187:$V$195)</f>
        <v>0</v>
      </c>
      <c r="X186" s="152">
        <f>SUM($X$187:$X$195)</f>
        <v>0</v>
      </c>
      <c r="Z186" s="153">
        <f>SUM($Z$187:$Z$195)</f>
        <v>0</v>
      </c>
      <c r="AO186" s="154" t="s">
        <v>1536</v>
      </c>
      <c r="AQ186" s="154" t="s">
        <v>1530</v>
      </c>
      <c r="AR186" s="154" t="s">
        <v>1501</v>
      </c>
      <c r="AV186" s="154" t="s">
        <v>1577</v>
      </c>
      <c r="BH186" s="155">
        <f>SUM($BH$187:$BH$195)</f>
        <v>13300</v>
      </c>
    </row>
    <row r="187" spans="1:62" s="3" customFormat="1" ht="15.75" customHeight="1">
      <c r="A187" s="16"/>
      <c r="B187" s="188">
        <v>89</v>
      </c>
      <c r="C187" s="188" t="s">
        <v>1651</v>
      </c>
      <c r="D187" s="187" t="s">
        <v>1307</v>
      </c>
      <c r="E187" s="464" t="s">
        <v>1308</v>
      </c>
      <c r="F187" s="441"/>
      <c r="G187" s="441"/>
      <c r="H187" s="441"/>
      <c r="I187" s="188" t="s">
        <v>1594</v>
      </c>
      <c r="J187" s="189">
        <v>1</v>
      </c>
      <c r="K187" s="427">
        <v>3250</v>
      </c>
      <c r="L187" s="429"/>
      <c r="M187" s="461">
        <f>J187*K187</f>
        <v>3250</v>
      </c>
      <c r="N187" s="462"/>
      <c r="O187" s="462"/>
      <c r="P187" s="463"/>
      <c r="Q187" s="99"/>
      <c r="R187" s="16"/>
      <c r="S187" s="157"/>
      <c r="T187" s="158"/>
      <c r="W187" s="159"/>
      <c r="X187" s="159"/>
      <c r="Y187" s="159"/>
      <c r="Z187" s="160"/>
      <c r="AO187" s="63"/>
      <c r="AQ187" s="63"/>
      <c r="AR187" s="63"/>
      <c r="AV187" s="63"/>
      <c r="BB187" s="107"/>
      <c r="BC187" s="107"/>
      <c r="BD187" s="107"/>
      <c r="BE187" s="107"/>
      <c r="BF187" s="107"/>
      <c r="BG187" s="63"/>
      <c r="BH187" s="107"/>
      <c r="BI187" s="63"/>
      <c r="BJ187" s="63"/>
    </row>
    <row r="188" spans="1:62" s="3" customFormat="1" ht="18" customHeight="1">
      <c r="A188" s="16"/>
      <c r="B188" s="100">
        <v>90</v>
      </c>
      <c r="C188" s="161" t="s">
        <v>1578</v>
      </c>
      <c r="D188" s="162" t="s">
        <v>1309</v>
      </c>
      <c r="E188" s="449" t="s">
        <v>1310</v>
      </c>
      <c r="F188" s="432"/>
      <c r="G188" s="432"/>
      <c r="H188" s="432"/>
      <c r="I188" s="161" t="s">
        <v>1636</v>
      </c>
      <c r="J188" s="101">
        <v>60</v>
      </c>
      <c r="K188" s="446">
        <v>105</v>
      </c>
      <c r="L188" s="384"/>
      <c r="M188" s="456">
        <f>J188*K188</f>
        <v>6300</v>
      </c>
      <c r="N188" s="457"/>
      <c r="O188" s="457"/>
      <c r="P188" s="458"/>
      <c r="Q188" s="99"/>
      <c r="R188" s="16"/>
      <c r="S188" s="157"/>
      <c r="T188" s="158" t="s">
        <v>1515</v>
      </c>
      <c r="W188" s="159">
        <v>0</v>
      </c>
      <c r="X188" s="159">
        <f>$W$188*$J$188</f>
        <v>0</v>
      </c>
      <c r="Y188" s="159">
        <v>0</v>
      </c>
      <c r="Z188" s="160">
        <f>$Y$188*$J$188</f>
        <v>0</v>
      </c>
      <c r="AO188" s="63" t="s">
        <v>1582</v>
      </c>
      <c r="AQ188" s="63" t="s">
        <v>1578</v>
      </c>
      <c r="AR188" s="63" t="s">
        <v>1536</v>
      </c>
      <c r="AV188" s="63" t="s">
        <v>1577</v>
      </c>
      <c r="BB188" s="107">
        <f>IF($T$188="základní",$M$188,0)</f>
        <v>6300</v>
      </c>
      <c r="BC188" s="107">
        <f>IF($T$188="snížená",$M$188,0)</f>
        <v>0</v>
      </c>
      <c r="BD188" s="107">
        <f>IF($T$188="zákl. přenesená",$M$188,0)</f>
        <v>0</v>
      </c>
      <c r="BE188" s="107">
        <f>IF($T$188="sníž. přenesená",$M$188,0)</f>
        <v>0</v>
      </c>
      <c r="BF188" s="107">
        <f>IF($T$188="nulová",$M$188,0)</f>
        <v>0</v>
      </c>
      <c r="BG188" s="63" t="s">
        <v>1501</v>
      </c>
      <c r="BH188" s="107">
        <f>ROUND($K$188*$J$188,2)</f>
        <v>6300</v>
      </c>
      <c r="BI188" s="63" t="s">
        <v>1582</v>
      </c>
      <c r="BJ188" s="63" t="s">
        <v>1772</v>
      </c>
    </row>
    <row r="189" spans="1:62" s="3" customFormat="1" ht="15.75" customHeight="1">
      <c r="A189" s="16"/>
      <c r="B189" s="100">
        <v>91</v>
      </c>
      <c r="C189" s="161" t="s">
        <v>1578</v>
      </c>
      <c r="D189" s="162" t="s">
        <v>1311</v>
      </c>
      <c r="E189" s="449" t="s">
        <v>1312</v>
      </c>
      <c r="F189" s="432"/>
      <c r="G189" s="432"/>
      <c r="H189" s="432"/>
      <c r="I189" s="161" t="s">
        <v>1636</v>
      </c>
      <c r="J189" s="101">
        <v>20</v>
      </c>
      <c r="K189" s="446">
        <v>250</v>
      </c>
      <c r="L189" s="384"/>
      <c r="M189" s="456">
        <f>J189*K189</f>
        <v>5000</v>
      </c>
      <c r="N189" s="457"/>
      <c r="O189" s="457"/>
      <c r="P189" s="458"/>
      <c r="Q189" s="99"/>
      <c r="R189" s="16"/>
      <c r="S189" s="157"/>
      <c r="T189" s="158" t="s">
        <v>1515</v>
      </c>
      <c r="W189" s="159">
        <v>0</v>
      </c>
      <c r="X189" s="159">
        <f>$W$189*$J$189</f>
        <v>0</v>
      </c>
      <c r="Y189" s="159">
        <v>0</v>
      </c>
      <c r="Z189" s="160">
        <f>$Y$189*$J$189</f>
        <v>0</v>
      </c>
      <c r="AO189" s="63" t="s">
        <v>1582</v>
      </c>
      <c r="AQ189" s="63" t="s">
        <v>1578</v>
      </c>
      <c r="AR189" s="63" t="s">
        <v>1536</v>
      </c>
      <c r="AV189" s="63" t="s">
        <v>1577</v>
      </c>
      <c r="BB189" s="107">
        <f>IF($T$189="základní",$M$189,0)</f>
        <v>5000</v>
      </c>
      <c r="BC189" s="107">
        <f>IF($T$189="snížená",$M$189,0)</f>
        <v>0</v>
      </c>
      <c r="BD189" s="107">
        <f>IF($T$189="zákl. přenesená",$M$189,0)</f>
        <v>0</v>
      </c>
      <c r="BE189" s="107">
        <f>IF($T$189="sníž. přenesená",$M$189,0)</f>
        <v>0</v>
      </c>
      <c r="BF189" s="107">
        <f>IF($T$189="nulová",$M$189,0)</f>
        <v>0</v>
      </c>
      <c r="BG189" s="63" t="s">
        <v>1501</v>
      </c>
      <c r="BH189" s="107">
        <f>ROUND($K$189*$J$189,2)</f>
        <v>5000</v>
      </c>
      <c r="BI189" s="63" t="s">
        <v>1582</v>
      </c>
      <c r="BJ189" s="63" t="s">
        <v>1586</v>
      </c>
    </row>
    <row r="190" spans="1:62" s="3" customFormat="1" ht="15.75" customHeight="1">
      <c r="A190" s="16"/>
      <c r="B190" s="100">
        <v>92</v>
      </c>
      <c r="C190" s="161" t="s">
        <v>1578</v>
      </c>
      <c r="D190" s="162" t="s">
        <v>1313</v>
      </c>
      <c r="E190" s="449" t="s">
        <v>1314</v>
      </c>
      <c r="F190" s="432"/>
      <c r="G190" s="432"/>
      <c r="H190" s="432"/>
      <c r="I190" s="161" t="s">
        <v>1636</v>
      </c>
      <c r="J190" s="101">
        <v>1</v>
      </c>
      <c r="K190" s="446">
        <v>1250</v>
      </c>
      <c r="L190" s="384"/>
      <c r="M190" s="456">
        <f>J190*K190</f>
        <v>1250</v>
      </c>
      <c r="N190" s="457"/>
      <c r="O190" s="457"/>
      <c r="P190" s="458"/>
      <c r="Q190" s="99"/>
      <c r="R190" s="16"/>
      <c r="S190" s="157"/>
      <c r="T190" s="158" t="s">
        <v>1515</v>
      </c>
      <c r="W190" s="159">
        <v>0</v>
      </c>
      <c r="X190" s="159">
        <f>$W$190*$J$190</f>
        <v>0</v>
      </c>
      <c r="Y190" s="159">
        <v>0</v>
      </c>
      <c r="Z190" s="160">
        <f>$Y$190*$J$190</f>
        <v>0</v>
      </c>
      <c r="AO190" s="63" t="s">
        <v>1582</v>
      </c>
      <c r="AQ190" s="63" t="s">
        <v>1578</v>
      </c>
      <c r="AR190" s="63" t="s">
        <v>1536</v>
      </c>
      <c r="AV190" s="63" t="s">
        <v>1577</v>
      </c>
      <c r="BB190" s="107">
        <f>IF($T$190="základní",$M$190,0)</f>
        <v>1250</v>
      </c>
      <c r="BC190" s="107">
        <f>IF($T$190="snížená",$M$190,0)</f>
        <v>0</v>
      </c>
      <c r="BD190" s="107">
        <f>IF($T$190="zákl. přenesená",$M$190,0)</f>
        <v>0</v>
      </c>
      <c r="BE190" s="107">
        <f>IF($T$190="sníž. přenesená",$M$190,0)</f>
        <v>0</v>
      </c>
      <c r="BF190" s="107">
        <f>IF($T$190="nulová",$M$190,0)</f>
        <v>0</v>
      </c>
      <c r="BG190" s="63" t="s">
        <v>1501</v>
      </c>
      <c r="BH190" s="107">
        <f>ROUND($K$190*$J$190,2)</f>
        <v>1250</v>
      </c>
      <c r="BI190" s="63" t="s">
        <v>1582</v>
      </c>
      <c r="BJ190" s="63" t="s">
        <v>1775</v>
      </c>
    </row>
    <row r="191" spans="1:62" s="3" customFormat="1" ht="15.75" customHeight="1">
      <c r="A191" s="16"/>
      <c r="B191" s="100">
        <v>93</v>
      </c>
      <c r="C191" s="161" t="s">
        <v>1578</v>
      </c>
      <c r="D191" s="162" t="s">
        <v>1315</v>
      </c>
      <c r="E191" s="449" t="s">
        <v>1316</v>
      </c>
      <c r="F191" s="432"/>
      <c r="G191" s="432"/>
      <c r="H191" s="432"/>
      <c r="I191" s="161" t="s">
        <v>1636</v>
      </c>
      <c r="J191" s="101">
        <v>1</v>
      </c>
      <c r="K191" s="446">
        <v>750</v>
      </c>
      <c r="L191" s="384"/>
      <c r="M191" s="456">
        <f>J191*K191</f>
        <v>750</v>
      </c>
      <c r="N191" s="457"/>
      <c r="O191" s="457"/>
      <c r="P191" s="458"/>
      <c r="Q191" s="99"/>
      <c r="R191" s="16"/>
      <c r="S191" s="157"/>
      <c r="T191" s="158" t="s">
        <v>1515</v>
      </c>
      <c r="W191" s="159">
        <v>0</v>
      </c>
      <c r="X191" s="159">
        <f>$W$191*$J$191</f>
        <v>0</v>
      </c>
      <c r="Y191" s="159">
        <v>0</v>
      </c>
      <c r="Z191" s="160">
        <f>$Y$191*$J$191</f>
        <v>0</v>
      </c>
      <c r="AO191" s="63" t="s">
        <v>1582</v>
      </c>
      <c r="AQ191" s="63" t="s">
        <v>1578</v>
      </c>
      <c r="AR191" s="63" t="s">
        <v>1536</v>
      </c>
      <c r="AV191" s="63" t="s">
        <v>1577</v>
      </c>
      <c r="BB191" s="107">
        <f>IF($T$191="základní",$M$191,0)</f>
        <v>750</v>
      </c>
      <c r="BC191" s="107">
        <f>IF($T$191="snížená",$M$191,0)</f>
        <v>0</v>
      </c>
      <c r="BD191" s="107">
        <f>IF($T$191="zákl. přenesená",$M$191,0)</f>
        <v>0</v>
      </c>
      <c r="BE191" s="107">
        <f>IF($T$191="sníž. přenesená",$M$191,0)</f>
        <v>0</v>
      </c>
      <c r="BF191" s="107">
        <f>IF($T$191="nulová",$M$191,0)</f>
        <v>0</v>
      </c>
      <c r="BG191" s="63" t="s">
        <v>1501</v>
      </c>
      <c r="BH191" s="107">
        <f>ROUND($K$191*$J$191,2)</f>
        <v>750</v>
      </c>
      <c r="BI191" s="63" t="s">
        <v>1582</v>
      </c>
      <c r="BJ191" s="63" t="s">
        <v>1590</v>
      </c>
    </row>
    <row r="192" spans="1:62" s="3" customFormat="1" ht="15.75" hidden="1" customHeight="1">
      <c r="A192" s="16"/>
      <c r="B192" s="100"/>
      <c r="C192" s="100"/>
      <c r="D192" s="98"/>
      <c r="E192" s="431"/>
      <c r="F192" s="432"/>
      <c r="G192" s="432"/>
      <c r="H192" s="432"/>
      <c r="I192" s="100"/>
      <c r="J192" s="101"/>
      <c r="K192" s="446"/>
      <c r="L192" s="432"/>
      <c r="M192" s="383">
        <f>ROUND($K$192*$J$192,2)</f>
        <v>0</v>
      </c>
      <c r="N192" s="432"/>
      <c r="O192" s="432"/>
      <c r="P192" s="432"/>
      <c r="Q192" s="99" t="s">
        <v>1595</v>
      </c>
      <c r="R192" s="16"/>
      <c r="S192" s="157"/>
      <c r="T192" s="158" t="s">
        <v>1515</v>
      </c>
      <c r="W192" s="159">
        <v>1.1299999999999999E-3</v>
      </c>
      <c r="X192" s="159">
        <f>$W$192*$J$192</f>
        <v>0</v>
      </c>
      <c r="Y192" s="159">
        <v>0</v>
      </c>
      <c r="Z192" s="160">
        <f>$Y$192*$J$192</f>
        <v>0</v>
      </c>
      <c r="AO192" s="63" t="s">
        <v>1582</v>
      </c>
      <c r="AQ192" s="63" t="s">
        <v>1578</v>
      </c>
      <c r="AR192" s="63" t="s">
        <v>1536</v>
      </c>
      <c r="AV192" s="63" t="s">
        <v>1577</v>
      </c>
      <c r="BB192" s="107">
        <f>IF($T$192="základní",$M$192,0)</f>
        <v>0</v>
      </c>
      <c r="BC192" s="107">
        <f>IF($T$192="snížená",$M$192,0)</f>
        <v>0</v>
      </c>
      <c r="BD192" s="107">
        <f>IF($T$192="zákl. přenesená",$M$192,0)</f>
        <v>0</v>
      </c>
      <c r="BE192" s="107">
        <f>IF($T$192="sníž. přenesená",$M$192,0)</f>
        <v>0</v>
      </c>
      <c r="BF192" s="107">
        <f>IF($T$192="nulová",$M$192,0)</f>
        <v>0</v>
      </c>
      <c r="BG192" s="63" t="s">
        <v>1501</v>
      </c>
      <c r="BH192" s="107">
        <f>ROUND($K$192*$J$192,2)</f>
        <v>0</v>
      </c>
      <c r="BI192" s="63" t="s">
        <v>1582</v>
      </c>
      <c r="BJ192" s="63" t="s">
        <v>1780</v>
      </c>
    </row>
    <row r="193" spans="1:62" s="3" customFormat="1" ht="15.75" hidden="1" customHeight="1">
      <c r="A193" s="16"/>
      <c r="B193" s="171"/>
      <c r="C193" s="171"/>
      <c r="D193" s="172"/>
      <c r="E193" s="445"/>
      <c r="F193" s="450"/>
      <c r="G193" s="450"/>
      <c r="H193" s="450"/>
      <c r="I193" s="171"/>
      <c r="J193" s="173"/>
      <c r="K193" s="451"/>
      <c r="L193" s="450"/>
      <c r="M193" s="452">
        <f>ROUND($K$193*$J$193,2)</f>
        <v>0</v>
      </c>
      <c r="N193" s="432"/>
      <c r="O193" s="432"/>
      <c r="P193" s="432"/>
      <c r="Q193" s="99"/>
      <c r="R193" s="16"/>
      <c r="S193" s="157"/>
      <c r="T193" s="158" t="s">
        <v>1515</v>
      </c>
      <c r="W193" s="159">
        <v>0</v>
      </c>
      <c r="X193" s="159">
        <f>$W$193*$J$193</f>
        <v>0</v>
      </c>
      <c r="Y193" s="159">
        <v>0</v>
      </c>
      <c r="Z193" s="160">
        <f>$Y$193*$J$193</f>
        <v>0</v>
      </c>
      <c r="AO193" s="63" t="s">
        <v>1654</v>
      </c>
      <c r="AQ193" s="63" t="s">
        <v>1651</v>
      </c>
      <c r="AR193" s="63" t="s">
        <v>1536</v>
      </c>
      <c r="AV193" s="63" t="s">
        <v>1577</v>
      </c>
      <c r="BB193" s="107">
        <f>IF($T$193="základní",$M$193,0)</f>
        <v>0</v>
      </c>
      <c r="BC193" s="107">
        <f>IF($T$193="snížená",$M$193,0)</f>
        <v>0</v>
      </c>
      <c r="BD193" s="107">
        <f>IF($T$193="zákl. přenesená",$M$193,0)</f>
        <v>0</v>
      </c>
      <c r="BE193" s="107">
        <f>IF($T$193="sníž. přenesená",$M$193,0)</f>
        <v>0</v>
      </c>
      <c r="BF193" s="107">
        <f>IF($T$193="nulová",$M$193,0)</f>
        <v>0</v>
      </c>
      <c r="BG193" s="63" t="s">
        <v>1501</v>
      </c>
      <c r="BH193" s="107">
        <f>ROUND($K$193*$J$193,2)</f>
        <v>0</v>
      </c>
      <c r="BI193" s="63" t="s">
        <v>1582</v>
      </c>
      <c r="BJ193" s="63" t="s">
        <v>1784</v>
      </c>
    </row>
    <row r="194" spans="1:62" s="3" customFormat="1" ht="27" hidden="1" customHeight="1">
      <c r="A194" s="16"/>
      <c r="B194" s="100"/>
      <c r="C194" s="100"/>
      <c r="D194" s="98"/>
      <c r="E194" s="431"/>
      <c r="F194" s="432"/>
      <c r="G194" s="432"/>
      <c r="H194" s="432"/>
      <c r="I194" s="100"/>
      <c r="J194" s="101"/>
      <c r="K194" s="446"/>
      <c r="L194" s="432"/>
      <c r="M194" s="383">
        <f>ROUND($K$194*$J$194,2)</f>
        <v>0</v>
      </c>
      <c r="N194" s="432"/>
      <c r="O194" s="432"/>
      <c r="P194" s="432"/>
      <c r="Q194" s="99"/>
      <c r="R194" s="16"/>
      <c r="S194" s="157"/>
      <c r="T194" s="158" t="s">
        <v>1515</v>
      </c>
      <c r="W194" s="159">
        <v>1</v>
      </c>
      <c r="X194" s="159">
        <f>$W$194*$J$194</f>
        <v>0</v>
      </c>
      <c r="Y194" s="159">
        <v>0</v>
      </c>
      <c r="Z194" s="160">
        <f>$Y$194*$J$194</f>
        <v>0</v>
      </c>
      <c r="AO194" s="63" t="s">
        <v>1582</v>
      </c>
      <c r="AQ194" s="63" t="s">
        <v>1578</v>
      </c>
      <c r="AR194" s="63" t="s">
        <v>1536</v>
      </c>
      <c r="AV194" s="63" t="s">
        <v>1577</v>
      </c>
      <c r="BB194" s="107">
        <f>IF($T$194="základní",$M$194,0)</f>
        <v>0</v>
      </c>
      <c r="BC194" s="107">
        <f>IF($T$194="snížená",$M$194,0)</f>
        <v>0</v>
      </c>
      <c r="BD194" s="107">
        <f>IF($T$194="zákl. přenesená",$M$194,0)</f>
        <v>0</v>
      </c>
      <c r="BE194" s="107">
        <f>IF($T$194="sníž. přenesená",$M$194,0)</f>
        <v>0</v>
      </c>
      <c r="BF194" s="107">
        <f>IF($T$194="nulová",$M$194,0)</f>
        <v>0</v>
      </c>
      <c r="BG194" s="63" t="s">
        <v>1501</v>
      </c>
      <c r="BH194" s="107">
        <f>ROUND($K$194*$J$194,2)</f>
        <v>0</v>
      </c>
      <c r="BI194" s="63" t="s">
        <v>1582</v>
      </c>
      <c r="BJ194" s="63" t="s">
        <v>1788</v>
      </c>
    </row>
    <row r="195" spans="1:62" s="3" customFormat="1" ht="27" hidden="1" customHeight="1">
      <c r="A195" s="16"/>
      <c r="B195" s="100"/>
      <c r="C195" s="100"/>
      <c r="D195" s="98"/>
      <c r="E195" s="431"/>
      <c r="F195" s="432"/>
      <c r="G195" s="432"/>
      <c r="H195" s="432"/>
      <c r="I195" s="100"/>
      <c r="J195" s="101"/>
      <c r="K195" s="446"/>
      <c r="L195" s="432"/>
      <c r="M195" s="383">
        <f>ROUND($K$195*$J$195,2)</f>
        <v>0</v>
      </c>
      <c r="N195" s="432"/>
      <c r="O195" s="432"/>
      <c r="P195" s="432"/>
      <c r="Q195" s="99" t="s">
        <v>1595</v>
      </c>
      <c r="R195" s="16"/>
      <c r="S195" s="157"/>
      <c r="T195" s="158" t="s">
        <v>1515</v>
      </c>
      <c r="W195" s="159">
        <v>0</v>
      </c>
      <c r="X195" s="159">
        <f>$W$195*$J$195</f>
        <v>0</v>
      </c>
      <c r="Y195" s="159">
        <v>0</v>
      </c>
      <c r="Z195" s="160">
        <f>$Y$195*$J$195</f>
        <v>0</v>
      </c>
      <c r="AO195" s="63" t="s">
        <v>1582</v>
      </c>
      <c r="AQ195" s="63" t="s">
        <v>1578</v>
      </c>
      <c r="AR195" s="63" t="s">
        <v>1536</v>
      </c>
      <c r="AV195" s="63" t="s">
        <v>1577</v>
      </c>
      <c r="BB195" s="107">
        <f>IF($T$195="základní",$M$195,0)</f>
        <v>0</v>
      </c>
      <c r="BC195" s="107">
        <f>IF($T$195="snížená",$M$195,0)</f>
        <v>0</v>
      </c>
      <c r="BD195" s="107">
        <f>IF($T$195="zákl. přenesená",$M$195,0)</f>
        <v>0</v>
      </c>
      <c r="BE195" s="107">
        <f>IF($T$195="sníž. přenesená",$M$195,0)</f>
        <v>0</v>
      </c>
      <c r="BF195" s="107">
        <f>IF($T$195="nulová",$M$195,0)</f>
        <v>0</v>
      </c>
      <c r="BG195" s="63" t="s">
        <v>1501</v>
      </c>
      <c r="BH195" s="107">
        <f>ROUND($K$195*$J$195,2)</f>
        <v>0</v>
      </c>
      <c r="BI195" s="63" t="s">
        <v>1582</v>
      </c>
      <c r="BJ195" s="63" t="s">
        <v>1791</v>
      </c>
    </row>
    <row r="196" spans="1:62" s="87" customFormat="1" ht="30.75" hidden="1" customHeight="1">
      <c r="A196" s="149"/>
      <c r="C196" s="156" t="s">
        <v>323</v>
      </c>
      <c r="M196" s="447">
        <f>$BH$196</f>
        <v>0</v>
      </c>
      <c r="N196" s="448"/>
      <c r="O196" s="448"/>
      <c r="P196" s="448"/>
      <c r="R196" s="149"/>
      <c r="S196" s="151"/>
      <c r="V196" s="152">
        <f>SUM($V$197:$V$216)</f>
        <v>0</v>
      </c>
      <c r="X196" s="152">
        <f>SUM($X$197:$X$216)</f>
        <v>7.2550000000000003E-2</v>
      </c>
      <c r="Z196" s="153">
        <f>SUM($Z$197:$Z$216)</f>
        <v>0</v>
      </c>
      <c r="AO196" s="154" t="s">
        <v>1536</v>
      </c>
      <c r="AQ196" s="154" t="s">
        <v>1530</v>
      </c>
      <c r="AR196" s="154" t="s">
        <v>1501</v>
      </c>
      <c r="AV196" s="154" t="s">
        <v>1577</v>
      </c>
      <c r="BH196" s="155">
        <f>SUM($BH$197:$BH$216)</f>
        <v>0</v>
      </c>
    </row>
    <row r="197" spans="1:62" s="3" customFormat="1" ht="15.75" hidden="1" customHeight="1">
      <c r="A197" s="16"/>
      <c r="B197" s="100">
        <v>1</v>
      </c>
      <c r="C197" s="161" t="s">
        <v>1651</v>
      </c>
      <c r="D197" s="162" t="s">
        <v>1317</v>
      </c>
      <c r="E197" s="449" t="s">
        <v>1318</v>
      </c>
      <c r="F197" s="432"/>
      <c r="G197" s="432"/>
      <c r="H197" s="432"/>
      <c r="I197" s="161" t="s">
        <v>1594</v>
      </c>
      <c r="J197" s="101">
        <v>1</v>
      </c>
      <c r="K197" s="446"/>
      <c r="L197" s="432"/>
      <c r="M197" s="383">
        <f>ROUND($K$197*$J$197,2)</f>
        <v>0</v>
      </c>
      <c r="N197" s="432"/>
      <c r="O197" s="432"/>
      <c r="P197" s="432"/>
      <c r="Q197" s="99"/>
      <c r="R197" s="16"/>
      <c r="S197" s="157"/>
      <c r="T197" s="158" t="s">
        <v>1515</v>
      </c>
      <c r="W197" s="159">
        <v>1.48E-3</v>
      </c>
      <c r="X197" s="159">
        <f>$W$197*$J$197</f>
        <v>1.48E-3</v>
      </c>
      <c r="Y197" s="159">
        <v>0</v>
      </c>
      <c r="Z197" s="160">
        <f>$Y$197*$J$197</f>
        <v>0</v>
      </c>
      <c r="AO197" s="63" t="s">
        <v>1582</v>
      </c>
      <c r="AQ197" s="63" t="s">
        <v>1578</v>
      </c>
      <c r="AR197" s="63" t="s">
        <v>1536</v>
      </c>
      <c r="AV197" s="63" t="s">
        <v>1577</v>
      </c>
      <c r="BB197" s="107">
        <f>IF($T$197="základní",$M$197,0)</f>
        <v>0</v>
      </c>
      <c r="BC197" s="107">
        <f>IF($T$197="snížená",$M$197,0)</f>
        <v>0</v>
      </c>
      <c r="BD197" s="107">
        <f>IF($T$197="zákl. přenesená",$M$197,0)</f>
        <v>0</v>
      </c>
      <c r="BE197" s="107">
        <f>IF($T$197="sníž. přenesená",$M$197,0)</f>
        <v>0</v>
      </c>
      <c r="BF197" s="107">
        <f>IF($T$197="nulová",$M$197,0)</f>
        <v>0</v>
      </c>
      <c r="BG197" s="63" t="s">
        <v>1501</v>
      </c>
      <c r="BH197" s="107">
        <f>ROUND($K$197*$J$197,2)</f>
        <v>0</v>
      </c>
      <c r="BI197" s="63" t="s">
        <v>1582</v>
      </c>
      <c r="BJ197" s="63" t="s">
        <v>1794</v>
      </c>
    </row>
    <row r="198" spans="1:62" s="3" customFormat="1" ht="16.5" hidden="1" customHeight="1">
      <c r="A198" s="16"/>
      <c r="B198" s="161">
        <v>2</v>
      </c>
      <c r="C198" s="161" t="s">
        <v>1651</v>
      </c>
      <c r="D198" s="162" t="s">
        <v>334</v>
      </c>
      <c r="E198" s="449" t="s">
        <v>1319</v>
      </c>
      <c r="F198" s="455"/>
      <c r="G198" s="455"/>
      <c r="H198" s="455"/>
      <c r="I198" s="161" t="s">
        <v>1594</v>
      </c>
      <c r="J198" s="167">
        <v>1</v>
      </c>
      <c r="K198" s="446"/>
      <c r="L198" s="432"/>
      <c r="M198" s="383">
        <f>ROUND($K$198*$J$198,2)</f>
        <v>0</v>
      </c>
      <c r="N198" s="432"/>
      <c r="O198" s="432"/>
      <c r="P198" s="432"/>
      <c r="Q198" s="99"/>
      <c r="R198" s="16"/>
      <c r="S198" s="157"/>
      <c r="T198" s="158" t="s">
        <v>1515</v>
      </c>
      <c r="W198" s="159">
        <v>3.7299999999999998E-3</v>
      </c>
      <c r="X198" s="159">
        <f>$W$198*$J$198</f>
        <v>3.7299999999999998E-3</v>
      </c>
      <c r="Y198" s="159">
        <v>0</v>
      </c>
      <c r="Z198" s="160">
        <f>$Y$198*$J$198</f>
        <v>0</v>
      </c>
      <c r="AO198" s="63" t="s">
        <v>1582</v>
      </c>
      <c r="AQ198" s="63" t="s">
        <v>1578</v>
      </c>
      <c r="AR198" s="63" t="s">
        <v>1536</v>
      </c>
      <c r="AV198" s="63" t="s">
        <v>1577</v>
      </c>
      <c r="BB198" s="107">
        <f>IF($T$198="základní",$M$198,0)</f>
        <v>0</v>
      </c>
      <c r="BC198" s="107">
        <f>IF($T$198="snížená",$M$198,0)</f>
        <v>0</v>
      </c>
      <c r="BD198" s="107">
        <f>IF($T$198="zákl. přenesená",$M$198,0)</f>
        <v>0</v>
      </c>
      <c r="BE198" s="107">
        <f>IF($T$198="sníž. přenesená",$M$198,0)</f>
        <v>0</v>
      </c>
      <c r="BF198" s="107">
        <f>IF($T$198="nulová",$M$198,0)</f>
        <v>0</v>
      </c>
      <c r="BG198" s="63" t="s">
        <v>1501</v>
      </c>
      <c r="BH198" s="107">
        <f>ROUND($K$198*$J$198,2)</f>
        <v>0</v>
      </c>
      <c r="BI198" s="63" t="s">
        <v>1582</v>
      </c>
      <c r="BJ198" s="63" t="s">
        <v>1806</v>
      </c>
    </row>
    <row r="199" spans="1:62" s="3" customFormat="1" ht="14.25" hidden="1" customHeight="1">
      <c r="A199" s="16"/>
      <c r="B199" s="161">
        <v>3</v>
      </c>
      <c r="C199" s="161" t="s">
        <v>1651</v>
      </c>
      <c r="D199" s="162" t="s">
        <v>1320</v>
      </c>
      <c r="E199" s="449" t="s">
        <v>1321</v>
      </c>
      <c r="F199" s="455"/>
      <c r="G199" s="455"/>
      <c r="H199" s="455"/>
      <c r="I199" s="161" t="s">
        <v>1594</v>
      </c>
      <c r="J199" s="167">
        <v>1</v>
      </c>
      <c r="K199" s="446"/>
      <c r="L199" s="432"/>
      <c r="M199" s="383">
        <f>ROUND($K$199*$J$199,2)</f>
        <v>0</v>
      </c>
      <c r="N199" s="432"/>
      <c r="O199" s="432"/>
      <c r="P199" s="432"/>
      <c r="Q199" s="99"/>
      <c r="R199" s="16"/>
      <c r="S199" s="157"/>
      <c r="T199" s="158" t="s">
        <v>1515</v>
      </c>
      <c r="W199" s="159">
        <v>4.3600000000000002E-3</v>
      </c>
      <c r="X199" s="159">
        <f>$W$199*$J$199</f>
        <v>4.3600000000000002E-3</v>
      </c>
      <c r="Y199" s="159">
        <v>0</v>
      </c>
      <c r="Z199" s="160">
        <f>$Y$199*$J$199</f>
        <v>0</v>
      </c>
      <c r="AO199" s="63" t="s">
        <v>1582</v>
      </c>
      <c r="AQ199" s="63" t="s">
        <v>1578</v>
      </c>
      <c r="AR199" s="63" t="s">
        <v>1536</v>
      </c>
      <c r="AV199" s="63" t="s">
        <v>1577</v>
      </c>
      <c r="BB199" s="107">
        <f>IF($T$199="základní",$M$199,0)</f>
        <v>0</v>
      </c>
      <c r="BC199" s="107">
        <f>IF($T$199="snížená",$M$199,0)</f>
        <v>0</v>
      </c>
      <c r="BD199" s="107">
        <f>IF($T$199="zákl. přenesená",$M$199,0)</f>
        <v>0</v>
      </c>
      <c r="BE199" s="107">
        <f>IF($T$199="sníž. přenesená",$M$199,0)</f>
        <v>0</v>
      </c>
      <c r="BF199" s="107">
        <f>IF($T$199="nulová",$M$199,0)</f>
        <v>0</v>
      </c>
      <c r="BG199" s="63" t="s">
        <v>1501</v>
      </c>
      <c r="BH199" s="107">
        <f>ROUND($K$199*$J$199,2)</f>
        <v>0</v>
      </c>
      <c r="BI199" s="63" t="s">
        <v>1582</v>
      </c>
      <c r="BJ199" s="63" t="s">
        <v>286</v>
      </c>
    </row>
    <row r="200" spans="1:62" s="3" customFormat="1" ht="14.25" hidden="1" customHeight="1">
      <c r="A200" s="16"/>
      <c r="B200" s="161">
        <v>4</v>
      </c>
      <c r="C200" s="161" t="s">
        <v>1651</v>
      </c>
      <c r="D200" s="162" t="s">
        <v>1322</v>
      </c>
      <c r="E200" s="391" t="s">
        <v>1323</v>
      </c>
      <c r="F200" s="392"/>
      <c r="G200" s="392"/>
      <c r="H200" s="394"/>
      <c r="I200" s="161" t="s">
        <v>1648</v>
      </c>
      <c r="J200" s="167">
        <v>15</v>
      </c>
      <c r="K200" s="453"/>
      <c r="L200" s="454"/>
      <c r="M200" s="383">
        <f t="shared" ref="M200:M209" si="2">ROUND($K$199*$J$199,2)</f>
        <v>0</v>
      </c>
      <c r="N200" s="432"/>
      <c r="O200" s="432"/>
      <c r="P200" s="432"/>
      <c r="Q200" s="99"/>
      <c r="R200" s="16"/>
      <c r="S200" s="157"/>
      <c r="T200" s="158"/>
      <c r="W200" s="159"/>
      <c r="X200" s="159"/>
      <c r="Y200" s="159"/>
      <c r="Z200" s="160"/>
      <c r="AO200" s="63"/>
      <c r="AQ200" s="63"/>
      <c r="AR200" s="63"/>
      <c r="AV200" s="63"/>
      <c r="BB200" s="107"/>
      <c r="BC200" s="107"/>
      <c r="BD200" s="107"/>
      <c r="BE200" s="107"/>
      <c r="BF200" s="107"/>
      <c r="BG200" s="63"/>
      <c r="BH200" s="107"/>
      <c r="BI200" s="63"/>
      <c r="BJ200" s="63"/>
    </row>
    <row r="201" spans="1:62" s="3" customFormat="1" ht="14.25" hidden="1" customHeight="1">
      <c r="A201" s="16"/>
      <c r="B201" s="161">
        <v>5</v>
      </c>
      <c r="C201" s="161" t="s">
        <v>1651</v>
      </c>
      <c r="D201" s="162" t="s">
        <v>1223</v>
      </c>
      <c r="E201" s="391" t="s">
        <v>1324</v>
      </c>
      <c r="F201" s="392"/>
      <c r="G201" s="392"/>
      <c r="H201" s="394"/>
      <c r="I201" s="161" t="s">
        <v>1648</v>
      </c>
      <c r="J201" s="167">
        <v>10</v>
      </c>
      <c r="K201" s="453"/>
      <c r="L201" s="454"/>
      <c r="M201" s="383">
        <f t="shared" si="2"/>
        <v>0</v>
      </c>
      <c r="N201" s="432"/>
      <c r="O201" s="432"/>
      <c r="P201" s="432"/>
      <c r="Q201" s="99"/>
      <c r="R201" s="16"/>
      <c r="S201" s="157"/>
      <c r="T201" s="158"/>
      <c r="W201" s="159"/>
      <c r="X201" s="159"/>
      <c r="Y201" s="159"/>
      <c r="Z201" s="160"/>
      <c r="AO201" s="63"/>
      <c r="AQ201" s="63"/>
      <c r="AR201" s="63"/>
      <c r="AV201" s="63"/>
      <c r="BB201" s="107"/>
      <c r="BC201" s="107"/>
      <c r="BD201" s="107"/>
      <c r="BE201" s="107"/>
      <c r="BF201" s="107"/>
      <c r="BG201" s="63"/>
      <c r="BH201" s="107"/>
      <c r="BI201" s="63"/>
      <c r="BJ201" s="63"/>
    </row>
    <row r="202" spans="1:62" s="3" customFormat="1" ht="14.25" hidden="1" customHeight="1">
      <c r="A202" s="16"/>
      <c r="B202" s="161">
        <v>6</v>
      </c>
      <c r="C202" s="161" t="s">
        <v>1651</v>
      </c>
      <c r="D202" s="162" t="s">
        <v>1235</v>
      </c>
      <c r="E202" s="391" t="s">
        <v>1325</v>
      </c>
      <c r="F202" s="392"/>
      <c r="G202" s="392"/>
      <c r="H202" s="394"/>
      <c r="I202" s="161" t="s">
        <v>1648</v>
      </c>
      <c r="J202" s="167">
        <v>10</v>
      </c>
      <c r="K202" s="164"/>
      <c r="L202" s="165"/>
      <c r="M202" s="383">
        <f t="shared" si="2"/>
        <v>0</v>
      </c>
      <c r="N202" s="432"/>
      <c r="O202" s="432"/>
      <c r="P202" s="432"/>
      <c r="Q202" s="99"/>
      <c r="R202" s="16"/>
      <c r="S202" s="157"/>
      <c r="T202" s="158"/>
      <c r="W202" s="159"/>
      <c r="X202" s="159"/>
      <c r="Y202" s="159"/>
      <c r="Z202" s="160"/>
      <c r="AO202" s="63"/>
      <c r="AQ202" s="63"/>
      <c r="AR202" s="63"/>
      <c r="AV202" s="63"/>
      <c r="BB202" s="107"/>
      <c r="BC202" s="107"/>
      <c r="BD202" s="107"/>
      <c r="BE202" s="107"/>
      <c r="BF202" s="107"/>
      <c r="BG202" s="63"/>
      <c r="BH202" s="107"/>
      <c r="BI202" s="63"/>
      <c r="BJ202" s="63"/>
    </row>
    <row r="203" spans="1:62" s="3" customFormat="1" ht="14.25" hidden="1" customHeight="1">
      <c r="A203" s="16"/>
      <c r="B203" s="161">
        <v>7</v>
      </c>
      <c r="C203" s="161" t="s">
        <v>1651</v>
      </c>
      <c r="D203" s="162" t="s">
        <v>1243</v>
      </c>
      <c r="E203" s="391" t="s">
        <v>1326</v>
      </c>
      <c r="F203" s="392"/>
      <c r="G203" s="392"/>
      <c r="H203" s="394"/>
      <c r="I203" s="161" t="s">
        <v>1648</v>
      </c>
      <c r="J203" s="167">
        <v>12</v>
      </c>
      <c r="K203" s="164"/>
      <c r="L203" s="165"/>
      <c r="M203" s="383">
        <f t="shared" si="2"/>
        <v>0</v>
      </c>
      <c r="N203" s="432"/>
      <c r="O203" s="432"/>
      <c r="P203" s="432"/>
      <c r="Q203" s="99"/>
      <c r="R203" s="16"/>
      <c r="S203" s="157"/>
      <c r="T203" s="158"/>
      <c r="W203" s="159"/>
      <c r="X203" s="159"/>
      <c r="Y203" s="159"/>
      <c r="Z203" s="160"/>
      <c r="AO203" s="63"/>
      <c r="AQ203" s="63"/>
      <c r="AR203" s="63"/>
      <c r="AV203" s="63"/>
      <c r="BB203" s="107"/>
      <c r="BC203" s="107"/>
      <c r="BD203" s="107"/>
      <c r="BE203" s="107"/>
      <c r="BF203" s="107"/>
      <c r="BG203" s="63"/>
      <c r="BH203" s="107"/>
      <c r="BI203" s="63"/>
      <c r="BJ203" s="63"/>
    </row>
    <row r="204" spans="1:62" s="3" customFormat="1" ht="14.25" hidden="1" customHeight="1">
      <c r="A204" s="16"/>
      <c r="B204" s="161">
        <v>8</v>
      </c>
      <c r="C204" s="161" t="s">
        <v>1651</v>
      </c>
      <c r="D204" s="162" t="s">
        <v>1254</v>
      </c>
      <c r="E204" s="391" t="s">
        <v>1327</v>
      </c>
      <c r="F204" s="392"/>
      <c r="G204" s="392"/>
      <c r="H204" s="394"/>
      <c r="I204" s="161" t="s">
        <v>1648</v>
      </c>
      <c r="J204" s="167">
        <v>10</v>
      </c>
      <c r="K204" s="164"/>
      <c r="L204" s="165"/>
      <c r="M204" s="383">
        <f t="shared" si="2"/>
        <v>0</v>
      </c>
      <c r="N204" s="432"/>
      <c r="O204" s="432"/>
      <c r="P204" s="432"/>
      <c r="Q204" s="99"/>
      <c r="R204" s="16"/>
      <c r="S204" s="157"/>
      <c r="T204" s="158"/>
      <c r="W204" s="159"/>
      <c r="X204" s="159"/>
      <c r="Y204" s="159"/>
      <c r="Z204" s="160"/>
      <c r="AO204" s="63"/>
      <c r="AQ204" s="63"/>
      <c r="AR204" s="63"/>
      <c r="AV204" s="63"/>
      <c r="BB204" s="107"/>
      <c r="BC204" s="107"/>
      <c r="BD204" s="107"/>
      <c r="BE204" s="107"/>
      <c r="BF204" s="107"/>
      <c r="BG204" s="63"/>
      <c r="BH204" s="107"/>
      <c r="BI204" s="63"/>
      <c r="BJ204" s="63"/>
    </row>
    <row r="205" spans="1:62" s="3" customFormat="1" ht="14.25" hidden="1" customHeight="1">
      <c r="A205" s="16"/>
      <c r="B205" s="161">
        <v>9</v>
      </c>
      <c r="C205" s="161" t="s">
        <v>1651</v>
      </c>
      <c r="D205" s="162" t="s">
        <v>1261</v>
      </c>
      <c r="E205" s="391" t="s">
        <v>1328</v>
      </c>
      <c r="F205" s="392"/>
      <c r="G205" s="392"/>
      <c r="H205" s="394"/>
      <c r="I205" s="161" t="s">
        <v>1648</v>
      </c>
      <c r="J205" s="167">
        <v>30</v>
      </c>
      <c r="K205" s="164"/>
      <c r="L205" s="165"/>
      <c r="M205" s="383">
        <f t="shared" si="2"/>
        <v>0</v>
      </c>
      <c r="N205" s="432"/>
      <c r="O205" s="432"/>
      <c r="P205" s="432"/>
      <c r="Q205" s="99"/>
      <c r="R205" s="16"/>
      <c r="S205" s="157"/>
      <c r="T205" s="158"/>
      <c r="W205" s="159"/>
      <c r="X205" s="159"/>
      <c r="Y205" s="159"/>
      <c r="Z205" s="160"/>
      <c r="AO205" s="63"/>
      <c r="AQ205" s="63"/>
      <c r="AR205" s="63"/>
      <c r="AV205" s="63"/>
      <c r="BB205" s="107"/>
      <c r="BC205" s="107"/>
      <c r="BD205" s="107"/>
      <c r="BE205" s="107"/>
      <c r="BF205" s="107"/>
      <c r="BG205" s="63"/>
      <c r="BH205" s="107"/>
      <c r="BI205" s="63"/>
      <c r="BJ205" s="63"/>
    </row>
    <row r="206" spans="1:62" s="3" customFormat="1" ht="14.25" hidden="1" customHeight="1">
      <c r="A206" s="16"/>
      <c r="B206" s="161">
        <v>10</v>
      </c>
      <c r="C206" s="161" t="s">
        <v>1651</v>
      </c>
      <c r="D206" s="162" t="s">
        <v>1265</v>
      </c>
      <c r="E206" s="391" t="s">
        <v>1329</v>
      </c>
      <c r="F206" s="392"/>
      <c r="G206" s="392"/>
      <c r="H206" s="394"/>
      <c r="I206" s="161" t="s">
        <v>1648</v>
      </c>
      <c r="J206" s="167">
        <v>40</v>
      </c>
      <c r="K206" s="164"/>
      <c r="L206" s="165"/>
      <c r="M206" s="383">
        <f t="shared" si="2"/>
        <v>0</v>
      </c>
      <c r="N206" s="432"/>
      <c r="O206" s="432"/>
      <c r="P206" s="432"/>
      <c r="Q206" s="99"/>
      <c r="R206" s="16"/>
      <c r="S206" s="157"/>
      <c r="T206" s="158"/>
      <c r="W206" s="159"/>
      <c r="X206" s="159"/>
      <c r="Y206" s="159"/>
      <c r="Z206" s="160"/>
      <c r="AO206" s="63"/>
      <c r="AQ206" s="63"/>
      <c r="AR206" s="63"/>
      <c r="AV206" s="63"/>
      <c r="BB206" s="107"/>
      <c r="BC206" s="107"/>
      <c r="BD206" s="107"/>
      <c r="BE206" s="107"/>
      <c r="BF206" s="107"/>
      <c r="BG206" s="63"/>
      <c r="BH206" s="107"/>
      <c r="BI206" s="63"/>
      <c r="BJ206" s="63"/>
    </row>
    <row r="207" spans="1:62" s="3" customFormat="1" ht="14.25" hidden="1" customHeight="1">
      <c r="A207" s="16"/>
      <c r="B207" s="161">
        <v>11</v>
      </c>
      <c r="C207" s="161" t="s">
        <v>1651</v>
      </c>
      <c r="D207" s="162" t="s">
        <v>1269</v>
      </c>
      <c r="E207" s="391" t="s">
        <v>1330</v>
      </c>
      <c r="F207" s="392"/>
      <c r="G207" s="392"/>
      <c r="H207" s="394"/>
      <c r="I207" s="161" t="s">
        <v>1648</v>
      </c>
      <c r="J207" s="167">
        <v>20</v>
      </c>
      <c r="K207" s="453"/>
      <c r="L207" s="454"/>
      <c r="M207" s="383">
        <f t="shared" si="2"/>
        <v>0</v>
      </c>
      <c r="N207" s="432"/>
      <c r="O207" s="432"/>
      <c r="P207" s="432"/>
      <c r="Q207" s="99"/>
      <c r="R207" s="16"/>
      <c r="S207" s="157"/>
      <c r="T207" s="158"/>
      <c r="W207" s="159"/>
      <c r="X207" s="159"/>
      <c r="Y207" s="159"/>
      <c r="Z207" s="160"/>
      <c r="AO207" s="63"/>
      <c r="AQ207" s="63"/>
      <c r="AR207" s="63"/>
      <c r="AV207" s="63"/>
      <c r="BB207" s="107"/>
      <c r="BC207" s="107"/>
      <c r="BD207" s="107"/>
      <c r="BE207" s="107"/>
      <c r="BF207" s="107"/>
      <c r="BG207" s="63"/>
      <c r="BH207" s="107"/>
      <c r="BI207" s="63"/>
      <c r="BJ207" s="63"/>
    </row>
    <row r="208" spans="1:62" s="3" customFormat="1" ht="14.25" hidden="1" customHeight="1">
      <c r="A208" s="16"/>
      <c r="B208" s="161">
        <v>12</v>
      </c>
      <c r="C208" s="161" t="s">
        <v>1651</v>
      </c>
      <c r="D208" s="162" t="s">
        <v>1277</v>
      </c>
      <c r="E208" s="391" t="s">
        <v>1331</v>
      </c>
      <c r="F208" s="392"/>
      <c r="G208" s="392"/>
      <c r="H208" s="394"/>
      <c r="I208" s="161" t="s">
        <v>1648</v>
      </c>
      <c r="J208" s="167">
        <v>10</v>
      </c>
      <c r="K208" s="453"/>
      <c r="L208" s="454"/>
      <c r="M208" s="383">
        <f t="shared" si="2"/>
        <v>0</v>
      </c>
      <c r="N208" s="432"/>
      <c r="O208" s="432"/>
      <c r="P208" s="432"/>
      <c r="Q208" s="99"/>
      <c r="R208" s="16"/>
      <c r="S208" s="157"/>
      <c r="T208" s="158"/>
      <c r="W208" s="159"/>
      <c r="X208" s="159"/>
      <c r="Y208" s="159"/>
      <c r="Z208" s="160"/>
      <c r="AO208" s="63"/>
      <c r="AQ208" s="63"/>
      <c r="AR208" s="63"/>
      <c r="AV208" s="63"/>
      <c r="BB208" s="107"/>
      <c r="BC208" s="107"/>
      <c r="BD208" s="107"/>
      <c r="BE208" s="107"/>
      <c r="BF208" s="107"/>
      <c r="BG208" s="63"/>
      <c r="BH208" s="107"/>
      <c r="BI208" s="63"/>
      <c r="BJ208" s="63"/>
    </row>
    <row r="209" spans="1:62" s="3" customFormat="1" ht="14.25" hidden="1" customHeight="1">
      <c r="A209" s="16"/>
      <c r="B209" s="161">
        <v>13</v>
      </c>
      <c r="C209" s="161" t="s">
        <v>1651</v>
      </c>
      <c r="D209" s="162" t="s">
        <v>1281</v>
      </c>
      <c r="E209" s="391" t="s">
        <v>1332</v>
      </c>
      <c r="F209" s="392"/>
      <c r="G209" s="392"/>
      <c r="H209" s="394"/>
      <c r="I209" s="161" t="s">
        <v>1594</v>
      </c>
      <c r="J209" s="167">
        <v>1</v>
      </c>
      <c r="K209" s="453"/>
      <c r="L209" s="454"/>
      <c r="M209" s="383">
        <f t="shared" si="2"/>
        <v>0</v>
      </c>
      <c r="N209" s="432"/>
      <c r="O209" s="432"/>
      <c r="P209" s="432"/>
      <c r="Q209" s="99"/>
      <c r="R209" s="16"/>
      <c r="S209" s="157"/>
      <c r="T209" s="158"/>
      <c r="W209" s="159"/>
      <c r="X209" s="159"/>
      <c r="Y209" s="159"/>
      <c r="Z209" s="160"/>
      <c r="AO209" s="63"/>
      <c r="AQ209" s="63"/>
      <c r="AR209" s="63"/>
      <c r="AV209" s="63"/>
      <c r="BB209" s="107"/>
      <c r="BC209" s="107"/>
      <c r="BD209" s="107"/>
      <c r="BE209" s="107"/>
      <c r="BF209" s="107"/>
      <c r="BG209" s="63"/>
      <c r="BH209" s="107"/>
      <c r="BI209" s="63"/>
      <c r="BJ209" s="63"/>
    </row>
    <row r="210" spans="1:62" s="3" customFormat="1" ht="16.5" hidden="1" customHeight="1">
      <c r="A210" s="16"/>
      <c r="B210" s="161">
        <v>14</v>
      </c>
      <c r="C210" s="161" t="s">
        <v>1651</v>
      </c>
      <c r="D210" s="162" t="s">
        <v>1333</v>
      </c>
      <c r="E210" s="391" t="s">
        <v>1334</v>
      </c>
      <c r="F210" s="392"/>
      <c r="G210" s="392"/>
      <c r="H210" s="394"/>
      <c r="I210" s="161" t="s">
        <v>1594</v>
      </c>
      <c r="J210" s="167">
        <v>2</v>
      </c>
      <c r="K210" s="446"/>
      <c r="L210" s="432"/>
      <c r="M210" s="383">
        <f>ROUND($K$210*$J$210,2)</f>
        <v>0</v>
      </c>
      <c r="N210" s="432"/>
      <c r="O210" s="432"/>
      <c r="P210" s="432"/>
      <c r="Q210" s="99"/>
      <c r="R210" s="16"/>
      <c r="S210" s="157"/>
      <c r="T210" s="158" t="s">
        <v>1515</v>
      </c>
      <c r="W210" s="159">
        <v>1.14E-3</v>
      </c>
      <c r="X210" s="159">
        <f>$W$210*$J$210</f>
        <v>2.2799999999999999E-3</v>
      </c>
      <c r="Y210" s="159">
        <v>0</v>
      </c>
      <c r="Z210" s="160">
        <f>$Y$210*$J$210</f>
        <v>0</v>
      </c>
      <c r="AO210" s="63" t="s">
        <v>1582</v>
      </c>
      <c r="AQ210" s="63" t="s">
        <v>1578</v>
      </c>
      <c r="AR210" s="63" t="s">
        <v>1536</v>
      </c>
      <c r="AV210" s="63" t="s">
        <v>1577</v>
      </c>
      <c r="BB210" s="107">
        <f>IF($T$210="základní",$M$210,0)</f>
        <v>0</v>
      </c>
      <c r="BC210" s="107">
        <f>IF($T$210="snížená",$M$210,0)</f>
        <v>0</v>
      </c>
      <c r="BD210" s="107">
        <f>IF($T$210="zákl. přenesená",$M$210,0)</f>
        <v>0</v>
      </c>
      <c r="BE210" s="107">
        <f>IF($T$210="sníž. přenesená",$M$210,0)</f>
        <v>0</v>
      </c>
      <c r="BF210" s="107">
        <f>IF($T$210="nulová",$M$210,0)</f>
        <v>0</v>
      </c>
      <c r="BG210" s="63" t="s">
        <v>1501</v>
      </c>
      <c r="BH210" s="107">
        <f>ROUND($K$210*$J$210,2)</f>
        <v>0</v>
      </c>
      <c r="BI210" s="63" t="s">
        <v>1582</v>
      </c>
      <c r="BJ210" s="63" t="s">
        <v>1838</v>
      </c>
    </row>
    <row r="211" spans="1:62" s="3" customFormat="1" ht="15.75" hidden="1" customHeight="1">
      <c r="A211" s="16"/>
      <c r="B211" s="161">
        <v>15</v>
      </c>
      <c r="C211" s="161" t="s">
        <v>1651</v>
      </c>
      <c r="D211" s="162" t="s">
        <v>1291</v>
      </c>
      <c r="E211" s="391" t="s">
        <v>1335</v>
      </c>
      <c r="F211" s="392"/>
      <c r="G211" s="392"/>
      <c r="H211" s="394"/>
      <c r="I211" s="161" t="s">
        <v>1648</v>
      </c>
      <c r="J211" s="167">
        <v>20</v>
      </c>
      <c r="K211" s="446"/>
      <c r="L211" s="432"/>
      <c r="M211" s="383">
        <f>ROUND($K$211*$J$211,2)</f>
        <v>0</v>
      </c>
      <c r="N211" s="432"/>
      <c r="O211" s="432"/>
      <c r="P211" s="432"/>
      <c r="Q211" s="99"/>
      <c r="R211" s="16"/>
      <c r="S211" s="157"/>
      <c r="T211" s="158" t="s">
        <v>1515</v>
      </c>
      <c r="W211" s="159">
        <v>1.49E-3</v>
      </c>
      <c r="X211" s="159">
        <f>$W$211*$J$211</f>
        <v>2.98E-2</v>
      </c>
      <c r="Y211" s="159">
        <v>0</v>
      </c>
      <c r="Z211" s="160">
        <f>$Y$211*$J$211</f>
        <v>0</v>
      </c>
      <c r="AO211" s="63" t="s">
        <v>1582</v>
      </c>
      <c r="AQ211" s="63" t="s">
        <v>1578</v>
      </c>
      <c r="AR211" s="63" t="s">
        <v>1536</v>
      </c>
      <c r="AV211" s="63" t="s">
        <v>1577</v>
      </c>
      <c r="BB211" s="107">
        <f>IF($T$211="základní",$M$211,0)</f>
        <v>0</v>
      </c>
      <c r="BC211" s="107">
        <f>IF($T$211="snížená",$M$211,0)</f>
        <v>0</v>
      </c>
      <c r="BD211" s="107">
        <f>IF($T$211="zákl. přenesená",$M$211,0)</f>
        <v>0</v>
      </c>
      <c r="BE211" s="107">
        <f>IF($T$211="sníž. přenesená",$M$211,0)</f>
        <v>0</v>
      </c>
      <c r="BF211" s="107">
        <f>IF($T$211="nulová",$M$211,0)</f>
        <v>0</v>
      </c>
      <c r="BG211" s="63" t="s">
        <v>1501</v>
      </c>
      <c r="BH211" s="107">
        <f>ROUND($K$211*$J$211,2)</f>
        <v>0</v>
      </c>
      <c r="BI211" s="63" t="s">
        <v>1582</v>
      </c>
      <c r="BJ211" s="63" t="s">
        <v>290</v>
      </c>
    </row>
    <row r="212" spans="1:62" s="3" customFormat="1" ht="18" hidden="1" customHeight="1">
      <c r="A212" s="16"/>
      <c r="B212" s="161">
        <v>16</v>
      </c>
      <c r="C212" s="161" t="s">
        <v>1651</v>
      </c>
      <c r="D212" s="162" t="s">
        <v>1295</v>
      </c>
      <c r="E212" s="391" t="s">
        <v>1336</v>
      </c>
      <c r="F212" s="392"/>
      <c r="G212" s="392"/>
      <c r="H212" s="394"/>
      <c r="I212" s="161" t="s">
        <v>1648</v>
      </c>
      <c r="J212" s="167">
        <v>10</v>
      </c>
      <c r="K212" s="446"/>
      <c r="L212" s="432"/>
      <c r="M212" s="383">
        <f>ROUND($K$212*$J$212,2)</f>
        <v>0</v>
      </c>
      <c r="N212" s="432"/>
      <c r="O212" s="432"/>
      <c r="P212" s="432"/>
      <c r="Q212" s="99"/>
      <c r="R212" s="16"/>
      <c r="S212" s="157"/>
      <c r="T212" s="158" t="s">
        <v>1515</v>
      </c>
      <c r="W212" s="159">
        <v>1.7600000000000001E-3</v>
      </c>
      <c r="X212" s="159">
        <f>$W$212*$J$212</f>
        <v>1.7600000000000001E-2</v>
      </c>
      <c r="Y212" s="159">
        <v>0</v>
      </c>
      <c r="Z212" s="160">
        <f>$Y$212*$J$212</f>
        <v>0</v>
      </c>
      <c r="AO212" s="63" t="s">
        <v>1582</v>
      </c>
      <c r="AQ212" s="63" t="s">
        <v>1578</v>
      </c>
      <c r="AR212" s="63" t="s">
        <v>1536</v>
      </c>
      <c r="AV212" s="63" t="s">
        <v>1577</v>
      </c>
      <c r="BB212" s="107">
        <f>IF($T$212="základní",$M$212,0)</f>
        <v>0</v>
      </c>
      <c r="BC212" s="107">
        <f>IF($T$212="snížená",$M$212,0)</f>
        <v>0</v>
      </c>
      <c r="BD212" s="107">
        <f>IF($T$212="zákl. přenesená",$M$212,0)</f>
        <v>0</v>
      </c>
      <c r="BE212" s="107">
        <f>IF($T$212="sníž. přenesená",$M$212,0)</f>
        <v>0</v>
      </c>
      <c r="BF212" s="107">
        <f>IF($T$212="nulová",$M$212,0)</f>
        <v>0</v>
      </c>
      <c r="BG212" s="63" t="s">
        <v>1501</v>
      </c>
      <c r="BH212" s="107">
        <f>ROUND($K$212*$J$212,2)</f>
        <v>0</v>
      </c>
      <c r="BI212" s="63" t="s">
        <v>1582</v>
      </c>
      <c r="BJ212" s="63" t="s">
        <v>317</v>
      </c>
    </row>
    <row r="213" spans="1:62" s="3" customFormat="1" ht="18" hidden="1" customHeight="1">
      <c r="A213" s="16"/>
      <c r="B213" s="161">
        <v>17</v>
      </c>
      <c r="C213" s="161" t="s">
        <v>1651</v>
      </c>
      <c r="D213" s="162" t="s">
        <v>1299</v>
      </c>
      <c r="E213" s="391" t="s">
        <v>1337</v>
      </c>
      <c r="F213" s="392"/>
      <c r="G213" s="392"/>
      <c r="H213" s="394"/>
      <c r="I213" s="161" t="s">
        <v>1648</v>
      </c>
      <c r="J213" s="167">
        <v>5</v>
      </c>
      <c r="K213" s="453"/>
      <c r="L213" s="454"/>
      <c r="M213" s="383">
        <f>ROUND($K$212*$J$212,2)</f>
        <v>0</v>
      </c>
      <c r="N213" s="432"/>
      <c r="O213" s="432"/>
      <c r="P213" s="432"/>
      <c r="Q213" s="99"/>
      <c r="R213" s="16"/>
      <c r="S213" s="157"/>
      <c r="T213" s="158"/>
      <c r="W213" s="159"/>
      <c r="X213" s="159"/>
      <c r="Y213" s="159"/>
      <c r="Z213" s="160"/>
      <c r="AO213" s="63"/>
      <c r="AQ213" s="63"/>
      <c r="AR213" s="63"/>
      <c r="AV213" s="63"/>
      <c r="BB213" s="107"/>
      <c r="BC213" s="107"/>
      <c r="BD213" s="107"/>
      <c r="BE213" s="107"/>
      <c r="BF213" s="107"/>
      <c r="BG213" s="63"/>
      <c r="BH213" s="107"/>
      <c r="BI213" s="63"/>
      <c r="BJ213" s="63"/>
    </row>
    <row r="214" spans="1:62" s="3" customFormat="1" ht="17.25" hidden="1" customHeight="1">
      <c r="A214" s="16"/>
      <c r="B214" s="100">
        <v>18</v>
      </c>
      <c r="C214" s="161" t="s">
        <v>1651</v>
      </c>
      <c r="D214" s="162" t="s">
        <v>1338</v>
      </c>
      <c r="E214" s="449" t="s">
        <v>1339</v>
      </c>
      <c r="F214" s="432"/>
      <c r="G214" s="432"/>
      <c r="H214" s="432"/>
      <c r="I214" s="161" t="s">
        <v>1648</v>
      </c>
      <c r="J214" s="101">
        <v>10</v>
      </c>
      <c r="K214" s="446"/>
      <c r="L214" s="432"/>
      <c r="M214" s="383">
        <f>ROUND($K$214*$J$214,2)</f>
        <v>0</v>
      </c>
      <c r="N214" s="432"/>
      <c r="O214" s="432"/>
      <c r="P214" s="432"/>
      <c r="Q214" s="99"/>
      <c r="R214" s="16"/>
      <c r="S214" s="157"/>
      <c r="T214" s="158" t="s">
        <v>1515</v>
      </c>
      <c r="W214" s="159">
        <v>1.33E-3</v>
      </c>
      <c r="X214" s="159">
        <f>$W$214*$J$214</f>
        <v>1.3299999999999999E-2</v>
      </c>
      <c r="Y214" s="159">
        <v>0</v>
      </c>
      <c r="Z214" s="160">
        <f>$Y$214*$J$214</f>
        <v>0</v>
      </c>
      <c r="AO214" s="63" t="s">
        <v>1582</v>
      </c>
      <c r="AQ214" s="63" t="s">
        <v>1578</v>
      </c>
      <c r="AR214" s="63" t="s">
        <v>1536</v>
      </c>
      <c r="AV214" s="63" t="s">
        <v>1577</v>
      </c>
      <c r="BB214" s="107">
        <f>IF($T$214="základní",$M$214,0)</f>
        <v>0</v>
      </c>
      <c r="BC214" s="107">
        <f>IF($T$214="snížená",$M$214,0)</f>
        <v>0</v>
      </c>
      <c r="BD214" s="107">
        <f>IF($T$214="zákl. přenesená",$M$214,0)</f>
        <v>0</v>
      </c>
      <c r="BE214" s="107">
        <f>IF($T$214="sníž. přenesená",$M$214,0)</f>
        <v>0</v>
      </c>
      <c r="BF214" s="107">
        <f>IF($T$214="nulová",$M$214,0)</f>
        <v>0</v>
      </c>
      <c r="BG214" s="63" t="s">
        <v>1501</v>
      </c>
      <c r="BH214" s="107">
        <f>ROUND($K$214*$J$214,2)</f>
        <v>0</v>
      </c>
      <c r="BI214" s="63" t="s">
        <v>1582</v>
      </c>
      <c r="BJ214" s="63" t="s">
        <v>1860</v>
      </c>
    </row>
    <row r="215" spans="1:62" s="3" customFormat="1" ht="18" hidden="1" customHeight="1">
      <c r="A215" s="16"/>
      <c r="B215" s="100"/>
      <c r="C215" s="100"/>
      <c r="D215" s="98"/>
      <c r="E215" s="391"/>
      <c r="F215" s="392"/>
      <c r="G215" s="392"/>
      <c r="H215" s="394"/>
      <c r="I215" s="100"/>
      <c r="J215" s="101"/>
      <c r="K215" s="446"/>
      <c r="L215" s="432"/>
      <c r="M215" s="383">
        <f>ROUND($K$215*$J$215,2)</f>
        <v>0</v>
      </c>
      <c r="N215" s="432"/>
      <c r="O215" s="432"/>
      <c r="P215" s="432"/>
      <c r="Q215" s="99"/>
      <c r="R215" s="16"/>
      <c r="S215" s="157"/>
      <c r="T215" s="158" t="s">
        <v>1515</v>
      </c>
      <c r="W215" s="159">
        <v>0</v>
      </c>
      <c r="X215" s="159">
        <f>$W$215*$J$215</f>
        <v>0</v>
      </c>
      <c r="Y215" s="159">
        <v>0</v>
      </c>
      <c r="Z215" s="160">
        <f>$Y$215*$J$215</f>
        <v>0</v>
      </c>
      <c r="AO215" s="63" t="s">
        <v>1582</v>
      </c>
      <c r="AQ215" s="63" t="s">
        <v>1578</v>
      </c>
      <c r="AR215" s="63" t="s">
        <v>1536</v>
      </c>
      <c r="AV215" s="63" t="s">
        <v>1577</v>
      </c>
      <c r="BB215" s="107">
        <f>IF($T$215="základní",$M$215,0)</f>
        <v>0</v>
      </c>
      <c r="BC215" s="107">
        <f>IF($T$215="snížená",$M$215,0)</f>
        <v>0</v>
      </c>
      <c r="BD215" s="107">
        <f>IF($T$215="zákl. přenesená",$M$215,0)</f>
        <v>0</v>
      </c>
      <c r="BE215" s="107">
        <f>IF($T$215="sníž. přenesená",$M$215,0)</f>
        <v>0</v>
      </c>
      <c r="BF215" s="107">
        <f>IF($T$215="nulová",$M$215,0)</f>
        <v>0</v>
      </c>
      <c r="BG215" s="63" t="s">
        <v>1501</v>
      </c>
      <c r="BH215" s="107">
        <f>ROUND($K$215*$J$215,2)</f>
        <v>0</v>
      </c>
      <c r="BI215" s="63" t="s">
        <v>1582</v>
      </c>
      <c r="BJ215" s="63" t="s">
        <v>1864</v>
      </c>
    </row>
    <row r="216" spans="1:62" s="3" customFormat="1" ht="15.75" hidden="1" customHeight="1">
      <c r="A216" s="16"/>
      <c r="B216" s="100"/>
      <c r="C216" s="100"/>
      <c r="D216" s="98"/>
      <c r="E216" s="391"/>
      <c r="F216" s="392"/>
      <c r="G216" s="392"/>
      <c r="H216" s="394"/>
      <c r="I216" s="100"/>
      <c r="J216" s="101"/>
      <c r="K216" s="446"/>
      <c r="L216" s="432"/>
      <c r="M216" s="383">
        <f>ROUND($K$216*$J$216,2)</f>
        <v>0</v>
      </c>
      <c r="N216" s="432"/>
      <c r="O216" s="432"/>
      <c r="P216" s="432"/>
      <c r="Q216" s="99"/>
      <c r="R216" s="16"/>
      <c r="S216" s="157"/>
      <c r="T216" s="158" t="s">
        <v>1515</v>
      </c>
      <c r="W216" s="159">
        <v>0</v>
      </c>
      <c r="X216" s="159">
        <f>$W$216*$J$216</f>
        <v>0</v>
      </c>
      <c r="Y216" s="159">
        <v>0</v>
      </c>
      <c r="Z216" s="160">
        <f>$Y$216*$J$216</f>
        <v>0</v>
      </c>
      <c r="AO216" s="63" t="s">
        <v>1582</v>
      </c>
      <c r="AQ216" s="63" t="s">
        <v>1578</v>
      </c>
      <c r="AR216" s="63" t="s">
        <v>1536</v>
      </c>
      <c r="AV216" s="63" t="s">
        <v>1577</v>
      </c>
      <c r="BB216" s="107">
        <f>IF($T$216="základní",$M$216,0)</f>
        <v>0</v>
      </c>
      <c r="BC216" s="107">
        <f>IF($T$216="snížená",$M$216,0)</f>
        <v>0</v>
      </c>
      <c r="BD216" s="107">
        <f>IF($T$216="zákl. přenesená",$M$216,0)</f>
        <v>0</v>
      </c>
      <c r="BE216" s="107">
        <f>IF($T$216="sníž. přenesená",$M$216,0)</f>
        <v>0</v>
      </c>
      <c r="BF216" s="107">
        <f>IF($T$216="nulová",$M$216,0)</f>
        <v>0</v>
      </c>
      <c r="BG216" s="63" t="s">
        <v>1501</v>
      </c>
      <c r="BH216" s="107">
        <f>ROUND($K$216*$J$216,2)</f>
        <v>0</v>
      </c>
      <c r="BI216" s="63" t="s">
        <v>1582</v>
      </c>
      <c r="BJ216" s="63" t="s">
        <v>1880</v>
      </c>
    </row>
    <row r="217" spans="1:62" s="87" customFormat="1" ht="30.75" hidden="1" customHeight="1">
      <c r="A217" s="149"/>
      <c r="C217" s="156" t="s">
        <v>1559</v>
      </c>
      <c r="E217" s="391"/>
      <c r="F217" s="392"/>
      <c r="G217" s="392"/>
      <c r="H217" s="394"/>
      <c r="M217" s="447">
        <f>$BH$217</f>
        <v>0</v>
      </c>
      <c r="N217" s="448"/>
      <c r="O217" s="448"/>
      <c r="P217" s="448"/>
      <c r="R217" s="149"/>
      <c r="S217" s="151"/>
      <c r="V217" s="152">
        <f>SUM($V$218:$V$222)</f>
        <v>0</v>
      </c>
      <c r="X217" s="152">
        <f>SUM($X$218:$X$222)</f>
        <v>0</v>
      </c>
      <c r="Z217" s="153">
        <f>SUM($Z$218:$Z$222)</f>
        <v>0</v>
      </c>
      <c r="AO217" s="154" t="s">
        <v>1536</v>
      </c>
      <c r="AQ217" s="154" t="s">
        <v>1530</v>
      </c>
      <c r="AR217" s="154" t="s">
        <v>1501</v>
      </c>
      <c r="AV217" s="154" t="s">
        <v>1577</v>
      </c>
      <c r="BH217" s="155">
        <f>SUM($BH$218:$BH$222)</f>
        <v>0</v>
      </c>
    </row>
    <row r="218" spans="1:62" s="3" customFormat="1" ht="39" hidden="1" customHeight="1">
      <c r="A218" s="16"/>
      <c r="B218" s="100"/>
      <c r="C218" s="100"/>
      <c r="D218" s="98"/>
      <c r="E218" s="391"/>
      <c r="F218" s="392"/>
      <c r="G218" s="392"/>
      <c r="H218" s="394"/>
      <c r="I218" s="100"/>
      <c r="J218" s="101"/>
      <c r="K218" s="446"/>
      <c r="L218" s="432"/>
      <c r="M218" s="383">
        <f>ROUND($K$218*$J$218,2)</f>
        <v>0</v>
      </c>
      <c r="N218" s="432"/>
      <c r="O218" s="432"/>
      <c r="P218" s="432"/>
      <c r="Q218" s="99" t="s">
        <v>1595</v>
      </c>
      <c r="R218" s="16"/>
      <c r="S218" s="157"/>
      <c r="T218" s="158" t="s">
        <v>1515</v>
      </c>
      <c r="W218" s="159">
        <v>2.7E-4</v>
      </c>
      <c r="X218" s="159">
        <f>$W$218*$J$218</f>
        <v>0</v>
      </c>
      <c r="Y218" s="159">
        <v>0</v>
      </c>
      <c r="Z218" s="160">
        <f>$Y$218*$J$218</f>
        <v>0</v>
      </c>
      <c r="AO218" s="63" t="s">
        <v>1582</v>
      </c>
      <c r="AQ218" s="63" t="s">
        <v>1578</v>
      </c>
      <c r="AR218" s="63" t="s">
        <v>1536</v>
      </c>
      <c r="AV218" s="63" t="s">
        <v>1577</v>
      </c>
      <c r="BB218" s="107">
        <f>IF($T$218="základní",$M$218,0)</f>
        <v>0</v>
      </c>
      <c r="BC218" s="107">
        <f>IF($T$218="snížená",$M$218,0)</f>
        <v>0</v>
      </c>
      <c r="BD218" s="107">
        <f>IF($T$218="zákl. přenesená",$M$218,0)</f>
        <v>0</v>
      </c>
      <c r="BE218" s="107">
        <f>IF($T$218="sníž. přenesená",$M$218,0)</f>
        <v>0</v>
      </c>
      <c r="BF218" s="107">
        <f>IF($T$218="nulová",$M$218,0)</f>
        <v>0</v>
      </c>
      <c r="BG218" s="63" t="s">
        <v>1501</v>
      </c>
      <c r="BH218" s="107">
        <f>ROUND($K$218*$J$218,2)</f>
        <v>0</v>
      </c>
      <c r="BI218" s="63" t="s">
        <v>1582</v>
      </c>
      <c r="BJ218" s="63" t="s">
        <v>1892</v>
      </c>
    </row>
    <row r="219" spans="1:62" s="3" customFormat="1" ht="27" hidden="1" customHeight="1">
      <c r="A219" s="16"/>
      <c r="B219" s="100"/>
      <c r="C219" s="100"/>
      <c r="D219" s="98"/>
      <c r="E219" s="391"/>
      <c r="F219" s="392"/>
      <c r="G219" s="392"/>
      <c r="H219" s="394"/>
      <c r="I219" s="100"/>
      <c r="J219" s="101"/>
      <c r="K219" s="446"/>
      <c r="L219" s="432"/>
      <c r="M219" s="383">
        <f>ROUND($K$219*$J$219,2)</f>
        <v>0</v>
      </c>
      <c r="N219" s="432"/>
      <c r="O219" s="432"/>
      <c r="P219" s="432"/>
      <c r="Q219" s="99" t="s">
        <v>1595</v>
      </c>
      <c r="R219" s="16"/>
      <c r="S219" s="157"/>
      <c r="T219" s="158" t="s">
        <v>1515</v>
      </c>
      <c r="W219" s="159">
        <v>2.2000000000000001E-4</v>
      </c>
      <c r="X219" s="159">
        <f>$W$219*$J$219</f>
        <v>0</v>
      </c>
      <c r="Y219" s="159">
        <v>0</v>
      </c>
      <c r="Z219" s="160">
        <f>$Y$219*$J$219</f>
        <v>0</v>
      </c>
      <c r="AO219" s="63" t="s">
        <v>1582</v>
      </c>
      <c r="AQ219" s="63" t="s">
        <v>1578</v>
      </c>
      <c r="AR219" s="63" t="s">
        <v>1536</v>
      </c>
      <c r="AV219" s="63" t="s">
        <v>1577</v>
      </c>
      <c r="BB219" s="107">
        <f>IF($T$219="základní",$M$219,0)</f>
        <v>0</v>
      </c>
      <c r="BC219" s="107">
        <f>IF($T$219="snížená",$M$219,0)</f>
        <v>0</v>
      </c>
      <c r="BD219" s="107">
        <f>IF($T$219="zákl. přenesená",$M$219,0)</f>
        <v>0</v>
      </c>
      <c r="BE219" s="107">
        <f>IF($T$219="sníž. přenesená",$M$219,0)</f>
        <v>0</v>
      </c>
      <c r="BF219" s="107">
        <f>IF($T$219="nulová",$M$219,0)</f>
        <v>0</v>
      </c>
      <c r="BG219" s="63" t="s">
        <v>1501</v>
      </c>
      <c r="BH219" s="107">
        <f>ROUND($K$219*$J$219,2)</f>
        <v>0</v>
      </c>
      <c r="BI219" s="63" t="s">
        <v>1582</v>
      </c>
      <c r="BJ219" s="63" t="s">
        <v>1900</v>
      </c>
    </row>
    <row r="220" spans="1:62" s="3" customFormat="1" ht="27" hidden="1" customHeight="1">
      <c r="A220" s="16"/>
      <c r="B220" s="100"/>
      <c r="C220" s="100"/>
      <c r="D220" s="98"/>
      <c r="E220" s="391"/>
      <c r="F220" s="392"/>
      <c r="G220" s="392"/>
      <c r="H220" s="394"/>
      <c r="I220" s="100"/>
      <c r="J220" s="101"/>
      <c r="K220" s="446"/>
      <c r="L220" s="432"/>
      <c r="M220" s="383">
        <f>ROUND($K$220*$J$220,2)</f>
        <v>0</v>
      </c>
      <c r="N220" s="432"/>
      <c r="O220" s="432"/>
      <c r="P220" s="432"/>
      <c r="Q220" s="99" t="s">
        <v>1595</v>
      </c>
      <c r="R220" s="16"/>
      <c r="S220" s="157"/>
      <c r="T220" s="158" t="s">
        <v>1515</v>
      </c>
      <c r="W220" s="159">
        <v>2.1000000000000001E-4</v>
      </c>
      <c r="X220" s="159">
        <f>$W$220*$J$220</f>
        <v>0</v>
      </c>
      <c r="Y220" s="159">
        <v>0</v>
      </c>
      <c r="Z220" s="160">
        <f>$Y$220*$J$220</f>
        <v>0</v>
      </c>
      <c r="AO220" s="63" t="s">
        <v>1582</v>
      </c>
      <c r="AQ220" s="63" t="s">
        <v>1578</v>
      </c>
      <c r="AR220" s="63" t="s">
        <v>1536</v>
      </c>
      <c r="AV220" s="63" t="s">
        <v>1577</v>
      </c>
      <c r="BB220" s="107">
        <f>IF($T$220="základní",$M$220,0)</f>
        <v>0</v>
      </c>
      <c r="BC220" s="107">
        <f>IF($T$220="snížená",$M$220,0)</f>
        <v>0</v>
      </c>
      <c r="BD220" s="107">
        <f>IF($T$220="zákl. přenesená",$M$220,0)</f>
        <v>0</v>
      </c>
      <c r="BE220" s="107">
        <f>IF($T$220="sníž. přenesená",$M$220,0)</f>
        <v>0</v>
      </c>
      <c r="BF220" s="107">
        <f>IF($T$220="nulová",$M$220,0)</f>
        <v>0</v>
      </c>
      <c r="BG220" s="63" t="s">
        <v>1501</v>
      </c>
      <c r="BH220" s="107">
        <f>ROUND($K$220*$J$220,2)</f>
        <v>0</v>
      </c>
      <c r="BI220" s="63" t="s">
        <v>1582</v>
      </c>
      <c r="BJ220" s="63" t="s">
        <v>1904</v>
      </c>
    </row>
    <row r="221" spans="1:62" s="3" customFormat="1" ht="15.75" hidden="1" customHeight="1">
      <c r="A221" s="16"/>
      <c r="B221" s="100"/>
      <c r="C221" s="100"/>
      <c r="D221" s="98"/>
      <c r="E221" s="391"/>
      <c r="F221" s="392"/>
      <c r="G221" s="392"/>
      <c r="H221" s="394"/>
      <c r="I221" s="100"/>
      <c r="J221" s="101"/>
      <c r="K221" s="446"/>
      <c r="L221" s="432"/>
      <c r="M221" s="383">
        <f>ROUND($K$221*$J$221,2)</f>
        <v>0</v>
      </c>
      <c r="N221" s="432"/>
      <c r="O221" s="432"/>
      <c r="P221" s="432"/>
      <c r="Q221" s="99" t="s">
        <v>1595</v>
      </c>
      <c r="R221" s="16"/>
      <c r="S221" s="157"/>
      <c r="T221" s="158" t="s">
        <v>1515</v>
      </c>
      <c r="W221" s="159">
        <v>2.4000000000000001E-4</v>
      </c>
      <c r="X221" s="159">
        <f>$W$221*$J$221</f>
        <v>0</v>
      </c>
      <c r="Y221" s="159">
        <v>0</v>
      </c>
      <c r="Z221" s="160">
        <f>$Y$221*$J$221</f>
        <v>0</v>
      </c>
      <c r="AO221" s="63" t="s">
        <v>1582</v>
      </c>
      <c r="AQ221" s="63" t="s">
        <v>1578</v>
      </c>
      <c r="AR221" s="63" t="s">
        <v>1536</v>
      </c>
      <c r="AV221" s="63" t="s">
        <v>1577</v>
      </c>
      <c r="BB221" s="107">
        <f>IF($T$221="základní",$M$221,0)</f>
        <v>0</v>
      </c>
      <c r="BC221" s="107">
        <f>IF($T$221="snížená",$M$221,0)</f>
        <v>0</v>
      </c>
      <c r="BD221" s="107">
        <f>IF($T$221="zákl. přenesená",$M$221,0)</f>
        <v>0</v>
      </c>
      <c r="BE221" s="107">
        <f>IF($T$221="sníž. přenesená",$M$221,0)</f>
        <v>0</v>
      </c>
      <c r="BF221" s="107">
        <f>IF($T$221="nulová",$M$221,0)</f>
        <v>0</v>
      </c>
      <c r="BG221" s="63" t="s">
        <v>1501</v>
      </c>
      <c r="BH221" s="107">
        <f>ROUND($K$221*$J$221,2)</f>
        <v>0</v>
      </c>
      <c r="BI221" s="63" t="s">
        <v>1582</v>
      </c>
      <c r="BJ221" s="63" t="s">
        <v>1916</v>
      </c>
    </row>
    <row r="222" spans="1:62" s="3" customFormat="1" ht="27" hidden="1" customHeight="1">
      <c r="A222" s="16"/>
      <c r="B222" s="100"/>
      <c r="C222" s="100"/>
      <c r="D222" s="98"/>
      <c r="E222" s="391"/>
      <c r="F222" s="392"/>
      <c r="G222" s="392"/>
      <c r="H222" s="394"/>
      <c r="I222" s="100"/>
      <c r="J222" s="101"/>
      <c r="K222" s="446"/>
      <c r="L222" s="432"/>
      <c r="M222" s="383">
        <f>ROUND($K$222*$J$222,2)</f>
        <v>0</v>
      </c>
      <c r="N222" s="432"/>
      <c r="O222" s="432"/>
      <c r="P222" s="432"/>
      <c r="Q222" s="99" t="s">
        <v>1595</v>
      </c>
      <c r="R222" s="16"/>
      <c r="S222" s="157"/>
      <c r="T222" s="158" t="s">
        <v>1515</v>
      </c>
      <c r="W222" s="159">
        <v>0</v>
      </c>
      <c r="X222" s="159">
        <f>$W$222*$J$222</f>
        <v>0</v>
      </c>
      <c r="Y222" s="159">
        <v>0</v>
      </c>
      <c r="Z222" s="160">
        <f>$Y$222*$J$222</f>
        <v>0</v>
      </c>
      <c r="AO222" s="63" t="s">
        <v>1582</v>
      </c>
      <c r="AQ222" s="63" t="s">
        <v>1578</v>
      </c>
      <c r="AR222" s="63" t="s">
        <v>1536</v>
      </c>
      <c r="AV222" s="63" t="s">
        <v>1577</v>
      </c>
      <c r="BB222" s="107">
        <f>IF($T$222="základní",$M$222,0)</f>
        <v>0</v>
      </c>
      <c r="BC222" s="107">
        <f>IF($T$222="snížená",$M$222,0)</f>
        <v>0</v>
      </c>
      <c r="BD222" s="107">
        <f>IF($T$222="zákl. přenesená",$M$222,0)</f>
        <v>0</v>
      </c>
      <c r="BE222" s="107">
        <f>IF($T$222="sníž. přenesená",$M$222,0)</f>
        <v>0</v>
      </c>
      <c r="BF222" s="107">
        <f>IF($T$222="nulová",$M$222,0)</f>
        <v>0</v>
      </c>
      <c r="BG222" s="63" t="s">
        <v>1501</v>
      </c>
      <c r="BH222" s="107">
        <f>ROUND($K$222*$J$222,2)</f>
        <v>0</v>
      </c>
      <c r="BI222" s="63" t="s">
        <v>1582</v>
      </c>
      <c r="BJ222" s="63" t="s">
        <v>1619</v>
      </c>
    </row>
    <row r="223" spans="1:62" s="87" customFormat="1" ht="30.75" hidden="1" customHeight="1">
      <c r="A223" s="149"/>
      <c r="C223" s="156" t="s">
        <v>1626</v>
      </c>
      <c r="E223" s="391"/>
      <c r="F223" s="392"/>
      <c r="G223" s="392"/>
      <c r="H223" s="394"/>
      <c r="M223" s="447">
        <f>$BH$223</f>
        <v>0</v>
      </c>
      <c r="N223" s="448"/>
      <c r="O223" s="448"/>
      <c r="P223" s="448"/>
      <c r="R223" s="149"/>
      <c r="S223" s="151"/>
      <c r="V223" s="152">
        <f>SUM($V$224:$V$226)</f>
        <v>0</v>
      </c>
      <c r="X223" s="152">
        <f>SUM($X$224:$X$226)</f>
        <v>0</v>
      </c>
      <c r="Z223" s="153">
        <f>SUM($Z$224:$Z$226)</f>
        <v>0</v>
      </c>
      <c r="AO223" s="154" t="s">
        <v>1536</v>
      </c>
      <c r="AQ223" s="154" t="s">
        <v>1530</v>
      </c>
      <c r="AR223" s="154" t="s">
        <v>1501</v>
      </c>
      <c r="AV223" s="154" t="s">
        <v>1577</v>
      </c>
      <c r="BH223" s="155">
        <f>SUM($BH$224:$BH$226)</f>
        <v>0</v>
      </c>
    </row>
    <row r="224" spans="1:62" s="3" customFormat="1" ht="27" hidden="1" customHeight="1">
      <c r="A224" s="16"/>
      <c r="B224" s="100"/>
      <c r="C224" s="100"/>
      <c r="D224" s="98"/>
      <c r="E224" s="449"/>
      <c r="F224" s="432"/>
      <c r="G224" s="432"/>
      <c r="H224" s="432"/>
      <c r="I224" s="100"/>
      <c r="J224" s="101"/>
      <c r="K224" s="446"/>
      <c r="L224" s="432"/>
      <c r="M224" s="383">
        <f>ROUND($K$224*$J$224,2)</f>
        <v>0</v>
      </c>
      <c r="N224" s="432"/>
      <c r="O224" s="432"/>
      <c r="P224" s="432"/>
      <c r="Q224" s="99" t="s">
        <v>1768</v>
      </c>
      <c r="R224" s="16"/>
      <c r="S224" s="157"/>
      <c r="T224" s="158" t="s">
        <v>1515</v>
      </c>
      <c r="W224" s="159">
        <v>6.9999999999999994E-5</v>
      </c>
      <c r="X224" s="159">
        <f>$W$224*$J$224</f>
        <v>0</v>
      </c>
      <c r="Y224" s="159">
        <v>0</v>
      </c>
      <c r="Z224" s="160">
        <f>$Y$224*$J$224</f>
        <v>0</v>
      </c>
      <c r="AO224" s="63" t="s">
        <v>1582</v>
      </c>
      <c r="AQ224" s="63" t="s">
        <v>1578</v>
      </c>
      <c r="AR224" s="63" t="s">
        <v>1536</v>
      </c>
      <c r="AV224" s="63" t="s">
        <v>1577</v>
      </c>
      <c r="BB224" s="107">
        <f>IF($T$224="základní",$M$224,0)</f>
        <v>0</v>
      </c>
      <c r="BC224" s="107">
        <f>IF($T$224="snížená",$M$224,0)</f>
        <v>0</v>
      </c>
      <c r="BD224" s="107">
        <f>IF($T$224="zákl. přenesená",$M$224,0)</f>
        <v>0</v>
      </c>
      <c r="BE224" s="107">
        <f>IF($T$224="sníž. přenesená",$M$224,0)</f>
        <v>0</v>
      </c>
      <c r="BF224" s="107">
        <f>IF($T$224="nulová",$M$224,0)</f>
        <v>0</v>
      </c>
      <c r="BG224" s="63" t="s">
        <v>1501</v>
      </c>
      <c r="BH224" s="107">
        <f>ROUND($K$224*$J$224,2)</f>
        <v>0</v>
      </c>
      <c r="BI224" s="63" t="s">
        <v>1582</v>
      </c>
      <c r="BJ224" s="63" t="s">
        <v>1922</v>
      </c>
    </row>
    <row r="225" spans="1:62" s="3" customFormat="1" ht="27" hidden="1" customHeight="1">
      <c r="A225" s="16"/>
      <c r="B225" s="171"/>
      <c r="C225" s="171"/>
      <c r="D225" s="172"/>
      <c r="E225" s="445"/>
      <c r="F225" s="450"/>
      <c r="G225" s="450"/>
      <c r="H225" s="450"/>
      <c r="I225" s="171"/>
      <c r="J225" s="173"/>
      <c r="K225" s="451"/>
      <c r="L225" s="450"/>
      <c r="M225" s="452">
        <f>ROUND($K$225*$J$225,2)</f>
        <v>0</v>
      </c>
      <c r="N225" s="432"/>
      <c r="O225" s="432"/>
      <c r="P225" s="432"/>
      <c r="Q225" s="99"/>
      <c r="R225" s="16"/>
      <c r="S225" s="157"/>
      <c r="T225" s="158" t="s">
        <v>1515</v>
      </c>
      <c r="W225" s="159">
        <v>1.6000000000000001E-3</v>
      </c>
      <c r="X225" s="159">
        <f>$W$225*$J$225</f>
        <v>0</v>
      </c>
      <c r="Y225" s="159">
        <v>0</v>
      </c>
      <c r="Z225" s="160">
        <f>$Y$225*$J$225</f>
        <v>0</v>
      </c>
      <c r="AO225" s="63" t="s">
        <v>1654</v>
      </c>
      <c r="AQ225" s="63" t="s">
        <v>1651</v>
      </c>
      <c r="AR225" s="63" t="s">
        <v>1536</v>
      </c>
      <c r="AV225" s="63" t="s">
        <v>1577</v>
      </c>
      <c r="BB225" s="107">
        <f>IF($T$225="základní",$M$225,0)</f>
        <v>0</v>
      </c>
      <c r="BC225" s="107">
        <f>IF($T$225="snížená",$M$225,0)</f>
        <v>0</v>
      </c>
      <c r="BD225" s="107">
        <f>IF($T$225="zákl. přenesená",$M$225,0)</f>
        <v>0</v>
      </c>
      <c r="BE225" s="107">
        <f>IF($T$225="sníž. přenesená",$M$225,0)</f>
        <v>0</v>
      </c>
      <c r="BF225" s="107">
        <f>IF($T$225="nulová",$M$225,0)</f>
        <v>0</v>
      </c>
      <c r="BG225" s="63" t="s">
        <v>1501</v>
      </c>
      <c r="BH225" s="107">
        <f>ROUND($K$225*$J$225,2)</f>
        <v>0</v>
      </c>
      <c r="BI225" s="63" t="s">
        <v>1582</v>
      </c>
      <c r="BJ225" s="63" t="s">
        <v>1926</v>
      </c>
    </row>
    <row r="226" spans="1:62" s="3" customFormat="1" ht="27" hidden="1" customHeight="1">
      <c r="A226" s="16"/>
      <c r="B226" s="100"/>
      <c r="C226" s="100"/>
      <c r="D226" s="98"/>
      <c r="E226" s="431"/>
      <c r="F226" s="432"/>
      <c r="G226" s="432"/>
      <c r="H226" s="432"/>
      <c r="I226" s="100"/>
      <c r="J226" s="101"/>
      <c r="K226" s="446"/>
      <c r="L226" s="432"/>
      <c r="M226" s="383">
        <f>ROUND($K$226*$J$226,2)</f>
        <v>0</v>
      </c>
      <c r="N226" s="432"/>
      <c r="O226" s="432"/>
      <c r="P226" s="432"/>
      <c r="Q226" s="99" t="s">
        <v>1768</v>
      </c>
      <c r="R226" s="16"/>
      <c r="S226" s="157"/>
      <c r="T226" s="158" t="s">
        <v>1515</v>
      </c>
      <c r="W226" s="159">
        <v>0</v>
      </c>
      <c r="X226" s="159">
        <f>$W$226*$J$226</f>
        <v>0</v>
      </c>
      <c r="Y226" s="159">
        <v>0</v>
      </c>
      <c r="Z226" s="160">
        <f>$Y$226*$J$226</f>
        <v>0</v>
      </c>
      <c r="AO226" s="63" t="s">
        <v>1582</v>
      </c>
      <c r="AQ226" s="63" t="s">
        <v>1578</v>
      </c>
      <c r="AR226" s="63" t="s">
        <v>1536</v>
      </c>
      <c r="AV226" s="63" t="s">
        <v>1577</v>
      </c>
      <c r="BB226" s="107">
        <f>IF($T$226="základní",$M$226,0)</f>
        <v>0</v>
      </c>
      <c r="BC226" s="107">
        <f>IF($T$226="snížená",$M$226,0)</f>
        <v>0</v>
      </c>
      <c r="BD226" s="107">
        <f>IF($T$226="zákl. přenesená",$M$226,0)</f>
        <v>0</v>
      </c>
      <c r="BE226" s="107">
        <f>IF($T$226="sníž. přenesená",$M$226,0)</f>
        <v>0</v>
      </c>
      <c r="BF226" s="107">
        <f>IF($T$226="nulová",$M$226,0)</f>
        <v>0</v>
      </c>
      <c r="BG226" s="63" t="s">
        <v>1501</v>
      </c>
      <c r="BH226" s="107">
        <f>ROUND($K$226*$J$226,2)</f>
        <v>0</v>
      </c>
      <c r="BI226" s="63" t="s">
        <v>1582</v>
      </c>
      <c r="BJ226" s="63" t="s">
        <v>1930</v>
      </c>
    </row>
    <row r="227" spans="1:62" s="87" customFormat="1" ht="30.75" hidden="1" customHeight="1">
      <c r="A227" s="149"/>
      <c r="C227" s="156" t="s">
        <v>1627</v>
      </c>
      <c r="M227" s="447">
        <f>$BH$227</f>
        <v>0</v>
      </c>
      <c r="N227" s="448"/>
      <c r="O227" s="448"/>
      <c r="P227" s="448"/>
      <c r="R227" s="149"/>
      <c r="S227" s="151"/>
      <c r="V227" s="152">
        <f>SUM($V$228:$V$229)</f>
        <v>0</v>
      </c>
      <c r="X227" s="152">
        <f>SUM($X$228:$X$229)</f>
        <v>0</v>
      </c>
      <c r="Z227" s="153">
        <f>SUM($Z$228:$Z$229)</f>
        <v>0</v>
      </c>
      <c r="AO227" s="154" t="s">
        <v>1536</v>
      </c>
      <c r="AQ227" s="154" t="s">
        <v>1530</v>
      </c>
      <c r="AR227" s="154" t="s">
        <v>1501</v>
      </c>
      <c r="AV227" s="154" t="s">
        <v>1577</v>
      </c>
      <c r="BH227" s="155">
        <f>SUM($BH$228:$BH$229)</f>
        <v>0</v>
      </c>
    </row>
    <row r="228" spans="1:62" s="3" customFormat="1" ht="27" hidden="1" customHeight="1">
      <c r="A228" s="16"/>
      <c r="B228" s="100"/>
      <c r="C228" s="100"/>
      <c r="D228" s="98"/>
      <c r="E228" s="431"/>
      <c r="F228" s="432"/>
      <c r="G228" s="432"/>
      <c r="H228" s="432"/>
      <c r="I228" s="100"/>
      <c r="J228" s="101"/>
      <c r="K228" s="446"/>
      <c r="L228" s="432"/>
      <c r="M228" s="383">
        <f>ROUND($K$228*$J$228,2)</f>
        <v>0</v>
      </c>
      <c r="N228" s="432"/>
      <c r="O228" s="432"/>
      <c r="P228" s="432"/>
      <c r="Q228" s="99" t="s">
        <v>1595</v>
      </c>
      <c r="R228" s="16"/>
      <c r="S228" s="157"/>
      <c r="T228" s="158" t="s">
        <v>1515</v>
      </c>
      <c r="W228" s="159">
        <v>2.7E-4</v>
      </c>
      <c r="X228" s="159">
        <f>$W$228*$J$228</f>
        <v>0</v>
      </c>
      <c r="Y228" s="159">
        <v>0</v>
      </c>
      <c r="Z228" s="160">
        <f>$Y$228*$J$228</f>
        <v>0</v>
      </c>
      <c r="AO228" s="63" t="s">
        <v>1582</v>
      </c>
      <c r="AQ228" s="63" t="s">
        <v>1578</v>
      </c>
      <c r="AR228" s="63" t="s">
        <v>1536</v>
      </c>
      <c r="AV228" s="63" t="s">
        <v>1577</v>
      </c>
      <c r="BB228" s="107">
        <f>IF($T$228="základní",$M$228,0)</f>
        <v>0</v>
      </c>
      <c r="BC228" s="107">
        <f>IF($T$228="snížená",$M$228,0)</f>
        <v>0</v>
      </c>
      <c r="BD228" s="107">
        <f>IF($T$228="zákl. přenesená",$M$228,0)</f>
        <v>0</v>
      </c>
      <c r="BE228" s="107">
        <f>IF($T$228="sníž. přenesená",$M$228,0)</f>
        <v>0</v>
      </c>
      <c r="BF228" s="107">
        <f>IF($T$228="nulová",$M$228,0)</f>
        <v>0</v>
      </c>
      <c r="BG228" s="63" t="s">
        <v>1501</v>
      </c>
      <c r="BH228" s="107">
        <f>ROUND($K$228*$J$228,2)</f>
        <v>0</v>
      </c>
      <c r="BI228" s="63" t="s">
        <v>1582</v>
      </c>
      <c r="BJ228" s="63" t="s">
        <v>1934</v>
      </c>
    </row>
    <row r="229" spans="1:62" s="3" customFormat="1" ht="39" hidden="1" customHeight="1">
      <c r="A229" s="16"/>
      <c r="B229" s="100"/>
      <c r="C229" s="100"/>
      <c r="D229" s="98"/>
      <c r="E229" s="431"/>
      <c r="F229" s="432"/>
      <c r="G229" s="432"/>
      <c r="H229" s="432"/>
      <c r="I229" s="100"/>
      <c r="J229" s="101"/>
      <c r="K229" s="446"/>
      <c r="L229" s="432"/>
      <c r="M229" s="383">
        <f>ROUND($K$229*$J$229,2)</f>
        <v>0</v>
      </c>
      <c r="N229" s="432"/>
      <c r="O229" s="432"/>
      <c r="P229" s="432"/>
      <c r="Q229" s="99" t="s">
        <v>1595</v>
      </c>
      <c r="R229" s="16"/>
      <c r="S229" s="157"/>
      <c r="T229" s="174" t="s">
        <v>1515</v>
      </c>
      <c r="U229" s="110"/>
      <c r="V229" s="110"/>
      <c r="W229" s="175">
        <v>1.2E-4</v>
      </c>
      <c r="X229" s="175">
        <f>$W$229*$J$229</f>
        <v>0</v>
      </c>
      <c r="Y229" s="175">
        <v>0</v>
      </c>
      <c r="Z229" s="176">
        <f>$Y$229*$J$229</f>
        <v>0</v>
      </c>
      <c r="AO229" s="63" t="s">
        <v>1582</v>
      </c>
      <c r="AQ229" s="63" t="s">
        <v>1578</v>
      </c>
      <c r="AR229" s="63" t="s">
        <v>1536</v>
      </c>
      <c r="AV229" s="63" t="s">
        <v>1577</v>
      </c>
      <c r="BB229" s="107">
        <f>IF($T$229="základní",$M$229,0)</f>
        <v>0</v>
      </c>
      <c r="BC229" s="107">
        <f>IF($T$229="snížená",$M$229,0)</f>
        <v>0</v>
      </c>
      <c r="BD229" s="107">
        <f>IF($T$229="zákl. přenesená",$M$229,0)</f>
        <v>0</v>
      </c>
      <c r="BE229" s="107">
        <f>IF($T$229="sníž. přenesená",$M$229,0)</f>
        <v>0</v>
      </c>
      <c r="BF229" s="107">
        <f>IF($T$229="nulová",$M$229,0)</f>
        <v>0</v>
      </c>
      <c r="BG229" s="63" t="s">
        <v>1501</v>
      </c>
      <c r="BH229" s="107">
        <f>ROUND($K$229*$J$229,2)</f>
        <v>0</v>
      </c>
      <c r="BI229" s="63" t="s">
        <v>1582</v>
      </c>
      <c r="BJ229" s="63" t="s">
        <v>1937</v>
      </c>
    </row>
    <row r="230" spans="1:62" s="3" customFormat="1" ht="7.5" customHeight="1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16"/>
    </row>
  </sheetData>
  <mergeCells count="484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M88:P88"/>
    <mergeCell ref="K88:L88"/>
    <mergeCell ref="E89:H89"/>
    <mergeCell ref="M89:P89"/>
    <mergeCell ref="E90:H90"/>
    <mergeCell ref="K90:L90"/>
    <mergeCell ref="M90:P90"/>
    <mergeCell ref="K89:L89"/>
    <mergeCell ref="E93:H93"/>
    <mergeCell ref="M93:P93"/>
    <mergeCell ref="K92:L92"/>
    <mergeCell ref="K93:L93"/>
    <mergeCell ref="E91:H91"/>
    <mergeCell ref="K91:L91"/>
    <mergeCell ref="M91:P91"/>
    <mergeCell ref="E92:H92"/>
    <mergeCell ref="M92:P92"/>
    <mergeCell ref="E96:H96"/>
    <mergeCell ref="M96:P96"/>
    <mergeCell ref="K94:L94"/>
    <mergeCell ref="K95:L95"/>
    <mergeCell ref="K96:L96"/>
    <mergeCell ref="E94:H94"/>
    <mergeCell ref="M94:P94"/>
    <mergeCell ref="E95:H95"/>
    <mergeCell ref="M95:P95"/>
    <mergeCell ref="E99:H99"/>
    <mergeCell ref="M99:P99"/>
    <mergeCell ref="K97:L97"/>
    <mergeCell ref="K98:L98"/>
    <mergeCell ref="K99:L99"/>
    <mergeCell ref="E97:H97"/>
    <mergeCell ref="M97:P97"/>
    <mergeCell ref="E98:H98"/>
    <mergeCell ref="M98:P98"/>
    <mergeCell ref="E102:H102"/>
    <mergeCell ref="M102:P102"/>
    <mergeCell ref="K100:L100"/>
    <mergeCell ref="K101:L101"/>
    <mergeCell ref="K102:L102"/>
    <mergeCell ref="E100:H100"/>
    <mergeCell ref="M100:P100"/>
    <mergeCell ref="E101:H101"/>
    <mergeCell ref="M101:P101"/>
    <mergeCell ref="E105:H105"/>
    <mergeCell ref="M105:P105"/>
    <mergeCell ref="K103:L103"/>
    <mergeCell ref="K104:L104"/>
    <mergeCell ref="K105:L105"/>
    <mergeCell ref="E103:H103"/>
    <mergeCell ref="M103:P103"/>
    <mergeCell ref="E104:H104"/>
    <mergeCell ref="M104:P104"/>
    <mergeCell ref="E108:H108"/>
    <mergeCell ref="M108:P108"/>
    <mergeCell ref="K106:L106"/>
    <mergeCell ref="K107:L107"/>
    <mergeCell ref="K108:L108"/>
    <mergeCell ref="E106:H106"/>
    <mergeCell ref="M106:P106"/>
    <mergeCell ref="E107:H107"/>
    <mergeCell ref="M107:P107"/>
    <mergeCell ref="E111:H111"/>
    <mergeCell ref="M111:P111"/>
    <mergeCell ref="K109:L109"/>
    <mergeCell ref="K110:L110"/>
    <mergeCell ref="K111:L111"/>
    <mergeCell ref="E109:H109"/>
    <mergeCell ref="M109:P109"/>
    <mergeCell ref="E110:H110"/>
    <mergeCell ref="M110:P110"/>
    <mergeCell ref="E114:H114"/>
    <mergeCell ref="M114:P114"/>
    <mergeCell ref="K112:L112"/>
    <mergeCell ref="K113:L113"/>
    <mergeCell ref="K114:L114"/>
    <mergeCell ref="E112:H112"/>
    <mergeCell ref="M112:P112"/>
    <mergeCell ref="E113:H113"/>
    <mergeCell ref="M113:P113"/>
    <mergeCell ref="E117:H117"/>
    <mergeCell ref="M117:P117"/>
    <mergeCell ref="K115:L115"/>
    <mergeCell ref="K116:L116"/>
    <mergeCell ref="K117:L117"/>
    <mergeCell ref="E115:H115"/>
    <mergeCell ref="M115:P115"/>
    <mergeCell ref="E116:H116"/>
    <mergeCell ref="M116:P116"/>
    <mergeCell ref="E120:H120"/>
    <mergeCell ref="M120:P120"/>
    <mergeCell ref="K118:L118"/>
    <mergeCell ref="K119:L119"/>
    <mergeCell ref="K120:L120"/>
    <mergeCell ref="E118:H118"/>
    <mergeCell ref="M118:P118"/>
    <mergeCell ref="E119:H119"/>
    <mergeCell ref="M119:P119"/>
    <mergeCell ref="E123:H123"/>
    <mergeCell ref="M123:P123"/>
    <mergeCell ref="K121:L121"/>
    <mergeCell ref="K122:L122"/>
    <mergeCell ref="K123:L123"/>
    <mergeCell ref="E121:H121"/>
    <mergeCell ref="M121:P121"/>
    <mergeCell ref="E122:H122"/>
    <mergeCell ref="M122:P122"/>
    <mergeCell ref="E126:H126"/>
    <mergeCell ref="M126:P126"/>
    <mergeCell ref="K124:L124"/>
    <mergeCell ref="K125:L125"/>
    <mergeCell ref="K126:L126"/>
    <mergeCell ref="E124:H124"/>
    <mergeCell ref="M124:P124"/>
    <mergeCell ref="E125:H125"/>
    <mergeCell ref="M125:P125"/>
    <mergeCell ref="E129:H129"/>
    <mergeCell ref="M129:P129"/>
    <mergeCell ref="K127:L127"/>
    <mergeCell ref="K128:L128"/>
    <mergeCell ref="K129:L129"/>
    <mergeCell ref="E127:H127"/>
    <mergeCell ref="M127:P127"/>
    <mergeCell ref="E128:H128"/>
    <mergeCell ref="M128:P128"/>
    <mergeCell ref="E132:H132"/>
    <mergeCell ref="M132:P132"/>
    <mergeCell ref="K130:L130"/>
    <mergeCell ref="K131:L131"/>
    <mergeCell ref="K132:L132"/>
    <mergeCell ref="E130:H130"/>
    <mergeCell ref="M130:P130"/>
    <mergeCell ref="E131:H131"/>
    <mergeCell ref="M131:P131"/>
    <mergeCell ref="E135:H135"/>
    <mergeCell ref="M135:P135"/>
    <mergeCell ref="K133:L133"/>
    <mergeCell ref="K134:L134"/>
    <mergeCell ref="K135:L135"/>
    <mergeCell ref="E133:H133"/>
    <mergeCell ref="M133:P133"/>
    <mergeCell ref="E134:H134"/>
    <mergeCell ref="M134:P134"/>
    <mergeCell ref="E136:H136"/>
    <mergeCell ref="K136:L136"/>
    <mergeCell ref="M136:P136"/>
    <mergeCell ref="E137:H137"/>
    <mergeCell ref="K137:L137"/>
    <mergeCell ref="M137:P137"/>
    <mergeCell ref="E140:H140"/>
    <mergeCell ref="M140:P140"/>
    <mergeCell ref="K139:L139"/>
    <mergeCell ref="K140:L140"/>
    <mergeCell ref="E138:H138"/>
    <mergeCell ref="K138:L138"/>
    <mergeCell ref="M138:P138"/>
    <mergeCell ref="E139:H139"/>
    <mergeCell ref="M139:P139"/>
    <mergeCell ref="E143:H143"/>
    <mergeCell ref="M143:P143"/>
    <mergeCell ref="K141:L141"/>
    <mergeCell ref="K143:L143"/>
    <mergeCell ref="E141:H141"/>
    <mergeCell ref="M141:P141"/>
    <mergeCell ref="E142:H142"/>
    <mergeCell ref="K142:L142"/>
    <mergeCell ref="M142:P142"/>
    <mergeCell ref="E146:H146"/>
    <mergeCell ref="K146:L146"/>
    <mergeCell ref="M146:P146"/>
    <mergeCell ref="K144:L144"/>
    <mergeCell ref="K145:L145"/>
    <mergeCell ref="E144:H144"/>
    <mergeCell ref="M144:P144"/>
    <mergeCell ref="E145:H145"/>
    <mergeCell ref="M145:P145"/>
    <mergeCell ref="E149:H149"/>
    <mergeCell ref="M149:P149"/>
    <mergeCell ref="K147:L147"/>
    <mergeCell ref="K148:L148"/>
    <mergeCell ref="K149:L149"/>
    <mergeCell ref="E147:H147"/>
    <mergeCell ref="M147:P147"/>
    <mergeCell ref="E148:H148"/>
    <mergeCell ref="M148:P148"/>
    <mergeCell ref="E152:H152"/>
    <mergeCell ref="M152:P152"/>
    <mergeCell ref="K151:L151"/>
    <mergeCell ref="K152:L152"/>
    <mergeCell ref="E150:H150"/>
    <mergeCell ref="K150:L150"/>
    <mergeCell ref="M150:P150"/>
    <mergeCell ref="E151:H151"/>
    <mergeCell ref="M151:P151"/>
    <mergeCell ref="E155:H155"/>
    <mergeCell ref="M155:P155"/>
    <mergeCell ref="K153:L153"/>
    <mergeCell ref="K154:L154"/>
    <mergeCell ref="K155:L155"/>
    <mergeCell ref="E153:H153"/>
    <mergeCell ref="M153:P153"/>
    <mergeCell ref="E154:H154"/>
    <mergeCell ref="M154:P154"/>
    <mergeCell ref="E158:H158"/>
    <mergeCell ref="M158:P158"/>
    <mergeCell ref="K156:L156"/>
    <mergeCell ref="K157:L157"/>
    <mergeCell ref="K158:L158"/>
    <mergeCell ref="E156:H156"/>
    <mergeCell ref="M156:P156"/>
    <mergeCell ref="E157:H157"/>
    <mergeCell ref="M157:P157"/>
    <mergeCell ref="E161:H161"/>
    <mergeCell ref="M161:P161"/>
    <mergeCell ref="K159:L159"/>
    <mergeCell ref="K160:L160"/>
    <mergeCell ref="K161:L161"/>
    <mergeCell ref="E159:H159"/>
    <mergeCell ref="M159:P159"/>
    <mergeCell ref="E160:H160"/>
    <mergeCell ref="M160:P160"/>
    <mergeCell ref="E164:H164"/>
    <mergeCell ref="M164:P164"/>
    <mergeCell ref="K162:L162"/>
    <mergeCell ref="K163:L163"/>
    <mergeCell ref="K164:L164"/>
    <mergeCell ref="E162:H162"/>
    <mergeCell ref="M162:P162"/>
    <mergeCell ref="E163:H163"/>
    <mergeCell ref="M163:P163"/>
    <mergeCell ref="E167:H167"/>
    <mergeCell ref="M167:P167"/>
    <mergeCell ref="K165:L165"/>
    <mergeCell ref="K167:L167"/>
    <mergeCell ref="E165:H165"/>
    <mergeCell ref="M165:P165"/>
    <mergeCell ref="E166:H166"/>
    <mergeCell ref="K166:L166"/>
    <mergeCell ref="M166:P166"/>
    <mergeCell ref="E170:H170"/>
    <mergeCell ref="M170:P170"/>
    <mergeCell ref="K168:L168"/>
    <mergeCell ref="K169:L169"/>
    <mergeCell ref="K170:L170"/>
    <mergeCell ref="E168:H168"/>
    <mergeCell ref="M168:P168"/>
    <mergeCell ref="E169:H169"/>
    <mergeCell ref="M169:P169"/>
    <mergeCell ref="E173:H173"/>
    <mergeCell ref="M173:P173"/>
    <mergeCell ref="K171:L171"/>
    <mergeCell ref="K172:L172"/>
    <mergeCell ref="K173:L173"/>
    <mergeCell ref="E171:H171"/>
    <mergeCell ref="M171:P171"/>
    <mergeCell ref="E172:H172"/>
    <mergeCell ref="M172:P172"/>
    <mergeCell ref="E174:H174"/>
    <mergeCell ref="M174:P174"/>
    <mergeCell ref="E175:H175"/>
    <mergeCell ref="M175:P175"/>
    <mergeCell ref="E176:H176"/>
    <mergeCell ref="M176:P176"/>
    <mergeCell ref="K174:L174"/>
    <mergeCell ref="K175:L175"/>
    <mergeCell ref="K176:L176"/>
    <mergeCell ref="E177:H177"/>
    <mergeCell ref="M177:P177"/>
    <mergeCell ref="E178:H178"/>
    <mergeCell ref="M178:P178"/>
    <mergeCell ref="E179:H179"/>
    <mergeCell ref="M179:P179"/>
    <mergeCell ref="K177:L177"/>
    <mergeCell ref="K178:L178"/>
    <mergeCell ref="K179:L179"/>
    <mergeCell ref="K184:L184"/>
    <mergeCell ref="E180:H180"/>
    <mergeCell ref="M180:P180"/>
    <mergeCell ref="E181:H181"/>
    <mergeCell ref="M181:P181"/>
    <mergeCell ref="E182:H182"/>
    <mergeCell ref="K182:L182"/>
    <mergeCell ref="M182:P182"/>
    <mergeCell ref="K180:L180"/>
    <mergeCell ref="K181:L181"/>
    <mergeCell ref="E183:H183"/>
    <mergeCell ref="M183:P183"/>
    <mergeCell ref="E184:H184"/>
    <mergeCell ref="M184:P184"/>
    <mergeCell ref="M186:P186"/>
    <mergeCell ref="M187:P187"/>
    <mergeCell ref="E187:H187"/>
    <mergeCell ref="K187:L187"/>
    <mergeCell ref="M185:P185"/>
    <mergeCell ref="K183:L183"/>
    <mergeCell ref="M188:P188"/>
    <mergeCell ref="E189:H189"/>
    <mergeCell ref="K189:L189"/>
    <mergeCell ref="M189:P189"/>
    <mergeCell ref="E185:H185"/>
    <mergeCell ref="K185:L185"/>
    <mergeCell ref="E188:H188"/>
    <mergeCell ref="K188:L188"/>
    <mergeCell ref="E190:H190"/>
    <mergeCell ref="K190:L190"/>
    <mergeCell ref="M190:P190"/>
    <mergeCell ref="E191:H191"/>
    <mergeCell ref="K191:L191"/>
    <mergeCell ref="M191:P191"/>
    <mergeCell ref="E192:H192"/>
    <mergeCell ref="K192:L192"/>
    <mergeCell ref="M192:P192"/>
    <mergeCell ref="E193:H193"/>
    <mergeCell ref="K193:L193"/>
    <mergeCell ref="M193:P193"/>
    <mergeCell ref="M196:P196"/>
    <mergeCell ref="E197:H197"/>
    <mergeCell ref="K197:L197"/>
    <mergeCell ref="M197:P197"/>
    <mergeCell ref="E194:H194"/>
    <mergeCell ref="K194:L194"/>
    <mergeCell ref="M194:P194"/>
    <mergeCell ref="E195:H195"/>
    <mergeCell ref="K195:L195"/>
    <mergeCell ref="M195:P195"/>
    <mergeCell ref="E198:H198"/>
    <mergeCell ref="K198:L198"/>
    <mergeCell ref="M198:P198"/>
    <mergeCell ref="E199:H199"/>
    <mergeCell ref="K199:L199"/>
    <mergeCell ref="M199:P199"/>
    <mergeCell ref="E202:H202"/>
    <mergeCell ref="M202:P202"/>
    <mergeCell ref="E203:H203"/>
    <mergeCell ref="M203:P203"/>
    <mergeCell ref="E200:H200"/>
    <mergeCell ref="K200:L200"/>
    <mergeCell ref="M200:P200"/>
    <mergeCell ref="E201:H201"/>
    <mergeCell ref="K201:L201"/>
    <mergeCell ref="M201:P201"/>
    <mergeCell ref="E206:H206"/>
    <mergeCell ref="M206:P206"/>
    <mergeCell ref="E207:H207"/>
    <mergeCell ref="K207:L207"/>
    <mergeCell ref="M207:P207"/>
    <mergeCell ref="E204:H204"/>
    <mergeCell ref="M204:P204"/>
    <mergeCell ref="E205:H205"/>
    <mergeCell ref="M205:P205"/>
    <mergeCell ref="E208:H208"/>
    <mergeCell ref="K208:L208"/>
    <mergeCell ref="M208:P208"/>
    <mergeCell ref="E209:H209"/>
    <mergeCell ref="K209:L209"/>
    <mergeCell ref="M209:P209"/>
    <mergeCell ref="E210:H210"/>
    <mergeCell ref="K210:L210"/>
    <mergeCell ref="M210:P210"/>
    <mergeCell ref="E211:H211"/>
    <mergeCell ref="K211:L211"/>
    <mergeCell ref="M211:P211"/>
    <mergeCell ref="M215:P215"/>
    <mergeCell ref="E212:H212"/>
    <mergeCell ref="K212:L212"/>
    <mergeCell ref="M212:P212"/>
    <mergeCell ref="E213:H213"/>
    <mergeCell ref="K213:L213"/>
    <mergeCell ref="M213:P213"/>
    <mergeCell ref="E216:H216"/>
    <mergeCell ref="K216:L216"/>
    <mergeCell ref="M216:P216"/>
    <mergeCell ref="E217:H217"/>
    <mergeCell ref="M217:P217"/>
    <mergeCell ref="E214:H214"/>
    <mergeCell ref="K214:L214"/>
    <mergeCell ref="M214:P214"/>
    <mergeCell ref="E215:H215"/>
    <mergeCell ref="K215:L215"/>
    <mergeCell ref="M221:P221"/>
    <mergeCell ref="E218:H218"/>
    <mergeCell ref="K218:L218"/>
    <mergeCell ref="M218:P218"/>
    <mergeCell ref="E219:H219"/>
    <mergeCell ref="K219:L219"/>
    <mergeCell ref="M219:P219"/>
    <mergeCell ref="E222:H222"/>
    <mergeCell ref="K222:L222"/>
    <mergeCell ref="M222:P222"/>
    <mergeCell ref="E223:H223"/>
    <mergeCell ref="M223:P223"/>
    <mergeCell ref="E220:H220"/>
    <mergeCell ref="K220:L220"/>
    <mergeCell ref="M220:P220"/>
    <mergeCell ref="E221:H221"/>
    <mergeCell ref="K221:L221"/>
    <mergeCell ref="E226:H226"/>
    <mergeCell ref="K226:L226"/>
    <mergeCell ref="M226:P226"/>
    <mergeCell ref="M227:P227"/>
    <mergeCell ref="E224:H224"/>
    <mergeCell ref="K224:L224"/>
    <mergeCell ref="M224:P224"/>
    <mergeCell ref="E225:H225"/>
    <mergeCell ref="K225:L225"/>
    <mergeCell ref="M225:P225"/>
    <mergeCell ref="E228:H228"/>
    <mergeCell ref="K228:L228"/>
    <mergeCell ref="M228:P228"/>
    <mergeCell ref="E229:H229"/>
    <mergeCell ref="K229:L229"/>
    <mergeCell ref="M229:P229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30"/>
  <sheetViews>
    <sheetView showGridLines="0" view="pageBreakPreview" zoomScaleNormal="80" zoomScaleSheetLayoutView="100" workbookViewId="0">
      <pane ySplit="1" topLeftCell="A115" activePane="bottomLeft" state="frozenSplit"/>
      <selection pane="bottomLeft" activeCell="AD1" sqref="AD1:AI65536"/>
    </sheetView>
  </sheetViews>
  <sheetFormatPr defaultColWidth="10.5" defaultRowHeight="14.25" customHeight="1"/>
  <cols>
    <col min="1" max="1" width="4.1640625" style="2" customWidth="1"/>
    <col min="2" max="2" width="4.33203125" style="2" customWidth="1"/>
    <col min="3" max="3" width="17.1640625" style="2" customWidth="1"/>
    <col min="4" max="5" width="11.1640625" style="2" customWidth="1"/>
    <col min="6" max="6" width="12.5" style="2" customWidth="1"/>
    <col min="7" max="7" width="7" style="2" customWidth="1"/>
    <col min="8" max="8" width="5.1640625" style="2" customWidth="1"/>
    <col min="9" max="9" width="11.5" style="2" customWidth="1"/>
    <col min="10" max="10" width="12" style="2" customWidth="1"/>
    <col min="11" max="12" width="6" style="2" customWidth="1"/>
    <col min="13" max="13" width="2" style="2" customWidth="1"/>
    <col min="14" max="14" width="12.5" style="2" customWidth="1"/>
    <col min="15" max="15" width="4.1640625" style="2" customWidth="1"/>
    <col min="16" max="16" width="14.6640625" style="2" customWidth="1"/>
    <col min="17" max="17" width="8.1640625" style="2" customWidth="1"/>
    <col min="18" max="18" width="29.6640625" style="2" hidden="1" customWidth="1"/>
    <col min="19" max="19" width="16.33203125" style="2" hidden="1" customWidth="1"/>
    <col min="20" max="22" width="20" style="2" hidden="1" customWidth="1"/>
    <col min="23" max="23" width="12.33203125" style="2" hidden="1" customWidth="1"/>
    <col min="24" max="24" width="16.33203125" style="2" hidden="1" customWidth="1"/>
    <col min="25" max="25" width="12.33203125" style="2" hidden="1" customWidth="1"/>
    <col min="26" max="26" width="15" style="2" hidden="1" customWidth="1"/>
    <col min="27" max="27" width="11" style="2" hidden="1" customWidth="1"/>
    <col min="28" max="28" width="15" style="2" hidden="1" customWidth="1"/>
    <col min="29" max="29" width="16.33203125" style="2" hidden="1" customWidth="1"/>
    <col min="30" max="35" width="10.5" style="1" customWidth="1"/>
    <col min="36" max="57" width="10.5" style="2" hidden="1" customWidth="1"/>
    <col min="58" max="16384" width="10.5" style="1"/>
  </cols>
  <sheetData>
    <row r="1" spans="1:38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AD1" s="2"/>
      <c r="AE1" s="2"/>
      <c r="AF1" s="2"/>
      <c r="AG1" s="2"/>
      <c r="AH1" s="2"/>
      <c r="AI1" s="2"/>
      <c r="AL1" s="2" t="s">
        <v>1536</v>
      </c>
    </row>
    <row r="2" spans="1:38" ht="37.5" customHeight="1">
      <c r="A2" s="362" t="s">
        <v>508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63"/>
      <c r="R2" s="9" t="s">
        <v>1497</v>
      </c>
      <c r="AD2" s="2"/>
      <c r="AE2" s="2"/>
      <c r="AF2" s="2"/>
      <c r="AG2" s="2"/>
      <c r="AH2" s="2"/>
      <c r="AI2" s="2"/>
      <c r="AL2" s="2" t="s">
        <v>1490</v>
      </c>
    </row>
    <row r="3" spans="1:38" ht="7.5" customHeight="1">
      <c r="P3" s="8"/>
      <c r="AD3" s="2"/>
      <c r="AE3" s="2"/>
      <c r="AF3" s="2"/>
      <c r="AG3" s="2"/>
      <c r="AH3" s="2"/>
      <c r="AI3" s="2"/>
    </row>
    <row r="4" spans="1:38" ht="15.75" customHeight="1">
      <c r="B4" s="12" t="s">
        <v>1499</v>
      </c>
      <c r="D4" s="409" t="str">
        <f>'Rekapitulace stavby'!$J$4</f>
        <v>Rekonstrukce plynové kotelny v Křimicích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8"/>
      <c r="AD4" s="2"/>
      <c r="AE4" s="2"/>
      <c r="AF4" s="2"/>
      <c r="AG4" s="2"/>
      <c r="AH4" s="2"/>
      <c r="AI4" s="2"/>
    </row>
    <row r="5" spans="1:38" s="3" customFormat="1" ht="18.75" customHeight="1">
      <c r="B5" s="11" t="s">
        <v>1550</v>
      </c>
      <c r="D5" s="422" t="s">
        <v>964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19"/>
    </row>
    <row r="6" spans="1:38" s="3" customFormat="1" ht="14.25" customHeight="1">
      <c r="P6" s="19"/>
    </row>
    <row r="7" spans="1:38" s="3" customFormat="1" ht="15" customHeight="1">
      <c r="B7" s="12" t="s">
        <v>1551</v>
      </c>
      <c r="D7" s="123" t="s">
        <v>965</v>
      </c>
      <c r="P7" s="19"/>
    </row>
    <row r="8" spans="1:38" s="3" customFormat="1" ht="15" customHeight="1">
      <c r="B8" s="12" t="s">
        <v>1502</v>
      </c>
      <c r="D8" s="13" t="s">
        <v>319</v>
      </c>
      <c r="K8" s="12" t="s">
        <v>1504</v>
      </c>
      <c r="M8" s="347">
        <v>41426</v>
      </c>
      <c r="N8" s="348"/>
      <c r="P8" s="19"/>
    </row>
    <row r="9" spans="1:38" s="3" customFormat="1" ht="7.5" customHeight="1">
      <c r="P9" s="19"/>
    </row>
    <row r="10" spans="1:38" s="3" customFormat="1" ht="15" customHeight="1">
      <c r="B10" s="12" t="s">
        <v>1507</v>
      </c>
      <c r="D10" s="2" t="s">
        <v>320</v>
      </c>
      <c r="K10" s="12" t="s">
        <v>1508</v>
      </c>
      <c r="M10" s="430" t="str">
        <f>IF('Rekapitulace stavby'!$AM$8="","",'Rekapitulace stavby'!$AM$8)</f>
        <v/>
      </c>
      <c r="N10" s="348"/>
      <c r="P10" s="19"/>
    </row>
    <row r="11" spans="1:38" s="3" customFormat="1" ht="18.75" customHeight="1">
      <c r="C11" s="13" t="str">
        <f>IF('Rekapitulace stavby'!$D$9="","",'Rekapitulace stavby'!$D$9)</f>
        <v xml:space="preserve"> </v>
      </c>
      <c r="K11" s="12" t="s">
        <v>1509</v>
      </c>
      <c r="M11" s="430" t="str">
        <f>IF('Rekapitulace stavby'!$AM$9="","",'Rekapitulace stavby'!$AM$9)</f>
        <v/>
      </c>
      <c r="N11" s="348"/>
      <c r="P11" s="19"/>
    </row>
    <row r="12" spans="1:38" s="3" customFormat="1" ht="7.5" customHeight="1">
      <c r="P12" s="19"/>
    </row>
    <row r="13" spans="1:38" s="3" customFormat="1" ht="15" customHeight="1">
      <c r="B13" s="12" t="s">
        <v>1510</v>
      </c>
      <c r="K13" s="12" t="s">
        <v>1508</v>
      </c>
      <c r="M13" s="430" t="str">
        <f>IF('Rekapitulace stavby'!$AM$11="","",'Rekapitulace stavby'!$AM$11)</f>
        <v/>
      </c>
      <c r="N13" s="348"/>
      <c r="P13" s="19"/>
    </row>
    <row r="14" spans="1:38" s="3" customFormat="1" ht="18.75" customHeight="1">
      <c r="C14" s="13" t="str">
        <f>IF('Rekapitulace stavby'!$D$12="","",'Rekapitulace stavby'!$D$12)</f>
        <v/>
      </c>
      <c r="K14" s="12" t="s">
        <v>1509</v>
      </c>
      <c r="M14" s="430" t="str">
        <f>IF('Rekapitulace stavby'!$AM$12="","",'Rekapitulace stavby'!$AM$12)</f>
        <v/>
      </c>
      <c r="N14" s="348"/>
      <c r="P14" s="19"/>
    </row>
    <row r="15" spans="1:38" s="3" customFormat="1" ht="7.5" customHeight="1">
      <c r="P15" s="19"/>
    </row>
    <row r="16" spans="1:38" s="3" customFormat="1" ht="15" customHeight="1">
      <c r="B16" s="12" t="s">
        <v>1511</v>
      </c>
      <c r="D16" s="325"/>
      <c r="K16" s="12" t="s">
        <v>1508</v>
      </c>
      <c r="M16" s="430" t="str">
        <f>IF('Rekapitulace stavby'!$AM$14="","",'Rekapitulace stavby'!$AM$14)</f>
        <v/>
      </c>
      <c r="N16" s="348"/>
      <c r="P16" s="19"/>
    </row>
    <row r="17" spans="1:16" s="3" customFormat="1" ht="18.75" customHeight="1">
      <c r="C17" s="13" t="str">
        <f>IF('Rekapitulace stavby'!$D$15="","",'Rekapitulace stavby'!$D$15)</f>
        <v xml:space="preserve"> </v>
      </c>
      <c r="K17" s="12" t="s">
        <v>1509</v>
      </c>
      <c r="M17" s="430" t="str">
        <f>IF('Rekapitulace stavby'!$AM$15="","",'Rekapitulace stavby'!$AM$15)</f>
        <v/>
      </c>
      <c r="N17" s="348"/>
      <c r="P17" s="19"/>
    </row>
    <row r="18" spans="1:16" s="3" customFormat="1" ht="7.5" customHeight="1">
      <c r="P18" s="19"/>
    </row>
    <row r="19" spans="1:16" s="3" customFormat="1" ht="15" customHeight="1">
      <c r="B19" s="12" t="s">
        <v>1512</v>
      </c>
      <c r="P19" s="19"/>
    </row>
    <row r="20" spans="1:16" s="63" customFormat="1" ht="15.75" customHeight="1">
      <c r="C20" s="357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P20" s="65"/>
    </row>
    <row r="21" spans="1:16" s="3" customFormat="1" ht="7.5" customHeight="1">
      <c r="P21" s="19"/>
    </row>
    <row r="22" spans="1:16" s="3" customFormat="1" ht="7.5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P22" s="19"/>
    </row>
    <row r="23" spans="1:16" s="3" customFormat="1" ht="26.25" customHeight="1">
      <c r="B23" s="66" t="s">
        <v>1513</v>
      </c>
      <c r="K23" s="364">
        <f>ROUNDUP($K$75,2)</f>
        <v>155426.60999999999</v>
      </c>
      <c r="L23" s="348"/>
      <c r="M23" s="348"/>
      <c r="N23" s="348"/>
      <c r="P23" s="19"/>
    </row>
    <row r="24" spans="1:16" s="3" customFormat="1" ht="7.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P24" s="19"/>
    </row>
    <row r="25" spans="1:16" s="3" customFormat="1" ht="15" customHeight="1">
      <c r="B25" s="21" t="s">
        <v>1514</v>
      </c>
      <c r="C25" s="21" t="s">
        <v>1515</v>
      </c>
      <c r="D25" s="22">
        <v>0.21</v>
      </c>
      <c r="E25" s="67" t="s">
        <v>1516</v>
      </c>
      <c r="F25" s="421">
        <f>SUM($AW$75:$AW$129)</f>
        <v>155426.60999999999</v>
      </c>
      <c r="G25" s="348"/>
      <c r="H25" s="348"/>
      <c r="K25" s="421">
        <f>F25*0.21</f>
        <v>32639.588099999997</v>
      </c>
      <c r="L25" s="348"/>
      <c r="M25" s="348"/>
      <c r="N25" s="348"/>
      <c r="P25" s="19"/>
    </row>
    <row r="26" spans="1:16" s="3" customFormat="1" ht="15" customHeight="1">
      <c r="C26" s="21" t="s">
        <v>1517</v>
      </c>
      <c r="D26" s="22">
        <v>0.15</v>
      </c>
      <c r="E26" s="67" t="s">
        <v>1516</v>
      </c>
      <c r="F26" s="421">
        <f>SUM($AX$75:$AX$129)</f>
        <v>0</v>
      </c>
      <c r="G26" s="348"/>
      <c r="H26" s="348"/>
      <c r="K26" s="421">
        <f>SUM($AX$75:$AX$129)*$D$26</f>
        <v>0</v>
      </c>
      <c r="L26" s="348"/>
      <c r="M26" s="348"/>
      <c r="N26" s="348"/>
      <c r="P26" s="19"/>
    </row>
    <row r="27" spans="1:16" s="3" customFormat="1" ht="15" hidden="1" customHeight="1">
      <c r="C27" s="21" t="s">
        <v>1518</v>
      </c>
      <c r="D27" s="22">
        <v>0.21</v>
      </c>
      <c r="E27" s="67" t="s">
        <v>1516</v>
      </c>
      <c r="F27" s="421">
        <f>SUM($AY$75:$AY$129)</f>
        <v>0</v>
      </c>
      <c r="G27" s="348"/>
      <c r="H27" s="348"/>
      <c r="K27" s="421">
        <v>0</v>
      </c>
      <c r="L27" s="348"/>
      <c r="M27" s="348"/>
      <c r="N27" s="348"/>
      <c r="P27" s="19"/>
    </row>
    <row r="28" spans="1:16" s="3" customFormat="1" ht="15" hidden="1" customHeight="1">
      <c r="C28" s="21" t="s">
        <v>1519</v>
      </c>
      <c r="D28" s="22">
        <v>0.15</v>
      </c>
      <c r="E28" s="67" t="s">
        <v>1516</v>
      </c>
      <c r="F28" s="421">
        <f>SUM($AZ$75:$AZ$129)</f>
        <v>0</v>
      </c>
      <c r="G28" s="348"/>
      <c r="H28" s="348"/>
      <c r="K28" s="421">
        <v>0</v>
      </c>
      <c r="L28" s="348"/>
      <c r="M28" s="348"/>
      <c r="N28" s="348"/>
      <c r="P28" s="19"/>
    </row>
    <row r="29" spans="1:16" s="3" customFormat="1" ht="15" hidden="1" customHeight="1">
      <c r="C29" s="21" t="s">
        <v>1520</v>
      </c>
      <c r="D29" s="22">
        <v>0</v>
      </c>
      <c r="E29" s="67" t="s">
        <v>1516</v>
      </c>
      <c r="F29" s="421">
        <f>SUM($BA$75:$BA$129)</f>
        <v>0</v>
      </c>
      <c r="G29" s="348"/>
      <c r="H29" s="348"/>
      <c r="K29" s="421">
        <v>0</v>
      </c>
      <c r="L29" s="348"/>
      <c r="M29" s="348"/>
      <c r="N29" s="348"/>
      <c r="P29" s="19"/>
    </row>
    <row r="30" spans="1:16" s="3" customFormat="1" ht="7.5" customHeight="1">
      <c r="P30" s="19"/>
    </row>
    <row r="31" spans="1:16" s="3" customFormat="1" ht="26.25" customHeight="1">
      <c r="A31" s="25"/>
      <c r="B31" s="26" t="s">
        <v>1521</v>
      </c>
      <c r="C31" s="27"/>
      <c r="D31" s="27"/>
      <c r="E31" s="69" t="s">
        <v>1522</v>
      </c>
      <c r="F31" s="28" t="s">
        <v>1523</v>
      </c>
      <c r="G31" s="27"/>
      <c r="H31" s="27"/>
      <c r="I31" s="27"/>
      <c r="J31" s="368">
        <f>ROUNDUP(SUM($K$23:$K$29),2)</f>
        <v>188066.2</v>
      </c>
      <c r="K31" s="367"/>
      <c r="L31" s="367"/>
      <c r="M31" s="367"/>
      <c r="N31" s="369"/>
      <c r="O31" s="25"/>
      <c r="P31" s="29"/>
    </row>
    <row r="32" spans="1:16" s="3" customFormat="1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6" spans="1:16" s="3" customFormat="1" ht="7.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70"/>
    </row>
    <row r="37" spans="1:16" s="3" customFormat="1" ht="37.5" customHeight="1">
      <c r="A37" s="370" t="s">
        <v>509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416"/>
    </row>
    <row r="38" spans="1:16" s="3" customFormat="1" ht="7.5" customHeight="1">
      <c r="P38" s="19"/>
    </row>
    <row r="39" spans="1:16" s="3" customFormat="1" ht="15" customHeight="1">
      <c r="A39" s="12" t="s">
        <v>1499</v>
      </c>
      <c r="D39" s="409" t="str">
        <f>$D$4</f>
        <v>Rekonstrukce plynové kotelny v Křimicích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19"/>
    </row>
    <row r="40" spans="1:16" s="3" customFormat="1" ht="15" customHeight="1">
      <c r="A40" s="11" t="s">
        <v>1550</v>
      </c>
      <c r="D40" s="355" t="str">
        <f>$D$5</f>
        <v>132121-1_2-3 - SPŠD Křimice - PS - Kotelna - Plynovod</v>
      </c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19"/>
    </row>
    <row r="41" spans="1:16" s="3" customFormat="1" ht="7.5" customHeight="1">
      <c r="P41" s="19"/>
    </row>
    <row r="42" spans="1:16" s="3" customFormat="1" ht="18.75" customHeight="1">
      <c r="A42" s="12" t="s">
        <v>1502</v>
      </c>
      <c r="D42" s="13" t="s">
        <v>319</v>
      </c>
      <c r="I42" s="12" t="s">
        <v>1504</v>
      </c>
      <c r="K42" s="347">
        <f>IF($M$8="","",$M$8)</f>
        <v>41426</v>
      </c>
      <c r="L42" s="348"/>
      <c r="M42" s="348"/>
      <c r="N42" s="348"/>
      <c r="P42" s="19"/>
    </row>
    <row r="43" spans="1:16" s="3" customFormat="1" ht="7.5" customHeight="1">
      <c r="P43" s="19"/>
    </row>
    <row r="44" spans="1:16" s="3" customFormat="1" ht="15.75" customHeight="1">
      <c r="A44" s="12" t="s">
        <v>1507</v>
      </c>
      <c r="D44" s="2" t="s">
        <v>320</v>
      </c>
      <c r="I44" s="12" t="s">
        <v>1511</v>
      </c>
      <c r="K44" s="470"/>
      <c r="L44" s="348"/>
      <c r="M44" s="348"/>
      <c r="N44" s="348"/>
      <c r="O44" s="348"/>
      <c r="P44" s="19"/>
    </row>
    <row r="45" spans="1:16" s="3" customFormat="1" ht="15" customHeight="1">
      <c r="A45" s="12" t="s">
        <v>1510</v>
      </c>
      <c r="D45" s="13" t="str">
        <f>IF($C$14="","",$C$14)</f>
        <v/>
      </c>
      <c r="P45" s="19"/>
    </row>
    <row r="46" spans="1:16" s="3" customFormat="1" ht="11.25" customHeight="1">
      <c r="P46" s="19"/>
    </row>
    <row r="47" spans="1:16" s="3" customFormat="1" ht="30" customHeight="1">
      <c r="A47" s="417" t="s">
        <v>1552</v>
      </c>
      <c r="B47" s="418"/>
      <c r="C47" s="418"/>
      <c r="D47" s="418"/>
      <c r="E47" s="418"/>
      <c r="F47" s="417"/>
      <c r="G47" s="418"/>
      <c r="H47" s="418"/>
      <c r="I47" s="417"/>
      <c r="J47" s="418"/>
      <c r="K47" s="417" t="s">
        <v>1554</v>
      </c>
      <c r="L47" s="418"/>
      <c r="M47" s="418"/>
      <c r="N47" s="418"/>
      <c r="O47" s="418"/>
      <c r="P47" s="29"/>
    </row>
    <row r="48" spans="1:16" s="3" customFormat="1" ht="11.25" customHeight="1">
      <c r="P48" s="19"/>
    </row>
    <row r="49" spans="1:39" s="3" customFormat="1" ht="30" customHeight="1">
      <c r="A49" s="47" t="s">
        <v>513</v>
      </c>
      <c r="F49" s="364"/>
      <c r="G49" s="348"/>
      <c r="H49" s="348"/>
      <c r="I49" s="364"/>
      <c r="J49" s="348"/>
      <c r="K49" s="364">
        <f>ROUNDUP($K$75,2)</f>
        <v>155426.60999999999</v>
      </c>
      <c r="L49" s="348"/>
      <c r="M49" s="348"/>
      <c r="N49" s="348"/>
      <c r="O49" s="348"/>
      <c r="P49" s="19"/>
      <c r="AM49" s="3" t="s">
        <v>1555</v>
      </c>
    </row>
    <row r="50" spans="1:39" s="54" customFormat="1" ht="25.5" customHeight="1">
      <c r="B50" s="72" t="s">
        <v>1620</v>
      </c>
      <c r="F50" s="379"/>
      <c r="G50" s="401"/>
      <c r="H50" s="401"/>
      <c r="I50" s="379"/>
      <c r="J50" s="401"/>
      <c r="K50" s="379">
        <f>ROUNDUP($K$76,2)</f>
        <v>5136.4799999999996</v>
      </c>
      <c r="L50" s="401"/>
      <c r="M50" s="401"/>
      <c r="N50" s="401"/>
      <c r="O50" s="401"/>
      <c r="P50" s="73"/>
    </row>
    <row r="51" spans="1:39" s="74" customFormat="1" ht="21" customHeight="1">
      <c r="B51" s="76" t="s">
        <v>1621</v>
      </c>
      <c r="F51" s="191"/>
      <c r="G51" s="192"/>
      <c r="H51" s="192"/>
      <c r="I51" s="400"/>
      <c r="J51" s="401"/>
      <c r="K51" s="400">
        <f>ROUNDUP($K$77,2)</f>
        <v>4597.74</v>
      </c>
      <c r="L51" s="401"/>
      <c r="M51" s="401"/>
      <c r="N51" s="401"/>
      <c r="O51" s="401"/>
      <c r="P51" s="77"/>
    </row>
    <row r="52" spans="1:39" s="74" customFormat="1" ht="21" customHeight="1">
      <c r="B52" s="76" t="s">
        <v>1622</v>
      </c>
      <c r="F52" s="191"/>
      <c r="G52" s="192"/>
      <c r="H52" s="192"/>
      <c r="I52" s="400"/>
      <c r="J52" s="401"/>
      <c r="K52" s="400">
        <f>ROUNDUP($K$79,2)</f>
        <v>538.74</v>
      </c>
      <c r="L52" s="401"/>
      <c r="M52" s="401"/>
      <c r="N52" s="401"/>
      <c r="O52" s="401"/>
      <c r="P52" s="77"/>
    </row>
    <row r="53" spans="1:39" s="54" customFormat="1" ht="25.5" customHeight="1">
      <c r="B53" s="72" t="s">
        <v>1556</v>
      </c>
      <c r="F53" s="379"/>
      <c r="G53" s="401"/>
      <c r="H53" s="401"/>
      <c r="I53" s="379"/>
      <c r="J53" s="401"/>
      <c r="K53" s="379">
        <f>ROUNDUP($K$81,2)</f>
        <v>144541.10999999999</v>
      </c>
      <c r="L53" s="401"/>
      <c r="M53" s="401"/>
      <c r="N53" s="401"/>
      <c r="O53" s="401"/>
      <c r="P53" s="73"/>
    </row>
    <row r="54" spans="1:39" s="74" customFormat="1" ht="21" customHeight="1">
      <c r="B54" s="76" t="s">
        <v>2070</v>
      </c>
      <c r="F54" s="191"/>
      <c r="G54" s="192"/>
      <c r="H54" s="192"/>
      <c r="I54" s="400"/>
      <c r="J54" s="401"/>
      <c r="K54" s="400">
        <f>ROUNDUP($K$82,2)</f>
        <v>140117.21</v>
      </c>
      <c r="L54" s="401"/>
      <c r="M54" s="401"/>
      <c r="N54" s="401"/>
      <c r="O54" s="401"/>
      <c r="P54" s="77"/>
    </row>
    <row r="55" spans="1:39" s="74" customFormat="1" ht="21" customHeight="1">
      <c r="B55" s="76" t="s">
        <v>1627</v>
      </c>
      <c r="F55" s="400"/>
      <c r="G55" s="401"/>
      <c r="H55" s="401"/>
      <c r="I55" s="400"/>
      <c r="J55" s="401"/>
      <c r="K55" s="400">
        <f>ROUNDUP($K$118,2)</f>
        <v>4423.8999999999996</v>
      </c>
      <c r="L55" s="401"/>
      <c r="M55" s="401"/>
      <c r="N55" s="401"/>
      <c r="O55" s="401"/>
      <c r="P55" s="77"/>
    </row>
    <row r="56" spans="1:39" s="54" customFormat="1" ht="25.5" customHeight="1">
      <c r="B56" s="72" t="s">
        <v>1628</v>
      </c>
      <c r="F56" s="379"/>
      <c r="G56" s="401"/>
      <c r="H56" s="401"/>
      <c r="I56" s="379"/>
      <c r="J56" s="401"/>
      <c r="K56" s="379">
        <f>ROUNDUP($K$121,2)</f>
        <v>5749.02</v>
      </c>
      <c r="L56" s="401"/>
      <c r="M56" s="401"/>
      <c r="N56" s="401"/>
      <c r="O56" s="401"/>
      <c r="P56" s="73"/>
    </row>
    <row r="57" spans="1:39" s="74" customFormat="1" ht="21" customHeight="1">
      <c r="B57" s="76" t="s">
        <v>2071</v>
      </c>
      <c r="F57" s="191"/>
      <c r="G57" s="192"/>
      <c r="H57" s="192"/>
      <c r="I57" s="400"/>
      <c r="J57" s="401"/>
      <c r="K57" s="400">
        <f>ROUNDUP($K$122,2)</f>
        <v>5749.02</v>
      </c>
      <c r="L57" s="401"/>
      <c r="M57" s="401"/>
      <c r="N57" s="401"/>
      <c r="O57" s="401"/>
      <c r="P57" s="77"/>
    </row>
    <row r="58" spans="1:39" s="3" customFormat="1" ht="22.5" customHeight="1">
      <c r="P58" s="19"/>
    </row>
    <row r="59" spans="1:39" s="3" customFormat="1" ht="7.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</row>
    <row r="63" spans="1:39" s="3" customFormat="1" ht="7.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16"/>
    </row>
    <row r="64" spans="1:39" s="3" customFormat="1" ht="37.5" customHeight="1">
      <c r="A64" s="362" t="s">
        <v>511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16"/>
    </row>
    <row r="65" spans="1:57" s="3" customFormat="1" ht="7.5" customHeight="1">
      <c r="Q65" s="16"/>
    </row>
    <row r="66" spans="1:57" s="3" customFormat="1" ht="15" customHeight="1">
      <c r="A66" s="12" t="s">
        <v>1499</v>
      </c>
      <c r="D66" s="409" t="str">
        <f>$D$4</f>
        <v>Rekonstrukce plynové kotelny v Křimicích</v>
      </c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Q66" s="16"/>
    </row>
    <row r="67" spans="1:57" s="3" customFormat="1" ht="15" customHeight="1">
      <c r="A67" s="11" t="s">
        <v>1550</v>
      </c>
      <c r="D67" s="355" t="str">
        <f>$D$5</f>
        <v>132121-1_2-3 - SPŠD Křimice - PS - Kotelna - Plynovod</v>
      </c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Q67" s="16"/>
    </row>
    <row r="68" spans="1:57" s="3" customFormat="1" ht="7.5" customHeight="1">
      <c r="Q68" s="16"/>
    </row>
    <row r="69" spans="1:57" s="3" customFormat="1" ht="18.75" customHeight="1">
      <c r="A69" s="12" t="s">
        <v>1502</v>
      </c>
      <c r="D69" s="13" t="s">
        <v>319</v>
      </c>
      <c r="I69" s="12" t="s">
        <v>1504</v>
      </c>
      <c r="K69" s="347">
        <f>IF($M$8="","",$M$8)</f>
        <v>41426</v>
      </c>
      <c r="L69" s="348"/>
      <c r="M69" s="348"/>
      <c r="N69" s="348"/>
      <c r="Q69" s="16"/>
    </row>
    <row r="70" spans="1:57" s="3" customFormat="1" ht="7.5" customHeight="1">
      <c r="Q70" s="16"/>
    </row>
    <row r="71" spans="1:57" s="3" customFormat="1" ht="15.75" customHeight="1">
      <c r="A71" s="12" t="s">
        <v>1507</v>
      </c>
      <c r="D71" s="2" t="s">
        <v>320</v>
      </c>
      <c r="I71" s="12" t="s">
        <v>1511</v>
      </c>
      <c r="K71" s="470"/>
      <c r="L71" s="348"/>
      <c r="M71" s="348"/>
      <c r="N71" s="348"/>
      <c r="O71" s="348"/>
      <c r="Q71" s="16"/>
    </row>
    <row r="72" spans="1:57" s="3" customFormat="1" ht="15" customHeight="1">
      <c r="A72" s="12" t="s">
        <v>1510</v>
      </c>
      <c r="D72" s="13" t="str">
        <f>IF($C$14="","",$C$14)</f>
        <v/>
      </c>
      <c r="Q72" s="16"/>
    </row>
    <row r="73" spans="1:57" s="3" customFormat="1" ht="11.25" customHeight="1">
      <c r="Q73" s="16"/>
    </row>
    <row r="74" spans="1:57" s="78" customFormat="1" ht="30" customHeight="1">
      <c r="A74" s="80" t="s">
        <v>1560</v>
      </c>
      <c r="B74" s="81" t="s">
        <v>1528</v>
      </c>
      <c r="C74" s="81" t="s">
        <v>1524</v>
      </c>
      <c r="D74" s="410" t="s">
        <v>1561</v>
      </c>
      <c r="E74" s="411"/>
      <c r="F74" s="411"/>
      <c r="G74" s="411"/>
      <c r="H74" s="81" t="s">
        <v>1562</v>
      </c>
      <c r="I74" s="81" t="s">
        <v>1563</v>
      </c>
      <c r="J74" s="471" t="s">
        <v>1567</v>
      </c>
      <c r="K74" s="471"/>
      <c r="L74" s="471"/>
      <c r="M74" s="471"/>
      <c r="N74" s="410" t="s">
        <v>1564</v>
      </c>
      <c r="O74" s="411"/>
      <c r="P74" s="82" t="s">
        <v>1565</v>
      </c>
      <c r="Q74" s="79"/>
      <c r="R74" s="42" t="s">
        <v>1566</v>
      </c>
      <c r="S74" s="43" t="s">
        <v>1514</v>
      </c>
      <c r="T74" s="43" t="s">
        <v>1567</v>
      </c>
      <c r="U74" s="43" t="s">
        <v>1568</v>
      </c>
      <c r="V74" s="43" t="s">
        <v>1569</v>
      </c>
      <c r="W74" s="43" t="s">
        <v>1570</v>
      </c>
      <c r="X74" s="43" t="s">
        <v>1571</v>
      </c>
      <c r="Y74" s="43" t="s">
        <v>1572</v>
      </c>
      <c r="Z74" s="43" t="s">
        <v>1573</v>
      </c>
      <c r="AA74" s="43" t="s">
        <v>1574</v>
      </c>
      <c r="AB74" s="44" t="s">
        <v>1575</v>
      </c>
    </row>
    <row r="75" spans="1:57" s="3" customFormat="1" ht="30" customHeight="1">
      <c r="A75" s="47" t="s">
        <v>513</v>
      </c>
      <c r="K75" s="414">
        <f>$BC$75</f>
        <v>155426.61000000002</v>
      </c>
      <c r="L75" s="348"/>
      <c r="M75" s="348"/>
      <c r="N75" s="348"/>
      <c r="O75" s="348"/>
      <c r="Q75" s="16"/>
      <c r="R75" s="46"/>
      <c r="S75" s="37"/>
      <c r="T75" s="37"/>
      <c r="U75" s="83">
        <f>$U$76+$U$81+$U$121</f>
        <v>155426.61000000002</v>
      </c>
      <c r="V75" s="83">
        <f>$V$76+$V$81+$V$121</f>
        <v>0</v>
      </c>
      <c r="W75" s="37"/>
      <c r="X75" s="84">
        <f>$X$76+$X$81+$X$121</f>
        <v>0</v>
      </c>
      <c r="Y75" s="37"/>
      <c r="Z75" s="84">
        <f>$Z$76+$Z$81+$Z$121</f>
        <v>0.89383000000000012</v>
      </c>
      <c r="AA75" s="37"/>
      <c r="AB75" s="85">
        <f>$AB$76+$AB$81+$AB$121</f>
        <v>0.71099999999999997</v>
      </c>
      <c r="AL75" s="3" t="s">
        <v>1530</v>
      </c>
      <c r="AM75" s="3" t="s">
        <v>1555</v>
      </c>
      <c r="BC75" s="86">
        <f>$BC$76+$BC$81+$BC$121</f>
        <v>155426.61000000002</v>
      </c>
    </row>
    <row r="76" spans="1:57" s="87" customFormat="1" ht="37.5" customHeight="1">
      <c r="B76" s="89" t="s">
        <v>1620</v>
      </c>
      <c r="K76" s="436">
        <f>$BC$76</f>
        <v>5136.4799999999996</v>
      </c>
      <c r="L76" s="434"/>
      <c r="M76" s="434"/>
      <c r="N76" s="437" t="s">
        <v>1576</v>
      </c>
      <c r="O76" s="434"/>
      <c r="Q76" s="88"/>
      <c r="R76" s="91"/>
      <c r="U76" s="92">
        <f>$U$77+$U$79</f>
        <v>5136.4799999999996</v>
      </c>
      <c r="V76" s="92">
        <f>$V$77+$V$79</f>
        <v>0</v>
      </c>
      <c r="X76" s="93">
        <f>$X$77+$X$79</f>
        <v>0</v>
      </c>
      <c r="Z76" s="93">
        <f>$Z$77+$Z$79</f>
        <v>5.2110000000000004E-2</v>
      </c>
      <c r="AB76" s="94">
        <f>$AB$77+$AB$79</f>
        <v>0.6</v>
      </c>
      <c r="AJ76" s="90" t="s">
        <v>1501</v>
      </c>
      <c r="AL76" s="90" t="s">
        <v>1530</v>
      </c>
      <c r="AM76" s="90" t="s">
        <v>1531</v>
      </c>
      <c r="AQ76" s="90" t="s">
        <v>1577</v>
      </c>
      <c r="BC76" s="95">
        <f>$BC$77+$BC$79</f>
        <v>5136.4799999999996</v>
      </c>
    </row>
    <row r="77" spans="1:57" s="87" customFormat="1" ht="21" customHeight="1">
      <c r="B77" s="96" t="s">
        <v>1621</v>
      </c>
      <c r="K77" s="433">
        <f>$BC$77</f>
        <v>4597.74</v>
      </c>
      <c r="L77" s="434"/>
      <c r="M77" s="434"/>
      <c r="N77" s="435" t="s">
        <v>1576</v>
      </c>
      <c r="O77" s="434"/>
      <c r="Q77" s="88"/>
      <c r="R77" s="91"/>
      <c r="U77" s="92">
        <f>$U$78</f>
        <v>4597.74</v>
      </c>
      <c r="V77" s="92">
        <f>$V$78</f>
        <v>0</v>
      </c>
      <c r="X77" s="93">
        <f>$X$78</f>
        <v>0</v>
      </c>
      <c r="Z77" s="93">
        <f>$Z$78</f>
        <v>5.2110000000000004E-2</v>
      </c>
      <c r="AB77" s="94">
        <f>$AB$78</f>
        <v>0</v>
      </c>
      <c r="AJ77" s="90" t="s">
        <v>1501</v>
      </c>
      <c r="AL77" s="90" t="s">
        <v>1530</v>
      </c>
      <c r="AM77" s="90" t="s">
        <v>1501</v>
      </c>
      <c r="AQ77" s="90" t="s">
        <v>1577</v>
      </c>
      <c r="BC77" s="95">
        <f>$BC$78</f>
        <v>4597.74</v>
      </c>
    </row>
    <row r="78" spans="1:57" s="3" customFormat="1" ht="27" customHeight="1">
      <c r="A78" s="97" t="s">
        <v>1938</v>
      </c>
      <c r="B78" s="97" t="s">
        <v>1578</v>
      </c>
      <c r="C78" s="98" t="s">
        <v>2072</v>
      </c>
      <c r="D78" s="431" t="s">
        <v>1631</v>
      </c>
      <c r="E78" s="432"/>
      <c r="F78" s="432"/>
      <c r="G78" s="432"/>
      <c r="H78" s="100" t="s">
        <v>1632</v>
      </c>
      <c r="I78" s="101">
        <v>9</v>
      </c>
      <c r="J78" s="424">
        <v>510.85999999999996</v>
      </c>
      <c r="K78" s="425"/>
      <c r="L78" s="425"/>
      <c r="M78" s="426"/>
      <c r="N78" s="383">
        <f>ROUND($T$78*$I$78,2)</f>
        <v>4597.74</v>
      </c>
      <c r="O78" s="432"/>
      <c r="P78" s="99"/>
      <c r="Q78" s="16"/>
      <c r="R78" s="103"/>
      <c r="S78" s="104" t="s">
        <v>1515</v>
      </c>
      <c r="T78" s="68">
        <f>$J$78+$K$78</f>
        <v>510.85999999999996</v>
      </c>
      <c r="U78" s="68">
        <f>ROUND($J$78*$I$78,2)</f>
        <v>4597.74</v>
      </c>
      <c r="V78" s="68">
        <f>ROUND($K$78*$I$78,2)</f>
        <v>0</v>
      </c>
      <c r="Y78" s="105">
        <v>5.79E-3</v>
      </c>
      <c r="Z78" s="105">
        <f>$Y$78*$I$78</f>
        <v>5.2110000000000004E-2</v>
      </c>
      <c r="AA78" s="105">
        <v>0</v>
      </c>
      <c r="AB78" s="106">
        <f>$AA$78*$I$78</f>
        <v>0</v>
      </c>
      <c r="AJ78" s="63" t="s">
        <v>1591</v>
      </c>
      <c r="AL78" s="63" t="s">
        <v>1578</v>
      </c>
      <c r="AM78" s="63" t="s">
        <v>1536</v>
      </c>
      <c r="AQ78" s="3" t="s">
        <v>1577</v>
      </c>
      <c r="AW78" s="107">
        <f>IF($S$78="základní",$N$78,0)</f>
        <v>4597.74</v>
      </c>
      <c r="AX78" s="107">
        <f>IF($S$78="snížená",$N$78,0)</f>
        <v>0</v>
      </c>
      <c r="AY78" s="107">
        <f>IF($S$78="zákl. přenesená",$N$78,0)</f>
        <v>0</v>
      </c>
      <c r="AZ78" s="107">
        <f>IF($S$78="sníž. přenesená",$N$78,0)</f>
        <v>0</v>
      </c>
      <c r="BA78" s="107">
        <f>IF($S$78="nulová",$N$78,0)</f>
        <v>0</v>
      </c>
      <c r="BB78" s="63" t="s">
        <v>1501</v>
      </c>
      <c r="BC78" s="107">
        <f>ROUND($T$78*$I$78,2)</f>
        <v>4597.74</v>
      </c>
      <c r="BD78" s="63" t="s">
        <v>1591</v>
      </c>
      <c r="BE78" s="63" t="s">
        <v>2073</v>
      </c>
    </row>
    <row r="79" spans="1:57" s="87" customFormat="1" ht="30.75" customHeight="1">
      <c r="B79" s="96" t="s">
        <v>1622</v>
      </c>
      <c r="K79" s="433">
        <f>$BC$79</f>
        <v>538.74</v>
      </c>
      <c r="L79" s="434"/>
      <c r="M79" s="434"/>
      <c r="N79" s="435" t="s">
        <v>1576</v>
      </c>
      <c r="O79" s="434"/>
      <c r="Q79" s="88"/>
      <c r="R79" s="91"/>
      <c r="U79" s="92">
        <f>$U$80</f>
        <v>538.74</v>
      </c>
      <c r="V79" s="92">
        <f>$V$80</f>
        <v>0</v>
      </c>
      <c r="X79" s="93">
        <f>$X$80</f>
        <v>0</v>
      </c>
      <c r="Z79" s="93">
        <f>$Z$80</f>
        <v>0</v>
      </c>
      <c r="AB79" s="94">
        <f>$AB$80</f>
        <v>0.6</v>
      </c>
      <c r="AJ79" s="90" t="s">
        <v>1501</v>
      </c>
      <c r="AL79" s="90" t="s">
        <v>1530</v>
      </c>
      <c r="AM79" s="90" t="s">
        <v>1501</v>
      </c>
      <c r="AQ79" s="90" t="s">
        <v>1577</v>
      </c>
      <c r="BC79" s="95">
        <f>$BC$80</f>
        <v>538.74</v>
      </c>
    </row>
    <row r="80" spans="1:57" s="3" customFormat="1" ht="15.75" customHeight="1">
      <c r="A80" s="100" t="s">
        <v>2074</v>
      </c>
      <c r="B80" s="100" t="s">
        <v>1578</v>
      </c>
      <c r="C80" s="98" t="s">
        <v>2075</v>
      </c>
      <c r="D80" s="431" t="s">
        <v>2076</v>
      </c>
      <c r="E80" s="432"/>
      <c r="F80" s="432"/>
      <c r="G80" s="432"/>
      <c r="H80" s="100" t="s">
        <v>2077</v>
      </c>
      <c r="I80" s="101">
        <v>0.3</v>
      </c>
      <c r="J80" s="424">
        <v>1795.8</v>
      </c>
      <c r="K80" s="425"/>
      <c r="L80" s="425"/>
      <c r="M80" s="426"/>
      <c r="N80" s="383">
        <f>ROUND($T$80*$I$80,2)</f>
        <v>538.74</v>
      </c>
      <c r="O80" s="384"/>
      <c r="P80" s="99" t="s">
        <v>1595</v>
      </c>
      <c r="Q80" s="16"/>
      <c r="R80" s="103"/>
      <c r="S80" s="104" t="s">
        <v>1515</v>
      </c>
      <c r="T80" s="68">
        <f>$J$80+$K$80</f>
        <v>1795.8</v>
      </c>
      <c r="U80" s="68">
        <f>ROUND($J$80*$I$80,2)</f>
        <v>538.74</v>
      </c>
      <c r="V80" s="68">
        <f>ROUND($K$80*$I$80,2)</f>
        <v>0</v>
      </c>
      <c r="Y80" s="105">
        <v>0</v>
      </c>
      <c r="Z80" s="105">
        <f>$Y$80*$I$80</f>
        <v>0</v>
      </c>
      <c r="AA80" s="105">
        <v>2</v>
      </c>
      <c r="AB80" s="106">
        <f>$AA$80*$I$80</f>
        <v>0.6</v>
      </c>
      <c r="AJ80" s="63" t="s">
        <v>1591</v>
      </c>
      <c r="AL80" s="63" t="s">
        <v>1578</v>
      </c>
      <c r="AM80" s="63" t="s">
        <v>1536</v>
      </c>
      <c r="AQ80" s="63" t="s">
        <v>1577</v>
      </c>
      <c r="AW80" s="107">
        <f>IF($S$80="základní",$N$80,0)</f>
        <v>538.74</v>
      </c>
      <c r="AX80" s="107">
        <f>IF($S$80="snížená",$N$80,0)</f>
        <v>0</v>
      </c>
      <c r="AY80" s="107">
        <f>IF($S$80="zákl. přenesená",$N$80,0)</f>
        <v>0</v>
      </c>
      <c r="AZ80" s="107">
        <f>IF($S$80="sníž. přenesená",$N$80,0)</f>
        <v>0</v>
      </c>
      <c r="BA80" s="107">
        <f>IF($S$80="nulová",$N$80,0)</f>
        <v>0</v>
      </c>
      <c r="BB80" s="63" t="s">
        <v>1501</v>
      </c>
      <c r="BC80" s="107">
        <f>ROUND($T$80*$I$80,2)</f>
        <v>538.74</v>
      </c>
      <c r="BD80" s="63" t="s">
        <v>1591</v>
      </c>
      <c r="BE80" s="63" t="s">
        <v>2078</v>
      </c>
    </row>
    <row r="81" spans="1:57" s="87" customFormat="1" ht="37.5" customHeight="1">
      <c r="B81" s="89" t="s">
        <v>1556</v>
      </c>
      <c r="J81" s="185"/>
      <c r="K81" s="436">
        <f>$BC$81</f>
        <v>144541.11000000002</v>
      </c>
      <c r="L81" s="386"/>
      <c r="M81" s="386"/>
      <c r="N81" s="481" t="s">
        <v>1576</v>
      </c>
      <c r="O81" s="386"/>
      <c r="Q81" s="88"/>
      <c r="R81" s="91"/>
      <c r="U81" s="92">
        <f>$U$82+$U$118</f>
        <v>144541.11000000002</v>
      </c>
      <c r="V81" s="92">
        <f>$V$82+$V$118</f>
        <v>0</v>
      </c>
      <c r="X81" s="93">
        <f>$X$82+$X$118</f>
        <v>0</v>
      </c>
      <c r="Z81" s="93">
        <f>$Z$82+$Z$118</f>
        <v>0.83687000000000011</v>
      </c>
      <c r="AB81" s="94">
        <f>$AB$82+$AB$118</f>
        <v>0.111</v>
      </c>
      <c r="AJ81" s="90" t="s">
        <v>1536</v>
      </c>
      <c r="AL81" s="90" t="s">
        <v>1530</v>
      </c>
      <c r="AM81" s="90" t="s">
        <v>1531</v>
      </c>
      <c r="AQ81" s="90" t="s">
        <v>1577</v>
      </c>
      <c r="BC81" s="95">
        <f>$BC$82+$BC$118</f>
        <v>144541.11000000002</v>
      </c>
    </row>
    <row r="82" spans="1:57" s="87" customFormat="1" ht="21" customHeight="1">
      <c r="B82" s="96" t="s">
        <v>2070</v>
      </c>
      <c r="J82" s="185"/>
      <c r="K82" s="433">
        <f>$BC$82</f>
        <v>140117.21000000002</v>
      </c>
      <c r="L82" s="386"/>
      <c r="M82" s="386"/>
      <c r="N82" s="483" t="s">
        <v>1576</v>
      </c>
      <c r="O82" s="386"/>
      <c r="Q82" s="88"/>
      <c r="R82" s="91"/>
      <c r="U82" s="92">
        <f>SUM($U$83:$U$117)</f>
        <v>140117.21000000002</v>
      </c>
      <c r="V82" s="92">
        <f>SUM($V$83:$V$117)</f>
        <v>0</v>
      </c>
      <c r="X82" s="93">
        <f>SUM($X$83:$X$117)</f>
        <v>0</v>
      </c>
      <c r="Z82" s="93">
        <f>SUM($Z$83:$Z$117)</f>
        <v>0.81897000000000009</v>
      </c>
      <c r="AB82" s="94">
        <f>SUM($AB$83:$AB$117)</f>
        <v>0.111</v>
      </c>
      <c r="AJ82" s="90" t="s">
        <v>1536</v>
      </c>
      <c r="AL82" s="90" t="s">
        <v>1530</v>
      </c>
      <c r="AM82" s="90" t="s">
        <v>1501</v>
      </c>
      <c r="AQ82" s="90" t="s">
        <v>1577</v>
      </c>
      <c r="BC82" s="95">
        <f>SUM($BC$83:$BC$117)</f>
        <v>140117.21000000002</v>
      </c>
    </row>
    <row r="83" spans="1:57" s="3" customFormat="1" ht="27" customHeight="1">
      <c r="A83" s="100" t="s">
        <v>1501</v>
      </c>
      <c r="B83" s="100" t="s">
        <v>1578</v>
      </c>
      <c r="C83" s="98" t="s">
        <v>2079</v>
      </c>
      <c r="D83" s="431" t="s">
        <v>2080</v>
      </c>
      <c r="E83" s="432"/>
      <c r="F83" s="432"/>
      <c r="G83" s="432"/>
      <c r="H83" s="100" t="s">
        <v>1648</v>
      </c>
      <c r="I83" s="101">
        <v>15</v>
      </c>
      <c r="J83" s="424">
        <v>91.839999999999989</v>
      </c>
      <c r="K83" s="425"/>
      <c r="L83" s="425"/>
      <c r="M83" s="426"/>
      <c r="N83" s="383">
        <f>ROUND($T$83*$I$83,2)</f>
        <v>1377.6</v>
      </c>
      <c r="O83" s="384"/>
      <c r="P83" s="99" t="s">
        <v>1595</v>
      </c>
      <c r="Q83" s="16"/>
      <c r="R83" s="103"/>
      <c r="S83" s="104" t="s">
        <v>1515</v>
      </c>
      <c r="T83" s="68">
        <f>$J$83+$K$83</f>
        <v>91.839999999999989</v>
      </c>
      <c r="U83" s="68">
        <f>ROUND($J$83*$I$83,2)</f>
        <v>1377.6</v>
      </c>
      <c r="V83" s="68">
        <f>ROUND($K$83*$I$83,2)</f>
        <v>0</v>
      </c>
      <c r="Y83" s="105">
        <v>1.4599999999999999E-3</v>
      </c>
      <c r="Z83" s="105">
        <f>$Y$83*$I$83</f>
        <v>2.1899999999999999E-2</v>
      </c>
      <c r="AA83" s="105">
        <v>0</v>
      </c>
      <c r="AB83" s="106">
        <f>$AA$83*$I$83</f>
        <v>0</v>
      </c>
      <c r="AJ83" s="63" t="s">
        <v>1582</v>
      </c>
      <c r="AL83" s="63" t="s">
        <v>1578</v>
      </c>
      <c r="AM83" s="63" t="s">
        <v>1536</v>
      </c>
      <c r="AQ83" s="63" t="s">
        <v>1577</v>
      </c>
      <c r="AW83" s="107">
        <f>IF($S$83="základní",$N$83,0)</f>
        <v>1377.6</v>
      </c>
      <c r="AX83" s="107">
        <f>IF($S$83="snížená",$N$83,0)</f>
        <v>0</v>
      </c>
      <c r="AY83" s="107">
        <f>IF($S$83="zákl. přenesená",$N$83,0)</f>
        <v>0</v>
      </c>
      <c r="AZ83" s="107">
        <f>IF($S$83="sníž. přenesená",$N$83,0)</f>
        <v>0</v>
      </c>
      <c r="BA83" s="107">
        <f>IF($S$83="nulová",$N$83,0)</f>
        <v>0</v>
      </c>
      <c r="BB83" s="63" t="s">
        <v>1501</v>
      </c>
      <c r="BC83" s="107">
        <f>ROUND($T$83*$I$83,2)</f>
        <v>1377.6</v>
      </c>
      <c r="BD83" s="63" t="s">
        <v>1582</v>
      </c>
      <c r="BE83" s="63" t="s">
        <v>2081</v>
      </c>
    </row>
    <row r="84" spans="1:57" s="3" customFormat="1" ht="27" customHeight="1">
      <c r="A84" s="100" t="s">
        <v>1536</v>
      </c>
      <c r="B84" s="100" t="s">
        <v>1578</v>
      </c>
      <c r="C84" s="98" t="s">
        <v>2082</v>
      </c>
      <c r="D84" s="431" t="s">
        <v>2083</v>
      </c>
      <c r="E84" s="432"/>
      <c r="F84" s="432"/>
      <c r="G84" s="432"/>
      <c r="H84" s="100" t="s">
        <v>1648</v>
      </c>
      <c r="I84" s="101">
        <v>2</v>
      </c>
      <c r="J84" s="424">
        <v>122.17999999999999</v>
      </c>
      <c r="K84" s="425"/>
      <c r="L84" s="425"/>
      <c r="M84" s="426"/>
      <c r="N84" s="383">
        <f>ROUND($T$84*$I$84,2)</f>
        <v>244.36</v>
      </c>
      <c r="O84" s="384"/>
      <c r="P84" s="99" t="s">
        <v>1595</v>
      </c>
      <c r="Q84" s="16"/>
      <c r="R84" s="103"/>
      <c r="S84" s="104" t="s">
        <v>1515</v>
      </c>
      <c r="T84" s="68">
        <f>$J$84+$K$84</f>
        <v>122.17999999999999</v>
      </c>
      <c r="U84" s="68">
        <f>ROUND($J$84*$I$84,2)</f>
        <v>244.36</v>
      </c>
      <c r="V84" s="68">
        <f>ROUND($K$84*$I$84,2)</f>
        <v>0</v>
      </c>
      <c r="Y84" s="105">
        <v>2.6800000000000001E-3</v>
      </c>
      <c r="Z84" s="105">
        <f>$Y$84*$I$84</f>
        <v>5.3600000000000002E-3</v>
      </c>
      <c r="AA84" s="105">
        <v>0</v>
      </c>
      <c r="AB84" s="106">
        <f>$AA$84*$I$84</f>
        <v>0</v>
      </c>
      <c r="AJ84" s="63" t="s">
        <v>1582</v>
      </c>
      <c r="AL84" s="63" t="s">
        <v>1578</v>
      </c>
      <c r="AM84" s="63" t="s">
        <v>1536</v>
      </c>
      <c r="AQ84" s="63" t="s">
        <v>1577</v>
      </c>
      <c r="AW84" s="107">
        <f>IF($S$84="základní",$N$84,0)</f>
        <v>244.36</v>
      </c>
      <c r="AX84" s="107">
        <f>IF($S$84="snížená",$N$84,0)</f>
        <v>0</v>
      </c>
      <c r="AY84" s="107">
        <f>IF($S$84="zákl. přenesená",$N$84,0)</f>
        <v>0</v>
      </c>
      <c r="AZ84" s="107">
        <f>IF($S$84="sníž. přenesená",$N$84,0)</f>
        <v>0</v>
      </c>
      <c r="BA84" s="107">
        <f>IF($S$84="nulová",$N$84,0)</f>
        <v>0</v>
      </c>
      <c r="BB84" s="63" t="s">
        <v>1501</v>
      </c>
      <c r="BC84" s="107">
        <f>ROUND($T$84*$I$84,2)</f>
        <v>244.36</v>
      </c>
      <c r="BD84" s="63" t="s">
        <v>1582</v>
      </c>
      <c r="BE84" s="63" t="s">
        <v>2084</v>
      </c>
    </row>
    <row r="85" spans="1:57" s="3" customFormat="1" ht="27" customHeight="1">
      <c r="A85" s="100" t="s">
        <v>1587</v>
      </c>
      <c r="B85" s="100" t="s">
        <v>1578</v>
      </c>
      <c r="C85" s="98" t="s">
        <v>2085</v>
      </c>
      <c r="D85" s="431" t="s">
        <v>2086</v>
      </c>
      <c r="E85" s="432"/>
      <c r="F85" s="432"/>
      <c r="G85" s="432"/>
      <c r="H85" s="100" t="s">
        <v>1648</v>
      </c>
      <c r="I85" s="101">
        <v>9</v>
      </c>
      <c r="J85" s="424">
        <v>137.76</v>
      </c>
      <c r="K85" s="425"/>
      <c r="L85" s="425"/>
      <c r="M85" s="426"/>
      <c r="N85" s="383">
        <f>ROUND($T$85*$I$85,2)</f>
        <v>1239.8399999999999</v>
      </c>
      <c r="O85" s="384"/>
      <c r="P85" s="99" t="s">
        <v>1595</v>
      </c>
      <c r="Q85" s="16"/>
      <c r="R85" s="103"/>
      <c r="S85" s="104" t="s">
        <v>1515</v>
      </c>
      <c r="T85" s="68">
        <f>$J$85+$K$85</f>
        <v>137.76</v>
      </c>
      <c r="U85" s="68">
        <f>ROUND($J$85*$I$85,2)</f>
        <v>1239.8399999999999</v>
      </c>
      <c r="V85" s="68">
        <f>ROUND($K$85*$I$85,2)</f>
        <v>0</v>
      </c>
      <c r="Y85" s="105">
        <v>3.4499999999999999E-3</v>
      </c>
      <c r="Z85" s="105">
        <f>$Y$85*$I$85</f>
        <v>3.1050000000000001E-2</v>
      </c>
      <c r="AA85" s="105">
        <v>0</v>
      </c>
      <c r="AB85" s="106">
        <f>$AA$85*$I$85</f>
        <v>0</v>
      </c>
      <c r="AJ85" s="63" t="s">
        <v>1582</v>
      </c>
      <c r="AL85" s="63" t="s">
        <v>1578</v>
      </c>
      <c r="AM85" s="63" t="s">
        <v>1536</v>
      </c>
      <c r="AQ85" s="63" t="s">
        <v>1577</v>
      </c>
      <c r="AW85" s="107">
        <f>IF($S$85="základní",$N$85,0)</f>
        <v>1239.8399999999999</v>
      </c>
      <c r="AX85" s="107">
        <f>IF($S$85="snížená",$N$85,0)</f>
        <v>0</v>
      </c>
      <c r="AY85" s="107">
        <f>IF($S$85="zákl. přenesená",$N$85,0)</f>
        <v>0</v>
      </c>
      <c r="AZ85" s="107">
        <f>IF($S$85="sníž. přenesená",$N$85,0)</f>
        <v>0</v>
      </c>
      <c r="BA85" s="107">
        <f>IF($S$85="nulová",$N$85,0)</f>
        <v>0</v>
      </c>
      <c r="BB85" s="63" t="s">
        <v>1501</v>
      </c>
      <c r="BC85" s="107">
        <f>ROUND($T$85*$I$85,2)</f>
        <v>1239.8399999999999</v>
      </c>
      <c r="BD85" s="63" t="s">
        <v>1582</v>
      </c>
      <c r="BE85" s="63" t="s">
        <v>2087</v>
      </c>
    </row>
    <row r="86" spans="1:57" s="3" customFormat="1" ht="27" customHeight="1">
      <c r="A86" s="100" t="s">
        <v>1597</v>
      </c>
      <c r="B86" s="100" t="s">
        <v>1578</v>
      </c>
      <c r="C86" s="98" t="s">
        <v>2088</v>
      </c>
      <c r="D86" s="431" t="s">
        <v>2089</v>
      </c>
      <c r="E86" s="432"/>
      <c r="F86" s="432"/>
      <c r="G86" s="432"/>
      <c r="H86" s="100" t="s">
        <v>1648</v>
      </c>
      <c r="I86" s="101">
        <v>13</v>
      </c>
      <c r="J86" s="424">
        <v>186.95999999999998</v>
      </c>
      <c r="K86" s="425"/>
      <c r="L86" s="425"/>
      <c r="M86" s="426"/>
      <c r="N86" s="383">
        <f>ROUND($T$86*$I$86,2)</f>
        <v>2430.48</v>
      </c>
      <c r="O86" s="384"/>
      <c r="P86" s="99" t="s">
        <v>1595</v>
      </c>
      <c r="Q86" s="16"/>
      <c r="R86" s="103"/>
      <c r="S86" s="104" t="s">
        <v>1515</v>
      </c>
      <c r="T86" s="68">
        <f>$J$86+$K$86</f>
        <v>186.95999999999998</v>
      </c>
      <c r="U86" s="68">
        <f>ROUND($J$86*$I$86,2)</f>
        <v>2430.48</v>
      </c>
      <c r="V86" s="68">
        <f>ROUND($K$86*$I$86,2)</f>
        <v>0</v>
      </c>
      <c r="Y86" s="105">
        <v>4.5700000000000003E-3</v>
      </c>
      <c r="Z86" s="105">
        <f>$Y$86*$I$86</f>
        <v>5.9410000000000004E-2</v>
      </c>
      <c r="AA86" s="105">
        <v>0</v>
      </c>
      <c r="AB86" s="106">
        <f>$AA$86*$I$86</f>
        <v>0</v>
      </c>
      <c r="AJ86" s="63" t="s">
        <v>1582</v>
      </c>
      <c r="AL86" s="63" t="s">
        <v>1578</v>
      </c>
      <c r="AM86" s="63" t="s">
        <v>1536</v>
      </c>
      <c r="AQ86" s="63" t="s">
        <v>1577</v>
      </c>
      <c r="AW86" s="107">
        <f>IF($S$86="základní",$N$86,0)</f>
        <v>2430.48</v>
      </c>
      <c r="AX86" s="107">
        <f>IF($S$86="snížená",$N$86,0)</f>
        <v>0</v>
      </c>
      <c r="AY86" s="107">
        <f>IF($S$86="zákl. přenesená",$N$86,0)</f>
        <v>0</v>
      </c>
      <c r="AZ86" s="107">
        <f>IF($S$86="sníž. přenesená",$N$86,0)</f>
        <v>0</v>
      </c>
      <c r="BA86" s="107">
        <f>IF($S$86="nulová",$N$86,0)</f>
        <v>0</v>
      </c>
      <c r="BB86" s="63" t="s">
        <v>1501</v>
      </c>
      <c r="BC86" s="107">
        <f>ROUND($T$86*$I$86,2)</f>
        <v>2430.48</v>
      </c>
      <c r="BD86" s="63" t="s">
        <v>1582</v>
      </c>
      <c r="BE86" s="63" t="s">
        <v>2090</v>
      </c>
    </row>
    <row r="87" spans="1:57" s="3" customFormat="1" ht="27" customHeight="1">
      <c r="A87" s="100" t="s">
        <v>1591</v>
      </c>
      <c r="B87" s="100" t="s">
        <v>1578</v>
      </c>
      <c r="C87" s="98" t="s">
        <v>2091</v>
      </c>
      <c r="D87" s="431" t="s">
        <v>2092</v>
      </c>
      <c r="E87" s="432"/>
      <c r="F87" s="432"/>
      <c r="G87" s="432"/>
      <c r="H87" s="100" t="s">
        <v>1648</v>
      </c>
      <c r="I87" s="101">
        <v>2</v>
      </c>
      <c r="J87" s="424">
        <v>344.4</v>
      </c>
      <c r="K87" s="425"/>
      <c r="L87" s="425"/>
      <c r="M87" s="426"/>
      <c r="N87" s="383">
        <f>ROUND($T$87*$I$87,2)</f>
        <v>688.8</v>
      </c>
      <c r="O87" s="384"/>
      <c r="P87" s="99" t="s">
        <v>1595</v>
      </c>
      <c r="Q87" s="16"/>
      <c r="R87" s="103"/>
      <c r="S87" s="104" t="s">
        <v>1515</v>
      </c>
      <c r="T87" s="68">
        <f>$J$87+$K$87</f>
        <v>344.4</v>
      </c>
      <c r="U87" s="68">
        <f>ROUND($J$87*$I$87,2)</f>
        <v>688.8</v>
      </c>
      <c r="V87" s="68">
        <f>ROUND($K$87*$I$87,2)</f>
        <v>0</v>
      </c>
      <c r="Y87" s="105">
        <v>8.5599999999999999E-3</v>
      </c>
      <c r="Z87" s="105">
        <f>$Y$87*$I$87</f>
        <v>1.712E-2</v>
      </c>
      <c r="AA87" s="105">
        <v>0</v>
      </c>
      <c r="AB87" s="106">
        <f>$AA$87*$I$87</f>
        <v>0</v>
      </c>
      <c r="AJ87" s="63" t="s">
        <v>1582</v>
      </c>
      <c r="AL87" s="63" t="s">
        <v>1578</v>
      </c>
      <c r="AM87" s="63" t="s">
        <v>1536</v>
      </c>
      <c r="AQ87" s="63" t="s">
        <v>1577</v>
      </c>
      <c r="AW87" s="107">
        <f>IF($S$87="základní",$N$87,0)</f>
        <v>688.8</v>
      </c>
      <c r="AX87" s="107">
        <f>IF($S$87="snížená",$N$87,0)</f>
        <v>0</v>
      </c>
      <c r="AY87" s="107">
        <f>IF($S$87="zákl. přenesená",$N$87,0)</f>
        <v>0</v>
      </c>
      <c r="AZ87" s="107">
        <f>IF($S$87="sníž. přenesená",$N$87,0)</f>
        <v>0</v>
      </c>
      <c r="BA87" s="107">
        <f>IF($S$87="nulová",$N$87,0)</f>
        <v>0</v>
      </c>
      <c r="BB87" s="63" t="s">
        <v>1501</v>
      </c>
      <c r="BC87" s="107">
        <f>ROUND($T$87*$I$87,2)</f>
        <v>688.8</v>
      </c>
      <c r="BD87" s="63" t="s">
        <v>1582</v>
      </c>
      <c r="BE87" s="63" t="s">
        <v>2093</v>
      </c>
    </row>
    <row r="88" spans="1:57" s="3" customFormat="1" ht="27" customHeight="1">
      <c r="A88" s="100" t="s">
        <v>1601</v>
      </c>
      <c r="B88" s="100" t="s">
        <v>1578</v>
      </c>
      <c r="C88" s="98" t="s">
        <v>2094</v>
      </c>
      <c r="D88" s="431" t="s">
        <v>2095</v>
      </c>
      <c r="E88" s="432"/>
      <c r="F88" s="432"/>
      <c r="G88" s="432"/>
      <c r="H88" s="100" t="s">
        <v>1648</v>
      </c>
      <c r="I88" s="101">
        <v>15</v>
      </c>
      <c r="J88" s="424">
        <v>355.06</v>
      </c>
      <c r="K88" s="425"/>
      <c r="L88" s="425"/>
      <c r="M88" s="426"/>
      <c r="N88" s="383">
        <f>ROUND($T$88*$I$88,2)</f>
        <v>5325.9</v>
      </c>
      <c r="O88" s="384"/>
      <c r="P88" s="99" t="s">
        <v>1595</v>
      </c>
      <c r="Q88" s="16"/>
      <c r="R88" s="103"/>
      <c r="S88" s="104" t="s">
        <v>1515</v>
      </c>
      <c r="T88" s="68">
        <f>$J$88+$K$88</f>
        <v>355.06</v>
      </c>
      <c r="U88" s="68">
        <f>ROUND($J$88*$I$88,2)</f>
        <v>5325.9</v>
      </c>
      <c r="V88" s="68">
        <f>ROUND($K$88*$I$88,2)</f>
        <v>0</v>
      </c>
      <c r="Y88" s="105">
        <v>1.108E-2</v>
      </c>
      <c r="Z88" s="105">
        <f>$Y$88*$I$88</f>
        <v>0.16619999999999999</v>
      </c>
      <c r="AA88" s="105">
        <v>0</v>
      </c>
      <c r="AB88" s="106">
        <f>$AA$88*$I$88</f>
        <v>0</v>
      </c>
      <c r="AJ88" s="63" t="s">
        <v>1582</v>
      </c>
      <c r="AL88" s="63" t="s">
        <v>1578</v>
      </c>
      <c r="AM88" s="63" t="s">
        <v>1536</v>
      </c>
      <c r="AQ88" s="63" t="s">
        <v>1577</v>
      </c>
      <c r="AW88" s="107">
        <f>IF($S$88="základní",$N$88,0)</f>
        <v>5325.9</v>
      </c>
      <c r="AX88" s="107">
        <f>IF($S$88="snížená",$N$88,0)</f>
        <v>0</v>
      </c>
      <c r="AY88" s="107">
        <f>IF($S$88="zákl. přenesená",$N$88,0)</f>
        <v>0</v>
      </c>
      <c r="AZ88" s="107">
        <f>IF($S$88="sníž. přenesená",$N$88,0)</f>
        <v>0</v>
      </c>
      <c r="BA88" s="107">
        <f>IF($S$88="nulová",$N$88,0)</f>
        <v>0</v>
      </c>
      <c r="BB88" s="63" t="s">
        <v>1501</v>
      </c>
      <c r="BC88" s="107">
        <f>ROUND($T$88*$I$88,2)</f>
        <v>5325.9</v>
      </c>
      <c r="BD88" s="63" t="s">
        <v>1582</v>
      </c>
      <c r="BE88" s="63" t="s">
        <v>2096</v>
      </c>
    </row>
    <row r="89" spans="1:57" s="3" customFormat="1" ht="27" customHeight="1">
      <c r="A89" s="100" t="s">
        <v>1613</v>
      </c>
      <c r="B89" s="100" t="s">
        <v>1578</v>
      </c>
      <c r="C89" s="98" t="s">
        <v>2097</v>
      </c>
      <c r="D89" s="431" t="s">
        <v>2098</v>
      </c>
      <c r="E89" s="432"/>
      <c r="F89" s="432"/>
      <c r="G89" s="432"/>
      <c r="H89" s="100" t="s">
        <v>1594</v>
      </c>
      <c r="I89" s="101">
        <v>1</v>
      </c>
      <c r="J89" s="424">
        <v>28.7</v>
      </c>
      <c r="K89" s="425"/>
      <c r="L89" s="425"/>
      <c r="M89" s="426"/>
      <c r="N89" s="383">
        <f>ROUND($T$89*$I$89,2)</f>
        <v>28.7</v>
      </c>
      <c r="O89" s="384"/>
      <c r="P89" s="99" t="s">
        <v>1595</v>
      </c>
      <c r="Q89" s="16"/>
      <c r="R89" s="103"/>
      <c r="S89" s="104" t="s">
        <v>1515</v>
      </c>
      <c r="T89" s="68">
        <f>$J$89+$K$89</f>
        <v>28.7</v>
      </c>
      <c r="U89" s="68">
        <f>ROUND($J$89*$I$89,2)</f>
        <v>28.7</v>
      </c>
      <c r="V89" s="68">
        <f>ROUND($K$89*$I$89,2)</f>
        <v>0</v>
      </c>
      <c r="Y89" s="105">
        <v>1.01E-3</v>
      </c>
      <c r="Z89" s="105">
        <f>$Y$89*$I$89</f>
        <v>1.01E-3</v>
      </c>
      <c r="AA89" s="105">
        <v>0</v>
      </c>
      <c r="AB89" s="106">
        <f>$AA$89*$I$89</f>
        <v>0</v>
      </c>
      <c r="AJ89" s="63" t="s">
        <v>1582</v>
      </c>
      <c r="AL89" s="63" t="s">
        <v>1578</v>
      </c>
      <c r="AM89" s="63" t="s">
        <v>1536</v>
      </c>
      <c r="AQ89" s="63" t="s">
        <v>1577</v>
      </c>
      <c r="AW89" s="107">
        <f>IF($S$89="základní",$N$89,0)</f>
        <v>28.7</v>
      </c>
      <c r="AX89" s="107">
        <f>IF($S$89="snížená",$N$89,0)</f>
        <v>0</v>
      </c>
      <c r="AY89" s="107">
        <f>IF($S$89="zákl. přenesená",$N$89,0)</f>
        <v>0</v>
      </c>
      <c r="AZ89" s="107">
        <f>IF($S$89="sníž. přenesená",$N$89,0)</f>
        <v>0</v>
      </c>
      <c r="BA89" s="107">
        <f>IF($S$89="nulová",$N$89,0)</f>
        <v>0</v>
      </c>
      <c r="BB89" s="63" t="s">
        <v>1501</v>
      </c>
      <c r="BC89" s="107">
        <f>ROUND($T$89*$I$89,2)</f>
        <v>28.7</v>
      </c>
      <c r="BD89" s="63" t="s">
        <v>1582</v>
      </c>
      <c r="BE89" s="63" t="s">
        <v>2099</v>
      </c>
    </row>
    <row r="90" spans="1:57" s="3" customFormat="1" ht="27" customHeight="1">
      <c r="A90" s="100" t="s">
        <v>1505</v>
      </c>
      <c r="B90" s="100" t="s">
        <v>1578</v>
      </c>
      <c r="C90" s="98" t="s">
        <v>2100</v>
      </c>
      <c r="D90" s="431" t="s">
        <v>2101</v>
      </c>
      <c r="E90" s="432"/>
      <c r="F90" s="432"/>
      <c r="G90" s="432"/>
      <c r="H90" s="100" t="s">
        <v>1594</v>
      </c>
      <c r="I90" s="101">
        <v>1</v>
      </c>
      <c r="J90" s="484">
        <v>49.199999999999996</v>
      </c>
      <c r="K90" s="485"/>
      <c r="L90" s="485"/>
      <c r="M90" s="486"/>
      <c r="N90" s="383">
        <f>ROUND($T$90*$I$90,2)</f>
        <v>49.2</v>
      </c>
      <c r="O90" s="384"/>
      <c r="P90" s="99" t="s">
        <v>1595</v>
      </c>
      <c r="Q90" s="16"/>
      <c r="R90" s="103"/>
      <c r="S90" s="104" t="s">
        <v>1515</v>
      </c>
      <c r="T90" s="68">
        <f>$J$90+$K$90</f>
        <v>49.199999999999996</v>
      </c>
      <c r="U90" s="68">
        <f>ROUND($J$90*$I$90,2)</f>
        <v>49.2</v>
      </c>
      <c r="V90" s="68">
        <f>ROUND($K$90*$I$90,2)</f>
        <v>0</v>
      </c>
      <c r="Y90" s="105">
        <v>1.49E-3</v>
      </c>
      <c r="Z90" s="105">
        <f>$Y$90*$I$90</f>
        <v>1.49E-3</v>
      </c>
      <c r="AA90" s="105">
        <v>0</v>
      </c>
      <c r="AB90" s="106">
        <f>$AA$90*$I$90</f>
        <v>0</v>
      </c>
      <c r="AJ90" s="63" t="s">
        <v>1582</v>
      </c>
      <c r="AL90" s="63" t="s">
        <v>1578</v>
      </c>
      <c r="AM90" s="63" t="s">
        <v>1536</v>
      </c>
      <c r="AQ90" s="63" t="s">
        <v>1577</v>
      </c>
      <c r="AW90" s="107">
        <f>IF($S$90="základní",$N$90,0)</f>
        <v>49.2</v>
      </c>
      <c r="AX90" s="107">
        <f>IF($S$90="snížená",$N$90,0)</f>
        <v>0</v>
      </c>
      <c r="AY90" s="107">
        <f>IF($S$90="zákl. přenesená",$N$90,0)</f>
        <v>0</v>
      </c>
      <c r="AZ90" s="107">
        <f>IF($S$90="sníž. přenesená",$N$90,0)</f>
        <v>0</v>
      </c>
      <c r="BA90" s="107">
        <f>IF($S$90="nulová",$N$90,0)</f>
        <v>0</v>
      </c>
      <c r="BB90" s="63" t="s">
        <v>1501</v>
      </c>
      <c r="BC90" s="107">
        <f>ROUND($T$90*$I$90,2)</f>
        <v>49.2</v>
      </c>
      <c r="BD90" s="63" t="s">
        <v>1582</v>
      </c>
      <c r="BE90" s="63" t="s">
        <v>2102</v>
      </c>
    </row>
    <row r="91" spans="1:57" s="3" customFormat="1" ht="27" customHeight="1">
      <c r="A91" s="100" t="s">
        <v>1582</v>
      </c>
      <c r="B91" s="100" t="s">
        <v>1578</v>
      </c>
      <c r="C91" s="98" t="s">
        <v>2103</v>
      </c>
      <c r="D91" s="431" t="s">
        <v>2104</v>
      </c>
      <c r="E91" s="432"/>
      <c r="F91" s="432"/>
      <c r="G91" s="432"/>
      <c r="H91" s="100" t="s">
        <v>1594</v>
      </c>
      <c r="I91" s="101">
        <v>2</v>
      </c>
      <c r="J91" s="424">
        <v>70.52</v>
      </c>
      <c r="K91" s="425"/>
      <c r="L91" s="425"/>
      <c r="M91" s="426"/>
      <c r="N91" s="383">
        <f>ROUND($T$91*$I$91,2)</f>
        <v>141.04</v>
      </c>
      <c r="O91" s="384"/>
      <c r="P91" s="99" t="s">
        <v>1595</v>
      </c>
      <c r="Q91" s="16"/>
      <c r="R91" s="103"/>
      <c r="S91" s="104" t="s">
        <v>1515</v>
      </c>
      <c r="T91" s="68">
        <f>$J$91+$K$91</f>
        <v>70.52</v>
      </c>
      <c r="U91" s="68">
        <f>ROUND($J$91*$I$91,2)</f>
        <v>141.04</v>
      </c>
      <c r="V91" s="68">
        <f>ROUND($K$91*$I$91,2)</f>
        <v>0</v>
      </c>
      <c r="Y91" s="105">
        <v>1.7600000000000001E-3</v>
      </c>
      <c r="Z91" s="105">
        <f>$Y$91*$I$91</f>
        <v>3.5200000000000001E-3</v>
      </c>
      <c r="AA91" s="105">
        <v>0</v>
      </c>
      <c r="AB91" s="106">
        <f>$AA$91*$I$91</f>
        <v>0</v>
      </c>
      <c r="AJ91" s="63" t="s">
        <v>1582</v>
      </c>
      <c r="AL91" s="63" t="s">
        <v>1578</v>
      </c>
      <c r="AM91" s="63" t="s">
        <v>1536</v>
      </c>
      <c r="AQ91" s="63" t="s">
        <v>1577</v>
      </c>
      <c r="AW91" s="107">
        <f>IF($S$91="základní",$N$91,0)</f>
        <v>141.04</v>
      </c>
      <c r="AX91" s="107">
        <f>IF($S$91="snížená",$N$91,0)</f>
        <v>0</v>
      </c>
      <c r="AY91" s="107">
        <f>IF($S$91="zákl. přenesená",$N$91,0)</f>
        <v>0</v>
      </c>
      <c r="AZ91" s="107">
        <f>IF($S$91="sníž. přenesená",$N$91,0)</f>
        <v>0</v>
      </c>
      <c r="BA91" s="107">
        <f>IF($S$91="nulová",$N$91,0)</f>
        <v>0</v>
      </c>
      <c r="BB91" s="63" t="s">
        <v>1501</v>
      </c>
      <c r="BC91" s="107">
        <f>ROUND($T$91*$I$91,2)</f>
        <v>141.04</v>
      </c>
      <c r="BD91" s="63" t="s">
        <v>1582</v>
      </c>
      <c r="BE91" s="63" t="s">
        <v>2105</v>
      </c>
    </row>
    <row r="92" spans="1:57" s="3" customFormat="1" ht="27" customHeight="1">
      <c r="A92" s="100" t="s">
        <v>1776</v>
      </c>
      <c r="B92" s="100" t="s">
        <v>1578</v>
      </c>
      <c r="C92" s="98" t="s">
        <v>2106</v>
      </c>
      <c r="D92" s="431" t="s">
        <v>2107</v>
      </c>
      <c r="E92" s="432"/>
      <c r="F92" s="432"/>
      <c r="G92" s="432"/>
      <c r="H92" s="100" t="s">
        <v>1594</v>
      </c>
      <c r="I92" s="101">
        <v>1</v>
      </c>
      <c r="J92" s="424">
        <v>65.599999999999994</v>
      </c>
      <c r="K92" s="425"/>
      <c r="L92" s="425"/>
      <c r="M92" s="426"/>
      <c r="N92" s="383">
        <f>ROUND($T$92*$I$92,2)</f>
        <v>65.599999999999994</v>
      </c>
      <c r="O92" s="384"/>
      <c r="P92" s="99" t="s">
        <v>1595</v>
      </c>
      <c r="Q92" s="16"/>
      <c r="R92" s="103"/>
      <c r="S92" s="104" t="s">
        <v>1515</v>
      </c>
      <c r="T92" s="68">
        <f>$J$92+$K$92</f>
        <v>65.599999999999994</v>
      </c>
      <c r="U92" s="68">
        <f>ROUND($J$92*$I$92,2)</f>
        <v>65.599999999999994</v>
      </c>
      <c r="V92" s="68">
        <f>ROUND($K$92*$I$92,2)</f>
        <v>0</v>
      </c>
      <c r="Y92" s="105">
        <v>2.3700000000000001E-3</v>
      </c>
      <c r="Z92" s="105">
        <f>$Y$92*$I$92</f>
        <v>2.3700000000000001E-3</v>
      </c>
      <c r="AA92" s="105">
        <v>0</v>
      </c>
      <c r="AB92" s="106">
        <f>$AA$92*$I$92</f>
        <v>0</v>
      </c>
      <c r="AJ92" s="63" t="s">
        <v>1582</v>
      </c>
      <c r="AL92" s="63" t="s">
        <v>1578</v>
      </c>
      <c r="AM92" s="63" t="s">
        <v>1536</v>
      </c>
      <c r="AQ92" s="63" t="s">
        <v>1577</v>
      </c>
      <c r="AW92" s="107">
        <f>IF($S$92="základní",$N$92,0)</f>
        <v>65.599999999999994</v>
      </c>
      <c r="AX92" s="107">
        <f>IF($S$92="snížená",$N$92,0)</f>
        <v>0</v>
      </c>
      <c r="AY92" s="107">
        <f>IF($S$92="zákl. přenesená",$N$92,0)</f>
        <v>0</v>
      </c>
      <c r="AZ92" s="107">
        <f>IF($S$92="sníž. přenesená",$N$92,0)</f>
        <v>0</v>
      </c>
      <c r="BA92" s="107">
        <f>IF($S$92="nulová",$N$92,0)</f>
        <v>0</v>
      </c>
      <c r="BB92" s="63" t="s">
        <v>1501</v>
      </c>
      <c r="BC92" s="107">
        <f>ROUND($T$92*$I$92,2)</f>
        <v>65.599999999999994</v>
      </c>
      <c r="BD92" s="63" t="s">
        <v>1582</v>
      </c>
      <c r="BE92" s="63" t="s">
        <v>2108</v>
      </c>
    </row>
    <row r="93" spans="1:57" s="3" customFormat="1" ht="27" customHeight="1">
      <c r="A93" s="100" t="s">
        <v>1495</v>
      </c>
      <c r="B93" s="100" t="s">
        <v>1578</v>
      </c>
      <c r="C93" s="98" t="s">
        <v>2109</v>
      </c>
      <c r="D93" s="431" t="s">
        <v>2110</v>
      </c>
      <c r="E93" s="432"/>
      <c r="F93" s="432"/>
      <c r="G93" s="432"/>
      <c r="H93" s="100" t="s">
        <v>1594</v>
      </c>
      <c r="I93" s="101">
        <v>4</v>
      </c>
      <c r="J93" s="424">
        <v>104.14</v>
      </c>
      <c r="K93" s="425"/>
      <c r="L93" s="425"/>
      <c r="M93" s="426"/>
      <c r="N93" s="383">
        <f>ROUND($T$93*$I$93,2)</f>
        <v>416.56</v>
      </c>
      <c r="O93" s="384"/>
      <c r="P93" s="99" t="s">
        <v>1595</v>
      </c>
      <c r="Q93" s="16"/>
      <c r="R93" s="103"/>
      <c r="S93" s="104" t="s">
        <v>1515</v>
      </c>
      <c r="T93" s="68">
        <f>$J$93+$K$93</f>
        <v>104.14</v>
      </c>
      <c r="U93" s="68">
        <f>ROUND($J$93*$I$93,2)</f>
        <v>416.56</v>
      </c>
      <c r="V93" s="68">
        <f>ROUND($K$93*$I$93,2)</f>
        <v>0</v>
      </c>
      <c r="Y93" s="105">
        <v>3.0400000000000002E-3</v>
      </c>
      <c r="Z93" s="105">
        <f>$Y$93*$I$93</f>
        <v>1.2160000000000001E-2</v>
      </c>
      <c r="AA93" s="105">
        <v>0</v>
      </c>
      <c r="AB93" s="106">
        <f>$AA$93*$I$93</f>
        <v>0</v>
      </c>
      <c r="AJ93" s="63" t="s">
        <v>1582</v>
      </c>
      <c r="AL93" s="63" t="s">
        <v>1578</v>
      </c>
      <c r="AM93" s="63" t="s">
        <v>1536</v>
      </c>
      <c r="AQ93" s="63" t="s">
        <v>1577</v>
      </c>
      <c r="AW93" s="107">
        <f>IF($S$93="základní",$N$93,0)</f>
        <v>416.56</v>
      </c>
      <c r="AX93" s="107">
        <f>IF($S$93="snížená",$N$93,0)</f>
        <v>0</v>
      </c>
      <c r="AY93" s="107">
        <f>IF($S$93="zákl. přenesená",$N$93,0)</f>
        <v>0</v>
      </c>
      <c r="AZ93" s="107">
        <f>IF($S$93="sníž. přenesená",$N$93,0)</f>
        <v>0</v>
      </c>
      <c r="BA93" s="107">
        <f>IF($S$93="nulová",$N$93,0)</f>
        <v>0</v>
      </c>
      <c r="BB93" s="63" t="s">
        <v>1501</v>
      </c>
      <c r="BC93" s="107">
        <f>ROUND($T$93*$I$93,2)</f>
        <v>416.56</v>
      </c>
      <c r="BD93" s="63" t="s">
        <v>1582</v>
      </c>
      <c r="BE93" s="63" t="s">
        <v>2111</v>
      </c>
    </row>
    <row r="94" spans="1:57" s="3" customFormat="1" ht="15.75" customHeight="1">
      <c r="A94" s="100" t="s">
        <v>1609</v>
      </c>
      <c r="B94" s="100" t="s">
        <v>1578</v>
      </c>
      <c r="C94" s="98" t="s">
        <v>2112</v>
      </c>
      <c r="D94" s="431" t="s">
        <v>2113</v>
      </c>
      <c r="E94" s="432"/>
      <c r="F94" s="432"/>
      <c r="G94" s="432"/>
      <c r="H94" s="100" t="s">
        <v>1648</v>
      </c>
      <c r="I94" s="101">
        <v>5</v>
      </c>
      <c r="J94" s="424">
        <v>129.56</v>
      </c>
      <c r="K94" s="425"/>
      <c r="L94" s="425"/>
      <c r="M94" s="426"/>
      <c r="N94" s="383">
        <f>ROUND($T$94*$I$94,2)</f>
        <v>647.79999999999995</v>
      </c>
      <c r="O94" s="384"/>
      <c r="P94" s="99" t="s">
        <v>1595</v>
      </c>
      <c r="Q94" s="16"/>
      <c r="R94" s="103"/>
      <c r="S94" s="104" t="s">
        <v>1515</v>
      </c>
      <c r="T94" s="68">
        <f>$J$94+$K$94</f>
        <v>129.56</v>
      </c>
      <c r="U94" s="68">
        <f>ROUND($J$94*$I$94,2)</f>
        <v>647.79999999999995</v>
      </c>
      <c r="V94" s="68">
        <f>ROUND($K$94*$I$94,2)</f>
        <v>0</v>
      </c>
      <c r="Y94" s="105">
        <v>4.2900000000000004E-3</v>
      </c>
      <c r="Z94" s="105">
        <f>$Y$94*$I$94</f>
        <v>2.1450000000000004E-2</v>
      </c>
      <c r="AA94" s="105">
        <v>0</v>
      </c>
      <c r="AB94" s="106">
        <f>$AA$94*$I$94</f>
        <v>0</v>
      </c>
      <c r="AJ94" s="63" t="s">
        <v>1582</v>
      </c>
      <c r="AL94" s="63" t="s">
        <v>1578</v>
      </c>
      <c r="AM94" s="63" t="s">
        <v>1536</v>
      </c>
      <c r="AQ94" s="63" t="s">
        <v>1577</v>
      </c>
      <c r="AW94" s="107">
        <f>IF($S$94="základní",$N$94,0)</f>
        <v>647.79999999999995</v>
      </c>
      <c r="AX94" s="107">
        <f>IF($S$94="snížená",$N$94,0)</f>
        <v>0</v>
      </c>
      <c r="AY94" s="107">
        <f>IF($S$94="zákl. přenesená",$N$94,0)</f>
        <v>0</v>
      </c>
      <c r="AZ94" s="107">
        <f>IF($S$94="sníž. přenesená",$N$94,0)</f>
        <v>0</v>
      </c>
      <c r="BA94" s="107">
        <f>IF($S$94="nulová",$N$94,0)</f>
        <v>0</v>
      </c>
      <c r="BB94" s="63" t="s">
        <v>1501</v>
      </c>
      <c r="BC94" s="107">
        <f>ROUND($T$94*$I$94,2)</f>
        <v>647.79999999999995</v>
      </c>
      <c r="BD94" s="63" t="s">
        <v>1582</v>
      </c>
      <c r="BE94" s="63" t="s">
        <v>2114</v>
      </c>
    </row>
    <row r="95" spans="1:57" s="3" customFormat="1" ht="15.75" customHeight="1">
      <c r="A95" s="100" t="s">
        <v>2115</v>
      </c>
      <c r="B95" s="100" t="s">
        <v>1578</v>
      </c>
      <c r="C95" s="98" t="s">
        <v>2116</v>
      </c>
      <c r="D95" s="431" t="s">
        <v>2117</v>
      </c>
      <c r="E95" s="432"/>
      <c r="F95" s="432"/>
      <c r="G95" s="432"/>
      <c r="H95" s="100" t="s">
        <v>1648</v>
      </c>
      <c r="I95" s="101">
        <v>1</v>
      </c>
      <c r="J95" s="424">
        <v>414.91999999999996</v>
      </c>
      <c r="K95" s="425"/>
      <c r="L95" s="425"/>
      <c r="M95" s="426"/>
      <c r="N95" s="383">
        <f>ROUND($T$95*$I$95,2)</f>
        <v>414.92</v>
      </c>
      <c r="O95" s="384"/>
      <c r="P95" s="99" t="s">
        <v>1595</v>
      </c>
      <c r="Q95" s="16"/>
      <c r="R95" s="103"/>
      <c r="S95" s="104" t="s">
        <v>1515</v>
      </c>
      <c r="T95" s="68">
        <f>$J$95+$K$95</f>
        <v>414.91999999999996</v>
      </c>
      <c r="U95" s="68">
        <f>ROUND($J$95*$I$95,2)</f>
        <v>414.92</v>
      </c>
      <c r="V95" s="68">
        <f>ROUND($K$95*$I$95,2)</f>
        <v>0</v>
      </c>
      <c r="Y95" s="105">
        <v>1.8409999999999999E-2</v>
      </c>
      <c r="Z95" s="105">
        <f>$Y$95*$I$95</f>
        <v>1.8409999999999999E-2</v>
      </c>
      <c r="AA95" s="105">
        <v>0</v>
      </c>
      <c r="AB95" s="106">
        <f>$AA$95*$I$95</f>
        <v>0</v>
      </c>
      <c r="AJ95" s="63" t="s">
        <v>1582</v>
      </c>
      <c r="AL95" s="63" t="s">
        <v>1578</v>
      </c>
      <c r="AM95" s="63" t="s">
        <v>1536</v>
      </c>
      <c r="AQ95" s="63" t="s">
        <v>1577</v>
      </c>
      <c r="AW95" s="107">
        <f>IF($S$95="základní",$N$95,0)</f>
        <v>414.92</v>
      </c>
      <c r="AX95" s="107">
        <f>IF($S$95="snížená",$N$95,0)</f>
        <v>0</v>
      </c>
      <c r="AY95" s="107">
        <f>IF($S$95="zákl. přenesená",$N$95,0)</f>
        <v>0</v>
      </c>
      <c r="AZ95" s="107">
        <f>IF($S$95="sníž. přenesená",$N$95,0)</f>
        <v>0</v>
      </c>
      <c r="BA95" s="107">
        <f>IF($S$95="nulová",$N$95,0)</f>
        <v>0</v>
      </c>
      <c r="BB95" s="63" t="s">
        <v>1501</v>
      </c>
      <c r="BC95" s="107">
        <f>ROUND($T$95*$I$95,2)</f>
        <v>414.92</v>
      </c>
      <c r="BD95" s="63" t="s">
        <v>1582</v>
      </c>
      <c r="BE95" s="63" t="s">
        <v>2118</v>
      </c>
    </row>
    <row r="96" spans="1:57" s="3" customFormat="1" ht="15.75" customHeight="1">
      <c r="A96" s="100" t="s">
        <v>1918</v>
      </c>
      <c r="B96" s="100" t="s">
        <v>1578</v>
      </c>
      <c r="C96" s="98" t="s">
        <v>2119</v>
      </c>
      <c r="D96" s="431" t="s">
        <v>2120</v>
      </c>
      <c r="E96" s="432"/>
      <c r="F96" s="432"/>
      <c r="G96" s="432"/>
      <c r="H96" s="100" t="s">
        <v>1738</v>
      </c>
      <c r="I96" s="101">
        <v>1</v>
      </c>
      <c r="J96" s="424">
        <v>633.04</v>
      </c>
      <c r="K96" s="425"/>
      <c r="L96" s="425"/>
      <c r="M96" s="426"/>
      <c r="N96" s="383">
        <f>ROUND($T$96*$I$96,2)</f>
        <v>633.04</v>
      </c>
      <c r="O96" s="384"/>
      <c r="P96" s="99" t="s">
        <v>1595</v>
      </c>
      <c r="Q96" s="16"/>
      <c r="R96" s="103"/>
      <c r="S96" s="104" t="s">
        <v>1515</v>
      </c>
      <c r="T96" s="68">
        <f>$J$96+$K$96</f>
        <v>633.04</v>
      </c>
      <c r="U96" s="68">
        <f>ROUND($J$96*$I$96,2)</f>
        <v>633.04</v>
      </c>
      <c r="V96" s="68">
        <f>ROUND($K$96*$I$96,2)</f>
        <v>0</v>
      </c>
      <c r="Y96" s="105">
        <v>1.502E-2</v>
      </c>
      <c r="Z96" s="105">
        <f>$Y$96*$I$96</f>
        <v>1.502E-2</v>
      </c>
      <c r="AA96" s="105">
        <v>0</v>
      </c>
      <c r="AB96" s="106">
        <f>$AA$96*$I$96</f>
        <v>0</v>
      </c>
      <c r="AJ96" s="63" t="s">
        <v>1582</v>
      </c>
      <c r="AL96" s="63" t="s">
        <v>1578</v>
      </c>
      <c r="AM96" s="63" t="s">
        <v>1536</v>
      </c>
      <c r="AQ96" s="63" t="s">
        <v>1577</v>
      </c>
      <c r="AW96" s="107">
        <f>IF($S$96="základní",$N$96,0)</f>
        <v>633.04</v>
      </c>
      <c r="AX96" s="107">
        <f>IF($S$96="snížená",$N$96,0)</f>
        <v>0</v>
      </c>
      <c r="AY96" s="107">
        <f>IF($S$96="zákl. přenesená",$N$96,0)</f>
        <v>0</v>
      </c>
      <c r="AZ96" s="107">
        <f>IF($S$96="sníž. přenesená",$N$96,0)</f>
        <v>0</v>
      </c>
      <c r="BA96" s="107">
        <f>IF($S$96="nulová",$N$96,0)</f>
        <v>0</v>
      </c>
      <c r="BB96" s="63" t="s">
        <v>1501</v>
      </c>
      <c r="BC96" s="107">
        <f>ROUND($T$96*$I$96,2)</f>
        <v>633.04</v>
      </c>
      <c r="BD96" s="63" t="s">
        <v>1582</v>
      </c>
      <c r="BE96" s="63" t="s">
        <v>2121</v>
      </c>
    </row>
    <row r="97" spans="1:57" s="3" customFormat="1" ht="27" customHeight="1">
      <c r="A97" s="100" t="s">
        <v>1913</v>
      </c>
      <c r="B97" s="100" t="s">
        <v>1578</v>
      </c>
      <c r="C97" s="98" t="s">
        <v>2122</v>
      </c>
      <c r="D97" s="431" t="s">
        <v>2123</v>
      </c>
      <c r="E97" s="432"/>
      <c r="F97" s="432"/>
      <c r="G97" s="432"/>
      <c r="H97" s="100" t="s">
        <v>1738</v>
      </c>
      <c r="I97" s="101">
        <v>4</v>
      </c>
      <c r="J97" s="424">
        <v>2884.7599999999998</v>
      </c>
      <c r="K97" s="425"/>
      <c r="L97" s="425"/>
      <c r="M97" s="426"/>
      <c r="N97" s="383">
        <f>ROUND($T$97*$I$97,2)</f>
        <v>11539.04</v>
      </c>
      <c r="O97" s="384"/>
      <c r="P97" s="99" t="s">
        <v>1595</v>
      </c>
      <c r="Q97" s="16"/>
      <c r="R97" s="103"/>
      <c r="S97" s="104" t="s">
        <v>1515</v>
      </c>
      <c r="T97" s="68">
        <f>$J$97+$K$97</f>
        <v>2884.7599999999998</v>
      </c>
      <c r="U97" s="68">
        <f>ROUND($J$97*$I$97,2)</f>
        <v>11539.04</v>
      </c>
      <c r="V97" s="68">
        <f>ROUND($K$97*$I$97,2)</f>
        <v>0</v>
      </c>
      <c r="Y97" s="105">
        <v>1.932E-2</v>
      </c>
      <c r="Z97" s="105">
        <f>$Y$97*$I$97</f>
        <v>7.7280000000000001E-2</v>
      </c>
      <c r="AA97" s="105">
        <v>0</v>
      </c>
      <c r="AB97" s="106">
        <f>$AA$97*$I$97</f>
        <v>0</v>
      </c>
      <c r="AJ97" s="63" t="s">
        <v>1582</v>
      </c>
      <c r="AL97" s="63" t="s">
        <v>1578</v>
      </c>
      <c r="AM97" s="63" t="s">
        <v>1536</v>
      </c>
      <c r="AQ97" s="63" t="s">
        <v>1577</v>
      </c>
      <c r="AW97" s="107">
        <f>IF($S$97="základní",$N$97,0)</f>
        <v>11539.04</v>
      </c>
      <c r="AX97" s="107">
        <f>IF($S$97="snížená",$N$97,0)</f>
        <v>0</v>
      </c>
      <c r="AY97" s="107">
        <f>IF($S$97="zákl. přenesená",$N$97,0)</f>
        <v>0</v>
      </c>
      <c r="AZ97" s="107">
        <f>IF($S$97="sníž. přenesená",$N$97,0)</f>
        <v>0</v>
      </c>
      <c r="BA97" s="107">
        <f>IF($S$97="nulová",$N$97,0)</f>
        <v>0</v>
      </c>
      <c r="BB97" s="63" t="s">
        <v>1501</v>
      </c>
      <c r="BC97" s="107">
        <f>ROUND($T$97*$I$97,2)</f>
        <v>11539.04</v>
      </c>
      <c r="BD97" s="63" t="s">
        <v>1582</v>
      </c>
      <c r="BE97" s="63" t="s">
        <v>2124</v>
      </c>
    </row>
    <row r="98" spans="1:57" s="3" customFormat="1" ht="27" customHeight="1">
      <c r="A98" s="100" t="s">
        <v>1917</v>
      </c>
      <c r="B98" s="100" t="s">
        <v>1578</v>
      </c>
      <c r="C98" s="98" t="s">
        <v>2125</v>
      </c>
      <c r="D98" s="431" t="s">
        <v>2126</v>
      </c>
      <c r="E98" s="432"/>
      <c r="F98" s="432"/>
      <c r="G98" s="432"/>
      <c r="H98" s="100" t="s">
        <v>1738</v>
      </c>
      <c r="I98" s="101">
        <v>3</v>
      </c>
      <c r="J98" s="424">
        <v>8586.2199999999993</v>
      </c>
      <c r="K98" s="425"/>
      <c r="L98" s="425"/>
      <c r="M98" s="426"/>
      <c r="N98" s="383">
        <f>ROUND($T$98*$I$98,2)</f>
        <v>25758.66</v>
      </c>
      <c r="O98" s="384"/>
      <c r="P98" s="99" t="s">
        <v>1595</v>
      </c>
      <c r="Q98" s="16"/>
      <c r="R98" s="103"/>
      <c r="S98" s="104" t="s">
        <v>1515</v>
      </c>
      <c r="T98" s="68">
        <f>$J$98+$K$98</f>
        <v>8586.2199999999993</v>
      </c>
      <c r="U98" s="68">
        <f>ROUND($J$98*$I$98,2)</f>
        <v>25758.66</v>
      </c>
      <c r="V98" s="68">
        <f>ROUND($K$98*$I$98,2)</f>
        <v>0</v>
      </c>
      <c r="Y98" s="105">
        <v>4.9930000000000002E-2</v>
      </c>
      <c r="Z98" s="105">
        <f>$Y$98*$I$98</f>
        <v>0.14979000000000001</v>
      </c>
      <c r="AA98" s="105">
        <v>0</v>
      </c>
      <c r="AB98" s="106">
        <f>$AA$98*$I$98</f>
        <v>0</v>
      </c>
      <c r="AJ98" s="63" t="s">
        <v>1582</v>
      </c>
      <c r="AL98" s="63" t="s">
        <v>1578</v>
      </c>
      <c r="AM98" s="63" t="s">
        <v>1536</v>
      </c>
      <c r="AQ98" s="63" t="s">
        <v>1577</v>
      </c>
      <c r="AW98" s="107">
        <f>IF($S$98="základní",$N$98,0)</f>
        <v>25758.66</v>
      </c>
      <c r="AX98" s="107">
        <f>IF($S$98="snížená",$N$98,0)</f>
        <v>0</v>
      </c>
      <c r="AY98" s="107">
        <f>IF($S$98="zákl. přenesená",$N$98,0)</f>
        <v>0</v>
      </c>
      <c r="AZ98" s="107">
        <f>IF($S$98="sníž. přenesená",$N$98,0)</f>
        <v>0</v>
      </c>
      <c r="BA98" s="107">
        <f>IF($S$98="nulová",$N$98,0)</f>
        <v>0</v>
      </c>
      <c r="BB98" s="63" t="s">
        <v>1501</v>
      </c>
      <c r="BC98" s="107">
        <f>ROUND($T$98*$I$98,2)</f>
        <v>25758.66</v>
      </c>
      <c r="BD98" s="63" t="s">
        <v>1582</v>
      </c>
      <c r="BE98" s="63" t="s">
        <v>2127</v>
      </c>
    </row>
    <row r="99" spans="1:57" s="3" customFormat="1" ht="27" customHeight="1">
      <c r="A99" s="100" t="s">
        <v>1901</v>
      </c>
      <c r="B99" s="100" t="s">
        <v>1578</v>
      </c>
      <c r="C99" s="98" t="s">
        <v>2128</v>
      </c>
      <c r="D99" s="431" t="s">
        <v>2129</v>
      </c>
      <c r="E99" s="432"/>
      <c r="F99" s="432"/>
      <c r="G99" s="432"/>
      <c r="H99" s="100" t="s">
        <v>1738</v>
      </c>
      <c r="I99" s="101">
        <v>1</v>
      </c>
      <c r="J99" s="424">
        <v>2731.4199999999996</v>
      </c>
      <c r="K99" s="425"/>
      <c r="L99" s="425"/>
      <c r="M99" s="426"/>
      <c r="N99" s="383">
        <f>ROUND($T$99*$I$99,2)</f>
        <v>2731.42</v>
      </c>
      <c r="O99" s="384"/>
      <c r="P99" s="99" t="s">
        <v>1595</v>
      </c>
      <c r="Q99" s="16"/>
      <c r="R99" s="103"/>
      <c r="S99" s="104" t="s">
        <v>1515</v>
      </c>
      <c r="T99" s="68">
        <f>$J$99+$K$99</f>
        <v>2731.4199999999996</v>
      </c>
      <c r="U99" s="68">
        <f>ROUND($J$99*$I$99,2)</f>
        <v>2731.42</v>
      </c>
      <c r="V99" s="68">
        <f>ROUND($K$99*$I$99,2)</f>
        <v>0</v>
      </c>
      <c r="Y99" s="105">
        <v>1.5699999999999999E-2</v>
      </c>
      <c r="Z99" s="105">
        <f>$Y$99*$I$99</f>
        <v>1.5699999999999999E-2</v>
      </c>
      <c r="AA99" s="105">
        <v>0</v>
      </c>
      <c r="AB99" s="106">
        <f>$AA$99*$I$99</f>
        <v>0</v>
      </c>
      <c r="AJ99" s="63" t="s">
        <v>1582</v>
      </c>
      <c r="AL99" s="63" t="s">
        <v>1578</v>
      </c>
      <c r="AM99" s="63" t="s">
        <v>1536</v>
      </c>
      <c r="AQ99" s="63" t="s">
        <v>1577</v>
      </c>
      <c r="AW99" s="107">
        <f>IF($S$99="základní",$N$99,0)</f>
        <v>2731.42</v>
      </c>
      <c r="AX99" s="107">
        <f>IF($S$99="snížená",$N$99,0)</f>
        <v>0</v>
      </c>
      <c r="AY99" s="107">
        <f>IF($S$99="zákl. přenesená",$N$99,0)</f>
        <v>0</v>
      </c>
      <c r="AZ99" s="107">
        <f>IF($S$99="sníž. přenesená",$N$99,0)</f>
        <v>0</v>
      </c>
      <c r="BA99" s="107">
        <f>IF($S$99="nulová",$N$99,0)</f>
        <v>0</v>
      </c>
      <c r="BB99" s="63" t="s">
        <v>1501</v>
      </c>
      <c r="BC99" s="107">
        <f>ROUND($T$99*$I$99,2)</f>
        <v>2731.42</v>
      </c>
      <c r="BD99" s="63" t="s">
        <v>1582</v>
      </c>
      <c r="BE99" s="63" t="s">
        <v>2130</v>
      </c>
    </row>
    <row r="100" spans="1:57" s="3" customFormat="1" ht="27" customHeight="1">
      <c r="A100" s="100" t="s">
        <v>1777</v>
      </c>
      <c r="B100" s="100" t="s">
        <v>1578</v>
      </c>
      <c r="C100" s="98" t="s">
        <v>2131</v>
      </c>
      <c r="D100" s="431" t="s">
        <v>2132</v>
      </c>
      <c r="E100" s="432"/>
      <c r="F100" s="432"/>
      <c r="G100" s="432"/>
      <c r="H100" s="100" t="s">
        <v>1594</v>
      </c>
      <c r="I100" s="101">
        <v>11</v>
      </c>
      <c r="J100" s="424">
        <v>186.95999999999998</v>
      </c>
      <c r="K100" s="425"/>
      <c r="L100" s="425"/>
      <c r="M100" s="426"/>
      <c r="N100" s="383">
        <f>ROUND($T$100*$I$100,2)</f>
        <v>2056.56</v>
      </c>
      <c r="O100" s="384"/>
      <c r="P100" s="99" t="s">
        <v>1595</v>
      </c>
      <c r="Q100" s="16"/>
      <c r="R100" s="103"/>
      <c r="S100" s="104" t="s">
        <v>1515</v>
      </c>
      <c r="T100" s="68">
        <f>$J$100+$K$100</f>
        <v>186.95999999999998</v>
      </c>
      <c r="U100" s="68">
        <f>ROUND($J$100*$I$100,2)</f>
        <v>2056.56</v>
      </c>
      <c r="V100" s="68">
        <f>ROUND($K$100*$I$100,2)</f>
        <v>0</v>
      </c>
      <c r="Y100" s="105">
        <v>4.7200000000000002E-3</v>
      </c>
      <c r="Z100" s="105">
        <f>$Y$100*$I$100</f>
        <v>5.1920000000000001E-2</v>
      </c>
      <c r="AA100" s="105">
        <v>0</v>
      </c>
      <c r="AB100" s="106">
        <f>$AA$100*$I$100</f>
        <v>0</v>
      </c>
      <c r="AJ100" s="63" t="s">
        <v>1582</v>
      </c>
      <c r="AL100" s="63" t="s">
        <v>1578</v>
      </c>
      <c r="AM100" s="63" t="s">
        <v>1536</v>
      </c>
      <c r="AQ100" s="63" t="s">
        <v>1577</v>
      </c>
      <c r="AW100" s="107">
        <f>IF($S$100="základní",$N$100,0)</f>
        <v>2056.56</v>
      </c>
      <c r="AX100" s="107">
        <f>IF($S$100="snížená",$N$100,0)</f>
        <v>0</v>
      </c>
      <c r="AY100" s="107">
        <f>IF($S$100="zákl. přenesená",$N$100,0)</f>
        <v>0</v>
      </c>
      <c r="AZ100" s="107">
        <f>IF($S$100="sníž. přenesená",$N$100,0)</f>
        <v>0</v>
      </c>
      <c r="BA100" s="107">
        <f>IF($S$100="nulová",$N$100,0)</f>
        <v>0</v>
      </c>
      <c r="BB100" s="63" t="s">
        <v>1501</v>
      </c>
      <c r="BC100" s="107">
        <f>ROUND($T$100*$I$100,2)</f>
        <v>2056.56</v>
      </c>
      <c r="BD100" s="63" t="s">
        <v>1582</v>
      </c>
      <c r="BE100" s="63" t="s">
        <v>2133</v>
      </c>
    </row>
    <row r="101" spans="1:57" s="3" customFormat="1" ht="27" customHeight="1">
      <c r="A101" s="100" t="s">
        <v>1781</v>
      </c>
      <c r="B101" s="100" t="s">
        <v>1578</v>
      </c>
      <c r="C101" s="98" t="s">
        <v>2134</v>
      </c>
      <c r="D101" s="431" t="s">
        <v>2135</v>
      </c>
      <c r="E101" s="432"/>
      <c r="F101" s="432"/>
      <c r="G101" s="432"/>
      <c r="H101" s="100" t="s">
        <v>1594</v>
      </c>
      <c r="I101" s="101">
        <v>3</v>
      </c>
      <c r="J101" s="424">
        <v>241.89999999999998</v>
      </c>
      <c r="K101" s="425"/>
      <c r="L101" s="425"/>
      <c r="M101" s="426"/>
      <c r="N101" s="383">
        <f>ROUND($T$101*$I$101,2)</f>
        <v>725.7</v>
      </c>
      <c r="O101" s="384"/>
      <c r="P101" s="99" t="s">
        <v>1595</v>
      </c>
      <c r="Q101" s="16"/>
      <c r="R101" s="103"/>
      <c r="S101" s="104" t="s">
        <v>1515</v>
      </c>
      <c r="T101" s="68">
        <f>$J$101+$K$101</f>
        <v>241.89999999999998</v>
      </c>
      <c r="U101" s="68">
        <f>ROUND($J$101*$I$101,2)</f>
        <v>725.7</v>
      </c>
      <c r="V101" s="68">
        <f>ROUND($K$101*$I$101,2)</f>
        <v>0</v>
      </c>
      <c r="Y101" s="105">
        <v>6.9100000000000003E-3</v>
      </c>
      <c r="Z101" s="105">
        <f>$Y$101*$I$101</f>
        <v>2.0730000000000002E-2</v>
      </c>
      <c r="AA101" s="105">
        <v>0</v>
      </c>
      <c r="AB101" s="106">
        <f>$AA$101*$I$101</f>
        <v>0</v>
      </c>
      <c r="AJ101" s="63" t="s">
        <v>1582</v>
      </c>
      <c r="AL101" s="63" t="s">
        <v>1578</v>
      </c>
      <c r="AM101" s="63" t="s">
        <v>1536</v>
      </c>
      <c r="AQ101" s="63" t="s">
        <v>1577</v>
      </c>
      <c r="AW101" s="107">
        <f>IF($S$101="základní",$N$101,0)</f>
        <v>725.7</v>
      </c>
      <c r="AX101" s="107">
        <f>IF($S$101="snížená",$N$101,0)</f>
        <v>0</v>
      </c>
      <c r="AY101" s="107">
        <f>IF($S$101="zákl. přenesená",$N$101,0)</f>
        <v>0</v>
      </c>
      <c r="AZ101" s="107">
        <f>IF($S$101="sníž. přenesená",$N$101,0)</f>
        <v>0</v>
      </c>
      <c r="BA101" s="107">
        <f>IF($S$101="nulová",$N$101,0)</f>
        <v>0</v>
      </c>
      <c r="BB101" s="63" t="s">
        <v>1501</v>
      </c>
      <c r="BC101" s="107">
        <f>ROUND($T$101*$I$101,2)</f>
        <v>725.7</v>
      </c>
      <c r="BD101" s="63" t="s">
        <v>1582</v>
      </c>
      <c r="BE101" s="63" t="s">
        <v>2136</v>
      </c>
    </row>
    <row r="102" spans="1:57" s="3" customFormat="1" ht="27" customHeight="1">
      <c r="A102" s="100" t="s">
        <v>1785</v>
      </c>
      <c r="B102" s="100" t="s">
        <v>1578</v>
      </c>
      <c r="C102" s="98" t="s">
        <v>2137</v>
      </c>
      <c r="D102" s="431" t="s">
        <v>2138</v>
      </c>
      <c r="E102" s="432"/>
      <c r="F102" s="432"/>
      <c r="G102" s="432"/>
      <c r="H102" s="100" t="s">
        <v>1594</v>
      </c>
      <c r="I102" s="101">
        <v>10</v>
      </c>
      <c r="J102" s="424">
        <v>334.56</v>
      </c>
      <c r="K102" s="425"/>
      <c r="L102" s="425"/>
      <c r="M102" s="426"/>
      <c r="N102" s="383">
        <f>ROUND($T$102*$I$102,2)</f>
        <v>3345.6</v>
      </c>
      <c r="O102" s="384"/>
      <c r="P102" s="99" t="s">
        <v>1595</v>
      </c>
      <c r="Q102" s="16"/>
      <c r="R102" s="103"/>
      <c r="S102" s="104" t="s">
        <v>1515</v>
      </c>
      <c r="T102" s="68">
        <f>$J$102+$K$102</f>
        <v>334.56</v>
      </c>
      <c r="U102" s="68">
        <f>ROUND($J$102*$I$102,2)</f>
        <v>3345.6</v>
      </c>
      <c r="V102" s="68">
        <f>ROUND($K$102*$I$102,2)</f>
        <v>0</v>
      </c>
      <c r="Y102" s="105">
        <v>7.2700000000000004E-3</v>
      </c>
      <c r="Z102" s="105">
        <f>$Y$102*$I$102</f>
        <v>7.2700000000000001E-2</v>
      </c>
      <c r="AA102" s="105">
        <v>0</v>
      </c>
      <c r="AB102" s="106">
        <f>$AA$102*$I$102</f>
        <v>0</v>
      </c>
      <c r="AJ102" s="63" t="s">
        <v>1582</v>
      </c>
      <c r="AL102" s="63" t="s">
        <v>1578</v>
      </c>
      <c r="AM102" s="63" t="s">
        <v>1536</v>
      </c>
      <c r="AQ102" s="63" t="s">
        <v>1577</v>
      </c>
      <c r="AW102" s="107">
        <f>IF($S$102="základní",$N$102,0)</f>
        <v>3345.6</v>
      </c>
      <c r="AX102" s="107">
        <f>IF($S$102="snížená",$N$102,0)</f>
        <v>0</v>
      </c>
      <c r="AY102" s="107">
        <f>IF($S$102="zákl. přenesená",$N$102,0)</f>
        <v>0</v>
      </c>
      <c r="AZ102" s="107">
        <f>IF($S$102="sníž. přenesená",$N$102,0)</f>
        <v>0</v>
      </c>
      <c r="BA102" s="107">
        <f>IF($S$102="nulová",$N$102,0)</f>
        <v>0</v>
      </c>
      <c r="BB102" s="63" t="s">
        <v>1501</v>
      </c>
      <c r="BC102" s="107">
        <f>ROUND($T$102*$I$102,2)</f>
        <v>3345.6</v>
      </c>
      <c r="BD102" s="63" t="s">
        <v>1582</v>
      </c>
      <c r="BE102" s="63" t="s">
        <v>2139</v>
      </c>
    </row>
    <row r="103" spans="1:57" s="3" customFormat="1" ht="27" customHeight="1">
      <c r="A103" s="100" t="s">
        <v>1494</v>
      </c>
      <c r="B103" s="100" t="s">
        <v>1578</v>
      </c>
      <c r="C103" s="98" t="s">
        <v>2137</v>
      </c>
      <c r="D103" s="431" t="s">
        <v>2138</v>
      </c>
      <c r="E103" s="432"/>
      <c r="F103" s="432"/>
      <c r="G103" s="432"/>
      <c r="H103" s="100" t="s">
        <v>1594</v>
      </c>
      <c r="I103" s="101">
        <v>2</v>
      </c>
      <c r="J103" s="424">
        <v>334.56</v>
      </c>
      <c r="K103" s="425"/>
      <c r="L103" s="425"/>
      <c r="M103" s="426"/>
      <c r="N103" s="383">
        <f>ROUND($T$103*$I$103,2)</f>
        <v>669.12</v>
      </c>
      <c r="O103" s="384"/>
      <c r="P103" s="99" t="s">
        <v>1595</v>
      </c>
      <c r="Q103" s="16"/>
      <c r="R103" s="103"/>
      <c r="S103" s="104" t="s">
        <v>1515</v>
      </c>
      <c r="T103" s="68">
        <f>$J$103+$K$103</f>
        <v>334.56</v>
      </c>
      <c r="U103" s="68">
        <f>ROUND($J$103*$I$103,2)</f>
        <v>669.12</v>
      </c>
      <c r="V103" s="68">
        <f>ROUND($K$103*$I$103,2)</f>
        <v>0</v>
      </c>
      <c r="Y103" s="105">
        <v>7.2700000000000004E-3</v>
      </c>
      <c r="Z103" s="105">
        <f>$Y$103*$I$103</f>
        <v>1.4540000000000001E-2</v>
      </c>
      <c r="AA103" s="105">
        <v>0</v>
      </c>
      <c r="AB103" s="106">
        <f>$AA$103*$I$103</f>
        <v>0</v>
      </c>
      <c r="AJ103" s="63" t="s">
        <v>1582</v>
      </c>
      <c r="AL103" s="63" t="s">
        <v>1578</v>
      </c>
      <c r="AM103" s="63" t="s">
        <v>1536</v>
      </c>
      <c r="AQ103" s="63" t="s">
        <v>1577</v>
      </c>
      <c r="AW103" s="107">
        <f>IF($S$103="základní",$N$103,0)</f>
        <v>669.12</v>
      </c>
      <c r="AX103" s="107">
        <f>IF($S$103="snížená",$N$103,0)</f>
        <v>0</v>
      </c>
      <c r="AY103" s="107">
        <f>IF($S$103="zákl. přenesená",$N$103,0)</f>
        <v>0</v>
      </c>
      <c r="AZ103" s="107">
        <f>IF($S$103="sníž. přenesená",$N$103,0)</f>
        <v>0</v>
      </c>
      <c r="BA103" s="107">
        <f>IF($S$103="nulová",$N$103,0)</f>
        <v>0</v>
      </c>
      <c r="BB103" s="63" t="s">
        <v>1501</v>
      </c>
      <c r="BC103" s="107">
        <f>ROUND($T$103*$I$103,2)</f>
        <v>669.12</v>
      </c>
      <c r="BD103" s="63" t="s">
        <v>1582</v>
      </c>
      <c r="BE103" s="63" t="s">
        <v>2140</v>
      </c>
    </row>
    <row r="104" spans="1:57" s="3" customFormat="1" ht="39" customHeight="1">
      <c r="A104" s="113" t="s">
        <v>1877</v>
      </c>
      <c r="B104" s="113" t="s">
        <v>1651</v>
      </c>
      <c r="C104" s="114" t="s">
        <v>2141</v>
      </c>
      <c r="D104" s="438" t="s">
        <v>2142</v>
      </c>
      <c r="E104" s="439"/>
      <c r="F104" s="439"/>
      <c r="G104" s="439"/>
      <c r="H104" s="113" t="s">
        <v>1594</v>
      </c>
      <c r="I104" s="115">
        <v>1</v>
      </c>
      <c r="J104" s="427">
        <v>14116.3</v>
      </c>
      <c r="K104" s="428"/>
      <c r="L104" s="428"/>
      <c r="M104" s="429"/>
      <c r="N104" s="440">
        <f>ROUND($T$104*$I$104,2)</f>
        <v>14116.3</v>
      </c>
      <c r="O104" s="482"/>
      <c r="P104" s="99"/>
      <c r="Q104" s="16"/>
      <c r="R104" s="103"/>
      <c r="S104" s="104" t="s">
        <v>1515</v>
      </c>
      <c r="T104" s="68">
        <f>$J$104+$K$104</f>
        <v>14116.3</v>
      </c>
      <c r="U104" s="68">
        <f>ROUND($J$104*$I$104,2)</f>
        <v>14116.3</v>
      </c>
      <c r="V104" s="68">
        <f>ROUND($K$104*$I$104,2)</f>
        <v>0</v>
      </c>
      <c r="Y104" s="105">
        <v>1.1199999999999999E-3</v>
      </c>
      <c r="Z104" s="105">
        <f>$Y$104*$I$104</f>
        <v>1.1199999999999999E-3</v>
      </c>
      <c r="AA104" s="105">
        <v>0</v>
      </c>
      <c r="AB104" s="106">
        <f>$AA$104*$I$104</f>
        <v>0</v>
      </c>
      <c r="AJ104" s="63" t="s">
        <v>1654</v>
      </c>
      <c r="AL104" s="63" t="s">
        <v>1651</v>
      </c>
      <c r="AM104" s="63" t="s">
        <v>1536</v>
      </c>
      <c r="AQ104" s="63" t="s">
        <v>1577</v>
      </c>
      <c r="AW104" s="107">
        <f>IF($S$104="základní",$N$104,0)</f>
        <v>14116.3</v>
      </c>
      <c r="AX104" s="107">
        <f>IF($S$104="snížená",$N$104,0)</f>
        <v>0</v>
      </c>
      <c r="AY104" s="107">
        <f>IF($S$104="zákl. přenesená",$N$104,0)</f>
        <v>0</v>
      </c>
      <c r="AZ104" s="107">
        <f>IF($S$104="sníž. přenesená",$N$104,0)</f>
        <v>0</v>
      </c>
      <c r="BA104" s="107">
        <f>IF($S$104="nulová",$N$104,0)</f>
        <v>0</v>
      </c>
      <c r="BB104" s="63" t="s">
        <v>1501</v>
      </c>
      <c r="BC104" s="107">
        <f>ROUND($T$104*$I$104,2)</f>
        <v>14116.3</v>
      </c>
      <c r="BD104" s="63" t="s">
        <v>1582</v>
      </c>
      <c r="BE104" s="63" t="s">
        <v>2143</v>
      </c>
    </row>
    <row r="105" spans="1:57" s="3" customFormat="1" ht="27" customHeight="1">
      <c r="A105" s="113" t="s">
        <v>1889</v>
      </c>
      <c r="B105" s="113" t="s">
        <v>1651</v>
      </c>
      <c r="C105" s="114" t="s">
        <v>2144</v>
      </c>
      <c r="D105" s="438" t="s">
        <v>2145</v>
      </c>
      <c r="E105" s="439"/>
      <c r="F105" s="439"/>
      <c r="G105" s="439"/>
      <c r="H105" s="113" t="s">
        <v>1594</v>
      </c>
      <c r="I105" s="115">
        <v>1</v>
      </c>
      <c r="J105" s="427">
        <v>21443</v>
      </c>
      <c r="K105" s="428"/>
      <c r="L105" s="428"/>
      <c r="M105" s="429"/>
      <c r="N105" s="440">
        <f>ROUND($T$105*$I$105,2)</f>
        <v>21443</v>
      </c>
      <c r="O105" s="482"/>
      <c r="P105" s="99"/>
      <c r="Q105" s="16"/>
      <c r="R105" s="103"/>
      <c r="S105" s="104" t="s">
        <v>1515</v>
      </c>
      <c r="T105" s="68">
        <f>$J$105+$K$105</f>
        <v>21443</v>
      </c>
      <c r="U105" s="68">
        <f>ROUND($J$105*$I$105,2)</f>
        <v>21443</v>
      </c>
      <c r="V105" s="68">
        <f>ROUND($K$105*$I$105,2)</f>
        <v>0</v>
      </c>
      <c r="Y105" s="105">
        <v>5.0000000000000001E-3</v>
      </c>
      <c r="Z105" s="105">
        <f>$Y$105*$I$105</f>
        <v>5.0000000000000001E-3</v>
      </c>
      <c r="AA105" s="105">
        <v>0</v>
      </c>
      <c r="AB105" s="106">
        <f>$AA$105*$I$105</f>
        <v>0</v>
      </c>
      <c r="AJ105" s="63" t="s">
        <v>1654</v>
      </c>
      <c r="AL105" s="63" t="s">
        <v>1651</v>
      </c>
      <c r="AM105" s="63" t="s">
        <v>1536</v>
      </c>
      <c r="AQ105" s="63" t="s">
        <v>1577</v>
      </c>
      <c r="AW105" s="107">
        <f>IF($S$105="základní",$N$105,0)</f>
        <v>21443</v>
      </c>
      <c r="AX105" s="107">
        <f>IF($S$105="snížená",$N$105,0)</f>
        <v>0</v>
      </c>
      <c r="AY105" s="107">
        <f>IF($S$105="zákl. přenesená",$N$105,0)</f>
        <v>0</v>
      </c>
      <c r="AZ105" s="107">
        <f>IF($S$105="sníž. přenesená",$N$105,0)</f>
        <v>0</v>
      </c>
      <c r="BA105" s="107">
        <f>IF($S$105="nulová",$N$105,0)</f>
        <v>0</v>
      </c>
      <c r="BB105" s="63" t="s">
        <v>1501</v>
      </c>
      <c r="BC105" s="107">
        <f>ROUND($T$105*$I$105,2)</f>
        <v>21443</v>
      </c>
      <c r="BD105" s="63" t="s">
        <v>1582</v>
      </c>
      <c r="BE105" s="63" t="s">
        <v>2146</v>
      </c>
    </row>
    <row r="106" spans="1:57" s="3" customFormat="1" ht="27" customHeight="1">
      <c r="A106" s="100" t="s">
        <v>1654</v>
      </c>
      <c r="B106" s="100" t="s">
        <v>1578</v>
      </c>
      <c r="C106" s="98" t="s">
        <v>2147</v>
      </c>
      <c r="D106" s="431" t="s">
        <v>2148</v>
      </c>
      <c r="E106" s="432"/>
      <c r="F106" s="432"/>
      <c r="G106" s="432"/>
      <c r="H106" s="100" t="s">
        <v>1594</v>
      </c>
      <c r="I106" s="101">
        <v>1</v>
      </c>
      <c r="J106" s="424">
        <v>74.61999999999999</v>
      </c>
      <c r="K106" s="425"/>
      <c r="L106" s="425"/>
      <c r="M106" s="426"/>
      <c r="N106" s="383">
        <f>ROUND($T$106*$I$106,2)</f>
        <v>74.62</v>
      </c>
      <c r="O106" s="384"/>
      <c r="P106" s="99" t="s">
        <v>1595</v>
      </c>
      <c r="Q106" s="16"/>
      <c r="R106" s="103"/>
      <c r="S106" s="104" t="s">
        <v>1515</v>
      </c>
      <c r="T106" s="68">
        <f>$J$106+$K$106</f>
        <v>74.61999999999999</v>
      </c>
      <c r="U106" s="68">
        <f>ROUND($J$106*$I$106,2)</f>
        <v>74.62</v>
      </c>
      <c r="V106" s="68">
        <f>ROUND($K$106*$I$106,2)</f>
        <v>0</v>
      </c>
      <c r="Y106" s="105">
        <v>2.0000000000000001E-4</v>
      </c>
      <c r="Z106" s="105">
        <f>$Y$106*$I$106</f>
        <v>2.0000000000000001E-4</v>
      </c>
      <c r="AA106" s="105">
        <v>0</v>
      </c>
      <c r="AB106" s="106">
        <f>$AA$106*$I$106</f>
        <v>0</v>
      </c>
      <c r="AJ106" s="63" t="s">
        <v>1582</v>
      </c>
      <c r="AL106" s="63" t="s">
        <v>1578</v>
      </c>
      <c r="AM106" s="63" t="s">
        <v>1536</v>
      </c>
      <c r="AQ106" s="63" t="s">
        <v>1577</v>
      </c>
      <c r="AW106" s="107">
        <f>IF($S$106="základní",$N$106,0)</f>
        <v>74.62</v>
      </c>
      <c r="AX106" s="107">
        <f>IF($S$106="snížená",$N$106,0)</f>
        <v>0</v>
      </c>
      <c r="AY106" s="107">
        <f>IF($S$106="zákl. přenesená",$N$106,0)</f>
        <v>0</v>
      </c>
      <c r="AZ106" s="107">
        <f>IF($S$106="sníž. přenesená",$N$106,0)</f>
        <v>0</v>
      </c>
      <c r="BA106" s="107">
        <f>IF($S$106="nulová",$N$106,0)</f>
        <v>0</v>
      </c>
      <c r="BB106" s="63" t="s">
        <v>1501</v>
      </c>
      <c r="BC106" s="107">
        <f>ROUND($T$106*$I$106,2)</f>
        <v>74.62</v>
      </c>
      <c r="BD106" s="63" t="s">
        <v>1582</v>
      </c>
      <c r="BE106" s="63" t="s">
        <v>2149</v>
      </c>
    </row>
    <row r="107" spans="1:57" s="3" customFormat="1" ht="39" customHeight="1">
      <c r="A107" s="100" t="s">
        <v>1931</v>
      </c>
      <c r="B107" s="100" t="s">
        <v>1578</v>
      </c>
      <c r="C107" s="98" t="s">
        <v>2150</v>
      </c>
      <c r="D107" s="431" t="s">
        <v>2151</v>
      </c>
      <c r="E107" s="432"/>
      <c r="F107" s="432"/>
      <c r="G107" s="432"/>
      <c r="H107" s="100" t="s">
        <v>1594</v>
      </c>
      <c r="I107" s="101">
        <v>2</v>
      </c>
      <c r="J107" s="424">
        <v>103.32</v>
      </c>
      <c r="K107" s="425"/>
      <c r="L107" s="425"/>
      <c r="M107" s="426"/>
      <c r="N107" s="383">
        <f>ROUND($T$107*$I$107,2)</f>
        <v>206.64</v>
      </c>
      <c r="O107" s="384"/>
      <c r="P107" s="99" t="s">
        <v>1595</v>
      </c>
      <c r="Q107" s="16"/>
      <c r="R107" s="103"/>
      <c r="S107" s="104" t="s">
        <v>1515</v>
      </c>
      <c r="T107" s="68">
        <f>$J$107+$K$107</f>
        <v>103.32</v>
      </c>
      <c r="U107" s="68">
        <f>ROUND($J$107*$I$107,2)</f>
        <v>206.64</v>
      </c>
      <c r="V107" s="68">
        <f>ROUND($K$107*$I$107,2)</f>
        <v>0</v>
      </c>
      <c r="Y107" s="105">
        <v>2.4000000000000001E-4</v>
      </c>
      <c r="Z107" s="105">
        <f>$Y$107*$I$107</f>
        <v>4.8000000000000001E-4</v>
      </c>
      <c r="AA107" s="105">
        <v>0</v>
      </c>
      <c r="AB107" s="106">
        <f>$AA$107*$I$107</f>
        <v>0</v>
      </c>
      <c r="AJ107" s="63" t="s">
        <v>1582</v>
      </c>
      <c r="AL107" s="63" t="s">
        <v>1578</v>
      </c>
      <c r="AM107" s="63" t="s">
        <v>1536</v>
      </c>
      <c r="AQ107" s="63" t="s">
        <v>1577</v>
      </c>
      <c r="AW107" s="107">
        <f>IF($S$107="základní",$N$107,0)</f>
        <v>206.64</v>
      </c>
      <c r="AX107" s="107">
        <f>IF($S$107="snížená",$N$107,0)</f>
        <v>0</v>
      </c>
      <c r="AY107" s="107">
        <f>IF($S$107="zákl. přenesená",$N$107,0)</f>
        <v>0</v>
      </c>
      <c r="AZ107" s="107">
        <f>IF($S$107="sníž. přenesená",$N$107,0)</f>
        <v>0</v>
      </c>
      <c r="BA107" s="107">
        <f>IF($S$107="nulová",$N$107,0)</f>
        <v>0</v>
      </c>
      <c r="BB107" s="63" t="s">
        <v>1501</v>
      </c>
      <c r="BC107" s="107">
        <f>ROUND($T$107*$I$107,2)</f>
        <v>206.64</v>
      </c>
      <c r="BD107" s="63" t="s">
        <v>1582</v>
      </c>
      <c r="BE107" s="63" t="s">
        <v>2152</v>
      </c>
    </row>
    <row r="108" spans="1:57" s="3" customFormat="1" ht="39" customHeight="1">
      <c r="A108" s="100" t="s">
        <v>1923</v>
      </c>
      <c r="B108" s="100" t="s">
        <v>1578</v>
      </c>
      <c r="C108" s="98" t="s">
        <v>2153</v>
      </c>
      <c r="D108" s="431" t="s">
        <v>2154</v>
      </c>
      <c r="E108" s="432"/>
      <c r="F108" s="432"/>
      <c r="G108" s="432"/>
      <c r="H108" s="100" t="s">
        <v>1594</v>
      </c>
      <c r="I108" s="101">
        <v>1</v>
      </c>
      <c r="J108" s="424">
        <v>227.95999999999998</v>
      </c>
      <c r="K108" s="425"/>
      <c r="L108" s="425"/>
      <c r="M108" s="426"/>
      <c r="N108" s="383">
        <f>ROUND($T$108*$I$108,2)</f>
        <v>227.96</v>
      </c>
      <c r="O108" s="384"/>
      <c r="P108" s="99" t="s">
        <v>1595</v>
      </c>
      <c r="Q108" s="16"/>
      <c r="R108" s="103"/>
      <c r="S108" s="104" t="s">
        <v>1515</v>
      </c>
      <c r="T108" s="68">
        <f>$J$108+$K$108</f>
        <v>227.95999999999998</v>
      </c>
      <c r="U108" s="68">
        <f>ROUND($J$108*$I$108,2)</f>
        <v>227.96</v>
      </c>
      <c r="V108" s="68">
        <f>ROUND($K$108*$I$108,2)</f>
        <v>0</v>
      </c>
      <c r="Y108" s="105">
        <v>6.0999999999999997E-4</v>
      </c>
      <c r="Z108" s="105">
        <f>$Y$108*$I$108</f>
        <v>6.0999999999999997E-4</v>
      </c>
      <c r="AA108" s="105">
        <v>0</v>
      </c>
      <c r="AB108" s="106">
        <f>$AA$108*$I$108</f>
        <v>0</v>
      </c>
      <c r="AJ108" s="63" t="s">
        <v>1582</v>
      </c>
      <c r="AL108" s="63" t="s">
        <v>1578</v>
      </c>
      <c r="AM108" s="63" t="s">
        <v>1536</v>
      </c>
      <c r="AQ108" s="63" t="s">
        <v>1577</v>
      </c>
      <c r="AW108" s="107">
        <f>IF($S$108="základní",$N$108,0)</f>
        <v>227.96</v>
      </c>
      <c r="AX108" s="107">
        <f>IF($S$108="snížená",$N$108,0)</f>
        <v>0</v>
      </c>
      <c r="AY108" s="107">
        <f>IF($S$108="zákl. přenesená",$N$108,0)</f>
        <v>0</v>
      </c>
      <c r="AZ108" s="107">
        <f>IF($S$108="sníž. přenesená",$N$108,0)</f>
        <v>0</v>
      </c>
      <c r="BA108" s="107">
        <f>IF($S$108="nulová",$N$108,0)</f>
        <v>0</v>
      </c>
      <c r="BB108" s="63" t="s">
        <v>1501</v>
      </c>
      <c r="BC108" s="107">
        <f>ROUND($T$108*$I$108,2)</f>
        <v>227.96</v>
      </c>
      <c r="BD108" s="63" t="s">
        <v>1582</v>
      </c>
      <c r="BE108" s="63" t="s">
        <v>2155</v>
      </c>
    </row>
    <row r="109" spans="1:57" s="3" customFormat="1" ht="27" customHeight="1">
      <c r="A109" s="100" t="s">
        <v>1927</v>
      </c>
      <c r="B109" s="100" t="s">
        <v>1578</v>
      </c>
      <c r="C109" s="98" t="s">
        <v>2156</v>
      </c>
      <c r="D109" s="431" t="s">
        <v>2157</v>
      </c>
      <c r="E109" s="432"/>
      <c r="F109" s="432"/>
      <c r="G109" s="432"/>
      <c r="H109" s="100" t="s">
        <v>1738</v>
      </c>
      <c r="I109" s="101">
        <v>1</v>
      </c>
      <c r="J109" s="424">
        <v>14116.3</v>
      </c>
      <c r="K109" s="425"/>
      <c r="L109" s="425"/>
      <c r="M109" s="426"/>
      <c r="N109" s="383">
        <f>ROUND($T$109*$I$109,2)</f>
        <v>14116.3</v>
      </c>
      <c r="O109" s="384"/>
      <c r="P109" s="99" t="s">
        <v>1595</v>
      </c>
      <c r="Q109" s="16"/>
      <c r="R109" s="103"/>
      <c r="S109" s="104" t="s">
        <v>1515</v>
      </c>
      <c r="T109" s="68">
        <f>$J$109+$K$109</f>
        <v>14116.3</v>
      </c>
      <c r="U109" s="68">
        <f>ROUND($J$109*$I$109,2)</f>
        <v>14116.3</v>
      </c>
      <c r="V109" s="68">
        <f>ROUND($K$109*$I$109,2)</f>
        <v>0</v>
      </c>
      <c r="Y109" s="105">
        <v>9.5600000000000008E-3</v>
      </c>
      <c r="Z109" s="105">
        <f>$Y$109*$I$109</f>
        <v>9.5600000000000008E-3</v>
      </c>
      <c r="AA109" s="105">
        <v>0</v>
      </c>
      <c r="AB109" s="106">
        <f>$AA$109*$I$109</f>
        <v>0</v>
      </c>
      <c r="AJ109" s="63" t="s">
        <v>1582</v>
      </c>
      <c r="AL109" s="63" t="s">
        <v>1578</v>
      </c>
      <c r="AM109" s="63" t="s">
        <v>1536</v>
      </c>
      <c r="AQ109" s="63" t="s">
        <v>1577</v>
      </c>
      <c r="AW109" s="107">
        <f>IF($S$109="základní",$N$109,0)</f>
        <v>14116.3</v>
      </c>
      <c r="AX109" s="107">
        <f>IF($S$109="snížená",$N$109,0)</f>
        <v>0</v>
      </c>
      <c r="AY109" s="107">
        <f>IF($S$109="zákl. přenesená",$N$109,0)</f>
        <v>0</v>
      </c>
      <c r="AZ109" s="107">
        <f>IF($S$109="sníž. přenesená",$N$109,0)</f>
        <v>0</v>
      </c>
      <c r="BA109" s="107">
        <f>IF($S$109="nulová",$N$109,0)</f>
        <v>0</v>
      </c>
      <c r="BB109" s="63" t="s">
        <v>1501</v>
      </c>
      <c r="BC109" s="107">
        <f>ROUND($T$109*$I$109,2)</f>
        <v>14116.3</v>
      </c>
      <c r="BD109" s="63" t="s">
        <v>1582</v>
      </c>
      <c r="BE109" s="63" t="s">
        <v>2158</v>
      </c>
    </row>
    <row r="110" spans="1:57" s="3" customFormat="1" ht="15.75" customHeight="1">
      <c r="A110" s="100" t="s">
        <v>1815</v>
      </c>
      <c r="B110" s="100" t="s">
        <v>1578</v>
      </c>
      <c r="C110" s="98" t="s">
        <v>2159</v>
      </c>
      <c r="D110" s="431" t="s">
        <v>2160</v>
      </c>
      <c r="E110" s="432"/>
      <c r="F110" s="432"/>
      <c r="G110" s="432"/>
      <c r="H110" s="100" t="s">
        <v>1594</v>
      </c>
      <c r="I110" s="101">
        <v>1</v>
      </c>
      <c r="J110" s="424">
        <v>2870</v>
      </c>
      <c r="K110" s="425"/>
      <c r="L110" s="425"/>
      <c r="M110" s="426"/>
      <c r="N110" s="383">
        <f>ROUND($T$110*$I$110,2)</f>
        <v>2870</v>
      </c>
      <c r="O110" s="384"/>
      <c r="P110" s="99"/>
      <c r="Q110" s="16"/>
      <c r="R110" s="103"/>
      <c r="S110" s="104" t="s">
        <v>1515</v>
      </c>
      <c r="T110" s="68">
        <f>$J$110+$K$110</f>
        <v>2870</v>
      </c>
      <c r="U110" s="68">
        <f>ROUND($J$110*$I$110,2)</f>
        <v>2870</v>
      </c>
      <c r="V110" s="68">
        <f>ROUND($K$110*$I$110,2)</f>
        <v>0</v>
      </c>
      <c r="Y110" s="105">
        <v>0</v>
      </c>
      <c r="Z110" s="105">
        <f>$Y$110*$I$110</f>
        <v>0</v>
      </c>
      <c r="AA110" s="105">
        <v>0</v>
      </c>
      <c r="AB110" s="106">
        <f>$AA$110*$I$110</f>
        <v>0</v>
      </c>
      <c r="AJ110" s="63" t="s">
        <v>1582</v>
      </c>
      <c r="AL110" s="63" t="s">
        <v>1578</v>
      </c>
      <c r="AM110" s="63" t="s">
        <v>1536</v>
      </c>
      <c r="AQ110" s="63" t="s">
        <v>1577</v>
      </c>
      <c r="AW110" s="107">
        <f>IF($S$110="základní",$N$110,0)</f>
        <v>2870</v>
      </c>
      <c r="AX110" s="107">
        <f>IF($S$110="snížená",$N$110,0)</f>
        <v>0</v>
      </c>
      <c r="AY110" s="107">
        <f>IF($S$110="zákl. přenesená",$N$110,0)</f>
        <v>0</v>
      </c>
      <c r="AZ110" s="107">
        <f>IF($S$110="sníž. přenesená",$N$110,0)</f>
        <v>0</v>
      </c>
      <c r="BA110" s="107">
        <f>IF($S$110="nulová",$N$110,0)</f>
        <v>0</v>
      </c>
      <c r="BB110" s="63" t="s">
        <v>1501</v>
      </c>
      <c r="BC110" s="107">
        <f>ROUND($T$110*$I$110,2)</f>
        <v>2870</v>
      </c>
      <c r="BD110" s="63" t="s">
        <v>1582</v>
      </c>
      <c r="BE110" s="63" t="s">
        <v>2161</v>
      </c>
    </row>
    <row r="111" spans="1:57" s="3" customFormat="1" ht="15.75" customHeight="1">
      <c r="A111" s="100" t="s">
        <v>1865</v>
      </c>
      <c r="B111" s="100" t="s">
        <v>1578</v>
      </c>
      <c r="C111" s="98" t="s">
        <v>2162</v>
      </c>
      <c r="D111" s="431" t="s">
        <v>2163</v>
      </c>
      <c r="E111" s="432"/>
      <c r="F111" s="432"/>
      <c r="G111" s="432"/>
      <c r="H111" s="100" t="s">
        <v>1921</v>
      </c>
      <c r="I111" s="101">
        <v>70</v>
      </c>
      <c r="J111" s="424">
        <v>28.7</v>
      </c>
      <c r="K111" s="425"/>
      <c r="L111" s="425"/>
      <c r="M111" s="426"/>
      <c r="N111" s="383">
        <f>ROUND($T$111*$I$111,2)</f>
        <v>2009</v>
      </c>
      <c r="O111" s="384"/>
      <c r="P111" s="99"/>
      <c r="Q111" s="16"/>
      <c r="R111" s="103"/>
      <c r="S111" s="104" t="s">
        <v>1515</v>
      </c>
      <c r="T111" s="68">
        <f>$J$111+$K$111</f>
        <v>28.7</v>
      </c>
      <c r="U111" s="68">
        <f>ROUND($J$111*$I$111,2)</f>
        <v>2009</v>
      </c>
      <c r="V111" s="68">
        <f>ROUND($K$111*$I$111,2)</f>
        <v>0</v>
      </c>
      <c r="Y111" s="105">
        <v>0</v>
      </c>
      <c r="Z111" s="105">
        <f>$Y$111*$I$111</f>
        <v>0</v>
      </c>
      <c r="AA111" s="105">
        <v>0</v>
      </c>
      <c r="AB111" s="106">
        <f>$AA$111*$I$111</f>
        <v>0</v>
      </c>
      <c r="AJ111" s="63" t="s">
        <v>1582</v>
      </c>
      <c r="AL111" s="63" t="s">
        <v>1578</v>
      </c>
      <c r="AM111" s="63" t="s">
        <v>1536</v>
      </c>
      <c r="AQ111" s="63" t="s">
        <v>1577</v>
      </c>
      <c r="AW111" s="107">
        <f>IF($S$111="základní",$N$111,0)</f>
        <v>2009</v>
      </c>
      <c r="AX111" s="107">
        <f>IF($S$111="snížená",$N$111,0)</f>
        <v>0</v>
      </c>
      <c r="AY111" s="107">
        <f>IF($S$111="zákl. přenesená",$N$111,0)</f>
        <v>0</v>
      </c>
      <c r="AZ111" s="107">
        <f>IF($S$111="sníž. přenesená",$N$111,0)</f>
        <v>0</v>
      </c>
      <c r="BA111" s="107">
        <f>IF($S$111="nulová",$N$111,0)</f>
        <v>0</v>
      </c>
      <c r="BB111" s="63" t="s">
        <v>1501</v>
      </c>
      <c r="BC111" s="107">
        <f>ROUND($T$111*$I$111,2)</f>
        <v>2009</v>
      </c>
      <c r="BD111" s="63" t="s">
        <v>1582</v>
      </c>
      <c r="BE111" s="63" t="s">
        <v>2164</v>
      </c>
    </row>
    <row r="112" spans="1:57" s="3" customFormat="1" ht="15.75" customHeight="1">
      <c r="A112" s="100" t="s">
        <v>2165</v>
      </c>
      <c r="B112" s="100" t="s">
        <v>1578</v>
      </c>
      <c r="C112" s="98" t="s">
        <v>2166</v>
      </c>
      <c r="D112" s="431" t="s">
        <v>2167</v>
      </c>
      <c r="E112" s="432"/>
      <c r="F112" s="432"/>
      <c r="G112" s="432"/>
      <c r="H112" s="100" t="s">
        <v>1921</v>
      </c>
      <c r="I112" s="101">
        <v>800</v>
      </c>
      <c r="J112" s="424">
        <v>28.7</v>
      </c>
      <c r="K112" s="425"/>
      <c r="L112" s="425"/>
      <c r="M112" s="426"/>
      <c r="N112" s="383">
        <f>ROUND($T$112*$I$112,2)</f>
        <v>22960</v>
      </c>
      <c r="O112" s="384"/>
      <c r="P112" s="99"/>
      <c r="Q112" s="16"/>
      <c r="R112" s="103"/>
      <c r="S112" s="104" t="s">
        <v>1515</v>
      </c>
      <c r="T112" s="68">
        <f>$J$112+$K$112</f>
        <v>28.7</v>
      </c>
      <c r="U112" s="68">
        <f>ROUND($J$112*$I$112,2)</f>
        <v>22960</v>
      </c>
      <c r="V112" s="68">
        <f>ROUND($K$112*$I$112,2)</f>
        <v>0</v>
      </c>
      <c r="Y112" s="105">
        <v>0</v>
      </c>
      <c r="Z112" s="105">
        <f>$Y$112*$I$112</f>
        <v>0</v>
      </c>
      <c r="AA112" s="105">
        <v>0</v>
      </c>
      <c r="AB112" s="106">
        <f>$AA$112*$I$112</f>
        <v>0</v>
      </c>
      <c r="AJ112" s="63" t="s">
        <v>1582</v>
      </c>
      <c r="AL112" s="63" t="s">
        <v>1578</v>
      </c>
      <c r="AM112" s="63" t="s">
        <v>1536</v>
      </c>
      <c r="AQ112" s="63" t="s">
        <v>1577</v>
      </c>
      <c r="AW112" s="107">
        <f>IF($S$112="základní",$N$112,0)</f>
        <v>22960</v>
      </c>
      <c r="AX112" s="107">
        <f>IF($S$112="snížená",$N$112,0)</f>
        <v>0</v>
      </c>
      <c r="AY112" s="107">
        <f>IF($S$112="zákl. přenesená",$N$112,0)</f>
        <v>0</v>
      </c>
      <c r="AZ112" s="107">
        <f>IF($S$112="sníž. přenesená",$N$112,0)</f>
        <v>0</v>
      </c>
      <c r="BA112" s="107">
        <f>IF($S$112="nulová",$N$112,0)</f>
        <v>0</v>
      </c>
      <c r="BB112" s="63" t="s">
        <v>1501</v>
      </c>
      <c r="BC112" s="107">
        <f>ROUND($T$112*$I$112,2)</f>
        <v>22960</v>
      </c>
      <c r="BD112" s="63" t="s">
        <v>1582</v>
      </c>
      <c r="BE112" s="63" t="s">
        <v>2168</v>
      </c>
    </row>
    <row r="113" spans="1:57" s="3" customFormat="1" ht="15.75" customHeight="1">
      <c r="A113" s="100" t="s">
        <v>2035</v>
      </c>
      <c r="B113" s="100" t="s">
        <v>1578</v>
      </c>
      <c r="C113" s="98" t="s">
        <v>2169</v>
      </c>
      <c r="D113" s="431" t="s">
        <v>2170</v>
      </c>
      <c r="E113" s="432"/>
      <c r="F113" s="432"/>
      <c r="G113" s="432"/>
      <c r="H113" s="100" t="s">
        <v>1594</v>
      </c>
      <c r="I113" s="101">
        <v>1</v>
      </c>
      <c r="J113" s="424">
        <v>214.01999999999998</v>
      </c>
      <c r="K113" s="425"/>
      <c r="L113" s="425"/>
      <c r="M113" s="426"/>
      <c r="N113" s="383">
        <f>ROUND($T$113*$I$113,2)</f>
        <v>214.02</v>
      </c>
      <c r="O113" s="384"/>
      <c r="P113" s="99" t="s">
        <v>1595</v>
      </c>
      <c r="Q113" s="16"/>
      <c r="R113" s="103"/>
      <c r="S113" s="104" t="s">
        <v>1515</v>
      </c>
      <c r="T113" s="68">
        <f>$J$113+$K$113</f>
        <v>214.01999999999998</v>
      </c>
      <c r="U113" s="68">
        <f>ROUND($J$113*$I$113,2)</f>
        <v>214.02</v>
      </c>
      <c r="V113" s="68">
        <f>ROUND($K$113*$I$113,2)</f>
        <v>0</v>
      </c>
      <c r="Y113" s="105">
        <v>5.1000000000000004E-3</v>
      </c>
      <c r="Z113" s="105">
        <f>$Y$113*$I$113</f>
        <v>5.1000000000000004E-3</v>
      </c>
      <c r="AA113" s="105">
        <v>2.5999999999999999E-2</v>
      </c>
      <c r="AB113" s="106">
        <f>$AA$113*$I$113</f>
        <v>2.5999999999999999E-2</v>
      </c>
      <c r="AJ113" s="63" t="s">
        <v>1582</v>
      </c>
      <c r="AL113" s="63" t="s">
        <v>1578</v>
      </c>
      <c r="AM113" s="63" t="s">
        <v>1536</v>
      </c>
      <c r="AQ113" s="63" t="s">
        <v>1577</v>
      </c>
      <c r="AW113" s="107">
        <f>IF($S$113="základní",$N$113,0)</f>
        <v>214.02</v>
      </c>
      <c r="AX113" s="107">
        <f>IF($S$113="snížená",$N$113,0)</f>
        <v>0</v>
      </c>
      <c r="AY113" s="107">
        <f>IF($S$113="zákl. přenesená",$N$113,0)</f>
        <v>0</v>
      </c>
      <c r="AZ113" s="107">
        <f>IF($S$113="sníž. přenesená",$N$113,0)</f>
        <v>0</v>
      </c>
      <c r="BA113" s="107">
        <f>IF($S$113="nulová",$N$113,0)</f>
        <v>0</v>
      </c>
      <c r="BB113" s="63" t="s">
        <v>1501</v>
      </c>
      <c r="BC113" s="107">
        <f>ROUND($T$113*$I$113,2)</f>
        <v>214.02</v>
      </c>
      <c r="BD113" s="63" t="s">
        <v>1582</v>
      </c>
      <c r="BE113" s="63" t="s">
        <v>2171</v>
      </c>
    </row>
    <row r="114" spans="1:57" s="3" customFormat="1" ht="15.75" customHeight="1">
      <c r="A114" s="100" t="s">
        <v>2172</v>
      </c>
      <c r="B114" s="100" t="s">
        <v>1578</v>
      </c>
      <c r="C114" s="98" t="s">
        <v>2173</v>
      </c>
      <c r="D114" s="431" t="s">
        <v>2174</v>
      </c>
      <c r="E114" s="432"/>
      <c r="F114" s="432"/>
      <c r="G114" s="432"/>
      <c r="H114" s="100" t="s">
        <v>1594</v>
      </c>
      <c r="I114" s="101">
        <v>1</v>
      </c>
      <c r="J114" s="424">
        <v>441.97999999999996</v>
      </c>
      <c r="K114" s="425"/>
      <c r="L114" s="425"/>
      <c r="M114" s="426"/>
      <c r="N114" s="383">
        <f>ROUND($T$114*$I$114,2)</f>
        <v>441.98</v>
      </c>
      <c r="O114" s="384"/>
      <c r="P114" s="99" t="s">
        <v>1595</v>
      </c>
      <c r="Q114" s="16"/>
      <c r="R114" s="103"/>
      <c r="S114" s="104" t="s">
        <v>1515</v>
      </c>
      <c r="T114" s="68">
        <f>$J$114+$K$114</f>
        <v>441.97999999999996</v>
      </c>
      <c r="U114" s="68">
        <f>ROUND($J$114*$I$114,2)</f>
        <v>441.98</v>
      </c>
      <c r="V114" s="68">
        <f>ROUND($K$114*$I$114,2)</f>
        <v>0</v>
      </c>
      <c r="Y114" s="105">
        <v>1.4619999999999999E-2</v>
      </c>
      <c r="Z114" s="105">
        <f>$Y$114*$I$114</f>
        <v>1.4619999999999999E-2</v>
      </c>
      <c r="AA114" s="105">
        <v>8.5000000000000006E-2</v>
      </c>
      <c r="AB114" s="106">
        <f>$AA$114*$I$114</f>
        <v>8.5000000000000006E-2</v>
      </c>
      <c r="AJ114" s="63" t="s">
        <v>1582</v>
      </c>
      <c r="AL114" s="63" t="s">
        <v>1578</v>
      </c>
      <c r="AM114" s="63" t="s">
        <v>1536</v>
      </c>
      <c r="AQ114" s="63" t="s">
        <v>1577</v>
      </c>
      <c r="AW114" s="107">
        <f>IF($S$114="základní",$N$114,0)</f>
        <v>441.98</v>
      </c>
      <c r="AX114" s="107">
        <f>IF($S$114="snížená",$N$114,0)</f>
        <v>0</v>
      </c>
      <c r="AY114" s="107">
        <f>IF($S$114="zákl. přenesená",$N$114,0)</f>
        <v>0</v>
      </c>
      <c r="AZ114" s="107">
        <f>IF($S$114="sníž. přenesená",$N$114,0)</f>
        <v>0</v>
      </c>
      <c r="BA114" s="107">
        <f>IF($S$114="nulová",$N$114,0)</f>
        <v>0</v>
      </c>
      <c r="BB114" s="63" t="s">
        <v>1501</v>
      </c>
      <c r="BC114" s="107">
        <f>ROUND($T$114*$I$114,2)</f>
        <v>441.98</v>
      </c>
      <c r="BD114" s="63" t="s">
        <v>1582</v>
      </c>
      <c r="BE114" s="63" t="s">
        <v>2175</v>
      </c>
    </row>
    <row r="115" spans="1:57" s="3" customFormat="1" ht="15.75" customHeight="1">
      <c r="A115" s="100" t="s">
        <v>1765</v>
      </c>
      <c r="B115" s="100" t="s">
        <v>1578</v>
      </c>
      <c r="C115" s="98" t="s">
        <v>2176</v>
      </c>
      <c r="D115" s="431" t="s">
        <v>2177</v>
      </c>
      <c r="E115" s="432"/>
      <c r="F115" s="432"/>
      <c r="G115" s="432"/>
      <c r="H115" s="100" t="s">
        <v>1594</v>
      </c>
      <c r="I115" s="101">
        <v>1</v>
      </c>
      <c r="J115" s="424">
        <v>208.28</v>
      </c>
      <c r="K115" s="425"/>
      <c r="L115" s="425"/>
      <c r="M115" s="426"/>
      <c r="N115" s="383">
        <f>ROUND($T$115*$I$115,2)</f>
        <v>208.28</v>
      </c>
      <c r="O115" s="384"/>
      <c r="P115" s="99" t="s">
        <v>1595</v>
      </c>
      <c r="Q115" s="16"/>
      <c r="R115" s="103"/>
      <c r="S115" s="104" t="s">
        <v>1515</v>
      </c>
      <c r="T115" s="68">
        <f>$J$115+$K$115</f>
        <v>208.28</v>
      </c>
      <c r="U115" s="68">
        <f>ROUND($J$115*$I$115,2)</f>
        <v>208.28</v>
      </c>
      <c r="V115" s="68">
        <f>ROUND($K$115*$I$115,2)</f>
        <v>0</v>
      </c>
      <c r="Y115" s="105">
        <v>8.1999999999999998E-4</v>
      </c>
      <c r="Z115" s="105">
        <f>$Y$115*$I$115</f>
        <v>8.1999999999999998E-4</v>
      </c>
      <c r="AA115" s="105">
        <v>0</v>
      </c>
      <c r="AB115" s="106">
        <f>$AA$115*$I$115</f>
        <v>0</v>
      </c>
      <c r="AJ115" s="63" t="s">
        <v>1582</v>
      </c>
      <c r="AL115" s="63" t="s">
        <v>1578</v>
      </c>
      <c r="AM115" s="63" t="s">
        <v>1536</v>
      </c>
      <c r="AQ115" s="63" t="s">
        <v>1577</v>
      </c>
      <c r="AW115" s="107">
        <f>IF($S$115="základní",$N$115,0)</f>
        <v>208.28</v>
      </c>
      <c r="AX115" s="107">
        <f>IF($S$115="snížená",$N$115,0)</f>
        <v>0</v>
      </c>
      <c r="AY115" s="107">
        <f>IF($S$115="zákl. přenesená",$N$115,0)</f>
        <v>0</v>
      </c>
      <c r="AZ115" s="107">
        <f>IF($S$115="sníž. přenesená",$N$115,0)</f>
        <v>0</v>
      </c>
      <c r="BA115" s="107">
        <f>IF($S$115="nulová",$N$115,0)</f>
        <v>0</v>
      </c>
      <c r="BB115" s="63" t="s">
        <v>1501</v>
      </c>
      <c r="BC115" s="107">
        <f>ROUND($T$115*$I$115,2)</f>
        <v>208.28</v>
      </c>
      <c r="BD115" s="63" t="s">
        <v>1582</v>
      </c>
      <c r="BE115" s="63" t="s">
        <v>2178</v>
      </c>
    </row>
    <row r="116" spans="1:57" s="3" customFormat="1" ht="15.75" customHeight="1">
      <c r="A116" s="100" t="s">
        <v>2179</v>
      </c>
      <c r="B116" s="100" t="s">
        <v>1578</v>
      </c>
      <c r="C116" s="98" t="s">
        <v>2180</v>
      </c>
      <c r="D116" s="431" t="s">
        <v>2181</v>
      </c>
      <c r="E116" s="432"/>
      <c r="F116" s="432"/>
      <c r="G116" s="432"/>
      <c r="H116" s="100" t="s">
        <v>1594</v>
      </c>
      <c r="I116" s="101">
        <v>1</v>
      </c>
      <c r="J116" s="424">
        <v>471.5</v>
      </c>
      <c r="K116" s="425"/>
      <c r="L116" s="425"/>
      <c r="M116" s="426"/>
      <c r="N116" s="383">
        <f>ROUND($T$116*$I$116,2)</f>
        <v>471.5</v>
      </c>
      <c r="O116" s="384"/>
      <c r="P116" s="99" t="s">
        <v>1595</v>
      </c>
      <c r="Q116" s="16"/>
      <c r="R116" s="103"/>
      <c r="S116" s="104" t="s">
        <v>1515</v>
      </c>
      <c r="T116" s="68">
        <f>$J$116+$K$116</f>
        <v>471.5</v>
      </c>
      <c r="U116" s="68">
        <f>ROUND($J$116*$I$116,2)</f>
        <v>471.5</v>
      </c>
      <c r="V116" s="68">
        <f>ROUND($K$116*$I$116,2)</f>
        <v>0</v>
      </c>
      <c r="Y116" s="105">
        <v>2.33E-3</v>
      </c>
      <c r="Z116" s="105">
        <f>$Y$116*$I$116</f>
        <v>2.33E-3</v>
      </c>
      <c r="AA116" s="105">
        <v>0</v>
      </c>
      <c r="AB116" s="106">
        <f>$AA$116*$I$116</f>
        <v>0</v>
      </c>
      <c r="AJ116" s="63" t="s">
        <v>1582</v>
      </c>
      <c r="AL116" s="63" t="s">
        <v>1578</v>
      </c>
      <c r="AM116" s="63" t="s">
        <v>1536</v>
      </c>
      <c r="AQ116" s="63" t="s">
        <v>1577</v>
      </c>
      <c r="AW116" s="107">
        <f>IF($S$116="základní",$N$116,0)</f>
        <v>471.5</v>
      </c>
      <c r="AX116" s="107">
        <f>IF($S$116="snížená",$N$116,0)</f>
        <v>0</v>
      </c>
      <c r="AY116" s="107">
        <f>IF($S$116="zákl. přenesená",$N$116,0)</f>
        <v>0</v>
      </c>
      <c r="AZ116" s="107">
        <f>IF($S$116="sníž. přenesená",$N$116,0)</f>
        <v>0</v>
      </c>
      <c r="BA116" s="107">
        <f>IF($S$116="nulová",$N$116,0)</f>
        <v>0</v>
      </c>
      <c r="BB116" s="63" t="s">
        <v>1501</v>
      </c>
      <c r="BC116" s="107">
        <f>ROUND($T$116*$I$116,2)</f>
        <v>471.5</v>
      </c>
      <c r="BD116" s="63" t="s">
        <v>1582</v>
      </c>
      <c r="BE116" s="63" t="s">
        <v>2182</v>
      </c>
    </row>
    <row r="117" spans="1:57" s="3" customFormat="1" ht="27" customHeight="1">
      <c r="A117" s="100" t="s">
        <v>1605</v>
      </c>
      <c r="B117" s="100" t="s">
        <v>1578</v>
      </c>
      <c r="C117" s="98" t="s">
        <v>2183</v>
      </c>
      <c r="D117" s="431" t="s">
        <v>2184</v>
      </c>
      <c r="E117" s="432"/>
      <c r="F117" s="432"/>
      <c r="G117" s="432"/>
      <c r="H117" s="100" t="s">
        <v>1618</v>
      </c>
      <c r="I117" s="101">
        <v>0.81899999999999995</v>
      </c>
      <c r="J117" s="424">
        <v>277.97999999999996</v>
      </c>
      <c r="K117" s="425"/>
      <c r="L117" s="425"/>
      <c r="M117" s="426"/>
      <c r="N117" s="383">
        <f>ROUND($T$117*$I$117,2)</f>
        <v>227.67</v>
      </c>
      <c r="O117" s="384"/>
      <c r="P117" s="99" t="s">
        <v>1595</v>
      </c>
      <c r="Q117" s="16"/>
      <c r="R117" s="103"/>
      <c r="S117" s="104" t="s">
        <v>1515</v>
      </c>
      <c r="T117" s="68">
        <f>$J$117+$K$117</f>
        <v>277.97999999999996</v>
      </c>
      <c r="U117" s="68">
        <f>ROUND($J$117*$I$117,2)</f>
        <v>227.67</v>
      </c>
      <c r="V117" s="68">
        <f>ROUND($K$117*$I$117,2)</f>
        <v>0</v>
      </c>
      <c r="Y117" s="105">
        <v>0</v>
      </c>
      <c r="Z117" s="105">
        <f>$Y$117*$I$117</f>
        <v>0</v>
      </c>
      <c r="AA117" s="105">
        <v>0</v>
      </c>
      <c r="AB117" s="106">
        <f>$AA$117*$I$117</f>
        <v>0</v>
      </c>
      <c r="AJ117" s="63" t="s">
        <v>1582</v>
      </c>
      <c r="AL117" s="63" t="s">
        <v>1578</v>
      </c>
      <c r="AM117" s="63" t="s">
        <v>1536</v>
      </c>
      <c r="AQ117" s="63" t="s">
        <v>1577</v>
      </c>
      <c r="AW117" s="107">
        <f>IF($S$117="základní",$N$117,0)</f>
        <v>227.67</v>
      </c>
      <c r="AX117" s="107">
        <f>IF($S$117="snížená",$N$117,0)</f>
        <v>0</v>
      </c>
      <c r="AY117" s="107">
        <f>IF($S$117="zákl. přenesená",$N$117,0)</f>
        <v>0</v>
      </c>
      <c r="AZ117" s="107">
        <f>IF($S$117="sníž. přenesená",$N$117,0)</f>
        <v>0</v>
      </c>
      <c r="BA117" s="107">
        <f>IF($S$117="nulová",$N$117,0)</f>
        <v>0</v>
      </c>
      <c r="BB117" s="63" t="s">
        <v>1501</v>
      </c>
      <c r="BC117" s="107">
        <f>ROUND($T$117*$I$117,2)</f>
        <v>227.67</v>
      </c>
      <c r="BD117" s="63" t="s">
        <v>1582</v>
      </c>
      <c r="BE117" s="63" t="s">
        <v>2185</v>
      </c>
    </row>
    <row r="118" spans="1:57" s="87" customFormat="1" ht="30.75" customHeight="1">
      <c r="B118" s="96" t="s">
        <v>1627</v>
      </c>
      <c r="J118" s="185"/>
      <c r="K118" s="433">
        <f>$BC$118</f>
        <v>4423.8999999999996</v>
      </c>
      <c r="L118" s="386"/>
      <c r="M118" s="386"/>
      <c r="N118" s="483" t="s">
        <v>1576</v>
      </c>
      <c r="O118" s="386"/>
      <c r="Q118" s="88"/>
      <c r="R118" s="91"/>
      <c r="U118" s="92">
        <f>SUM($U$119:$U$120)</f>
        <v>4423.8999999999996</v>
      </c>
      <c r="V118" s="92">
        <f>SUM($V$119:$V$120)</f>
        <v>0</v>
      </c>
      <c r="X118" s="93">
        <f>SUM($X$119:$X$120)</f>
        <v>0</v>
      </c>
      <c r="Z118" s="93">
        <f>SUM($Z$119:$Z$120)</f>
        <v>1.7899999999999999E-2</v>
      </c>
      <c r="AB118" s="94">
        <f>SUM($AB$119:$AB$120)</f>
        <v>0</v>
      </c>
      <c r="AJ118" s="90" t="s">
        <v>1536</v>
      </c>
      <c r="AL118" s="90" t="s">
        <v>1530</v>
      </c>
      <c r="AM118" s="90" t="s">
        <v>1501</v>
      </c>
      <c r="AQ118" s="90" t="s">
        <v>1577</v>
      </c>
      <c r="BC118" s="95">
        <f>SUM($BC$119:$BC$120)</f>
        <v>4423.8999999999996</v>
      </c>
    </row>
    <row r="119" spans="1:57" s="3" customFormat="1" ht="39" customHeight="1">
      <c r="A119" s="100" t="s">
        <v>1803</v>
      </c>
      <c r="B119" s="100" t="s">
        <v>1578</v>
      </c>
      <c r="C119" s="98" t="s">
        <v>2186</v>
      </c>
      <c r="D119" s="431" t="s">
        <v>2187</v>
      </c>
      <c r="E119" s="432"/>
      <c r="F119" s="432"/>
      <c r="G119" s="432"/>
      <c r="H119" s="100" t="s">
        <v>1632</v>
      </c>
      <c r="I119" s="101">
        <v>10</v>
      </c>
      <c r="J119" s="424">
        <v>106.6</v>
      </c>
      <c r="K119" s="425"/>
      <c r="L119" s="425"/>
      <c r="M119" s="426"/>
      <c r="N119" s="383">
        <f>ROUND($T$119*$I$119,2)</f>
        <v>1066</v>
      </c>
      <c r="O119" s="384"/>
      <c r="P119" s="99" t="s">
        <v>1595</v>
      </c>
      <c r="Q119" s="16"/>
      <c r="R119" s="103"/>
      <c r="S119" s="104" t="s">
        <v>1515</v>
      </c>
      <c r="T119" s="68">
        <f>$J$119+$K$119</f>
        <v>106.6</v>
      </c>
      <c r="U119" s="68">
        <f>ROUND($J$119*$I$119,2)</f>
        <v>1066</v>
      </c>
      <c r="V119" s="68">
        <f>ROUND($K$119*$I$119,2)</f>
        <v>0</v>
      </c>
      <c r="Y119" s="105">
        <v>2.3000000000000001E-4</v>
      </c>
      <c r="Z119" s="105">
        <f>$Y$119*$I$119</f>
        <v>2.3E-3</v>
      </c>
      <c r="AA119" s="105">
        <v>0</v>
      </c>
      <c r="AB119" s="106">
        <f>$AA$119*$I$119</f>
        <v>0</v>
      </c>
      <c r="AJ119" s="63" t="s">
        <v>1582</v>
      </c>
      <c r="AL119" s="63" t="s">
        <v>1578</v>
      </c>
      <c r="AM119" s="63" t="s">
        <v>1536</v>
      </c>
      <c r="AQ119" s="63" t="s">
        <v>1577</v>
      </c>
      <c r="AW119" s="107">
        <f>IF($S$119="základní",$N$119,0)</f>
        <v>1066</v>
      </c>
      <c r="AX119" s="107">
        <f>IF($S$119="snížená",$N$119,0)</f>
        <v>0</v>
      </c>
      <c r="AY119" s="107">
        <f>IF($S$119="zákl. přenesená",$N$119,0)</f>
        <v>0</v>
      </c>
      <c r="AZ119" s="107">
        <f>IF($S$119="sníž. přenesená",$N$119,0)</f>
        <v>0</v>
      </c>
      <c r="BA119" s="107">
        <f>IF($S$119="nulová",$N$119,0)</f>
        <v>0</v>
      </c>
      <c r="BB119" s="63" t="s">
        <v>1501</v>
      </c>
      <c r="BC119" s="107">
        <f>ROUND($T$119*$I$119,2)</f>
        <v>1066</v>
      </c>
      <c r="BD119" s="63" t="s">
        <v>1582</v>
      </c>
      <c r="BE119" s="63" t="s">
        <v>2188</v>
      </c>
    </row>
    <row r="120" spans="1:57" s="3" customFormat="1" ht="39" customHeight="1">
      <c r="A120" s="100" t="s">
        <v>2189</v>
      </c>
      <c r="B120" s="100" t="s">
        <v>1578</v>
      </c>
      <c r="C120" s="98" t="s">
        <v>2190</v>
      </c>
      <c r="D120" s="431" t="s">
        <v>205</v>
      </c>
      <c r="E120" s="432"/>
      <c r="F120" s="432"/>
      <c r="G120" s="432"/>
      <c r="H120" s="100" t="s">
        <v>1648</v>
      </c>
      <c r="I120" s="101">
        <v>65</v>
      </c>
      <c r="J120" s="424">
        <v>51.66</v>
      </c>
      <c r="K120" s="425"/>
      <c r="L120" s="425"/>
      <c r="M120" s="426"/>
      <c r="N120" s="383">
        <f>ROUND($T$120*$I$120,2)</f>
        <v>3357.9</v>
      </c>
      <c r="O120" s="384"/>
      <c r="P120" s="99" t="s">
        <v>1595</v>
      </c>
      <c r="Q120" s="16"/>
      <c r="R120" s="103"/>
      <c r="S120" s="104" t="s">
        <v>1515</v>
      </c>
      <c r="T120" s="68">
        <f>$J$120+$K$120</f>
        <v>51.66</v>
      </c>
      <c r="U120" s="68">
        <f>ROUND($J$120*$I$120,2)</f>
        <v>3357.9</v>
      </c>
      <c r="V120" s="68">
        <f>ROUND($K$120*$I$120,2)</f>
        <v>0</v>
      </c>
      <c r="Y120" s="105">
        <v>2.4000000000000001E-4</v>
      </c>
      <c r="Z120" s="105">
        <f>$Y$120*$I$120</f>
        <v>1.5600000000000001E-2</v>
      </c>
      <c r="AA120" s="105">
        <v>0</v>
      </c>
      <c r="AB120" s="106">
        <f>$AA$120*$I$120</f>
        <v>0</v>
      </c>
      <c r="AJ120" s="63" t="s">
        <v>1582</v>
      </c>
      <c r="AL120" s="63" t="s">
        <v>1578</v>
      </c>
      <c r="AM120" s="63" t="s">
        <v>1536</v>
      </c>
      <c r="AQ120" s="63" t="s">
        <v>1577</v>
      </c>
      <c r="AW120" s="107">
        <f>IF($S$120="základní",$N$120,0)</f>
        <v>3357.9</v>
      </c>
      <c r="AX120" s="107">
        <f>IF($S$120="snížená",$N$120,0)</f>
        <v>0</v>
      </c>
      <c r="AY120" s="107">
        <f>IF($S$120="zákl. přenesená",$N$120,0)</f>
        <v>0</v>
      </c>
      <c r="AZ120" s="107">
        <f>IF($S$120="sníž. přenesená",$N$120,0)</f>
        <v>0</v>
      </c>
      <c r="BA120" s="107">
        <f>IF($S$120="nulová",$N$120,0)</f>
        <v>0</v>
      </c>
      <c r="BB120" s="63" t="s">
        <v>1501</v>
      </c>
      <c r="BC120" s="107">
        <f>ROUND($T$120*$I$120,2)</f>
        <v>3357.9</v>
      </c>
      <c r="BD120" s="63" t="s">
        <v>1582</v>
      </c>
      <c r="BE120" s="63" t="s">
        <v>206</v>
      </c>
    </row>
    <row r="121" spans="1:57" s="87" customFormat="1" ht="37.5" customHeight="1">
      <c r="B121" s="89" t="s">
        <v>1628</v>
      </c>
      <c r="K121" s="436">
        <f>$BC$121</f>
        <v>5749.02</v>
      </c>
      <c r="L121" s="434"/>
      <c r="M121" s="434"/>
      <c r="N121" s="437" t="s">
        <v>1576</v>
      </c>
      <c r="O121" s="434"/>
      <c r="Q121" s="88"/>
      <c r="R121" s="91"/>
      <c r="U121" s="92">
        <f>$U$122</f>
        <v>5749.02</v>
      </c>
      <c r="V121" s="92">
        <f>$V$122</f>
        <v>0</v>
      </c>
      <c r="X121" s="93">
        <f>$X$122</f>
        <v>0</v>
      </c>
      <c r="Z121" s="93">
        <f>$Z$122</f>
        <v>4.8500000000000001E-3</v>
      </c>
      <c r="AB121" s="94">
        <f>$AB$122</f>
        <v>0</v>
      </c>
      <c r="AJ121" s="90" t="s">
        <v>1587</v>
      </c>
      <c r="AL121" s="90" t="s">
        <v>1530</v>
      </c>
      <c r="AM121" s="90" t="s">
        <v>1531</v>
      </c>
      <c r="AQ121" s="90" t="s">
        <v>1577</v>
      </c>
      <c r="BC121" s="95">
        <f>$BC$122</f>
        <v>5749.02</v>
      </c>
    </row>
    <row r="122" spans="1:57" s="87" customFormat="1" ht="21" customHeight="1">
      <c r="B122" s="96" t="s">
        <v>2071</v>
      </c>
      <c r="K122" s="433">
        <f>$BC$122</f>
        <v>5749.02</v>
      </c>
      <c r="L122" s="434"/>
      <c r="M122" s="434"/>
      <c r="N122" s="435" t="s">
        <v>1576</v>
      </c>
      <c r="O122" s="434"/>
      <c r="Q122" s="88"/>
      <c r="R122" s="91"/>
      <c r="U122" s="92">
        <f>SUM($U$123:$U$129)</f>
        <v>5749.02</v>
      </c>
      <c r="V122" s="92">
        <f>SUM($V$123:$V$129)</f>
        <v>0</v>
      </c>
      <c r="X122" s="93">
        <f>SUM($X$123:$X$129)</f>
        <v>0</v>
      </c>
      <c r="Z122" s="93">
        <f>SUM($Z$123:$Z$129)</f>
        <v>4.8500000000000001E-3</v>
      </c>
      <c r="AB122" s="94">
        <f>SUM($AB$123:$AB$129)</f>
        <v>0</v>
      </c>
      <c r="AJ122" s="90" t="s">
        <v>1587</v>
      </c>
      <c r="AL122" s="90" t="s">
        <v>1530</v>
      </c>
      <c r="AM122" s="90" t="s">
        <v>1501</v>
      </c>
      <c r="AQ122" s="90" t="s">
        <v>1577</v>
      </c>
      <c r="BC122" s="95">
        <f>SUM($BC$123:$BC$129)</f>
        <v>5749.02</v>
      </c>
    </row>
    <row r="123" spans="1:57" s="3" customFormat="1" ht="27" customHeight="1">
      <c r="A123" s="100" t="s">
        <v>207</v>
      </c>
      <c r="B123" s="100" t="s">
        <v>1578</v>
      </c>
      <c r="C123" s="98" t="s">
        <v>208</v>
      </c>
      <c r="D123" s="431" t="s">
        <v>209</v>
      </c>
      <c r="E123" s="432"/>
      <c r="F123" s="432"/>
      <c r="G123" s="432"/>
      <c r="H123" s="100" t="s">
        <v>1594</v>
      </c>
      <c r="I123" s="101">
        <v>5</v>
      </c>
      <c r="J123" s="424">
        <v>112.33999999999999</v>
      </c>
      <c r="K123" s="425"/>
      <c r="L123" s="425"/>
      <c r="M123" s="426"/>
      <c r="N123" s="383">
        <f>ROUND($T$123*$I$123,2)</f>
        <v>561.70000000000005</v>
      </c>
      <c r="O123" s="384"/>
      <c r="P123" s="99" t="s">
        <v>1595</v>
      </c>
      <c r="Q123" s="16"/>
      <c r="R123" s="103"/>
      <c r="S123" s="104" t="s">
        <v>1515</v>
      </c>
      <c r="T123" s="68">
        <f>$J$123+$K$123</f>
        <v>112.33999999999999</v>
      </c>
      <c r="U123" s="68">
        <f>ROUND($J$123*$I$123,2)</f>
        <v>561.70000000000005</v>
      </c>
      <c r="V123" s="68">
        <f>ROUND($K$123*$I$123,2)</f>
        <v>0</v>
      </c>
      <c r="Y123" s="105">
        <v>0</v>
      </c>
      <c r="Z123" s="105">
        <f>$Y$123*$I$123</f>
        <v>0</v>
      </c>
      <c r="AA123" s="105">
        <v>0</v>
      </c>
      <c r="AB123" s="106">
        <f>$AA$123*$I$123</f>
        <v>0</v>
      </c>
      <c r="AJ123" s="63" t="s">
        <v>1656</v>
      </c>
      <c r="AL123" s="63" t="s">
        <v>1578</v>
      </c>
      <c r="AM123" s="63" t="s">
        <v>1536</v>
      </c>
      <c r="AQ123" s="63" t="s">
        <v>1577</v>
      </c>
      <c r="AW123" s="107">
        <f>IF($S$123="základní",$N$123,0)</f>
        <v>561.70000000000005</v>
      </c>
      <c r="AX123" s="107">
        <f>IF($S$123="snížená",$N$123,0)</f>
        <v>0</v>
      </c>
      <c r="AY123" s="107">
        <f>IF($S$123="zákl. přenesená",$N$123,0)</f>
        <v>0</v>
      </c>
      <c r="AZ123" s="107">
        <f>IF($S$123="sníž. přenesená",$N$123,0)</f>
        <v>0</v>
      </c>
      <c r="BA123" s="107">
        <f>IF($S$123="nulová",$N$123,0)</f>
        <v>0</v>
      </c>
      <c r="BB123" s="63" t="s">
        <v>1501</v>
      </c>
      <c r="BC123" s="107">
        <f>ROUND($T$123*$I$123,2)</f>
        <v>561.70000000000005</v>
      </c>
      <c r="BD123" s="63" t="s">
        <v>1656</v>
      </c>
      <c r="BE123" s="63" t="s">
        <v>210</v>
      </c>
    </row>
    <row r="124" spans="1:57" s="3" customFormat="1" ht="27" customHeight="1">
      <c r="A124" s="113" t="s">
        <v>211</v>
      </c>
      <c r="B124" s="113" t="s">
        <v>1651</v>
      </c>
      <c r="C124" s="114" t="s">
        <v>212</v>
      </c>
      <c r="D124" s="438" t="s">
        <v>213</v>
      </c>
      <c r="E124" s="439"/>
      <c r="F124" s="439"/>
      <c r="G124" s="439"/>
      <c r="H124" s="113" t="s">
        <v>1594</v>
      </c>
      <c r="I124" s="115">
        <v>4</v>
      </c>
      <c r="J124" s="427">
        <v>275.52</v>
      </c>
      <c r="K124" s="428"/>
      <c r="L124" s="428"/>
      <c r="M124" s="429"/>
      <c r="N124" s="440">
        <f>ROUND($T$124*$I$124,2)</f>
        <v>1102.08</v>
      </c>
      <c r="O124" s="482"/>
      <c r="P124" s="99" t="s">
        <v>1595</v>
      </c>
      <c r="Q124" s="16"/>
      <c r="R124" s="103"/>
      <c r="S124" s="104" t="s">
        <v>1515</v>
      </c>
      <c r="T124" s="68">
        <f>$J$124+$K$124</f>
        <v>275.52</v>
      </c>
      <c r="U124" s="68">
        <f>ROUND($J$124*$I$124,2)</f>
        <v>1102.08</v>
      </c>
      <c r="V124" s="68">
        <f>ROUND($K$124*$I$124,2)</f>
        <v>0</v>
      </c>
      <c r="Y124" s="105">
        <v>4.0000000000000002E-4</v>
      </c>
      <c r="Z124" s="105">
        <f>$Y$124*$I$124</f>
        <v>1.6000000000000001E-3</v>
      </c>
      <c r="AA124" s="105">
        <v>0</v>
      </c>
      <c r="AB124" s="106">
        <f>$AA$124*$I$124</f>
        <v>0</v>
      </c>
      <c r="AJ124" s="63" t="s">
        <v>1955</v>
      </c>
      <c r="AL124" s="63" t="s">
        <v>1651</v>
      </c>
      <c r="AM124" s="63" t="s">
        <v>1536</v>
      </c>
      <c r="AQ124" s="63" t="s">
        <v>1577</v>
      </c>
      <c r="AW124" s="107">
        <f>IF($S$124="základní",$N$124,0)</f>
        <v>1102.08</v>
      </c>
      <c r="AX124" s="107">
        <f>IF($S$124="snížená",$N$124,0)</f>
        <v>0</v>
      </c>
      <c r="AY124" s="107">
        <f>IF($S$124="zákl. přenesená",$N$124,0)</f>
        <v>0</v>
      </c>
      <c r="AZ124" s="107">
        <f>IF($S$124="sníž. přenesená",$N$124,0)</f>
        <v>0</v>
      </c>
      <c r="BA124" s="107">
        <f>IF($S$124="nulová",$N$124,0)</f>
        <v>0</v>
      </c>
      <c r="BB124" s="63" t="s">
        <v>1501</v>
      </c>
      <c r="BC124" s="107">
        <f>ROUND($T$124*$I$124,2)</f>
        <v>1102.08</v>
      </c>
      <c r="BD124" s="63" t="s">
        <v>1955</v>
      </c>
      <c r="BE124" s="63" t="s">
        <v>214</v>
      </c>
    </row>
    <row r="125" spans="1:57" s="3" customFormat="1" ht="27" customHeight="1">
      <c r="A125" s="100" t="s">
        <v>1760</v>
      </c>
      <c r="B125" s="100" t="s">
        <v>1578</v>
      </c>
      <c r="C125" s="98" t="s">
        <v>215</v>
      </c>
      <c r="D125" s="431" t="s">
        <v>216</v>
      </c>
      <c r="E125" s="432"/>
      <c r="F125" s="432"/>
      <c r="G125" s="432"/>
      <c r="H125" s="100" t="s">
        <v>1594</v>
      </c>
      <c r="I125" s="101">
        <v>5</v>
      </c>
      <c r="J125" s="424">
        <v>105.77999999999999</v>
      </c>
      <c r="K125" s="425"/>
      <c r="L125" s="425"/>
      <c r="M125" s="426"/>
      <c r="N125" s="383">
        <f>ROUND($T$125*$I$125,2)</f>
        <v>528.9</v>
      </c>
      <c r="O125" s="384"/>
      <c r="P125" s="99" t="s">
        <v>1595</v>
      </c>
      <c r="Q125" s="16"/>
      <c r="R125" s="103"/>
      <c r="S125" s="104" t="s">
        <v>1515</v>
      </c>
      <c r="T125" s="68">
        <f>$J$125+$K$125</f>
        <v>105.77999999999999</v>
      </c>
      <c r="U125" s="68">
        <f>ROUND($J$125*$I$125,2)</f>
        <v>528.9</v>
      </c>
      <c r="V125" s="68">
        <f>ROUND($K$125*$I$125,2)</f>
        <v>0</v>
      </c>
      <c r="Y125" s="105">
        <v>0</v>
      </c>
      <c r="Z125" s="105">
        <f>$Y$125*$I$125</f>
        <v>0</v>
      </c>
      <c r="AA125" s="105">
        <v>0</v>
      </c>
      <c r="AB125" s="106">
        <f>$AA$125*$I$125</f>
        <v>0</v>
      </c>
      <c r="AJ125" s="63" t="s">
        <v>1656</v>
      </c>
      <c r="AL125" s="63" t="s">
        <v>1578</v>
      </c>
      <c r="AM125" s="63" t="s">
        <v>1536</v>
      </c>
      <c r="AQ125" s="63" t="s">
        <v>1577</v>
      </c>
      <c r="AW125" s="107">
        <f>IF($S$125="základní",$N$125,0)</f>
        <v>528.9</v>
      </c>
      <c r="AX125" s="107">
        <f>IF($S$125="snížená",$N$125,0)</f>
        <v>0</v>
      </c>
      <c r="AY125" s="107">
        <f>IF($S$125="zákl. přenesená",$N$125,0)</f>
        <v>0</v>
      </c>
      <c r="AZ125" s="107">
        <f>IF($S$125="sníž. přenesená",$N$125,0)</f>
        <v>0</v>
      </c>
      <c r="BA125" s="107">
        <f>IF($S$125="nulová",$N$125,0)</f>
        <v>0</v>
      </c>
      <c r="BB125" s="63" t="s">
        <v>1501</v>
      </c>
      <c r="BC125" s="107">
        <f>ROUND($T$125*$I$125,2)</f>
        <v>528.9</v>
      </c>
      <c r="BD125" s="63" t="s">
        <v>1656</v>
      </c>
      <c r="BE125" s="63" t="s">
        <v>217</v>
      </c>
    </row>
    <row r="126" spans="1:57" s="3" customFormat="1" ht="27" customHeight="1">
      <c r="A126" s="113" t="s">
        <v>1799</v>
      </c>
      <c r="B126" s="113" t="s">
        <v>1651</v>
      </c>
      <c r="C126" s="114" t="s">
        <v>218</v>
      </c>
      <c r="D126" s="438" t="s">
        <v>219</v>
      </c>
      <c r="E126" s="439"/>
      <c r="F126" s="439"/>
      <c r="G126" s="439"/>
      <c r="H126" s="113" t="s">
        <v>1594</v>
      </c>
      <c r="I126" s="115">
        <v>4</v>
      </c>
      <c r="J126" s="427">
        <v>767.52</v>
      </c>
      <c r="K126" s="428"/>
      <c r="L126" s="428"/>
      <c r="M126" s="429"/>
      <c r="N126" s="440">
        <f>ROUND($T$126*$I$126,2)</f>
        <v>3070.08</v>
      </c>
      <c r="O126" s="482"/>
      <c r="P126" s="99" t="s">
        <v>1595</v>
      </c>
      <c r="Q126" s="16"/>
      <c r="R126" s="103"/>
      <c r="S126" s="104" t="s">
        <v>1515</v>
      </c>
      <c r="T126" s="68">
        <f>$J$126+$K$126</f>
        <v>767.52</v>
      </c>
      <c r="U126" s="68">
        <f>ROUND($J$126*$I$126,2)</f>
        <v>3070.08</v>
      </c>
      <c r="V126" s="68">
        <f>ROUND($K$126*$I$126,2)</f>
        <v>0</v>
      </c>
      <c r="Y126" s="105">
        <v>6.4999999999999997E-4</v>
      </c>
      <c r="Z126" s="105">
        <f>$Y$126*$I$126</f>
        <v>2.5999999999999999E-3</v>
      </c>
      <c r="AA126" s="105">
        <v>0</v>
      </c>
      <c r="AB126" s="106">
        <f>$AA$126*$I$126</f>
        <v>0</v>
      </c>
      <c r="AJ126" s="63" t="s">
        <v>1955</v>
      </c>
      <c r="AL126" s="63" t="s">
        <v>1651</v>
      </c>
      <c r="AM126" s="63" t="s">
        <v>1536</v>
      </c>
      <c r="AQ126" s="63" t="s">
        <v>1577</v>
      </c>
      <c r="AW126" s="107">
        <f>IF($S$126="základní",$N$126,0)</f>
        <v>3070.08</v>
      </c>
      <c r="AX126" s="107">
        <f>IF($S$126="snížená",$N$126,0)</f>
        <v>0</v>
      </c>
      <c r="AY126" s="107">
        <f>IF($S$126="zákl. přenesená",$N$126,0)</f>
        <v>0</v>
      </c>
      <c r="AZ126" s="107">
        <f>IF($S$126="sníž. přenesená",$N$126,0)</f>
        <v>0</v>
      </c>
      <c r="BA126" s="107">
        <f>IF($S$126="nulová",$N$126,0)</f>
        <v>0</v>
      </c>
      <c r="BB126" s="63" t="s">
        <v>1501</v>
      </c>
      <c r="BC126" s="107">
        <f>ROUND($T$126*$I$126,2)</f>
        <v>3070.08</v>
      </c>
      <c r="BD126" s="63" t="s">
        <v>1955</v>
      </c>
      <c r="BE126" s="63" t="s">
        <v>220</v>
      </c>
    </row>
    <row r="127" spans="1:57" s="3" customFormat="1" ht="27" customHeight="1">
      <c r="D127" s="487" t="s">
        <v>221</v>
      </c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16"/>
      <c r="R127" s="39"/>
      <c r="AB127" s="40"/>
      <c r="AL127" s="3" t="s">
        <v>222</v>
      </c>
      <c r="AM127" s="3" t="s">
        <v>1536</v>
      </c>
    </row>
    <row r="128" spans="1:57" s="3" customFormat="1" ht="27" customHeight="1">
      <c r="A128" s="116" t="s">
        <v>2045</v>
      </c>
      <c r="B128" s="116" t="s">
        <v>1651</v>
      </c>
      <c r="C128" s="114" t="s">
        <v>223</v>
      </c>
      <c r="D128" s="438" t="s">
        <v>224</v>
      </c>
      <c r="E128" s="439"/>
      <c r="F128" s="439"/>
      <c r="G128" s="439"/>
      <c r="H128" s="113" t="s">
        <v>1594</v>
      </c>
      <c r="I128" s="115">
        <v>1</v>
      </c>
      <c r="J128" s="427">
        <v>486.26</v>
      </c>
      <c r="K128" s="428"/>
      <c r="L128" s="428"/>
      <c r="M128" s="429"/>
      <c r="N128" s="440">
        <f>ROUND($T$128*$I$128,2)</f>
        <v>486.26</v>
      </c>
      <c r="O128" s="482"/>
      <c r="P128" s="99"/>
      <c r="Q128" s="16"/>
      <c r="R128" s="103"/>
      <c r="S128" s="104" t="s">
        <v>1515</v>
      </c>
      <c r="T128" s="68">
        <f>$J$128+$K$128</f>
        <v>486.26</v>
      </c>
      <c r="U128" s="68">
        <f>ROUND($J$128*$I$128,2)</f>
        <v>486.26</v>
      </c>
      <c r="V128" s="68">
        <f>ROUND($K$128*$I$128,2)</f>
        <v>0</v>
      </c>
      <c r="Y128" s="105">
        <v>6.4999999999999997E-4</v>
      </c>
      <c r="Z128" s="105">
        <f>$Y$128*$I$128</f>
        <v>6.4999999999999997E-4</v>
      </c>
      <c r="AA128" s="105">
        <v>0</v>
      </c>
      <c r="AB128" s="106">
        <f>$AA$128*$I$128</f>
        <v>0</v>
      </c>
      <c r="AJ128" s="63" t="s">
        <v>1955</v>
      </c>
      <c r="AL128" s="63" t="s">
        <v>1651</v>
      </c>
      <c r="AM128" s="63" t="s">
        <v>1536</v>
      </c>
      <c r="AQ128" s="3" t="s">
        <v>1577</v>
      </c>
      <c r="AW128" s="107">
        <f>IF($S$128="základní",$N$128,0)</f>
        <v>486.26</v>
      </c>
      <c r="AX128" s="107">
        <f>IF($S$128="snížená",$N$128,0)</f>
        <v>0</v>
      </c>
      <c r="AY128" s="107">
        <f>IF($S$128="zákl. přenesená",$N$128,0)</f>
        <v>0</v>
      </c>
      <c r="AZ128" s="107">
        <f>IF($S$128="sníž. přenesená",$N$128,0)</f>
        <v>0</v>
      </c>
      <c r="BA128" s="107">
        <f>IF($S$128="nulová",$N$128,0)</f>
        <v>0</v>
      </c>
      <c r="BB128" s="63" t="s">
        <v>1501</v>
      </c>
      <c r="BC128" s="107">
        <f>ROUND($T$128*$I$128,2)</f>
        <v>486.26</v>
      </c>
      <c r="BD128" s="63" t="s">
        <v>1955</v>
      </c>
      <c r="BE128" s="63" t="s">
        <v>225</v>
      </c>
    </row>
    <row r="129" spans="1:39" s="3" customFormat="1" ht="27" customHeight="1">
      <c r="D129" s="487" t="s">
        <v>221</v>
      </c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16"/>
      <c r="R129" s="117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8"/>
      <c r="AL129" s="3" t="s">
        <v>222</v>
      </c>
      <c r="AM129" s="3" t="s">
        <v>1536</v>
      </c>
    </row>
    <row r="130" spans="1:39" s="3" customFormat="1" ht="7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16"/>
    </row>
  </sheetData>
  <mergeCells count="206">
    <mergeCell ref="D129:P129"/>
    <mergeCell ref="J124:M124"/>
    <mergeCell ref="J125:M125"/>
    <mergeCell ref="J126:M126"/>
    <mergeCell ref="J128:M128"/>
    <mergeCell ref="D128:G128"/>
    <mergeCell ref="N128:O128"/>
    <mergeCell ref="D127:P127"/>
    <mergeCell ref="N126:O126"/>
    <mergeCell ref="D126:G126"/>
    <mergeCell ref="D123:G123"/>
    <mergeCell ref="D124:G124"/>
    <mergeCell ref="N124:O124"/>
    <mergeCell ref="D125:G125"/>
    <mergeCell ref="N125:O125"/>
    <mergeCell ref="N123:O123"/>
    <mergeCell ref="J123:M123"/>
    <mergeCell ref="J119:M119"/>
    <mergeCell ref="D120:G120"/>
    <mergeCell ref="N120:O120"/>
    <mergeCell ref="D116:G116"/>
    <mergeCell ref="N116:O116"/>
    <mergeCell ref="D117:G117"/>
    <mergeCell ref="D119:G119"/>
    <mergeCell ref="N119:O119"/>
    <mergeCell ref="J116:M116"/>
    <mergeCell ref="K77:O77"/>
    <mergeCell ref="K79:O79"/>
    <mergeCell ref="K82:O82"/>
    <mergeCell ref="K121:O121"/>
    <mergeCell ref="K122:O122"/>
    <mergeCell ref="J120:M120"/>
    <mergeCell ref="N117:O117"/>
    <mergeCell ref="K118:O118"/>
    <mergeCell ref="J117:M117"/>
    <mergeCell ref="J114:M114"/>
    <mergeCell ref="N113:O113"/>
    <mergeCell ref="J90:M90"/>
    <mergeCell ref="J83:M83"/>
    <mergeCell ref="J84:M84"/>
    <mergeCell ref="D115:G115"/>
    <mergeCell ref="N115:O115"/>
    <mergeCell ref="D111:G111"/>
    <mergeCell ref="N111:O111"/>
    <mergeCell ref="D112:G112"/>
    <mergeCell ref="N112:O112"/>
    <mergeCell ref="J111:M111"/>
    <mergeCell ref="J115:M115"/>
    <mergeCell ref="J112:M112"/>
    <mergeCell ref="D113:G113"/>
    <mergeCell ref="D114:G114"/>
    <mergeCell ref="D109:G109"/>
    <mergeCell ref="N109:O109"/>
    <mergeCell ref="D110:G110"/>
    <mergeCell ref="N110:O110"/>
    <mergeCell ref="J109:M109"/>
    <mergeCell ref="J110:M110"/>
    <mergeCell ref="N114:O114"/>
    <mergeCell ref="J113:M113"/>
    <mergeCell ref="D107:G107"/>
    <mergeCell ref="N107:O107"/>
    <mergeCell ref="D108:G108"/>
    <mergeCell ref="N108:O108"/>
    <mergeCell ref="J107:M107"/>
    <mergeCell ref="J108:M108"/>
    <mergeCell ref="D105:G105"/>
    <mergeCell ref="N105:O105"/>
    <mergeCell ref="D106:G106"/>
    <mergeCell ref="N106:O106"/>
    <mergeCell ref="J105:M105"/>
    <mergeCell ref="J106:M106"/>
    <mergeCell ref="D103:G103"/>
    <mergeCell ref="N103:O103"/>
    <mergeCell ref="D104:G104"/>
    <mergeCell ref="N104:O104"/>
    <mergeCell ref="J103:M103"/>
    <mergeCell ref="J104:M104"/>
    <mergeCell ref="D101:G101"/>
    <mergeCell ref="N101:O101"/>
    <mergeCell ref="D102:G102"/>
    <mergeCell ref="N102:O102"/>
    <mergeCell ref="J101:M101"/>
    <mergeCell ref="J102:M102"/>
    <mergeCell ref="D99:G99"/>
    <mergeCell ref="N99:O99"/>
    <mergeCell ref="D100:G100"/>
    <mergeCell ref="N100:O100"/>
    <mergeCell ref="J99:M99"/>
    <mergeCell ref="J100:M100"/>
    <mergeCell ref="D97:G97"/>
    <mergeCell ref="N97:O97"/>
    <mergeCell ref="D98:G98"/>
    <mergeCell ref="N98:O98"/>
    <mergeCell ref="J97:M97"/>
    <mergeCell ref="J98:M98"/>
    <mergeCell ref="D95:G95"/>
    <mergeCell ref="N95:O95"/>
    <mergeCell ref="D96:G96"/>
    <mergeCell ref="N96:O96"/>
    <mergeCell ref="J95:M95"/>
    <mergeCell ref="J96:M96"/>
    <mergeCell ref="D92:G92"/>
    <mergeCell ref="N92:O92"/>
    <mergeCell ref="J92:M92"/>
    <mergeCell ref="D93:G93"/>
    <mergeCell ref="N93:O93"/>
    <mergeCell ref="D94:G94"/>
    <mergeCell ref="N94:O94"/>
    <mergeCell ref="J93:M93"/>
    <mergeCell ref="J94:M94"/>
    <mergeCell ref="J91:M91"/>
    <mergeCell ref="J87:M87"/>
    <mergeCell ref="J88:M88"/>
    <mergeCell ref="D89:G89"/>
    <mergeCell ref="N89:O89"/>
    <mergeCell ref="D90:G90"/>
    <mergeCell ref="N90:O90"/>
    <mergeCell ref="J89:M89"/>
    <mergeCell ref="D91:G91"/>
    <mergeCell ref="N91:O91"/>
    <mergeCell ref="D85:G85"/>
    <mergeCell ref="N85:O85"/>
    <mergeCell ref="D86:G86"/>
    <mergeCell ref="N86:O86"/>
    <mergeCell ref="J86:M86"/>
    <mergeCell ref="D88:G88"/>
    <mergeCell ref="N88:O88"/>
    <mergeCell ref="D87:G87"/>
    <mergeCell ref="N87:O87"/>
    <mergeCell ref="J85:M85"/>
    <mergeCell ref="D80:G80"/>
    <mergeCell ref="N80:O80"/>
    <mergeCell ref="D83:G83"/>
    <mergeCell ref="N83:O83"/>
    <mergeCell ref="D84:G84"/>
    <mergeCell ref="N84:O84"/>
    <mergeCell ref="J80:M80"/>
    <mergeCell ref="D78:G78"/>
    <mergeCell ref="N78:O78"/>
    <mergeCell ref="J78:M78"/>
    <mergeCell ref="K81:O81"/>
    <mergeCell ref="K71:O71"/>
    <mergeCell ref="D74:G74"/>
    <mergeCell ref="N74:O74"/>
    <mergeCell ref="J74:M74"/>
    <mergeCell ref="K75:O75"/>
    <mergeCell ref="K76:O76"/>
    <mergeCell ref="K69:N69"/>
    <mergeCell ref="I54:J54"/>
    <mergeCell ref="K54:O54"/>
    <mergeCell ref="F55:H55"/>
    <mergeCell ref="I55:J55"/>
    <mergeCell ref="K55:O55"/>
    <mergeCell ref="F56:H56"/>
    <mergeCell ref="I56:J56"/>
    <mergeCell ref="K56:O56"/>
    <mergeCell ref="I57:J57"/>
    <mergeCell ref="D67:O67"/>
    <mergeCell ref="K57:O57"/>
    <mergeCell ref="A64:P64"/>
    <mergeCell ref="D66:O66"/>
    <mergeCell ref="F53:H53"/>
    <mergeCell ref="I53:J53"/>
    <mergeCell ref="K53:O53"/>
    <mergeCell ref="K49:O49"/>
    <mergeCell ref="F50:H50"/>
    <mergeCell ref="I50:J50"/>
    <mergeCell ref="K50:O50"/>
    <mergeCell ref="K51:O51"/>
    <mergeCell ref="I52:J52"/>
    <mergeCell ref="K52:O52"/>
    <mergeCell ref="I51:J51"/>
    <mergeCell ref="A47:E47"/>
    <mergeCell ref="F47:H47"/>
    <mergeCell ref="I47:J47"/>
    <mergeCell ref="F49:H49"/>
    <mergeCell ref="I49:J49"/>
    <mergeCell ref="K47:O47"/>
    <mergeCell ref="J31:N31"/>
    <mergeCell ref="A37:P37"/>
    <mergeCell ref="K42:N42"/>
    <mergeCell ref="K44:O44"/>
    <mergeCell ref="D39:O39"/>
    <mergeCell ref="D40:O40"/>
    <mergeCell ref="F28:H28"/>
    <mergeCell ref="K28:N28"/>
    <mergeCell ref="F29:H29"/>
    <mergeCell ref="K29:N29"/>
    <mergeCell ref="F26:H26"/>
    <mergeCell ref="K26:N26"/>
    <mergeCell ref="F27:H27"/>
    <mergeCell ref="K27:N27"/>
    <mergeCell ref="F25:H25"/>
    <mergeCell ref="K25:N25"/>
    <mergeCell ref="M13:N13"/>
    <mergeCell ref="M14:N14"/>
    <mergeCell ref="M16:N16"/>
    <mergeCell ref="M17:N17"/>
    <mergeCell ref="C20:N20"/>
    <mergeCell ref="K23:N23"/>
    <mergeCell ref="M10:N10"/>
    <mergeCell ref="M11:N11"/>
    <mergeCell ref="A2:P2"/>
    <mergeCell ref="D4:O4"/>
    <mergeCell ref="D5:O5"/>
    <mergeCell ref="M8:N8"/>
  </mergeCells>
  <phoneticPr fontId="27" type="noConversion"/>
  <pageMargins left="0.59027779102325439" right="0.59027779102325439" top="0.59027779102325439" bottom="0.59027779102325439" header="0" footer="0"/>
  <pageSetup paperSize="9" scale="85" fitToHeight="100" orientation="portrait" blackAndWhite="1" r:id="rId1"/>
  <headerFooter alignWithMargins="0"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73"/>
  <sheetViews>
    <sheetView showGridLines="0" view="pageBreakPreview" zoomScaleNormal="80" zoomScaleSheetLayoutView="100" workbookViewId="0">
      <pane ySplit="1" topLeftCell="A159" activePane="bottomLeft" state="frozenSplit"/>
      <selection pane="bottomLeft" activeCell="AD1" sqref="AD1:AI65536"/>
    </sheetView>
  </sheetViews>
  <sheetFormatPr defaultColWidth="10.5" defaultRowHeight="14.25" customHeight="1"/>
  <cols>
    <col min="1" max="1" width="4.1640625" style="2" customWidth="1"/>
    <col min="2" max="2" width="4.33203125" style="2" customWidth="1"/>
    <col min="3" max="3" width="17.1640625" style="2" customWidth="1"/>
    <col min="4" max="5" width="11.1640625" style="2" customWidth="1"/>
    <col min="6" max="6" width="12.5" style="2" customWidth="1"/>
    <col min="7" max="7" width="7" style="2" customWidth="1"/>
    <col min="8" max="8" width="5.1640625" style="2" customWidth="1"/>
    <col min="9" max="9" width="11.5" style="2" customWidth="1"/>
    <col min="10" max="10" width="12" style="2" customWidth="1"/>
    <col min="11" max="12" width="6" style="2" customWidth="1"/>
    <col min="13" max="13" width="2" style="2" customWidth="1"/>
    <col min="14" max="14" width="12.5" style="2" customWidth="1"/>
    <col min="15" max="15" width="4.1640625" style="2" customWidth="1"/>
    <col min="16" max="16" width="14.6640625" style="2" customWidth="1"/>
    <col min="17" max="17" width="8.1640625" style="2" customWidth="1"/>
    <col min="18" max="18" width="29.6640625" style="2" hidden="1" customWidth="1"/>
    <col min="19" max="19" width="16.33203125" style="2" hidden="1" customWidth="1"/>
    <col min="20" max="22" width="20" style="2" hidden="1" customWidth="1"/>
    <col min="23" max="23" width="12.33203125" style="2" hidden="1" customWidth="1"/>
    <col min="24" max="24" width="16.33203125" style="2" hidden="1" customWidth="1"/>
    <col min="25" max="25" width="12.33203125" style="2" hidden="1" customWidth="1"/>
    <col min="26" max="26" width="15" style="2" hidden="1" customWidth="1"/>
    <col min="27" max="27" width="11" style="2" hidden="1" customWidth="1"/>
    <col min="28" max="28" width="15" style="2" hidden="1" customWidth="1"/>
    <col min="29" max="29" width="16.33203125" style="2" hidden="1" customWidth="1"/>
    <col min="30" max="35" width="10.5" style="1" customWidth="1"/>
    <col min="36" max="57" width="10.5" style="2" hidden="1" customWidth="1"/>
    <col min="58" max="16384" width="10.5" style="1"/>
  </cols>
  <sheetData>
    <row r="1" spans="1:38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AD1" s="2"/>
      <c r="AE1" s="2"/>
      <c r="AF1" s="2"/>
      <c r="AG1" s="2"/>
      <c r="AH1" s="2"/>
      <c r="AI1" s="2"/>
      <c r="AL1" s="2" t="s">
        <v>1536</v>
      </c>
    </row>
    <row r="2" spans="1:38" ht="37.5" customHeight="1">
      <c r="A2" s="362" t="s">
        <v>508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63"/>
      <c r="R2" s="9" t="s">
        <v>1497</v>
      </c>
      <c r="AD2" s="2"/>
      <c r="AE2" s="2"/>
      <c r="AF2" s="2"/>
      <c r="AG2" s="2"/>
      <c r="AH2" s="2"/>
      <c r="AI2" s="2"/>
      <c r="AL2" s="2" t="s">
        <v>1490</v>
      </c>
    </row>
    <row r="3" spans="1:38" ht="7.5" customHeight="1">
      <c r="P3" s="8"/>
      <c r="AD3" s="2"/>
      <c r="AE3" s="2"/>
      <c r="AF3" s="2"/>
      <c r="AG3" s="2"/>
      <c r="AH3" s="2"/>
      <c r="AI3" s="2"/>
    </row>
    <row r="4" spans="1:38" ht="15.75" customHeight="1">
      <c r="B4" s="12" t="s">
        <v>1499</v>
      </c>
      <c r="D4" s="409" t="str">
        <f>'Rekapitulace stavby'!$J$4</f>
        <v>Rekonstrukce plynové kotelny v Křimicích</v>
      </c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8"/>
      <c r="AD4" s="2"/>
      <c r="AE4" s="2"/>
      <c r="AF4" s="2"/>
      <c r="AG4" s="2"/>
      <c r="AH4" s="2"/>
      <c r="AI4" s="2"/>
    </row>
    <row r="5" spans="1:38" s="3" customFormat="1" ht="18.75" customHeight="1">
      <c r="B5" s="11" t="s">
        <v>1550</v>
      </c>
      <c r="D5" s="422" t="s">
        <v>986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19"/>
    </row>
    <row r="6" spans="1:38" s="3" customFormat="1" ht="14.25" customHeight="1">
      <c r="P6" s="19"/>
    </row>
    <row r="7" spans="1:38" s="3" customFormat="1" ht="15" customHeight="1">
      <c r="B7" s="12" t="s">
        <v>1551</v>
      </c>
      <c r="D7" s="123" t="s">
        <v>987</v>
      </c>
      <c r="P7" s="19"/>
    </row>
    <row r="8" spans="1:38" s="3" customFormat="1" ht="15" customHeight="1">
      <c r="B8" s="12" t="s">
        <v>1502</v>
      </c>
      <c r="D8" s="13" t="s">
        <v>319</v>
      </c>
      <c r="K8" s="12" t="s">
        <v>1504</v>
      </c>
      <c r="M8" s="347">
        <v>41426</v>
      </c>
      <c r="N8" s="348"/>
      <c r="P8" s="19"/>
    </row>
    <row r="9" spans="1:38" s="3" customFormat="1" ht="7.5" customHeight="1">
      <c r="P9" s="19"/>
    </row>
    <row r="10" spans="1:38" s="3" customFormat="1" ht="15" customHeight="1">
      <c r="B10" s="12" t="s">
        <v>1507</v>
      </c>
      <c r="D10" s="2" t="s">
        <v>320</v>
      </c>
      <c r="K10" s="12" t="s">
        <v>1508</v>
      </c>
      <c r="M10" s="430" t="str">
        <f>IF('Rekapitulace stavby'!$AM$8="","",'Rekapitulace stavby'!$AM$8)</f>
        <v/>
      </c>
      <c r="N10" s="348"/>
      <c r="P10" s="19"/>
    </row>
    <row r="11" spans="1:38" s="3" customFormat="1" ht="18.75" customHeight="1">
      <c r="C11" s="13" t="str">
        <f>IF('Rekapitulace stavby'!$D$9="","",'Rekapitulace stavby'!$D$9)</f>
        <v xml:space="preserve"> </v>
      </c>
      <c r="K11" s="12" t="s">
        <v>1509</v>
      </c>
      <c r="M11" s="430" t="str">
        <f>IF('Rekapitulace stavby'!$AM$9="","",'Rekapitulace stavby'!$AM$9)</f>
        <v/>
      </c>
      <c r="N11" s="348"/>
      <c r="P11" s="19"/>
    </row>
    <row r="12" spans="1:38" s="3" customFormat="1" ht="7.5" customHeight="1">
      <c r="P12" s="19"/>
    </row>
    <row r="13" spans="1:38" s="3" customFormat="1" ht="15" customHeight="1">
      <c r="B13" s="12" t="s">
        <v>1510</v>
      </c>
      <c r="K13" s="12" t="s">
        <v>1508</v>
      </c>
      <c r="M13" s="430" t="str">
        <f>IF('Rekapitulace stavby'!$AM$11="","",'Rekapitulace stavby'!$AM$11)</f>
        <v/>
      </c>
      <c r="N13" s="348"/>
      <c r="P13" s="19"/>
    </row>
    <row r="14" spans="1:38" s="3" customFormat="1" ht="18.75" customHeight="1">
      <c r="C14" s="13" t="str">
        <f>IF('Rekapitulace stavby'!$D$12="","",'Rekapitulace stavby'!$D$12)</f>
        <v/>
      </c>
      <c r="K14" s="12" t="s">
        <v>1509</v>
      </c>
      <c r="M14" s="430" t="str">
        <f>IF('Rekapitulace stavby'!$AM$12="","",'Rekapitulace stavby'!$AM$12)</f>
        <v/>
      </c>
      <c r="N14" s="348"/>
      <c r="P14" s="19"/>
    </row>
    <row r="15" spans="1:38" s="3" customFormat="1" ht="7.5" customHeight="1">
      <c r="P15" s="19"/>
    </row>
    <row r="16" spans="1:38" s="3" customFormat="1" ht="15" customHeight="1">
      <c r="B16" s="12" t="s">
        <v>1511</v>
      </c>
      <c r="D16" s="430"/>
      <c r="E16" s="430"/>
      <c r="F16" s="430"/>
      <c r="G16" s="430"/>
      <c r="H16" s="430"/>
      <c r="K16" s="12" t="s">
        <v>1508</v>
      </c>
      <c r="M16" s="430" t="str">
        <f>IF('Rekapitulace stavby'!$AM$14="","",'Rekapitulace stavby'!$AM$14)</f>
        <v/>
      </c>
      <c r="N16" s="348"/>
      <c r="P16" s="19"/>
    </row>
    <row r="17" spans="1:16" s="3" customFormat="1" ht="18.75" customHeight="1">
      <c r="C17" s="13" t="str">
        <f>IF('Rekapitulace stavby'!$D$15="","",'Rekapitulace stavby'!$D$15)</f>
        <v xml:space="preserve"> </v>
      </c>
      <c r="K17" s="12" t="s">
        <v>1509</v>
      </c>
      <c r="M17" s="430" t="str">
        <f>IF('Rekapitulace stavby'!$AM$15="","",'Rekapitulace stavby'!$AM$15)</f>
        <v/>
      </c>
      <c r="N17" s="348"/>
      <c r="P17" s="19"/>
    </row>
    <row r="18" spans="1:16" s="3" customFormat="1" ht="7.5" customHeight="1">
      <c r="P18" s="19"/>
    </row>
    <row r="19" spans="1:16" s="3" customFormat="1" ht="15" customHeight="1">
      <c r="B19" s="12" t="s">
        <v>1512</v>
      </c>
      <c r="P19" s="19"/>
    </row>
    <row r="20" spans="1:16" s="63" customFormat="1" ht="15.75" customHeight="1">
      <c r="C20" s="357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P20" s="65"/>
    </row>
    <row r="21" spans="1:16" s="3" customFormat="1" ht="7.5" customHeight="1">
      <c r="P21" s="19"/>
    </row>
    <row r="22" spans="1:16" s="3" customFormat="1" ht="7.5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P22" s="19"/>
    </row>
    <row r="23" spans="1:16" s="3" customFormat="1" ht="26.25" customHeight="1">
      <c r="B23" s="66" t="s">
        <v>1513</v>
      </c>
      <c r="K23" s="364">
        <f>ROUNDUP($K$79,2)</f>
        <v>1468200.72</v>
      </c>
      <c r="L23" s="348"/>
      <c r="M23" s="348"/>
      <c r="N23" s="348"/>
      <c r="P23" s="19"/>
    </row>
    <row r="24" spans="1:16" s="3" customFormat="1" ht="7.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P24" s="19"/>
    </row>
    <row r="25" spans="1:16" s="3" customFormat="1" ht="15" customHeight="1">
      <c r="B25" s="21" t="s">
        <v>1514</v>
      </c>
      <c r="C25" s="21" t="s">
        <v>1515</v>
      </c>
      <c r="D25" s="22">
        <v>0.21</v>
      </c>
      <c r="E25" s="67" t="s">
        <v>1516</v>
      </c>
      <c r="F25" s="421">
        <f>SUM($AW$79:$AW$172)</f>
        <v>1468200.7199999997</v>
      </c>
      <c r="G25" s="348"/>
      <c r="H25" s="348"/>
      <c r="K25" s="421">
        <f>F25*0.21</f>
        <v>308322.15119999991</v>
      </c>
      <c r="L25" s="348"/>
      <c r="M25" s="348"/>
      <c r="N25" s="348"/>
      <c r="P25" s="19"/>
    </row>
    <row r="26" spans="1:16" s="3" customFormat="1" ht="15" customHeight="1">
      <c r="C26" s="21" t="s">
        <v>1517</v>
      </c>
      <c r="D26" s="22">
        <v>0.15</v>
      </c>
      <c r="E26" s="67" t="s">
        <v>1516</v>
      </c>
      <c r="F26" s="421">
        <f>SUM($AX$79:$AX$172)</f>
        <v>0</v>
      </c>
      <c r="G26" s="348"/>
      <c r="H26" s="348"/>
      <c r="K26" s="421">
        <f>SUM($AX$79:$AX$172)*$D$26</f>
        <v>0</v>
      </c>
      <c r="L26" s="348"/>
      <c r="M26" s="348"/>
      <c r="N26" s="348"/>
      <c r="P26" s="19"/>
    </row>
    <row r="27" spans="1:16" s="3" customFormat="1" ht="15" hidden="1" customHeight="1">
      <c r="C27" s="21" t="s">
        <v>1518</v>
      </c>
      <c r="D27" s="22">
        <v>0.21</v>
      </c>
      <c r="E27" s="67" t="s">
        <v>1516</v>
      </c>
      <c r="F27" s="421">
        <f>SUM($AY$79:$AY$172)</f>
        <v>0</v>
      </c>
      <c r="G27" s="348"/>
      <c r="H27" s="348"/>
      <c r="K27" s="421">
        <v>0</v>
      </c>
      <c r="L27" s="348"/>
      <c r="M27" s="348"/>
      <c r="N27" s="348"/>
      <c r="P27" s="19"/>
    </row>
    <row r="28" spans="1:16" s="3" customFormat="1" ht="15" hidden="1" customHeight="1">
      <c r="C28" s="21" t="s">
        <v>1519</v>
      </c>
      <c r="D28" s="22">
        <v>0.15</v>
      </c>
      <c r="E28" s="67" t="s">
        <v>1516</v>
      </c>
      <c r="F28" s="421">
        <f>SUM($AZ$79:$AZ$172)</f>
        <v>0</v>
      </c>
      <c r="G28" s="348"/>
      <c r="H28" s="348"/>
      <c r="K28" s="421">
        <v>0</v>
      </c>
      <c r="L28" s="348"/>
      <c r="M28" s="348"/>
      <c r="N28" s="348"/>
      <c r="P28" s="19"/>
    </row>
    <row r="29" spans="1:16" s="3" customFormat="1" ht="15" hidden="1" customHeight="1">
      <c r="C29" s="21" t="s">
        <v>1520</v>
      </c>
      <c r="D29" s="22">
        <v>0</v>
      </c>
      <c r="E29" s="67" t="s">
        <v>1516</v>
      </c>
      <c r="F29" s="421">
        <f>SUM($BA$79:$BA$172)</f>
        <v>0</v>
      </c>
      <c r="G29" s="348"/>
      <c r="H29" s="348"/>
      <c r="K29" s="421">
        <v>0</v>
      </c>
      <c r="L29" s="348"/>
      <c r="M29" s="348"/>
      <c r="N29" s="348"/>
      <c r="P29" s="19"/>
    </row>
    <row r="30" spans="1:16" s="3" customFormat="1" ht="7.5" customHeight="1">
      <c r="P30" s="19"/>
    </row>
    <row r="31" spans="1:16" s="3" customFormat="1" ht="26.25" customHeight="1">
      <c r="A31" s="25"/>
      <c r="B31" s="26" t="s">
        <v>1521</v>
      </c>
      <c r="C31" s="27"/>
      <c r="D31" s="27"/>
      <c r="E31" s="69" t="s">
        <v>1522</v>
      </c>
      <c r="F31" s="28" t="s">
        <v>1523</v>
      </c>
      <c r="G31" s="27"/>
      <c r="H31" s="27"/>
      <c r="I31" s="27"/>
      <c r="J31" s="368">
        <f>ROUNDUP(SUM($K$23:$K$29),2)</f>
        <v>1776522.8800000001</v>
      </c>
      <c r="K31" s="367"/>
      <c r="L31" s="367"/>
      <c r="M31" s="367"/>
      <c r="N31" s="369"/>
      <c r="O31" s="25"/>
      <c r="P31" s="29"/>
    </row>
    <row r="32" spans="1:16" s="3" customFormat="1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/>
    </row>
    <row r="36" spans="1:16" s="3" customFormat="1" ht="7.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70"/>
    </row>
    <row r="37" spans="1:16" s="3" customFormat="1" ht="37.5" customHeight="1">
      <c r="A37" s="362" t="s">
        <v>509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416"/>
    </row>
    <row r="38" spans="1:16" s="3" customFormat="1" ht="7.5" customHeight="1">
      <c r="P38" s="19"/>
    </row>
    <row r="39" spans="1:16" s="3" customFormat="1" ht="15" customHeight="1">
      <c r="A39" s="12" t="s">
        <v>1499</v>
      </c>
      <c r="D39" s="409" t="str">
        <f>$D$4</f>
        <v>Rekonstrukce plynové kotelny v Křimicích</v>
      </c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19"/>
    </row>
    <row r="40" spans="1:16" s="3" customFormat="1" ht="15" customHeight="1">
      <c r="A40" s="11" t="s">
        <v>1550</v>
      </c>
      <c r="D40" s="355" t="str">
        <f>$D$5</f>
        <v>132121-2_1 - SPŠD Křimice - PS - SO 06 Škola - Technologie vytápění</v>
      </c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19"/>
    </row>
    <row r="41" spans="1:16" s="3" customFormat="1" ht="7.5" customHeight="1">
      <c r="P41" s="19"/>
    </row>
    <row r="42" spans="1:16" s="3" customFormat="1" ht="18.75" customHeight="1">
      <c r="A42" s="12" t="s">
        <v>1502</v>
      </c>
      <c r="D42" s="13" t="s">
        <v>319</v>
      </c>
      <c r="I42" s="12" t="s">
        <v>1504</v>
      </c>
      <c r="K42" s="347">
        <f>IF($M$8="","",$M$8)</f>
        <v>41426</v>
      </c>
      <c r="L42" s="348"/>
      <c r="M42" s="348"/>
      <c r="N42" s="348"/>
      <c r="P42" s="19"/>
    </row>
    <row r="43" spans="1:16" s="3" customFormat="1" ht="7.5" customHeight="1">
      <c r="P43" s="19"/>
    </row>
    <row r="44" spans="1:16" s="3" customFormat="1" ht="15.75" customHeight="1">
      <c r="A44" s="12" t="s">
        <v>1507</v>
      </c>
      <c r="D44" s="2" t="s">
        <v>320</v>
      </c>
      <c r="I44" s="12" t="s">
        <v>1511</v>
      </c>
      <c r="K44" s="430"/>
      <c r="L44" s="430"/>
      <c r="M44" s="430"/>
      <c r="N44" s="430"/>
      <c r="O44" s="430"/>
      <c r="P44" s="19"/>
    </row>
    <row r="45" spans="1:16" s="3" customFormat="1" ht="15" customHeight="1">
      <c r="A45" s="12" t="s">
        <v>1510</v>
      </c>
      <c r="D45" s="13" t="str">
        <f>IF($C$14="","",$C$14)</f>
        <v/>
      </c>
      <c r="P45" s="19"/>
    </row>
    <row r="46" spans="1:16" s="3" customFormat="1" ht="11.25" customHeight="1">
      <c r="P46" s="19"/>
    </row>
    <row r="47" spans="1:16" s="3" customFormat="1" ht="30" customHeight="1">
      <c r="A47" s="417" t="s">
        <v>1552</v>
      </c>
      <c r="B47" s="418"/>
      <c r="C47" s="418"/>
      <c r="D47" s="418"/>
      <c r="E47" s="418"/>
      <c r="F47" s="417"/>
      <c r="G47" s="418"/>
      <c r="H47" s="418"/>
      <c r="I47" s="417"/>
      <c r="J47" s="418"/>
      <c r="K47" s="417" t="s">
        <v>1554</v>
      </c>
      <c r="L47" s="418"/>
      <c r="M47" s="418"/>
      <c r="N47" s="418"/>
      <c r="O47" s="418"/>
      <c r="P47" s="29"/>
    </row>
    <row r="48" spans="1:16" s="3" customFormat="1" ht="11.25" customHeight="1">
      <c r="P48" s="19"/>
    </row>
    <row r="49" spans="1:39" s="3" customFormat="1" ht="30" customHeight="1">
      <c r="A49" s="47" t="s">
        <v>513</v>
      </c>
      <c r="F49" s="364"/>
      <c r="G49" s="348"/>
      <c r="H49" s="348"/>
      <c r="I49" s="364"/>
      <c r="J49" s="348"/>
      <c r="K49" s="364">
        <f>ROUNDUP($K$79,2)</f>
        <v>1468200.72</v>
      </c>
      <c r="L49" s="348"/>
      <c r="M49" s="348"/>
      <c r="N49" s="348"/>
      <c r="O49" s="348"/>
      <c r="P49" s="19"/>
      <c r="AM49" s="3" t="s">
        <v>1555</v>
      </c>
    </row>
    <row r="50" spans="1:39" s="54" customFormat="1" ht="25.5" customHeight="1">
      <c r="B50" s="72" t="s">
        <v>1620</v>
      </c>
      <c r="F50" s="379"/>
      <c r="G50" s="401"/>
      <c r="H50" s="401"/>
      <c r="I50" s="379"/>
      <c r="J50" s="401"/>
      <c r="K50" s="379">
        <f>ROUNDUP($K$80,2)</f>
        <v>9351.2800000000007</v>
      </c>
      <c r="L50" s="401"/>
      <c r="M50" s="401"/>
      <c r="N50" s="401"/>
      <c r="O50" s="401"/>
      <c r="P50" s="73"/>
    </row>
    <row r="51" spans="1:39" s="74" customFormat="1" ht="21" customHeight="1">
      <c r="B51" s="76" t="s">
        <v>1621</v>
      </c>
      <c r="F51" s="400"/>
      <c r="G51" s="401"/>
      <c r="H51" s="401"/>
      <c r="I51" s="400"/>
      <c r="J51" s="401"/>
      <c r="K51" s="400">
        <f>ROUNDUP($K$81,2)</f>
        <v>4086.88</v>
      </c>
      <c r="L51" s="401"/>
      <c r="M51" s="401"/>
      <c r="N51" s="401"/>
      <c r="O51" s="401"/>
      <c r="P51" s="77"/>
    </row>
    <row r="52" spans="1:39" s="74" customFormat="1" ht="21" customHeight="1">
      <c r="B52" s="76" t="s">
        <v>1622</v>
      </c>
      <c r="F52" s="400"/>
      <c r="G52" s="401"/>
      <c r="H52" s="401"/>
      <c r="I52" s="400"/>
      <c r="J52" s="401"/>
      <c r="K52" s="400">
        <f>ROUNDUP($K$83,2)</f>
        <v>5264.4</v>
      </c>
      <c r="L52" s="401"/>
      <c r="M52" s="401"/>
      <c r="N52" s="401"/>
      <c r="O52" s="401"/>
      <c r="P52" s="77"/>
    </row>
    <row r="53" spans="1:39" s="54" customFormat="1" ht="25.5" customHeight="1">
      <c r="B53" s="72" t="s">
        <v>1556</v>
      </c>
      <c r="F53" s="379"/>
      <c r="G53" s="401"/>
      <c r="H53" s="401"/>
      <c r="I53" s="379"/>
      <c r="J53" s="401"/>
      <c r="K53" s="379">
        <f>ROUNDUP($K$86,2)</f>
        <v>1458849.44</v>
      </c>
      <c r="L53" s="401"/>
      <c r="M53" s="401"/>
      <c r="N53" s="401"/>
      <c r="O53" s="401"/>
      <c r="P53" s="73"/>
    </row>
    <row r="54" spans="1:39" s="74" customFormat="1" ht="21" customHeight="1">
      <c r="B54" s="76" t="s">
        <v>1623</v>
      </c>
      <c r="F54" s="400"/>
      <c r="G54" s="401"/>
      <c r="H54" s="401"/>
      <c r="I54" s="400"/>
      <c r="J54" s="401"/>
      <c r="K54" s="400">
        <f>ROUNDUP($K$87,2)</f>
        <v>63622.16</v>
      </c>
      <c r="L54" s="401"/>
      <c r="M54" s="401"/>
      <c r="N54" s="401"/>
      <c r="O54" s="401"/>
      <c r="P54" s="77"/>
    </row>
    <row r="55" spans="1:39" s="74" customFormat="1" ht="21" customHeight="1">
      <c r="B55" s="76" t="s">
        <v>1624</v>
      </c>
      <c r="F55" s="400"/>
      <c r="G55" s="401"/>
      <c r="H55" s="401"/>
      <c r="I55" s="400"/>
      <c r="J55" s="401"/>
      <c r="K55" s="400">
        <f>ROUNDUP($K$102,2)</f>
        <v>105208.51</v>
      </c>
      <c r="L55" s="401"/>
      <c r="M55" s="401"/>
      <c r="N55" s="401"/>
      <c r="O55" s="401"/>
      <c r="P55" s="77"/>
    </row>
    <row r="56" spans="1:39" s="74" customFormat="1" ht="21" customHeight="1">
      <c r="B56" s="76" t="s">
        <v>1625</v>
      </c>
      <c r="F56" s="400"/>
      <c r="G56" s="401"/>
      <c r="H56" s="401"/>
      <c r="I56" s="400"/>
      <c r="J56" s="401"/>
      <c r="K56" s="400">
        <f>ROUNDUP($K$117,2)</f>
        <v>1167923.8700000001</v>
      </c>
      <c r="L56" s="401"/>
      <c r="M56" s="401"/>
      <c r="N56" s="401"/>
      <c r="O56" s="401"/>
      <c r="P56" s="77"/>
    </row>
    <row r="57" spans="1:39" s="74" customFormat="1" ht="21" customHeight="1">
      <c r="B57" s="76" t="s">
        <v>1557</v>
      </c>
      <c r="F57" s="400"/>
      <c r="G57" s="401"/>
      <c r="H57" s="401"/>
      <c r="I57" s="400"/>
      <c r="J57" s="401"/>
      <c r="K57" s="400">
        <f>ROUNDUP($K$128,2)</f>
        <v>25623.66</v>
      </c>
      <c r="L57" s="401"/>
      <c r="M57" s="401"/>
      <c r="N57" s="401"/>
      <c r="O57" s="401"/>
      <c r="P57" s="77"/>
    </row>
    <row r="58" spans="1:39" s="74" customFormat="1" ht="21" customHeight="1">
      <c r="B58" s="76" t="s">
        <v>1558</v>
      </c>
      <c r="F58" s="400"/>
      <c r="G58" s="401"/>
      <c r="H58" s="401"/>
      <c r="I58" s="400"/>
      <c r="J58" s="401"/>
      <c r="K58" s="400">
        <f>ROUNDUP($K$138,2)</f>
        <v>71561.08</v>
      </c>
      <c r="L58" s="401"/>
      <c r="M58" s="401"/>
      <c r="N58" s="401"/>
      <c r="O58" s="401"/>
      <c r="P58" s="77"/>
    </row>
    <row r="59" spans="1:39" s="74" customFormat="1" ht="21" customHeight="1">
      <c r="B59" s="76" t="s">
        <v>1559</v>
      </c>
      <c r="F59" s="400"/>
      <c r="G59" s="401"/>
      <c r="H59" s="401"/>
      <c r="I59" s="400"/>
      <c r="J59" s="401"/>
      <c r="K59" s="400">
        <f>ROUNDUP($K$159,2)</f>
        <v>5971.05</v>
      </c>
      <c r="L59" s="401"/>
      <c r="M59" s="401"/>
      <c r="N59" s="401"/>
      <c r="O59" s="401"/>
      <c r="P59" s="77"/>
    </row>
    <row r="60" spans="1:39" s="74" customFormat="1" ht="21" customHeight="1">
      <c r="B60" s="76" t="s">
        <v>1626</v>
      </c>
      <c r="F60" s="400"/>
      <c r="G60" s="401"/>
      <c r="H60" s="401"/>
      <c r="I60" s="400"/>
      <c r="J60" s="401"/>
      <c r="K60" s="400">
        <f>ROUNDUP($K$165,2)</f>
        <v>8010.15</v>
      </c>
      <c r="L60" s="401"/>
      <c r="M60" s="401"/>
      <c r="N60" s="401"/>
      <c r="O60" s="401"/>
      <c r="P60" s="77"/>
    </row>
    <row r="61" spans="1:39" s="74" customFormat="1" ht="21" customHeight="1">
      <c r="B61" s="76" t="s">
        <v>1627</v>
      </c>
      <c r="F61" s="400"/>
      <c r="G61" s="401"/>
      <c r="H61" s="401"/>
      <c r="I61" s="400"/>
      <c r="J61" s="401"/>
      <c r="K61" s="400">
        <f>ROUNDUP($K$169,2)</f>
        <v>10928.96</v>
      </c>
      <c r="L61" s="401"/>
      <c r="M61" s="401"/>
      <c r="N61" s="401"/>
      <c r="O61" s="401"/>
      <c r="P61" s="77"/>
    </row>
    <row r="62" spans="1:39" s="3" customFormat="1" ht="22.5" customHeight="1">
      <c r="P62" s="19"/>
    </row>
    <row r="63" spans="1:39" s="3" customFormat="1" ht="7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</row>
    <row r="67" spans="1:55" s="3" customFormat="1" ht="7.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16"/>
    </row>
    <row r="68" spans="1:55" s="3" customFormat="1" ht="37.5" customHeight="1">
      <c r="A68" s="362" t="s">
        <v>511</v>
      </c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16"/>
    </row>
    <row r="69" spans="1:55" s="3" customFormat="1" ht="7.5" customHeight="1">
      <c r="Q69" s="16"/>
    </row>
    <row r="70" spans="1:55" s="3" customFormat="1" ht="15" customHeight="1">
      <c r="A70" s="12" t="s">
        <v>1499</v>
      </c>
      <c r="D70" s="409" t="str">
        <f>$D$4</f>
        <v>Rekonstrukce plynové kotelny v Křimicích</v>
      </c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Q70" s="16"/>
    </row>
    <row r="71" spans="1:55" s="3" customFormat="1" ht="15" customHeight="1">
      <c r="A71" s="11" t="s">
        <v>1550</v>
      </c>
      <c r="D71" s="355" t="str">
        <f>$D$5</f>
        <v>132121-2_1 - SPŠD Křimice - PS - SO 06 Škola - Technologie vytápění</v>
      </c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Q71" s="16"/>
    </row>
    <row r="72" spans="1:55" s="3" customFormat="1" ht="7.5" customHeight="1">
      <c r="Q72" s="16"/>
    </row>
    <row r="73" spans="1:55" s="3" customFormat="1" ht="18.75" customHeight="1">
      <c r="A73" s="12" t="s">
        <v>1502</v>
      </c>
      <c r="D73" s="13" t="s">
        <v>319</v>
      </c>
      <c r="I73" s="12" t="s">
        <v>1504</v>
      </c>
      <c r="K73" s="347">
        <f>IF($M$8="","",$M$8)</f>
        <v>41426</v>
      </c>
      <c r="L73" s="348"/>
      <c r="M73" s="348"/>
      <c r="N73" s="348"/>
      <c r="Q73" s="16"/>
    </row>
    <row r="74" spans="1:55" s="3" customFormat="1" ht="7.5" customHeight="1">
      <c r="Q74" s="16"/>
    </row>
    <row r="75" spans="1:55" s="3" customFormat="1" ht="15.75" customHeight="1">
      <c r="A75" s="12" t="s">
        <v>1507</v>
      </c>
      <c r="D75" s="2" t="s">
        <v>320</v>
      </c>
      <c r="I75" s="12" t="s">
        <v>1511</v>
      </c>
      <c r="K75" s="430"/>
      <c r="L75" s="430"/>
      <c r="M75" s="430"/>
      <c r="N75" s="430"/>
      <c r="O75" s="430"/>
      <c r="Q75" s="16"/>
    </row>
    <row r="76" spans="1:55" s="3" customFormat="1" ht="15" customHeight="1">
      <c r="A76" s="12" t="s">
        <v>1510</v>
      </c>
      <c r="D76" s="13" t="str">
        <f>IF($C$14="","",$C$14)</f>
        <v/>
      </c>
      <c r="Q76" s="16"/>
    </row>
    <row r="77" spans="1:55" s="3" customFormat="1" ht="11.25" customHeight="1">
      <c r="Q77" s="16"/>
    </row>
    <row r="78" spans="1:55" s="78" customFormat="1" ht="30" customHeight="1">
      <c r="A78" s="80" t="s">
        <v>1560</v>
      </c>
      <c r="B78" s="81" t="s">
        <v>1528</v>
      </c>
      <c r="C78" s="81" t="s">
        <v>1524</v>
      </c>
      <c r="D78" s="410" t="s">
        <v>1561</v>
      </c>
      <c r="E78" s="411"/>
      <c r="F78" s="411"/>
      <c r="G78" s="411"/>
      <c r="H78" s="81" t="s">
        <v>1562</v>
      </c>
      <c r="I78" s="81" t="s">
        <v>1563</v>
      </c>
      <c r="J78" s="471" t="s">
        <v>1567</v>
      </c>
      <c r="K78" s="471"/>
      <c r="L78" s="471"/>
      <c r="M78" s="471"/>
      <c r="N78" s="410" t="s">
        <v>1564</v>
      </c>
      <c r="O78" s="411"/>
      <c r="P78" s="82" t="s">
        <v>1565</v>
      </c>
      <c r="Q78" s="79"/>
      <c r="R78" s="42" t="s">
        <v>1566</v>
      </c>
      <c r="S78" s="43" t="s">
        <v>1514</v>
      </c>
      <c r="T78" s="43" t="s">
        <v>1567</v>
      </c>
      <c r="U78" s="43" t="s">
        <v>1568</v>
      </c>
      <c r="V78" s="43" t="s">
        <v>1569</v>
      </c>
      <c r="W78" s="43" t="s">
        <v>1570</v>
      </c>
      <c r="X78" s="43" t="s">
        <v>1571</v>
      </c>
      <c r="Y78" s="43" t="s">
        <v>1572</v>
      </c>
      <c r="Z78" s="43" t="s">
        <v>1573</v>
      </c>
      <c r="AA78" s="43" t="s">
        <v>1574</v>
      </c>
      <c r="AB78" s="44" t="s">
        <v>1575</v>
      </c>
    </row>
    <row r="79" spans="1:55" s="3" customFormat="1" ht="30" customHeight="1">
      <c r="A79" s="47" t="s">
        <v>513</v>
      </c>
      <c r="K79" s="414">
        <f>$BC$79</f>
        <v>1468200.72</v>
      </c>
      <c r="L79" s="348"/>
      <c r="M79" s="348"/>
      <c r="N79" s="348"/>
      <c r="O79" s="348"/>
      <c r="Q79" s="16"/>
      <c r="R79" s="46"/>
      <c r="S79" s="37"/>
      <c r="T79" s="37"/>
      <c r="U79" s="83">
        <f>$U$80+$U$86</f>
        <v>1468200.72</v>
      </c>
      <c r="V79" s="83">
        <f>$V$80+$V$86</f>
        <v>0</v>
      </c>
      <c r="W79" s="37"/>
      <c r="X79" s="84">
        <f>$X$80+$X$86</f>
        <v>0</v>
      </c>
      <c r="Y79" s="37"/>
      <c r="Z79" s="84">
        <f>$Z$80+$Z$86</f>
        <v>13.143157999999998</v>
      </c>
      <c r="AA79" s="37"/>
      <c r="AB79" s="85">
        <f>$AB$80+$AB$86</f>
        <v>0</v>
      </c>
      <c r="AL79" s="3" t="s">
        <v>1530</v>
      </c>
      <c r="AM79" s="3" t="s">
        <v>1555</v>
      </c>
      <c r="BC79" s="86">
        <f>$BC$80+$BC$86</f>
        <v>1468200.72</v>
      </c>
    </row>
    <row r="80" spans="1:55" s="87" customFormat="1" ht="37.5" customHeight="1">
      <c r="B80" s="89" t="s">
        <v>1620</v>
      </c>
      <c r="K80" s="436">
        <f>$BC$80</f>
        <v>9351.2799999999988</v>
      </c>
      <c r="L80" s="434"/>
      <c r="M80" s="434"/>
      <c r="N80" s="437" t="s">
        <v>1576</v>
      </c>
      <c r="O80" s="434"/>
      <c r="Q80" s="88"/>
      <c r="R80" s="91"/>
      <c r="U80" s="92">
        <f>$U$81+$U$83</f>
        <v>9351.2799999999988</v>
      </c>
      <c r="V80" s="92">
        <f>$V$81+$V$83</f>
        <v>0</v>
      </c>
      <c r="X80" s="93">
        <f>$X$81+$X$83</f>
        <v>0</v>
      </c>
      <c r="Z80" s="93">
        <f>$Z$81+$Z$83</f>
        <v>4.6379999999999998E-2</v>
      </c>
      <c r="AB80" s="94">
        <f>$AB$81+$AB$83</f>
        <v>0</v>
      </c>
      <c r="AJ80" s="90" t="s">
        <v>1501</v>
      </c>
      <c r="AL80" s="90" t="s">
        <v>1530</v>
      </c>
      <c r="AM80" s="90" t="s">
        <v>1531</v>
      </c>
      <c r="AQ80" s="90" t="s">
        <v>1577</v>
      </c>
      <c r="BC80" s="95">
        <f>$BC$81+$BC$83</f>
        <v>9351.2799999999988</v>
      </c>
    </row>
    <row r="81" spans="1:57" s="87" customFormat="1" ht="21" customHeight="1">
      <c r="B81" s="96" t="s">
        <v>1621</v>
      </c>
      <c r="K81" s="433">
        <f>$BC$81</f>
        <v>4086.88</v>
      </c>
      <c r="L81" s="434"/>
      <c r="M81" s="434"/>
      <c r="N81" s="435" t="s">
        <v>1576</v>
      </c>
      <c r="O81" s="434"/>
      <c r="Q81" s="88"/>
      <c r="R81" s="91"/>
      <c r="U81" s="92">
        <f>$U$82</f>
        <v>4086.88</v>
      </c>
      <c r="V81" s="92">
        <f>$V$82</f>
        <v>0</v>
      </c>
      <c r="X81" s="93">
        <f>$X$82</f>
        <v>0</v>
      </c>
      <c r="Z81" s="93">
        <f>$Z$82</f>
        <v>4.632E-2</v>
      </c>
      <c r="AB81" s="94">
        <f>$AB$82</f>
        <v>0</v>
      </c>
      <c r="AJ81" s="90" t="s">
        <v>1501</v>
      </c>
      <c r="AL81" s="90" t="s">
        <v>1530</v>
      </c>
      <c r="AM81" s="90" t="s">
        <v>1501</v>
      </c>
      <c r="AQ81" s="90" t="s">
        <v>1577</v>
      </c>
      <c r="BC81" s="95">
        <f>$BC$82</f>
        <v>4086.88</v>
      </c>
    </row>
    <row r="82" spans="1:57" s="3" customFormat="1" ht="27" customHeight="1">
      <c r="A82" s="97" t="s">
        <v>1501</v>
      </c>
      <c r="B82" s="97" t="s">
        <v>1578</v>
      </c>
      <c r="C82" s="162" t="s">
        <v>2072</v>
      </c>
      <c r="D82" s="431" t="s">
        <v>1631</v>
      </c>
      <c r="E82" s="432"/>
      <c r="F82" s="432"/>
      <c r="G82" s="432"/>
      <c r="H82" s="100" t="s">
        <v>1632</v>
      </c>
      <c r="I82" s="101">
        <v>8</v>
      </c>
      <c r="J82" s="424">
        <v>510.85999999999996</v>
      </c>
      <c r="K82" s="425"/>
      <c r="L82" s="425"/>
      <c r="M82" s="426"/>
      <c r="N82" s="383">
        <f>ROUND($T$82*$I$82,2)</f>
        <v>4086.88</v>
      </c>
      <c r="O82" s="432"/>
      <c r="P82" s="99"/>
      <c r="Q82" s="16"/>
      <c r="R82" s="103"/>
      <c r="S82" s="104" t="s">
        <v>1515</v>
      </c>
      <c r="T82" s="68">
        <f>$J$82+$K$82</f>
        <v>510.85999999999996</v>
      </c>
      <c r="U82" s="68">
        <f>ROUND($J$82*$I$82,2)</f>
        <v>4086.88</v>
      </c>
      <c r="V82" s="68">
        <f>ROUND($K$82*$I$82,2)</f>
        <v>0</v>
      </c>
      <c r="Y82" s="105">
        <v>5.79E-3</v>
      </c>
      <c r="Z82" s="105">
        <f>$Y$82*$I$82</f>
        <v>4.632E-2</v>
      </c>
      <c r="AA82" s="105">
        <v>0</v>
      </c>
      <c r="AB82" s="106">
        <f>$AA$82*$I$82</f>
        <v>0</v>
      </c>
      <c r="AJ82" s="63" t="s">
        <v>1591</v>
      </c>
      <c r="AL82" s="63" t="s">
        <v>1578</v>
      </c>
      <c r="AM82" s="63" t="s">
        <v>1536</v>
      </c>
      <c r="AQ82" s="3" t="s">
        <v>1577</v>
      </c>
      <c r="AW82" s="107">
        <f>IF($S$82="základní",$N$82,0)</f>
        <v>4086.88</v>
      </c>
      <c r="AX82" s="107">
        <f>IF($S$82="snížená",$N$82,0)</f>
        <v>0</v>
      </c>
      <c r="AY82" s="107">
        <f>IF($S$82="zákl. přenesená",$N$82,0)</f>
        <v>0</v>
      </c>
      <c r="AZ82" s="107">
        <f>IF($S$82="sníž. přenesená",$N$82,0)</f>
        <v>0</v>
      </c>
      <c r="BA82" s="107">
        <f>IF($S$82="nulová",$N$82,0)</f>
        <v>0</v>
      </c>
      <c r="BB82" s="63" t="s">
        <v>1501</v>
      </c>
      <c r="BC82" s="107">
        <f>ROUND($T$82*$I$82,2)</f>
        <v>4086.88</v>
      </c>
      <c r="BD82" s="63" t="s">
        <v>1591</v>
      </c>
      <c r="BE82" s="63" t="s">
        <v>1633</v>
      </c>
    </row>
    <row r="83" spans="1:57" s="87" customFormat="1" ht="30.75" customHeight="1">
      <c r="B83" s="96" t="s">
        <v>1622</v>
      </c>
      <c r="K83" s="433">
        <f>$BC$83</f>
        <v>5264.4</v>
      </c>
      <c r="L83" s="434"/>
      <c r="M83" s="434"/>
      <c r="N83" s="435" t="s">
        <v>1576</v>
      </c>
      <c r="O83" s="434"/>
      <c r="Q83" s="88"/>
      <c r="R83" s="91"/>
      <c r="U83" s="92">
        <f>SUM($U$84:$U$85)</f>
        <v>5264.4</v>
      </c>
      <c r="V83" s="92">
        <f>SUM($V$84:$V$85)</f>
        <v>0</v>
      </c>
      <c r="X83" s="93">
        <f>SUM($X$84:$X$85)</f>
        <v>0</v>
      </c>
      <c r="Z83" s="93">
        <f>SUM($Z$84:$Z$85)</f>
        <v>6.0000000000000008E-5</v>
      </c>
      <c r="AB83" s="94">
        <f>SUM($AB$84:$AB$85)</f>
        <v>0</v>
      </c>
      <c r="AJ83" s="90" t="s">
        <v>1501</v>
      </c>
      <c r="AL83" s="90" t="s">
        <v>1530</v>
      </c>
      <c r="AM83" s="90" t="s">
        <v>1501</v>
      </c>
      <c r="AQ83" s="90" t="s">
        <v>1577</v>
      </c>
      <c r="BC83" s="95">
        <f>SUM($BC$84:$BC$85)</f>
        <v>5264.4</v>
      </c>
    </row>
    <row r="84" spans="1:57" s="3" customFormat="1" ht="15.75" customHeight="1">
      <c r="A84" s="100" t="s">
        <v>1536</v>
      </c>
      <c r="B84" s="100" t="s">
        <v>1578</v>
      </c>
      <c r="C84" s="162" t="s">
        <v>976</v>
      </c>
      <c r="D84" s="431" t="s">
        <v>1635</v>
      </c>
      <c r="E84" s="432"/>
      <c r="F84" s="432"/>
      <c r="G84" s="432"/>
      <c r="H84" s="100" t="s">
        <v>1636</v>
      </c>
      <c r="I84" s="101">
        <v>6</v>
      </c>
      <c r="J84" s="424">
        <v>164</v>
      </c>
      <c r="K84" s="425"/>
      <c r="L84" s="425"/>
      <c r="M84" s="426"/>
      <c r="N84" s="383">
        <f>ROUND($T$84*$I$84,2)</f>
        <v>984</v>
      </c>
      <c r="O84" s="432"/>
      <c r="P84" s="99"/>
      <c r="Q84" s="16"/>
      <c r="R84" s="103"/>
      <c r="S84" s="104" t="s">
        <v>1515</v>
      </c>
      <c r="T84" s="68">
        <f>$J$84+$K$84</f>
        <v>164</v>
      </c>
      <c r="U84" s="68">
        <f>ROUND($J$84*$I$84,2)</f>
        <v>984</v>
      </c>
      <c r="V84" s="68">
        <f>ROUND($K$84*$I$84,2)</f>
        <v>0</v>
      </c>
      <c r="Y84" s="105">
        <v>1.0000000000000001E-5</v>
      </c>
      <c r="Z84" s="105">
        <f>$Y$84*$I$84</f>
        <v>6.0000000000000008E-5</v>
      </c>
      <c r="AA84" s="105">
        <v>0</v>
      </c>
      <c r="AB84" s="106">
        <f>$AA$84*$I$84</f>
        <v>0</v>
      </c>
      <c r="AJ84" s="63" t="s">
        <v>1591</v>
      </c>
      <c r="AL84" s="63" t="s">
        <v>1578</v>
      </c>
      <c r="AM84" s="63" t="s">
        <v>1536</v>
      </c>
      <c r="AQ84" s="63" t="s">
        <v>1577</v>
      </c>
      <c r="AW84" s="107">
        <f>IF($S$84="základní",$N$84,0)</f>
        <v>984</v>
      </c>
      <c r="AX84" s="107">
        <f>IF($S$84="snížená",$N$84,0)</f>
        <v>0</v>
      </c>
      <c r="AY84" s="107">
        <f>IF($S$84="zákl. přenesená",$N$84,0)</f>
        <v>0</v>
      </c>
      <c r="AZ84" s="107">
        <f>IF($S$84="sníž. přenesená",$N$84,0)</f>
        <v>0</v>
      </c>
      <c r="BA84" s="107">
        <f>IF($S$84="nulová",$N$84,0)</f>
        <v>0</v>
      </c>
      <c r="BB84" s="63" t="s">
        <v>1501</v>
      </c>
      <c r="BC84" s="107">
        <f>ROUND($T$84*$I$84,2)</f>
        <v>984</v>
      </c>
      <c r="BD84" s="63" t="s">
        <v>1591</v>
      </c>
      <c r="BE84" s="63" t="s">
        <v>1637</v>
      </c>
    </row>
    <row r="85" spans="1:57" s="3" customFormat="1" ht="15.75" customHeight="1">
      <c r="A85" s="100" t="s">
        <v>1587</v>
      </c>
      <c r="B85" s="100" t="s">
        <v>1578</v>
      </c>
      <c r="C85" s="98" t="s">
        <v>1638</v>
      </c>
      <c r="D85" s="431" t="s">
        <v>1639</v>
      </c>
      <c r="E85" s="432"/>
      <c r="F85" s="432"/>
      <c r="G85" s="432"/>
      <c r="H85" s="100" t="s">
        <v>1632</v>
      </c>
      <c r="I85" s="101">
        <v>348</v>
      </c>
      <c r="J85" s="424">
        <v>12.299999999999999</v>
      </c>
      <c r="K85" s="425"/>
      <c r="L85" s="425"/>
      <c r="M85" s="426"/>
      <c r="N85" s="383">
        <f>ROUND($T$85*$I$85,2)</f>
        <v>4280.3999999999996</v>
      </c>
      <c r="O85" s="432"/>
      <c r="P85" s="99" t="s">
        <v>1595</v>
      </c>
      <c r="Q85" s="16"/>
      <c r="R85" s="103"/>
      <c r="S85" s="104" t="s">
        <v>1515</v>
      </c>
      <c r="T85" s="68">
        <f>$J$85+$K$85</f>
        <v>12.299999999999999</v>
      </c>
      <c r="U85" s="68">
        <f>ROUND($J$85*$I$85,2)</f>
        <v>4280.3999999999996</v>
      </c>
      <c r="V85" s="68">
        <f>ROUND($K$85*$I$85,2)</f>
        <v>0</v>
      </c>
      <c r="Y85" s="105">
        <v>0</v>
      </c>
      <c r="Z85" s="105">
        <f>$Y$85*$I$85</f>
        <v>0</v>
      </c>
      <c r="AA85" s="105">
        <v>0</v>
      </c>
      <c r="AB85" s="106">
        <f>$AA$85*$I$85</f>
        <v>0</v>
      </c>
      <c r="AJ85" s="63" t="s">
        <v>1591</v>
      </c>
      <c r="AL85" s="63" t="s">
        <v>1578</v>
      </c>
      <c r="AM85" s="63" t="s">
        <v>1536</v>
      </c>
      <c r="AQ85" s="63" t="s">
        <v>1577</v>
      </c>
      <c r="AW85" s="107">
        <f>IF($S$85="základní",$N$85,0)</f>
        <v>4280.3999999999996</v>
      </c>
      <c r="AX85" s="107">
        <f>IF($S$85="snížená",$N$85,0)</f>
        <v>0</v>
      </c>
      <c r="AY85" s="107">
        <f>IF($S$85="zákl. přenesená",$N$85,0)</f>
        <v>0</v>
      </c>
      <c r="AZ85" s="107">
        <f>IF($S$85="sníž. přenesená",$N$85,0)</f>
        <v>0</v>
      </c>
      <c r="BA85" s="107">
        <f>IF($S$85="nulová",$N$85,0)</f>
        <v>0</v>
      </c>
      <c r="BB85" s="63" t="s">
        <v>1501</v>
      </c>
      <c r="BC85" s="107">
        <f>ROUND($T$85*$I$85,2)</f>
        <v>4280.3999999999996</v>
      </c>
      <c r="BD85" s="63" t="s">
        <v>1591</v>
      </c>
      <c r="BE85" s="63" t="s">
        <v>1640</v>
      </c>
    </row>
    <row r="86" spans="1:57" s="87" customFormat="1" ht="37.5" customHeight="1">
      <c r="B86" s="89" t="s">
        <v>1556</v>
      </c>
      <c r="K86" s="436">
        <f>$BC$86</f>
        <v>1458849.44</v>
      </c>
      <c r="L86" s="434"/>
      <c r="M86" s="434"/>
      <c r="N86" s="437" t="s">
        <v>1576</v>
      </c>
      <c r="O86" s="434"/>
      <c r="Q86" s="88"/>
      <c r="R86" s="91"/>
      <c r="U86" s="92">
        <f>$U$87+$U$102+$U$117+$U$128+$U$138+$U$159+$U$165+$U$169</f>
        <v>1458849.44</v>
      </c>
      <c r="V86" s="92">
        <f>$V$87+$V$102+$V$117+$V$128+$V$138+$V$159+$V$165+$V$169</f>
        <v>0</v>
      </c>
      <c r="X86" s="93">
        <f>$X$87+$X$102+$X$117+$X$128+$X$138+$X$159+$X$165+$X$169</f>
        <v>0</v>
      </c>
      <c r="Z86" s="93">
        <f>$Z$87+$Z$102+$Z$117+$Z$128+$Z$138+$Z$159+$Z$165+$Z$169</f>
        <v>13.096777999999999</v>
      </c>
      <c r="AB86" s="94">
        <f>$AB$87+$AB$102+$AB$117+$AB$128+$AB$138+$AB$159+$AB$165+$AB$169</f>
        <v>0</v>
      </c>
      <c r="AJ86" s="90" t="s">
        <v>1536</v>
      </c>
      <c r="AL86" s="90" t="s">
        <v>1530</v>
      </c>
      <c r="AM86" s="90" t="s">
        <v>1531</v>
      </c>
      <c r="AQ86" s="90" t="s">
        <v>1577</v>
      </c>
      <c r="BC86" s="95">
        <f>$BC$87+$BC$102+$BC$117+$BC$128+$BC$138+$BC$159+$BC$165+$BC$169</f>
        <v>1458849.44</v>
      </c>
    </row>
    <row r="87" spans="1:57" s="87" customFormat="1" ht="21" customHeight="1">
      <c r="B87" s="96" t="s">
        <v>1623</v>
      </c>
      <c r="K87" s="433">
        <f>$BC$87</f>
        <v>63622.159999999996</v>
      </c>
      <c r="L87" s="434"/>
      <c r="M87" s="434"/>
      <c r="N87" s="435" t="s">
        <v>1576</v>
      </c>
      <c r="O87" s="434"/>
      <c r="Q87" s="88"/>
      <c r="R87" s="91"/>
      <c r="U87" s="92">
        <f>SUM($U$88:$U$101)</f>
        <v>63622.159999999996</v>
      </c>
      <c r="V87" s="92">
        <f>SUM($V$88:$V$101)</f>
        <v>0</v>
      </c>
      <c r="X87" s="93">
        <f>SUM($X$88:$X$101)</f>
        <v>0</v>
      </c>
      <c r="Z87" s="93">
        <f>SUM($Z$88:$Z$101)</f>
        <v>0.65538799999999997</v>
      </c>
      <c r="AB87" s="94">
        <f>SUM($AB$88:$AB$101)</f>
        <v>0</v>
      </c>
      <c r="AJ87" s="90" t="s">
        <v>1536</v>
      </c>
      <c r="AL87" s="90" t="s">
        <v>1530</v>
      </c>
      <c r="AM87" s="90" t="s">
        <v>1501</v>
      </c>
      <c r="AQ87" s="90" t="s">
        <v>1577</v>
      </c>
      <c r="BC87" s="95">
        <f>SUM($BC$88:$BC$101)</f>
        <v>63622.159999999996</v>
      </c>
    </row>
    <row r="88" spans="1:57" s="3" customFormat="1" ht="27" customHeight="1">
      <c r="A88" s="100" t="s">
        <v>1641</v>
      </c>
      <c r="B88" s="100" t="s">
        <v>1578</v>
      </c>
      <c r="C88" s="98" t="s">
        <v>1642</v>
      </c>
      <c r="D88" s="431" t="s">
        <v>1643</v>
      </c>
      <c r="E88" s="432"/>
      <c r="F88" s="432"/>
      <c r="G88" s="432"/>
      <c r="H88" s="100" t="s">
        <v>1594</v>
      </c>
      <c r="I88" s="101">
        <v>6</v>
      </c>
      <c r="J88" s="424">
        <v>120.53999999999999</v>
      </c>
      <c r="K88" s="425"/>
      <c r="L88" s="425"/>
      <c r="M88" s="426"/>
      <c r="N88" s="383">
        <f>ROUND($T$88*$I$88,2)</f>
        <v>723.24</v>
      </c>
      <c r="O88" s="432"/>
      <c r="P88" s="99" t="s">
        <v>1595</v>
      </c>
      <c r="Q88" s="16"/>
      <c r="R88" s="103"/>
      <c r="S88" s="104" t="s">
        <v>1515</v>
      </c>
      <c r="T88" s="68">
        <f>$J$88+$K$88</f>
        <v>120.53999999999999</v>
      </c>
      <c r="U88" s="68">
        <f>ROUND($J$88*$I$88,2)</f>
        <v>723.24</v>
      </c>
      <c r="V88" s="68">
        <f>ROUND($K$88*$I$88,2)</f>
        <v>0</v>
      </c>
      <c r="Y88" s="105">
        <v>0</v>
      </c>
      <c r="Z88" s="105">
        <f>$Y$88*$I$88</f>
        <v>0</v>
      </c>
      <c r="AA88" s="105">
        <v>0</v>
      </c>
      <c r="AB88" s="106">
        <f>$AA$88*$I$88</f>
        <v>0</v>
      </c>
      <c r="AJ88" s="63" t="s">
        <v>1582</v>
      </c>
      <c r="AL88" s="63" t="s">
        <v>1578</v>
      </c>
      <c r="AM88" s="63" t="s">
        <v>1536</v>
      </c>
      <c r="AQ88" s="63" t="s">
        <v>1577</v>
      </c>
      <c r="AW88" s="107">
        <f>IF($S$88="základní",$N$88,0)</f>
        <v>723.24</v>
      </c>
      <c r="AX88" s="107">
        <f>IF($S$88="snížená",$N$88,0)</f>
        <v>0</v>
      </c>
      <c r="AY88" s="107">
        <f>IF($S$88="zákl. přenesená",$N$88,0)</f>
        <v>0</v>
      </c>
      <c r="AZ88" s="107">
        <f>IF($S$88="sníž. přenesená",$N$88,0)</f>
        <v>0</v>
      </c>
      <c r="BA88" s="107">
        <f>IF($S$88="nulová",$N$88,0)</f>
        <v>0</v>
      </c>
      <c r="BB88" s="63" t="s">
        <v>1501</v>
      </c>
      <c r="BC88" s="107">
        <f>ROUND($T$88*$I$88,2)</f>
        <v>723.24</v>
      </c>
      <c r="BD88" s="63" t="s">
        <v>1582</v>
      </c>
      <c r="BE88" s="63" t="s">
        <v>1644</v>
      </c>
    </row>
    <row r="89" spans="1:57" s="3" customFormat="1" ht="39" customHeight="1">
      <c r="A89" s="100" t="s">
        <v>1645</v>
      </c>
      <c r="B89" s="100" t="s">
        <v>1578</v>
      </c>
      <c r="C89" s="98" t="s">
        <v>1646</v>
      </c>
      <c r="D89" s="431" t="s">
        <v>1647</v>
      </c>
      <c r="E89" s="432"/>
      <c r="F89" s="432"/>
      <c r="G89" s="432"/>
      <c r="H89" s="100" t="s">
        <v>1648</v>
      </c>
      <c r="I89" s="101">
        <v>132</v>
      </c>
      <c r="J89" s="424">
        <v>24.599999999999998</v>
      </c>
      <c r="K89" s="425"/>
      <c r="L89" s="425"/>
      <c r="M89" s="426"/>
      <c r="N89" s="383">
        <f>ROUND($T$89*$I$89,2)</f>
        <v>3247.2</v>
      </c>
      <c r="O89" s="432"/>
      <c r="P89" s="99" t="s">
        <v>1595</v>
      </c>
      <c r="Q89" s="16"/>
      <c r="R89" s="103"/>
      <c r="S89" s="104" t="s">
        <v>1515</v>
      </c>
      <c r="T89" s="68">
        <f>$J$89+$K$89</f>
        <v>24.599999999999998</v>
      </c>
      <c r="U89" s="68">
        <f>ROUND($J$89*$I$89,2)</f>
        <v>3247.2</v>
      </c>
      <c r="V89" s="68">
        <f>ROUND($K$89*$I$89,2)</f>
        <v>0</v>
      </c>
      <c r="Y89" s="105">
        <v>2.0000000000000001E-4</v>
      </c>
      <c r="Z89" s="105">
        <f>$Y$89*$I$89</f>
        <v>2.64E-2</v>
      </c>
      <c r="AA89" s="105">
        <v>0</v>
      </c>
      <c r="AB89" s="106">
        <f>$AA$89*$I$89</f>
        <v>0</v>
      </c>
      <c r="AJ89" s="63" t="s">
        <v>1582</v>
      </c>
      <c r="AL89" s="63" t="s">
        <v>1578</v>
      </c>
      <c r="AM89" s="63" t="s">
        <v>1536</v>
      </c>
      <c r="AQ89" s="63" t="s">
        <v>1577</v>
      </c>
      <c r="AW89" s="107">
        <f>IF($S$89="základní",$N$89,0)</f>
        <v>3247.2</v>
      </c>
      <c r="AX89" s="107">
        <f>IF($S$89="snížená",$N$89,0)</f>
        <v>0</v>
      </c>
      <c r="AY89" s="107">
        <f>IF($S$89="zákl. přenesená",$N$89,0)</f>
        <v>0</v>
      </c>
      <c r="AZ89" s="107">
        <f>IF($S$89="sníž. přenesená",$N$89,0)</f>
        <v>0</v>
      </c>
      <c r="BA89" s="107">
        <f>IF($S$89="nulová",$N$89,0)</f>
        <v>0</v>
      </c>
      <c r="BB89" s="63" t="s">
        <v>1501</v>
      </c>
      <c r="BC89" s="107">
        <f>ROUND($T$89*$I$89,2)</f>
        <v>3247.2</v>
      </c>
      <c r="BD89" s="63" t="s">
        <v>1582</v>
      </c>
      <c r="BE89" s="63" t="s">
        <v>1649</v>
      </c>
    </row>
    <row r="90" spans="1:57" s="3" customFormat="1" ht="63" customHeight="1">
      <c r="A90" s="113" t="s">
        <v>1660</v>
      </c>
      <c r="B90" s="113" t="s">
        <v>1651</v>
      </c>
      <c r="C90" s="114" t="s">
        <v>1661</v>
      </c>
      <c r="D90" s="438" t="s">
        <v>1662</v>
      </c>
      <c r="E90" s="439"/>
      <c r="F90" s="439"/>
      <c r="G90" s="439"/>
      <c r="H90" s="113" t="s">
        <v>1648</v>
      </c>
      <c r="I90" s="115">
        <v>40</v>
      </c>
      <c r="J90" s="427">
        <v>72.97999999999999</v>
      </c>
      <c r="K90" s="428"/>
      <c r="L90" s="428"/>
      <c r="M90" s="429"/>
      <c r="N90" s="440">
        <f>ROUND($T$90*$I$90,2)</f>
        <v>2919.2</v>
      </c>
      <c r="O90" s="441"/>
      <c r="P90" s="99" t="s">
        <v>1595</v>
      </c>
      <c r="Q90" s="16"/>
      <c r="R90" s="103"/>
      <c r="S90" s="104" t="s">
        <v>1515</v>
      </c>
      <c r="T90" s="68">
        <f>$J$90+$K$90</f>
        <v>72.97999999999999</v>
      </c>
      <c r="U90" s="68">
        <f>ROUND($J$90*$I$90,2)</f>
        <v>2919.2</v>
      </c>
      <c r="V90" s="68">
        <f>ROUND($K$90*$I$90,2)</f>
        <v>0</v>
      </c>
      <c r="Y90" s="105">
        <v>7.2000000000000005E-4</v>
      </c>
      <c r="Z90" s="105">
        <f>$Y$90*$I$90</f>
        <v>2.8800000000000003E-2</v>
      </c>
      <c r="AA90" s="105">
        <v>0</v>
      </c>
      <c r="AB90" s="106">
        <f>$AA$90*$I$90</f>
        <v>0</v>
      </c>
      <c r="AJ90" s="63" t="s">
        <v>1654</v>
      </c>
      <c r="AL90" s="63" t="s">
        <v>1651</v>
      </c>
      <c r="AM90" s="63" t="s">
        <v>1536</v>
      </c>
      <c r="AQ90" s="63" t="s">
        <v>1577</v>
      </c>
      <c r="AW90" s="107">
        <f>IF($S$90="základní",$N$90,0)</f>
        <v>2919.2</v>
      </c>
      <c r="AX90" s="107">
        <f>IF($S$90="snížená",$N$90,0)</f>
        <v>0</v>
      </c>
      <c r="AY90" s="107">
        <f>IF($S$90="zákl. přenesená",$N$90,0)</f>
        <v>0</v>
      </c>
      <c r="AZ90" s="107">
        <f>IF($S$90="sníž. přenesená",$N$90,0)</f>
        <v>0</v>
      </c>
      <c r="BA90" s="107">
        <f>IF($S$90="nulová",$N$90,0)</f>
        <v>0</v>
      </c>
      <c r="BB90" s="63" t="s">
        <v>1501</v>
      </c>
      <c r="BC90" s="107">
        <f>ROUND($T$90*$I$90,2)</f>
        <v>2919.2</v>
      </c>
      <c r="BD90" s="63" t="s">
        <v>1582</v>
      </c>
      <c r="BE90" s="63" t="s">
        <v>1663</v>
      </c>
    </row>
    <row r="91" spans="1:57" s="3" customFormat="1" ht="63" customHeight="1">
      <c r="A91" s="113" t="s">
        <v>1957</v>
      </c>
      <c r="B91" s="113" t="s">
        <v>1651</v>
      </c>
      <c r="C91" s="114" t="s">
        <v>1958</v>
      </c>
      <c r="D91" s="438" t="s">
        <v>1959</v>
      </c>
      <c r="E91" s="439"/>
      <c r="F91" s="439"/>
      <c r="G91" s="439"/>
      <c r="H91" s="113" t="s">
        <v>1648</v>
      </c>
      <c r="I91" s="115">
        <v>30</v>
      </c>
      <c r="J91" s="427">
        <v>99.22</v>
      </c>
      <c r="K91" s="428"/>
      <c r="L91" s="428"/>
      <c r="M91" s="429"/>
      <c r="N91" s="440">
        <f>ROUND($T$91*$I$91,2)</f>
        <v>2976.6</v>
      </c>
      <c r="O91" s="441"/>
      <c r="P91" s="99" t="s">
        <v>1595</v>
      </c>
      <c r="Q91" s="16"/>
      <c r="R91" s="103"/>
      <c r="S91" s="104" t="s">
        <v>1515</v>
      </c>
      <c r="T91" s="68">
        <f>$J$91+$K$91</f>
        <v>99.22</v>
      </c>
      <c r="U91" s="68">
        <f>ROUND($J$91*$I$91,2)</f>
        <v>2976.6</v>
      </c>
      <c r="V91" s="68">
        <f>ROUND($K$91*$I$91,2)</f>
        <v>0</v>
      </c>
      <c r="Y91" s="105">
        <v>1.085E-3</v>
      </c>
      <c r="Z91" s="105">
        <f>$Y$91*$I$91</f>
        <v>3.2550000000000003E-2</v>
      </c>
      <c r="AA91" s="105">
        <v>0</v>
      </c>
      <c r="AB91" s="106">
        <f>$AA$91*$I$91</f>
        <v>0</v>
      </c>
      <c r="AJ91" s="63" t="s">
        <v>1654</v>
      </c>
      <c r="AL91" s="63" t="s">
        <v>1651</v>
      </c>
      <c r="AM91" s="63" t="s">
        <v>1536</v>
      </c>
      <c r="AQ91" s="63" t="s">
        <v>1577</v>
      </c>
      <c r="AW91" s="107">
        <f>IF($S$91="základní",$N$91,0)</f>
        <v>2976.6</v>
      </c>
      <c r="AX91" s="107">
        <f>IF($S$91="snížená",$N$91,0)</f>
        <v>0</v>
      </c>
      <c r="AY91" s="107">
        <f>IF($S$91="zákl. přenesená",$N$91,0)</f>
        <v>0</v>
      </c>
      <c r="AZ91" s="107">
        <f>IF($S$91="sníž. přenesená",$N$91,0)</f>
        <v>0</v>
      </c>
      <c r="BA91" s="107">
        <f>IF($S$91="nulová",$N$91,0)</f>
        <v>0</v>
      </c>
      <c r="BB91" s="63" t="s">
        <v>1501</v>
      </c>
      <c r="BC91" s="107">
        <f>ROUND($T$91*$I$91,2)</f>
        <v>2976.6</v>
      </c>
      <c r="BD91" s="63" t="s">
        <v>1582</v>
      </c>
      <c r="BE91" s="63" t="s">
        <v>1960</v>
      </c>
    </row>
    <row r="92" spans="1:57" s="3" customFormat="1" ht="63" customHeight="1">
      <c r="A92" s="113" t="s">
        <v>1819</v>
      </c>
      <c r="B92" s="113" t="s">
        <v>1651</v>
      </c>
      <c r="C92" s="172" t="s">
        <v>988</v>
      </c>
      <c r="D92" s="438" t="s">
        <v>1961</v>
      </c>
      <c r="E92" s="439"/>
      <c r="F92" s="439"/>
      <c r="G92" s="439"/>
      <c r="H92" s="113" t="s">
        <v>1648</v>
      </c>
      <c r="I92" s="115">
        <v>62</v>
      </c>
      <c r="J92" s="427">
        <v>115.61999999999999</v>
      </c>
      <c r="K92" s="428"/>
      <c r="L92" s="428"/>
      <c r="M92" s="429"/>
      <c r="N92" s="440">
        <f>ROUND($T$92*$I$92,2)</f>
        <v>7168.44</v>
      </c>
      <c r="O92" s="441"/>
      <c r="P92" s="99"/>
      <c r="Q92" s="16"/>
      <c r="R92" s="103"/>
      <c r="S92" s="104" t="s">
        <v>1515</v>
      </c>
      <c r="T92" s="68">
        <f>$J$92+$K$92</f>
        <v>115.61999999999999</v>
      </c>
      <c r="U92" s="68">
        <f>ROUND($J$92*$I$92,2)</f>
        <v>7168.44</v>
      </c>
      <c r="V92" s="68">
        <f>ROUND($K$92*$I$92,2)</f>
        <v>0</v>
      </c>
      <c r="Y92" s="105">
        <v>1.09E-3</v>
      </c>
      <c r="Z92" s="105">
        <f>$Y$92*$I$92</f>
        <v>6.7580000000000001E-2</v>
      </c>
      <c r="AA92" s="105">
        <v>0</v>
      </c>
      <c r="AB92" s="106">
        <f>$AA$92*$I$92</f>
        <v>0</v>
      </c>
      <c r="AJ92" s="63" t="s">
        <v>1654</v>
      </c>
      <c r="AL92" s="63" t="s">
        <v>1651</v>
      </c>
      <c r="AM92" s="63" t="s">
        <v>1536</v>
      </c>
      <c r="AQ92" s="63" t="s">
        <v>1577</v>
      </c>
      <c r="AW92" s="107">
        <f>IF($S$92="základní",$N$92,0)</f>
        <v>7168.44</v>
      </c>
      <c r="AX92" s="107">
        <f>IF($S$92="snížená",$N$92,0)</f>
        <v>0</v>
      </c>
      <c r="AY92" s="107">
        <f>IF($S$92="zákl. přenesená",$N$92,0)</f>
        <v>0</v>
      </c>
      <c r="AZ92" s="107">
        <f>IF($S$92="sníž. přenesená",$N$92,0)</f>
        <v>0</v>
      </c>
      <c r="BA92" s="107">
        <f>IF($S$92="nulová",$N$92,0)</f>
        <v>0</v>
      </c>
      <c r="BB92" s="63" t="s">
        <v>1501</v>
      </c>
      <c r="BC92" s="107">
        <f>ROUND($T$92*$I$92,2)</f>
        <v>7168.44</v>
      </c>
      <c r="BD92" s="63" t="s">
        <v>1582</v>
      </c>
      <c r="BE92" s="63" t="s">
        <v>1962</v>
      </c>
    </row>
    <row r="93" spans="1:57" s="3" customFormat="1" ht="15.75" customHeight="1">
      <c r="A93" s="113" t="s">
        <v>1668</v>
      </c>
      <c r="B93" s="113" t="s">
        <v>1651</v>
      </c>
      <c r="C93" s="114" t="s">
        <v>1669</v>
      </c>
      <c r="D93" s="438" t="s">
        <v>1670</v>
      </c>
      <c r="E93" s="439"/>
      <c r="F93" s="439"/>
      <c r="G93" s="439"/>
      <c r="H93" s="113" t="s">
        <v>1594</v>
      </c>
      <c r="I93" s="115">
        <v>1</v>
      </c>
      <c r="J93" s="427">
        <v>175.48</v>
      </c>
      <c r="K93" s="428"/>
      <c r="L93" s="428"/>
      <c r="M93" s="429"/>
      <c r="N93" s="440">
        <f>ROUND($T$93*$I$93,2)</f>
        <v>175.48</v>
      </c>
      <c r="O93" s="441"/>
      <c r="P93" s="99" t="s">
        <v>1595</v>
      </c>
      <c r="Q93" s="16"/>
      <c r="R93" s="103"/>
      <c r="S93" s="104" t="s">
        <v>1515</v>
      </c>
      <c r="T93" s="68">
        <f>$J$93+$K$93</f>
        <v>175.48</v>
      </c>
      <c r="U93" s="68">
        <f>ROUND($J$93*$I$93,2)</f>
        <v>175.48</v>
      </c>
      <c r="V93" s="68">
        <f>ROUND($K$93*$I$93,2)</f>
        <v>0</v>
      </c>
      <c r="Y93" s="105">
        <v>4.7000000000000002E-3</v>
      </c>
      <c r="Z93" s="105">
        <f>$Y$93*$I$93</f>
        <v>4.7000000000000002E-3</v>
      </c>
      <c r="AA93" s="105">
        <v>0</v>
      </c>
      <c r="AB93" s="106">
        <f>$AA$93*$I$93</f>
        <v>0</v>
      </c>
      <c r="AJ93" s="63" t="s">
        <v>1654</v>
      </c>
      <c r="AL93" s="63" t="s">
        <v>1651</v>
      </c>
      <c r="AM93" s="63" t="s">
        <v>1536</v>
      </c>
      <c r="AQ93" s="63" t="s">
        <v>1577</v>
      </c>
      <c r="AW93" s="107">
        <f>IF($S$93="základní",$N$93,0)</f>
        <v>175.48</v>
      </c>
      <c r="AX93" s="107">
        <f>IF($S$93="snížená",$N$93,0)</f>
        <v>0</v>
      </c>
      <c r="AY93" s="107">
        <f>IF($S$93="zákl. přenesená",$N$93,0)</f>
        <v>0</v>
      </c>
      <c r="AZ93" s="107">
        <f>IF($S$93="sníž. přenesená",$N$93,0)</f>
        <v>0</v>
      </c>
      <c r="BA93" s="107">
        <f>IF($S$93="nulová",$N$93,0)</f>
        <v>0</v>
      </c>
      <c r="BB93" s="63" t="s">
        <v>1501</v>
      </c>
      <c r="BC93" s="107">
        <f>ROUND($T$93*$I$93,2)</f>
        <v>175.48</v>
      </c>
      <c r="BD93" s="63" t="s">
        <v>1582</v>
      </c>
      <c r="BE93" s="63" t="s">
        <v>1671</v>
      </c>
    </row>
    <row r="94" spans="1:57" s="3" customFormat="1" ht="39" customHeight="1">
      <c r="A94" s="100" t="s">
        <v>1672</v>
      </c>
      <c r="B94" s="100" t="s">
        <v>1578</v>
      </c>
      <c r="C94" s="98" t="s">
        <v>1673</v>
      </c>
      <c r="D94" s="431" t="s">
        <v>1674</v>
      </c>
      <c r="E94" s="432"/>
      <c r="F94" s="432"/>
      <c r="G94" s="432"/>
      <c r="H94" s="100" t="s">
        <v>1648</v>
      </c>
      <c r="I94" s="101">
        <v>326</v>
      </c>
      <c r="J94" s="424">
        <v>30.34</v>
      </c>
      <c r="K94" s="425"/>
      <c r="L94" s="425"/>
      <c r="M94" s="426"/>
      <c r="N94" s="383">
        <f>ROUND($T$94*$I$94,2)</f>
        <v>9890.84</v>
      </c>
      <c r="O94" s="432"/>
      <c r="P94" s="99" t="s">
        <v>1595</v>
      </c>
      <c r="Q94" s="16"/>
      <c r="R94" s="103"/>
      <c r="S94" s="104" t="s">
        <v>1515</v>
      </c>
      <c r="T94" s="68">
        <f>$J$94+$K$94</f>
        <v>30.34</v>
      </c>
      <c r="U94" s="68">
        <f>ROUND($J$94*$I$94,2)</f>
        <v>9890.84</v>
      </c>
      <c r="V94" s="68">
        <f>ROUND($K$94*$I$94,2)</f>
        <v>0</v>
      </c>
      <c r="Y94" s="105">
        <v>2.7999999999999998E-4</v>
      </c>
      <c r="Z94" s="105">
        <f>$Y$94*$I$94</f>
        <v>9.1279999999999986E-2</v>
      </c>
      <c r="AA94" s="105">
        <v>0</v>
      </c>
      <c r="AB94" s="106">
        <f>$AA$94*$I$94</f>
        <v>0</v>
      </c>
      <c r="AJ94" s="63" t="s">
        <v>1582</v>
      </c>
      <c r="AL94" s="63" t="s">
        <v>1578</v>
      </c>
      <c r="AM94" s="63" t="s">
        <v>1536</v>
      </c>
      <c r="AQ94" s="63" t="s">
        <v>1577</v>
      </c>
      <c r="AW94" s="107">
        <f>IF($S$94="základní",$N$94,0)</f>
        <v>9890.84</v>
      </c>
      <c r="AX94" s="107">
        <f>IF($S$94="snížená",$N$94,0)</f>
        <v>0</v>
      </c>
      <c r="AY94" s="107">
        <f>IF($S$94="zákl. přenesená",$N$94,0)</f>
        <v>0</v>
      </c>
      <c r="AZ94" s="107">
        <f>IF($S$94="sníž. přenesená",$N$94,0)</f>
        <v>0</v>
      </c>
      <c r="BA94" s="107">
        <f>IF($S$94="nulová",$N$94,0)</f>
        <v>0</v>
      </c>
      <c r="BB94" s="63" t="s">
        <v>1501</v>
      </c>
      <c r="BC94" s="107">
        <f>ROUND($T$94*$I$94,2)</f>
        <v>9890.84</v>
      </c>
      <c r="BD94" s="63" t="s">
        <v>1582</v>
      </c>
      <c r="BE94" s="63" t="s">
        <v>1675</v>
      </c>
    </row>
    <row r="95" spans="1:57" s="3" customFormat="1" ht="63" customHeight="1">
      <c r="A95" s="113" t="s">
        <v>1963</v>
      </c>
      <c r="B95" s="113" t="s">
        <v>1651</v>
      </c>
      <c r="C95" s="114" t="s">
        <v>1964</v>
      </c>
      <c r="D95" s="438" t="s">
        <v>1965</v>
      </c>
      <c r="E95" s="439"/>
      <c r="F95" s="439"/>
      <c r="G95" s="439"/>
      <c r="H95" s="113" t="s">
        <v>1648</v>
      </c>
      <c r="I95" s="115">
        <v>68</v>
      </c>
      <c r="J95" s="427">
        <v>95.94</v>
      </c>
      <c r="K95" s="428"/>
      <c r="L95" s="428"/>
      <c r="M95" s="429"/>
      <c r="N95" s="440">
        <f>ROUND($T$95*$I$95,2)</f>
        <v>6523.92</v>
      </c>
      <c r="O95" s="441"/>
      <c r="P95" s="99" t="s">
        <v>1595</v>
      </c>
      <c r="Q95" s="16"/>
      <c r="R95" s="103"/>
      <c r="S95" s="104" t="s">
        <v>1515</v>
      </c>
      <c r="T95" s="68">
        <f>$J$95+$K$95</f>
        <v>95.94</v>
      </c>
      <c r="U95" s="68">
        <f>ROUND($J$95*$I$95,2)</f>
        <v>6523.92</v>
      </c>
      <c r="V95" s="68">
        <f>ROUND($K$95*$I$95,2)</f>
        <v>0</v>
      </c>
      <c r="Y95" s="105">
        <v>1.0200000000000001E-3</v>
      </c>
      <c r="Z95" s="105">
        <f>$Y$95*$I$95</f>
        <v>6.9360000000000005E-2</v>
      </c>
      <c r="AA95" s="105">
        <v>0</v>
      </c>
      <c r="AB95" s="106">
        <f>$AA$95*$I$95</f>
        <v>0</v>
      </c>
      <c r="AJ95" s="63" t="s">
        <v>1654</v>
      </c>
      <c r="AL95" s="63" t="s">
        <v>1651</v>
      </c>
      <c r="AM95" s="63" t="s">
        <v>1536</v>
      </c>
      <c r="AQ95" s="63" t="s">
        <v>1577</v>
      </c>
      <c r="AW95" s="107">
        <f>IF($S$95="základní",$N$95,0)</f>
        <v>6523.92</v>
      </c>
      <c r="AX95" s="107">
        <f>IF($S$95="snížená",$N$95,0)</f>
        <v>0</v>
      </c>
      <c r="AY95" s="107">
        <f>IF($S$95="zákl. přenesená",$N$95,0)</f>
        <v>0</v>
      </c>
      <c r="AZ95" s="107">
        <f>IF($S$95="sníž. přenesená",$N$95,0)</f>
        <v>0</v>
      </c>
      <c r="BA95" s="107">
        <f>IF($S$95="nulová",$N$95,0)</f>
        <v>0</v>
      </c>
      <c r="BB95" s="63" t="s">
        <v>1501</v>
      </c>
      <c r="BC95" s="107">
        <f>ROUND($T$95*$I$95,2)</f>
        <v>6523.92</v>
      </c>
      <c r="BD95" s="63" t="s">
        <v>1582</v>
      </c>
      <c r="BE95" s="63" t="s">
        <v>1966</v>
      </c>
    </row>
    <row r="96" spans="1:57" s="3" customFormat="1" ht="63" customHeight="1">
      <c r="A96" s="113" t="s">
        <v>1967</v>
      </c>
      <c r="B96" s="113" t="s">
        <v>1651</v>
      </c>
      <c r="C96" s="114" t="s">
        <v>1968</v>
      </c>
      <c r="D96" s="438" t="s">
        <v>1969</v>
      </c>
      <c r="E96" s="439"/>
      <c r="F96" s="439"/>
      <c r="G96" s="439"/>
      <c r="H96" s="113" t="s">
        <v>1648</v>
      </c>
      <c r="I96" s="115">
        <v>72</v>
      </c>
      <c r="J96" s="427">
        <v>104.96</v>
      </c>
      <c r="K96" s="428"/>
      <c r="L96" s="428"/>
      <c r="M96" s="429"/>
      <c r="N96" s="440">
        <f>ROUND($T$96*$I$96,2)</f>
        <v>7557.12</v>
      </c>
      <c r="O96" s="441"/>
      <c r="P96" s="99" t="s">
        <v>1595</v>
      </c>
      <c r="Q96" s="16"/>
      <c r="R96" s="103"/>
      <c r="S96" s="104" t="s">
        <v>1515</v>
      </c>
      <c r="T96" s="68">
        <f>$J$96+$K$96</f>
        <v>104.96</v>
      </c>
      <c r="U96" s="68">
        <f>ROUND($J$96*$I$96,2)</f>
        <v>7557.12</v>
      </c>
      <c r="V96" s="68">
        <f>ROUND($K$96*$I$96,2)</f>
        <v>0</v>
      </c>
      <c r="Y96" s="105">
        <v>1.2099999999999999E-3</v>
      </c>
      <c r="Z96" s="105">
        <f>$Y$96*$I$96</f>
        <v>8.7119999999999989E-2</v>
      </c>
      <c r="AA96" s="105">
        <v>0</v>
      </c>
      <c r="AB96" s="106">
        <f>$AA$96*$I$96</f>
        <v>0</v>
      </c>
      <c r="AJ96" s="63" t="s">
        <v>1654</v>
      </c>
      <c r="AL96" s="63" t="s">
        <v>1651</v>
      </c>
      <c r="AM96" s="63" t="s">
        <v>1536</v>
      </c>
      <c r="AQ96" s="63" t="s">
        <v>1577</v>
      </c>
      <c r="AW96" s="107">
        <f>IF($S$96="základní",$N$96,0)</f>
        <v>7557.12</v>
      </c>
      <c r="AX96" s="107">
        <f>IF($S$96="snížená",$N$96,0)</f>
        <v>0</v>
      </c>
      <c r="AY96" s="107">
        <f>IF($S$96="zákl. přenesená",$N$96,0)</f>
        <v>0</v>
      </c>
      <c r="AZ96" s="107">
        <f>IF($S$96="sníž. přenesená",$N$96,0)</f>
        <v>0</v>
      </c>
      <c r="BA96" s="107">
        <f>IF($S$96="nulová",$N$96,0)</f>
        <v>0</v>
      </c>
      <c r="BB96" s="63" t="s">
        <v>1501</v>
      </c>
      <c r="BC96" s="107">
        <f>ROUND($T$96*$I$96,2)</f>
        <v>7557.12</v>
      </c>
      <c r="BD96" s="63" t="s">
        <v>1582</v>
      </c>
      <c r="BE96" s="63" t="s">
        <v>1970</v>
      </c>
    </row>
    <row r="97" spans="1:57" s="3" customFormat="1" ht="63" customHeight="1">
      <c r="A97" s="113" t="s">
        <v>1843</v>
      </c>
      <c r="B97" s="113" t="s">
        <v>1651</v>
      </c>
      <c r="C97" s="172" t="s">
        <v>966</v>
      </c>
      <c r="D97" s="438" t="s">
        <v>1681</v>
      </c>
      <c r="E97" s="439"/>
      <c r="F97" s="439"/>
      <c r="G97" s="439"/>
      <c r="H97" s="113" t="s">
        <v>1648</v>
      </c>
      <c r="I97" s="115">
        <v>32</v>
      </c>
      <c r="J97" s="427">
        <v>171.38</v>
      </c>
      <c r="K97" s="428"/>
      <c r="L97" s="428"/>
      <c r="M97" s="429"/>
      <c r="N97" s="440">
        <f>ROUND($T$97*$I$97,2)</f>
        <v>5484.16</v>
      </c>
      <c r="O97" s="441"/>
      <c r="P97" s="99"/>
      <c r="Q97" s="16"/>
      <c r="R97" s="103"/>
      <c r="S97" s="104" t="s">
        <v>1515</v>
      </c>
      <c r="T97" s="68">
        <f>$J$97+$K$97</f>
        <v>171.38</v>
      </c>
      <c r="U97" s="68">
        <f>ROUND($J$97*$I$97,2)</f>
        <v>5484.16</v>
      </c>
      <c r="V97" s="68">
        <f>ROUND($K$97*$I$97,2)</f>
        <v>0</v>
      </c>
      <c r="Y97" s="105">
        <v>1.81E-3</v>
      </c>
      <c r="Z97" s="105">
        <f>$Y$97*$I$97</f>
        <v>5.7919999999999999E-2</v>
      </c>
      <c r="AA97" s="105">
        <v>0</v>
      </c>
      <c r="AB97" s="106">
        <f>$AA$97*$I$97</f>
        <v>0</v>
      </c>
      <c r="AJ97" s="63" t="s">
        <v>1654</v>
      </c>
      <c r="AL97" s="63" t="s">
        <v>1651</v>
      </c>
      <c r="AM97" s="63" t="s">
        <v>1536</v>
      </c>
      <c r="AQ97" s="63" t="s">
        <v>1577</v>
      </c>
      <c r="AW97" s="107">
        <f>IF($S$97="základní",$N$97,0)</f>
        <v>5484.16</v>
      </c>
      <c r="AX97" s="107">
        <f>IF($S$97="snížená",$N$97,0)</f>
        <v>0</v>
      </c>
      <c r="AY97" s="107">
        <f>IF($S$97="zákl. přenesená",$N$97,0)</f>
        <v>0</v>
      </c>
      <c r="AZ97" s="107">
        <f>IF($S$97="sníž. přenesená",$N$97,0)</f>
        <v>0</v>
      </c>
      <c r="BA97" s="107">
        <f>IF($S$97="nulová",$N$97,0)</f>
        <v>0</v>
      </c>
      <c r="BB97" s="63" t="s">
        <v>1501</v>
      </c>
      <c r="BC97" s="107">
        <f>ROUND($T$97*$I$97,2)</f>
        <v>5484.16</v>
      </c>
      <c r="BD97" s="63" t="s">
        <v>1582</v>
      </c>
      <c r="BE97" s="63" t="s">
        <v>1971</v>
      </c>
    </row>
    <row r="98" spans="1:57" s="3" customFormat="1" ht="63" customHeight="1">
      <c r="A98" s="113" t="s">
        <v>1972</v>
      </c>
      <c r="B98" s="113" t="s">
        <v>1651</v>
      </c>
      <c r="C98" s="114" t="s">
        <v>1677</v>
      </c>
      <c r="D98" s="438" t="s">
        <v>1678</v>
      </c>
      <c r="E98" s="439"/>
      <c r="F98" s="439"/>
      <c r="G98" s="439"/>
      <c r="H98" s="113" t="s">
        <v>1648</v>
      </c>
      <c r="I98" s="115">
        <v>44</v>
      </c>
      <c r="J98" s="427">
        <v>104.96</v>
      </c>
      <c r="K98" s="428"/>
      <c r="L98" s="428"/>
      <c r="M98" s="429"/>
      <c r="N98" s="440">
        <f>ROUND($T$98*$I$98,2)</f>
        <v>4618.24</v>
      </c>
      <c r="O98" s="441"/>
      <c r="P98" s="99" t="s">
        <v>1595</v>
      </c>
      <c r="Q98" s="16"/>
      <c r="R98" s="103"/>
      <c r="S98" s="104" t="s">
        <v>1515</v>
      </c>
      <c r="T98" s="68">
        <f>$J$98+$K$98</f>
        <v>104.96</v>
      </c>
      <c r="U98" s="68">
        <f>ROUND($J$98*$I$98,2)</f>
        <v>4618.24</v>
      </c>
      <c r="V98" s="68">
        <f>ROUND($K$98*$I$98,2)</f>
        <v>0</v>
      </c>
      <c r="Y98" s="105">
        <v>1.134E-3</v>
      </c>
      <c r="Z98" s="105">
        <f>$Y$98*$I$98</f>
        <v>4.9896000000000003E-2</v>
      </c>
      <c r="AA98" s="105">
        <v>0</v>
      </c>
      <c r="AB98" s="106">
        <f>$AA$98*$I$98</f>
        <v>0</v>
      </c>
      <c r="AJ98" s="63" t="s">
        <v>1654</v>
      </c>
      <c r="AL98" s="63" t="s">
        <v>1651</v>
      </c>
      <c r="AM98" s="63" t="s">
        <v>1536</v>
      </c>
      <c r="AQ98" s="63" t="s">
        <v>1577</v>
      </c>
      <c r="AW98" s="107">
        <f>IF($S$98="základní",$N$98,0)</f>
        <v>4618.24</v>
      </c>
      <c r="AX98" s="107">
        <f>IF($S$98="snížená",$N$98,0)</f>
        <v>0</v>
      </c>
      <c r="AY98" s="107">
        <f>IF($S$98="zákl. přenesená",$N$98,0)</f>
        <v>0</v>
      </c>
      <c r="AZ98" s="107">
        <f>IF($S$98="sníž. přenesená",$N$98,0)</f>
        <v>0</v>
      </c>
      <c r="BA98" s="107">
        <f>IF($S$98="nulová",$N$98,0)</f>
        <v>0</v>
      </c>
      <c r="BB98" s="63" t="s">
        <v>1501</v>
      </c>
      <c r="BC98" s="107">
        <f>ROUND($T$98*$I$98,2)</f>
        <v>4618.24</v>
      </c>
      <c r="BD98" s="63" t="s">
        <v>1582</v>
      </c>
      <c r="BE98" s="63" t="s">
        <v>1973</v>
      </c>
    </row>
    <row r="99" spans="1:57" s="3" customFormat="1" ht="63" customHeight="1">
      <c r="A99" s="113" t="s">
        <v>1974</v>
      </c>
      <c r="B99" s="113" t="s">
        <v>1651</v>
      </c>
      <c r="C99" s="114" t="s">
        <v>1975</v>
      </c>
      <c r="D99" s="438" t="s">
        <v>1976</v>
      </c>
      <c r="E99" s="439"/>
      <c r="F99" s="439"/>
      <c r="G99" s="439"/>
      <c r="H99" s="113" t="s">
        <v>1648</v>
      </c>
      <c r="I99" s="115">
        <v>56</v>
      </c>
      <c r="J99" s="427">
        <v>126.27999999999999</v>
      </c>
      <c r="K99" s="428"/>
      <c r="L99" s="428"/>
      <c r="M99" s="429"/>
      <c r="N99" s="440">
        <f>ROUND($T$99*$I$99,2)</f>
        <v>7071.68</v>
      </c>
      <c r="O99" s="441"/>
      <c r="P99" s="99" t="s">
        <v>1595</v>
      </c>
      <c r="Q99" s="16"/>
      <c r="R99" s="103"/>
      <c r="S99" s="104" t="s">
        <v>1515</v>
      </c>
      <c r="T99" s="68">
        <f>$J$99+$K$99</f>
        <v>126.27999999999999</v>
      </c>
      <c r="U99" s="68">
        <f>ROUND($J$99*$I$99,2)</f>
        <v>7071.68</v>
      </c>
      <c r="V99" s="68">
        <f>ROUND($K$99*$I$99,2)</f>
        <v>0</v>
      </c>
      <c r="Y99" s="105">
        <v>1.39E-3</v>
      </c>
      <c r="Z99" s="105">
        <f>$Y$99*$I$99</f>
        <v>7.7839999999999993E-2</v>
      </c>
      <c r="AA99" s="105">
        <v>0</v>
      </c>
      <c r="AB99" s="106">
        <f>$AA$99*$I$99</f>
        <v>0</v>
      </c>
      <c r="AJ99" s="63" t="s">
        <v>1654</v>
      </c>
      <c r="AL99" s="63" t="s">
        <v>1651</v>
      </c>
      <c r="AM99" s="63" t="s">
        <v>1536</v>
      </c>
      <c r="AQ99" s="63" t="s">
        <v>1577</v>
      </c>
      <c r="AW99" s="107">
        <f>IF($S$99="základní",$N$99,0)</f>
        <v>7071.68</v>
      </c>
      <c r="AX99" s="107">
        <f>IF($S$99="snížená",$N$99,0)</f>
        <v>0</v>
      </c>
      <c r="AY99" s="107">
        <f>IF($S$99="zákl. přenesená",$N$99,0)</f>
        <v>0</v>
      </c>
      <c r="AZ99" s="107">
        <f>IF($S$99="sníž. přenesená",$N$99,0)</f>
        <v>0</v>
      </c>
      <c r="BA99" s="107">
        <f>IF($S$99="nulová",$N$99,0)</f>
        <v>0</v>
      </c>
      <c r="BB99" s="63" t="s">
        <v>1501</v>
      </c>
      <c r="BC99" s="107">
        <f>ROUND($T$99*$I$99,2)</f>
        <v>7071.68</v>
      </c>
      <c r="BD99" s="63" t="s">
        <v>1582</v>
      </c>
      <c r="BE99" s="63" t="s">
        <v>1977</v>
      </c>
    </row>
    <row r="100" spans="1:57" s="3" customFormat="1" ht="63" customHeight="1">
      <c r="A100" s="113" t="s">
        <v>1978</v>
      </c>
      <c r="B100" s="113" t="s">
        <v>1651</v>
      </c>
      <c r="C100" s="114" t="s">
        <v>1979</v>
      </c>
      <c r="D100" s="438" t="s">
        <v>1980</v>
      </c>
      <c r="E100" s="439"/>
      <c r="F100" s="439"/>
      <c r="G100" s="439"/>
      <c r="H100" s="113" t="s">
        <v>1648</v>
      </c>
      <c r="I100" s="115">
        <v>54</v>
      </c>
      <c r="J100" s="427">
        <v>91.02</v>
      </c>
      <c r="K100" s="428"/>
      <c r="L100" s="428"/>
      <c r="M100" s="429"/>
      <c r="N100" s="440">
        <f>ROUND($T$100*$I$100,2)</f>
        <v>4915.08</v>
      </c>
      <c r="O100" s="441"/>
      <c r="P100" s="99" t="s">
        <v>1595</v>
      </c>
      <c r="Q100" s="16"/>
      <c r="R100" s="103"/>
      <c r="S100" s="104" t="s">
        <v>1515</v>
      </c>
      <c r="T100" s="68">
        <f>$J$100+$K$100</f>
        <v>91.02</v>
      </c>
      <c r="U100" s="68">
        <f>ROUND($J$100*$I$100,2)</f>
        <v>4915.08</v>
      </c>
      <c r="V100" s="68">
        <f>ROUND($K$100*$I$100,2)</f>
        <v>0</v>
      </c>
      <c r="Y100" s="105">
        <v>9.7300000000000002E-4</v>
      </c>
      <c r="Z100" s="105">
        <f>$Y$100*$I$100</f>
        <v>5.2541999999999998E-2</v>
      </c>
      <c r="AA100" s="105">
        <v>0</v>
      </c>
      <c r="AB100" s="106">
        <f>$AA$100*$I$100</f>
        <v>0</v>
      </c>
      <c r="AJ100" s="63" t="s">
        <v>1654</v>
      </c>
      <c r="AL100" s="63" t="s">
        <v>1651</v>
      </c>
      <c r="AM100" s="63" t="s">
        <v>1536</v>
      </c>
      <c r="AQ100" s="63" t="s">
        <v>1577</v>
      </c>
      <c r="AW100" s="107">
        <f>IF($S$100="základní",$N$100,0)</f>
        <v>4915.08</v>
      </c>
      <c r="AX100" s="107">
        <f>IF($S$100="snížená",$N$100,0)</f>
        <v>0</v>
      </c>
      <c r="AY100" s="107">
        <f>IF($S$100="zákl. přenesená",$N$100,0)</f>
        <v>0</v>
      </c>
      <c r="AZ100" s="107">
        <f>IF($S$100="sníž. přenesená",$N$100,0)</f>
        <v>0</v>
      </c>
      <c r="BA100" s="107">
        <f>IF($S$100="nulová",$N$100,0)</f>
        <v>0</v>
      </c>
      <c r="BB100" s="63" t="s">
        <v>1501</v>
      </c>
      <c r="BC100" s="107">
        <f>ROUND($T$100*$I$100,2)</f>
        <v>4915.08</v>
      </c>
      <c r="BD100" s="63" t="s">
        <v>1582</v>
      </c>
      <c r="BE100" s="63" t="s">
        <v>1981</v>
      </c>
    </row>
    <row r="101" spans="1:57" s="3" customFormat="1" ht="15.75" customHeight="1">
      <c r="A101" s="113" t="s">
        <v>1982</v>
      </c>
      <c r="B101" s="113" t="s">
        <v>1651</v>
      </c>
      <c r="C101" s="114" t="s">
        <v>1669</v>
      </c>
      <c r="D101" s="438" t="s">
        <v>1670</v>
      </c>
      <c r="E101" s="439"/>
      <c r="F101" s="439"/>
      <c r="G101" s="439"/>
      <c r="H101" s="113" t="s">
        <v>1594</v>
      </c>
      <c r="I101" s="115">
        <v>2</v>
      </c>
      <c r="J101" s="427">
        <v>175.48</v>
      </c>
      <c r="K101" s="428"/>
      <c r="L101" s="428"/>
      <c r="M101" s="429"/>
      <c r="N101" s="440">
        <f>ROUND($T$101*$I$101,2)</f>
        <v>350.96</v>
      </c>
      <c r="O101" s="441"/>
      <c r="P101" s="99" t="s">
        <v>1595</v>
      </c>
      <c r="Q101" s="16"/>
      <c r="R101" s="103"/>
      <c r="S101" s="104" t="s">
        <v>1515</v>
      </c>
      <c r="T101" s="68">
        <f>$J$101+$K$101</f>
        <v>175.48</v>
      </c>
      <c r="U101" s="68">
        <f>ROUND($J$101*$I$101,2)</f>
        <v>350.96</v>
      </c>
      <c r="V101" s="68">
        <f>ROUND($K$101*$I$101,2)</f>
        <v>0</v>
      </c>
      <c r="Y101" s="105">
        <v>4.7000000000000002E-3</v>
      </c>
      <c r="Z101" s="105">
        <f>$Y$101*$I$101</f>
        <v>9.4000000000000004E-3</v>
      </c>
      <c r="AA101" s="105">
        <v>0</v>
      </c>
      <c r="AB101" s="106">
        <f>$AA$101*$I$101</f>
        <v>0</v>
      </c>
      <c r="AJ101" s="63" t="s">
        <v>1654</v>
      </c>
      <c r="AL101" s="63" t="s">
        <v>1651</v>
      </c>
      <c r="AM101" s="63" t="s">
        <v>1536</v>
      </c>
      <c r="AQ101" s="63" t="s">
        <v>1577</v>
      </c>
      <c r="AW101" s="107">
        <f>IF($S$101="základní",$N$101,0)</f>
        <v>350.96</v>
      </c>
      <c r="AX101" s="107">
        <f>IF($S$101="snížená",$N$101,0)</f>
        <v>0</v>
      </c>
      <c r="AY101" s="107">
        <f>IF($S$101="zákl. přenesená",$N$101,0)</f>
        <v>0</v>
      </c>
      <c r="AZ101" s="107">
        <f>IF($S$101="sníž. přenesená",$N$101,0)</f>
        <v>0</v>
      </c>
      <c r="BA101" s="107">
        <f>IF($S$101="nulová",$N$101,0)</f>
        <v>0</v>
      </c>
      <c r="BB101" s="63" t="s">
        <v>1501</v>
      </c>
      <c r="BC101" s="107">
        <f>ROUND($T$101*$I$101,2)</f>
        <v>350.96</v>
      </c>
      <c r="BD101" s="63" t="s">
        <v>1582</v>
      </c>
      <c r="BE101" s="63" t="s">
        <v>1983</v>
      </c>
    </row>
    <row r="102" spans="1:57" s="87" customFormat="1" ht="30.75" customHeight="1">
      <c r="B102" s="96" t="s">
        <v>1624</v>
      </c>
      <c r="K102" s="433">
        <f>$BC$102</f>
        <v>105208.51</v>
      </c>
      <c r="L102" s="434"/>
      <c r="M102" s="434"/>
      <c r="N102" s="435" t="s">
        <v>1576</v>
      </c>
      <c r="O102" s="434"/>
      <c r="Q102" s="88"/>
      <c r="R102" s="91"/>
      <c r="U102" s="92">
        <f>SUM($U$103:$U$116)</f>
        <v>105208.51</v>
      </c>
      <c r="V102" s="92">
        <f>SUM($V$103:$V$116)</f>
        <v>0</v>
      </c>
      <c r="X102" s="93">
        <f>SUM($X$103:$X$116)</f>
        <v>0</v>
      </c>
      <c r="Z102" s="93">
        <f>SUM($Z$103:$Z$116)</f>
        <v>3.10738</v>
      </c>
      <c r="AB102" s="94">
        <f>SUM($AB$103:$AB$116)</f>
        <v>0</v>
      </c>
      <c r="AJ102" s="90" t="s">
        <v>1536</v>
      </c>
      <c r="AL102" s="90" t="s">
        <v>1530</v>
      </c>
      <c r="AM102" s="90" t="s">
        <v>1501</v>
      </c>
      <c r="AQ102" s="90" t="s">
        <v>1577</v>
      </c>
      <c r="BC102" s="95">
        <f>SUM($BC$103:$BC$116)</f>
        <v>105208.51</v>
      </c>
    </row>
    <row r="103" spans="1:57" s="3" customFormat="1" ht="27" customHeight="1">
      <c r="A103" s="100" t="s">
        <v>1676</v>
      </c>
      <c r="B103" s="100" t="s">
        <v>1578</v>
      </c>
      <c r="C103" s="98" t="s">
        <v>1984</v>
      </c>
      <c r="D103" s="431" t="s">
        <v>1985</v>
      </c>
      <c r="E103" s="432"/>
      <c r="F103" s="432"/>
      <c r="G103" s="432"/>
      <c r="H103" s="100" t="s">
        <v>1648</v>
      </c>
      <c r="I103" s="101">
        <v>62</v>
      </c>
      <c r="J103" s="424">
        <v>204.17999999999998</v>
      </c>
      <c r="K103" s="425"/>
      <c r="L103" s="425"/>
      <c r="M103" s="426"/>
      <c r="N103" s="383">
        <f>ROUND($T$103*$I$103,2)</f>
        <v>12659.16</v>
      </c>
      <c r="O103" s="432"/>
      <c r="P103" s="99" t="s">
        <v>1595</v>
      </c>
      <c r="Q103" s="16"/>
      <c r="R103" s="103"/>
      <c r="S103" s="104" t="s">
        <v>1515</v>
      </c>
      <c r="T103" s="68">
        <f>$J$103+$K$103</f>
        <v>204.17999999999998</v>
      </c>
      <c r="U103" s="68">
        <f>ROUND($J$103*$I$103,2)</f>
        <v>12659.16</v>
      </c>
      <c r="V103" s="68">
        <f>ROUND($K$103*$I$103,2)</f>
        <v>0</v>
      </c>
      <c r="Y103" s="105">
        <v>3.64E-3</v>
      </c>
      <c r="Z103" s="105">
        <f>$Y$103*$I$103</f>
        <v>0.22567999999999999</v>
      </c>
      <c r="AA103" s="105">
        <v>0</v>
      </c>
      <c r="AB103" s="106">
        <f>$AA$103*$I$103</f>
        <v>0</v>
      </c>
      <c r="AJ103" s="63" t="s">
        <v>1582</v>
      </c>
      <c r="AL103" s="63" t="s">
        <v>1578</v>
      </c>
      <c r="AM103" s="63" t="s">
        <v>1536</v>
      </c>
      <c r="AQ103" s="63" t="s">
        <v>1577</v>
      </c>
      <c r="AW103" s="107">
        <f>IF($S$103="základní",$N$103,0)</f>
        <v>12659.16</v>
      </c>
      <c r="AX103" s="107">
        <f>IF($S$103="snížená",$N$103,0)</f>
        <v>0</v>
      </c>
      <c r="AY103" s="107">
        <f>IF($S$103="zákl. přenesená",$N$103,0)</f>
        <v>0</v>
      </c>
      <c r="AZ103" s="107">
        <f>IF($S$103="sníž. přenesená",$N$103,0)</f>
        <v>0</v>
      </c>
      <c r="BA103" s="107">
        <f>IF($S$103="nulová",$N$103,0)</f>
        <v>0</v>
      </c>
      <c r="BB103" s="63" t="s">
        <v>1501</v>
      </c>
      <c r="BC103" s="107">
        <f>ROUND($T$103*$I$103,2)</f>
        <v>12659.16</v>
      </c>
      <c r="BD103" s="63" t="s">
        <v>1582</v>
      </c>
      <c r="BE103" s="63" t="s">
        <v>1986</v>
      </c>
    </row>
    <row r="104" spans="1:57" s="3" customFormat="1" ht="27" customHeight="1">
      <c r="A104" s="100" t="s">
        <v>1696</v>
      </c>
      <c r="B104" s="100" t="s">
        <v>1578</v>
      </c>
      <c r="C104" s="98" t="s">
        <v>1987</v>
      </c>
      <c r="D104" s="431" t="s">
        <v>1988</v>
      </c>
      <c r="E104" s="432"/>
      <c r="F104" s="432"/>
      <c r="G104" s="432"/>
      <c r="H104" s="100" t="s">
        <v>1648</v>
      </c>
      <c r="I104" s="101">
        <v>54</v>
      </c>
      <c r="J104" s="424">
        <v>250.1</v>
      </c>
      <c r="K104" s="425"/>
      <c r="L104" s="425"/>
      <c r="M104" s="426"/>
      <c r="N104" s="383">
        <f>ROUND($T$104*$I$104,2)</f>
        <v>13505.4</v>
      </c>
      <c r="O104" s="432"/>
      <c r="P104" s="99" t="s">
        <v>1595</v>
      </c>
      <c r="Q104" s="16"/>
      <c r="R104" s="103"/>
      <c r="S104" s="104" t="s">
        <v>1515</v>
      </c>
      <c r="T104" s="68">
        <f>$J$104+$K$104</f>
        <v>250.1</v>
      </c>
      <c r="U104" s="68">
        <f>ROUND($J$104*$I$104,2)</f>
        <v>13505.4</v>
      </c>
      <c r="V104" s="68">
        <f>ROUND($K$104*$I$104,2)</f>
        <v>0</v>
      </c>
      <c r="Y104" s="105">
        <v>6.1000000000000004E-3</v>
      </c>
      <c r="Z104" s="105">
        <f>$Y$104*$I$104</f>
        <v>0.32940000000000003</v>
      </c>
      <c r="AA104" s="105">
        <v>0</v>
      </c>
      <c r="AB104" s="106">
        <f>$AA$104*$I$104</f>
        <v>0</v>
      </c>
      <c r="AJ104" s="63" t="s">
        <v>1582</v>
      </c>
      <c r="AL104" s="63" t="s">
        <v>1578</v>
      </c>
      <c r="AM104" s="63" t="s">
        <v>1536</v>
      </c>
      <c r="AQ104" s="63" t="s">
        <v>1577</v>
      </c>
      <c r="AW104" s="107">
        <f>IF($S$104="základní",$N$104,0)</f>
        <v>13505.4</v>
      </c>
      <c r="AX104" s="107">
        <f>IF($S$104="snížená",$N$104,0)</f>
        <v>0</v>
      </c>
      <c r="AY104" s="107">
        <f>IF($S$104="zákl. přenesená",$N$104,0)</f>
        <v>0</v>
      </c>
      <c r="AZ104" s="107">
        <f>IF($S$104="sníž. přenesená",$N$104,0)</f>
        <v>0</v>
      </c>
      <c r="BA104" s="107">
        <f>IF($S$104="nulová",$N$104,0)</f>
        <v>0</v>
      </c>
      <c r="BB104" s="63" t="s">
        <v>1501</v>
      </c>
      <c r="BC104" s="107">
        <f>ROUND($T$104*$I$104,2)</f>
        <v>13505.4</v>
      </c>
      <c r="BD104" s="63" t="s">
        <v>1582</v>
      </c>
      <c r="BE104" s="63" t="s">
        <v>1989</v>
      </c>
    </row>
    <row r="105" spans="1:57" s="3" customFormat="1" ht="27" customHeight="1">
      <c r="A105" s="100" t="s">
        <v>1716</v>
      </c>
      <c r="B105" s="100" t="s">
        <v>1578</v>
      </c>
      <c r="C105" s="98" t="s">
        <v>1990</v>
      </c>
      <c r="D105" s="431" t="s">
        <v>1991</v>
      </c>
      <c r="E105" s="432"/>
      <c r="F105" s="432"/>
      <c r="G105" s="432"/>
      <c r="H105" s="100" t="s">
        <v>1648</v>
      </c>
      <c r="I105" s="101">
        <v>88</v>
      </c>
      <c r="J105" s="424">
        <v>410</v>
      </c>
      <c r="K105" s="425"/>
      <c r="L105" s="425"/>
      <c r="M105" s="426"/>
      <c r="N105" s="383">
        <f>ROUND($T$105*$I$105,2)</f>
        <v>36080</v>
      </c>
      <c r="O105" s="432"/>
      <c r="P105" s="99" t="s">
        <v>1595</v>
      </c>
      <c r="Q105" s="16"/>
      <c r="R105" s="103"/>
      <c r="S105" s="104" t="s">
        <v>1515</v>
      </c>
      <c r="T105" s="68">
        <f>$J$105+$K$105</f>
        <v>410</v>
      </c>
      <c r="U105" s="68">
        <f>ROUND($J$105*$I$105,2)</f>
        <v>36080</v>
      </c>
      <c r="V105" s="68">
        <f>ROUND($K$105*$I$105,2)</f>
        <v>0</v>
      </c>
      <c r="Y105" s="105">
        <v>1.4840000000000001E-2</v>
      </c>
      <c r="Z105" s="105">
        <f>$Y$105*$I$105</f>
        <v>1.30592</v>
      </c>
      <c r="AA105" s="105">
        <v>0</v>
      </c>
      <c r="AB105" s="106">
        <f>$AA$105*$I$105</f>
        <v>0</v>
      </c>
      <c r="AJ105" s="63" t="s">
        <v>1582</v>
      </c>
      <c r="AL105" s="63" t="s">
        <v>1578</v>
      </c>
      <c r="AM105" s="63" t="s">
        <v>1536</v>
      </c>
      <c r="AQ105" s="63" t="s">
        <v>1577</v>
      </c>
      <c r="AW105" s="107">
        <f>IF($S$105="základní",$N$105,0)</f>
        <v>36080</v>
      </c>
      <c r="AX105" s="107">
        <f>IF($S$105="snížená",$N$105,0)</f>
        <v>0</v>
      </c>
      <c r="AY105" s="107">
        <f>IF($S$105="zákl. přenesená",$N$105,0)</f>
        <v>0</v>
      </c>
      <c r="AZ105" s="107">
        <f>IF($S$105="sníž. přenesená",$N$105,0)</f>
        <v>0</v>
      </c>
      <c r="BA105" s="107">
        <f>IF($S$105="nulová",$N$105,0)</f>
        <v>0</v>
      </c>
      <c r="BB105" s="63" t="s">
        <v>1501</v>
      </c>
      <c r="BC105" s="107">
        <f>ROUND($T$105*$I$105,2)</f>
        <v>36080</v>
      </c>
      <c r="BD105" s="63" t="s">
        <v>1582</v>
      </c>
      <c r="BE105" s="63" t="s">
        <v>1992</v>
      </c>
    </row>
    <row r="106" spans="1:57" s="3" customFormat="1" ht="27" customHeight="1">
      <c r="A106" s="100" t="s">
        <v>1692</v>
      </c>
      <c r="B106" s="100" t="s">
        <v>1578</v>
      </c>
      <c r="C106" s="98" t="s">
        <v>1993</v>
      </c>
      <c r="D106" s="431" t="s">
        <v>1994</v>
      </c>
      <c r="E106" s="432"/>
      <c r="F106" s="432"/>
      <c r="G106" s="432"/>
      <c r="H106" s="100" t="s">
        <v>1648</v>
      </c>
      <c r="I106" s="101">
        <v>46</v>
      </c>
      <c r="J106" s="424">
        <v>694.54</v>
      </c>
      <c r="K106" s="425"/>
      <c r="L106" s="425"/>
      <c r="M106" s="426"/>
      <c r="N106" s="383">
        <f>ROUND($T$106*$I$106,2)</f>
        <v>31948.84</v>
      </c>
      <c r="O106" s="432"/>
      <c r="P106" s="99" t="s">
        <v>1595</v>
      </c>
      <c r="Q106" s="16"/>
      <c r="R106" s="103"/>
      <c r="S106" s="104" t="s">
        <v>1515</v>
      </c>
      <c r="T106" s="68">
        <f>$J$106+$K$106</f>
        <v>694.54</v>
      </c>
      <c r="U106" s="68">
        <f>ROUND($J$106*$I$106,2)</f>
        <v>31948.84</v>
      </c>
      <c r="V106" s="68">
        <f>ROUND($K$106*$I$106,2)</f>
        <v>0</v>
      </c>
      <c r="Y106" s="105">
        <v>2.5340000000000001E-2</v>
      </c>
      <c r="Z106" s="105">
        <f>$Y$106*$I$106</f>
        <v>1.16564</v>
      </c>
      <c r="AA106" s="105">
        <v>0</v>
      </c>
      <c r="AB106" s="106">
        <f>$AA$106*$I$106</f>
        <v>0</v>
      </c>
      <c r="AJ106" s="63" t="s">
        <v>1582</v>
      </c>
      <c r="AL106" s="63" t="s">
        <v>1578</v>
      </c>
      <c r="AM106" s="63" t="s">
        <v>1536</v>
      </c>
      <c r="AQ106" s="63" t="s">
        <v>1577</v>
      </c>
      <c r="AW106" s="107">
        <f>IF($S$106="základní",$N$106,0)</f>
        <v>31948.84</v>
      </c>
      <c r="AX106" s="107">
        <f>IF($S$106="snížená",$N$106,0)</f>
        <v>0</v>
      </c>
      <c r="AY106" s="107">
        <f>IF($S$106="zákl. přenesená",$N$106,0)</f>
        <v>0</v>
      </c>
      <c r="AZ106" s="107">
        <f>IF($S$106="sníž. přenesená",$N$106,0)</f>
        <v>0</v>
      </c>
      <c r="BA106" s="107">
        <f>IF($S$106="nulová",$N$106,0)</f>
        <v>0</v>
      </c>
      <c r="BB106" s="63" t="s">
        <v>1501</v>
      </c>
      <c r="BC106" s="107">
        <f>ROUND($T$106*$I$106,2)</f>
        <v>31948.84</v>
      </c>
      <c r="BD106" s="63" t="s">
        <v>1582</v>
      </c>
      <c r="BE106" s="63" t="s">
        <v>1995</v>
      </c>
    </row>
    <row r="107" spans="1:57" s="3" customFormat="1" ht="39" customHeight="1">
      <c r="A107" s="100" t="s">
        <v>1688</v>
      </c>
      <c r="B107" s="100" t="s">
        <v>1578</v>
      </c>
      <c r="C107" s="98" t="s">
        <v>1996</v>
      </c>
      <c r="D107" s="431" t="s">
        <v>1997</v>
      </c>
      <c r="E107" s="432"/>
      <c r="F107" s="432"/>
      <c r="G107" s="432"/>
      <c r="H107" s="100" t="s">
        <v>1648</v>
      </c>
      <c r="I107" s="101">
        <v>32</v>
      </c>
      <c r="J107" s="424">
        <v>36.9</v>
      </c>
      <c r="K107" s="425"/>
      <c r="L107" s="425"/>
      <c r="M107" s="426"/>
      <c r="N107" s="383">
        <f>ROUND($T$107*$I$107,2)</f>
        <v>1180.8</v>
      </c>
      <c r="O107" s="432"/>
      <c r="P107" s="99" t="s">
        <v>1595</v>
      </c>
      <c r="Q107" s="16"/>
      <c r="R107" s="103"/>
      <c r="S107" s="104" t="s">
        <v>1515</v>
      </c>
      <c r="T107" s="68">
        <f>$J$107+$K$107</f>
        <v>36.9</v>
      </c>
      <c r="U107" s="68">
        <f>ROUND($J$107*$I$107,2)</f>
        <v>1180.8</v>
      </c>
      <c r="V107" s="68">
        <f>ROUND($K$107*$I$107,2)</f>
        <v>0</v>
      </c>
      <c r="Y107" s="105">
        <v>1.4999999999999999E-4</v>
      </c>
      <c r="Z107" s="105">
        <f>$Y$107*$I$107</f>
        <v>4.7999999999999996E-3</v>
      </c>
      <c r="AA107" s="105">
        <v>0</v>
      </c>
      <c r="AB107" s="106">
        <f>$AA$107*$I$107</f>
        <v>0</v>
      </c>
      <c r="AJ107" s="63" t="s">
        <v>1582</v>
      </c>
      <c r="AL107" s="63" t="s">
        <v>1578</v>
      </c>
      <c r="AM107" s="63" t="s">
        <v>1536</v>
      </c>
      <c r="AQ107" s="63" t="s">
        <v>1577</v>
      </c>
      <c r="AW107" s="107">
        <f>IF($S$107="základní",$N$107,0)</f>
        <v>1180.8</v>
      </c>
      <c r="AX107" s="107">
        <f>IF($S$107="snížená",$N$107,0)</f>
        <v>0</v>
      </c>
      <c r="AY107" s="107">
        <f>IF($S$107="zákl. přenesená",$N$107,0)</f>
        <v>0</v>
      </c>
      <c r="AZ107" s="107">
        <f>IF($S$107="sníž. přenesená",$N$107,0)</f>
        <v>0</v>
      </c>
      <c r="BA107" s="107">
        <f>IF($S$107="nulová",$N$107,0)</f>
        <v>0</v>
      </c>
      <c r="BB107" s="63" t="s">
        <v>1501</v>
      </c>
      <c r="BC107" s="107">
        <f>ROUND($T$107*$I$107,2)</f>
        <v>1180.8</v>
      </c>
      <c r="BD107" s="63" t="s">
        <v>1582</v>
      </c>
      <c r="BE107" s="63" t="s">
        <v>1998</v>
      </c>
    </row>
    <row r="108" spans="1:57" s="3" customFormat="1" ht="15.75" customHeight="1">
      <c r="A108" s="100" t="s">
        <v>1708</v>
      </c>
      <c r="B108" s="100" t="s">
        <v>1578</v>
      </c>
      <c r="C108" s="98" t="s">
        <v>1999</v>
      </c>
      <c r="D108" s="431" t="s">
        <v>2000</v>
      </c>
      <c r="E108" s="432"/>
      <c r="F108" s="432"/>
      <c r="G108" s="432"/>
      <c r="H108" s="100" t="s">
        <v>1594</v>
      </c>
      <c r="I108" s="101">
        <v>1</v>
      </c>
      <c r="J108" s="424">
        <v>203.35999999999999</v>
      </c>
      <c r="K108" s="425"/>
      <c r="L108" s="425"/>
      <c r="M108" s="426"/>
      <c r="N108" s="383">
        <f>ROUND($T$108*$I$108,2)</f>
        <v>203.36</v>
      </c>
      <c r="O108" s="432"/>
      <c r="P108" s="99" t="s">
        <v>1595</v>
      </c>
      <c r="Q108" s="16"/>
      <c r="R108" s="103"/>
      <c r="S108" s="104" t="s">
        <v>1515</v>
      </c>
      <c r="T108" s="68">
        <f>$J$108+$K$108</f>
        <v>203.35999999999999</v>
      </c>
      <c r="U108" s="68">
        <f>ROUND($J$108*$I$108,2)</f>
        <v>203.36</v>
      </c>
      <c r="V108" s="68">
        <f>ROUND($K$108*$I$108,2)</f>
        <v>0</v>
      </c>
      <c r="Y108" s="105">
        <v>0</v>
      </c>
      <c r="Z108" s="105">
        <f>$Y$108*$I$108</f>
        <v>0</v>
      </c>
      <c r="AA108" s="105">
        <v>0</v>
      </c>
      <c r="AB108" s="106">
        <f>$AA$108*$I$108</f>
        <v>0</v>
      </c>
      <c r="AJ108" s="63" t="s">
        <v>1582</v>
      </c>
      <c r="AL108" s="63" t="s">
        <v>1578</v>
      </c>
      <c r="AM108" s="63" t="s">
        <v>1536</v>
      </c>
      <c r="AQ108" s="63" t="s">
        <v>1577</v>
      </c>
      <c r="AW108" s="107">
        <f>IF($S$108="základní",$N$108,0)</f>
        <v>203.36</v>
      </c>
      <c r="AX108" s="107">
        <f>IF($S$108="snížená",$N$108,0)</f>
        <v>0</v>
      </c>
      <c r="AY108" s="107">
        <f>IF($S$108="zákl. přenesená",$N$108,0)</f>
        <v>0</v>
      </c>
      <c r="AZ108" s="107">
        <f>IF($S$108="sníž. přenesená",$N$108,0)</f>
        <v>0</v>
      </c>
      <c r="BA108" s="107">
        <f>IF($S$108="nulová",$N$108,0)</f>
        <v>0</v>
      </c>
      <c r="BB108" s="63" t="s">
        <v>1501</v>
      </c>
      <c r="BC108" s="107">
        <f>ROUND($T$108*$I$108,2)</f>
        <v>203.36</v>
      </c>
      <c r="BD108" s="63" t="s">
        <v>1582</v>
      </c>
      <c r="BE108" s="63" t="s">
        <v>2001</v>
      </c>
    </row>
    <row r="109" spans="1:57" s="3" customFormat="1" ht="27" customHeight="1">
      <c r="A109" s="100" t="s">
        <v>2002</v>
      </c>
      <c r="B109" s="100" t="s">
        <v>1578</v>
      </c>
      <c r="C109" s="98" t="s">
        <v>2003</v>
      </c>
      <c r="D109" s="431" t="s">
        <v>2004</v>
      </c>
      <c r="E109" s="432"/>
      <c r="F109" s="432"/>
      <c r="G109" s="432"/>
      <c r="H109" s="100" t="s">
        <v>1594</v>
      </c>
      <c r="I109" s="101">
        <v>2</v>
      </c>
      <c r="J109" s="424">
        <v>270.59999999999997</v>
      </c>
      <c r="K109" s="425"/>
      <c r="L109" s="425"/>
      <c r="M109" s="426"/>
      <c r="N109" s="383">
        <f>ROUND($T$109*$I$109,2)</f>
        <v>541.20000000000005</v>
      </c>
      <c r="O109" s="432"/>
      <c r="P109" s="99" t="s">
        <v>1595</v>
      </c>
      <c r="Q109" s="16"/>
      <c r="R109" s="103"/>
      <c r="S109" s="104" t="s">
        <v>1515</v>
      </c>
      <c r="T109" s="68">
        <f>$J$109+$K$109</f>
        <v>270.59999999999997</v>
      </c>
      <c r="U109" s="68">
        <f>ROUND($J$109*$I$109,2)</f>
        <v>541.20000000000005</v>
      </c>
      <c r="V109" s="68">
        <f>ROUND($K$109*$I$109,2)</f>
        <v>0</v>
      </c>
      <c r="Y109" s="105">
        <v>3.6000000000000002E-4</v>
      </c>
      <c r="Z109" s="105">
        <f>$Y$109*$I$109</f>
        <v>7.2000000000000005E-4</v>
      </c>
      <c r="AA109" s="105">
        <v>0</v>
      </c>
      <c r="AB109" s="106">
        <f>$AA$109*$I$109</f>
        <v>0</v>
      </c>
      <c r="AJ109" s="63" t="s">
        <v>1582</v>
      </c>
      <c r="AL109" s="63" t="s">
        <v>1578</v>
      </c>
      <c r="AM109" s="63" t="s">
        <v>1536</v>
      </c>
      <c r="AQ109" s="63" t="s">
        <v>1577</v>
      </c>
      <c r="AW109" s="107">
        <f>IF($S$109="základní",$N$109,0)</f>
        <v>541.20000000000005</v>
      </c>
      <c r="AX109" s="107">
        <f>IF($S$109="snížená",$N$109,0)</f>
        <v>0</v>
      </c>
      <c r="AY109" s="107">
        <f>IF($S$109="zákl. přenesená",$N$109,0)</f>
        <v>0</v>
      </c>
      <c r="AZ109" s="107">
        <f>IF($S$109="sníž. přenesená",$N$109,0)</f>
        <v>0</v>
      </c>
      <c r="BA109" s="107">
        <f>IF($S$109="nulová",$N$109,0)</f>
        <v>0</v>
      </c>
      <c r="BB109" s="63" t="s">
        <v>1501</v>
      </c>
      <c r="BC109" s="107">
        <f>ROUND($T$109*$I$109,2)</f>
        <v>541.20000000000005</v>
      </c>
      <c r="BD109" s="63" t="s">
        <v>1582</v>
      </c>
      <c r="BE109" s="63" t="s">
        <v>2005</v>
      </c>
    </row>
    <row r="110" spans="1:57" s="3" customFormat="1" ht="27" customHeight="1">
      <c r="A110" s="100" t="s">
        <v>1754</v>
      </c>
      <c r="B110" s="100" t="s">
        <v>1578</v>
      </c>
      <c r="C110" s="98" t="s">
        <v>2006</v>
      </c>
      <c r="D110" s="431" t="s">
        <v>2007</v>
      </c>
      <c r="E110" s="432"/>
      <c r="F110" s="432"/>
      <c r="G110" s="432"/>
      <c r="H110" s="100" t="s">
        <v>1594</v>
      </c>
      <c r="I110" s="101">
        <v>2</v>
      </c>
      <c r="J110" s="424">
        <v>401.79999999999995</v>
      </c>
      <c r="K110" s="425"/>
      <c r="L110" s="425"/>
      <c r="M110" s="426"/>
      <c r="N110" s="383">
        <f>ROUND($T$110*$I$110,2)</f>
        <v>803.6</v>
      </c>
      <c r="O110" s="432"/>
      <c r="P110" s="99" t="s">
        <v>1595</v>
      </c>
      <c r="Q110" s="16"/>
      <c r="R110" s="103"/>
      <c r="S110" s="104" t="s">
        <v>1515</v>
      </c>
      <c r="T110" s="68">
        <f>$J$110+$K$110</f>
        <v>401.79999999999995</v>
      </c>
      <c r="U110" s="68">
        <f>ROUND($J$110*$I$110,2)</f>
        <v>803.6</v>
      </c>
      <c r="V110" s="68">
        <f>ROUND($K$110*$I$110,2)</f>
        <v>0</v>
      </c>
      <c r="Y110" s="105">
        <v>7.9000000000000001E-4</v>
      </c>
      <c r="Z110" s="105">
        <f>$Y$110*$I$110</f>
        <v>1.58E-3</v>
      </c>
      <c r="AA110" s="105">
        <v>0</v>
      </c>
      <c r="AB110" s="106">
        <f>$AA$110*$I$110</f>
        <v>0</v>
      </c>
      <c r="AJ110" s="63" t="s">
        <v>1582</v>
      </c>
      <c r="AL110" s="63" t="s">
        <v>1578</v>
      </c>
      <c r="AM110" s="63" t="s">
        <v>1536</v>
      </c>
      <c r="AQ110" s="63" t="s">
        <v>1577</v>
      </c>
      <c r="AW110" s="107">
        <f>IF($S$110="základní",$N$110,0)</f>
        <v>803.6</v>
      </c>
      <c r="AX110" s="107">
        <f>IF($S$110="snížená",$N$110,0)</f>
        <v>0</v>
      </c>
      <c r="AY110" s="107">
        <f>IF($S$110="zákl. přenesená",$N$110,0)</f>
        <v>0</v>
      </c>
      <c r="AZ110" s="107">
        <f>IF($S$110="sníž. přenesená",$N$110,0)</f>
        <v>0</v>
      </c>
      <c r="BA110" s="107">
        <f>IF($S$110="nulová",$N$110,0)</f>
        <v>0</v>
      </c>
      <c r="BB110" s="63" t="s">
        <v>1501</v>
      </c>
      <c r="BC110" s="107">
        <f>ROUND($T$110*$I$110,2)</f>
        <v>803.6</v>
      </c>
      <c r="BD110" s="63" t="s">
        <v>1582</v>
      </c>
      <c r="BE110" s="63" t="s">
        <v>2008</v>
      </c>
    </row>
    <row r="111" spans="1:57" s="3" customFormat="1" ht="27" customHeight="1">
      <c r="A111" s="100" t="s">
        <v>1757</v>
      </c>
      <c r="B111" s="100" t="s">
        <v>1578</v>
      </c>
      <c r="C111" s="98" t="s">
        <v>2009</v>
      </c>
      <c r="D111" s="431" t="s">
        <v>2010</v>
      </c>
      <c r="E111" s="432"/>
      <c r="F111" s="432"/>
      <c r="G111" s="432"/>
      <c r="H111" s="100" t="s">
        <v>1594</v>
      </c>
      <c r="I111" s="101">
        <v>2</v>
      </c>
      <c r="J111" s="424">
        <v>651.07999999999993</v>
      </c>
      <c r="K111" s="425"/>
      <c r="L111" s="425"/>
      <c r="M111" s="426"/>
      <c r="N111" s="383">
        <f>ROUND($T$111*$I$111,2)</f>
        <v>1302.1600000000001</v>
      </c>
      <c r="O111" s="432"/>
      <c r="P111" s="99" t="s">
        <v>1595</v>
      </c>
      <c r="Q111" s="16"/>
      <c r="R111" s="103"/>
      <c r="S111" s="104" t="s">
        <v>1515</v>
      </c>
      <c r="T111" s="68">
        <f>$J$111+$K$111</f>
        <v>651.07999999999993</v>
      </c>
      <c r="U111" s="68">
        <f>ROUND($J$111*$I$111,2)</f>
        <v>1302.1600000000001</v>
      </c>
      <c r="V111" s="68">
        <f>ROUND($K$111*$I$111,2)</f>
        <v>0</v>
      </c>
      <c r="Y111" s="105">
        <v>1.1000000000000001E-3</v>
      </c>
      <c r="Z111" s="105">
        <f>$Y$111*$I$111</f>
        <v>2.2000000000000001E-3</v>
      </c>
      <c r="AA111" s="105">
        <v>0</v>
      </c>
      <c r="AB111" s="106">
        <f>$AA$111*$I$111</f>
        <v>0</v>
      </c>
      <c r="AJ111" s="63" t="s">
        <v>1582</v>
      </c>
      <c r="AL111" s="63" t="s">
        <v>1578</v>
      </c>
      <c r="AM111" s="63" t="s">
        <v>1536</v>
      </c>
      <c r="AQ111" s="63" t="s">
        <v>1577</v>
      </c>
      <c r="AW111" s="107">
        <f>IF($S$111="základní",$N$111,0)</f>
        <v>1302.1600000000001</v>
      </c>
      <c r="AX111" s="107">
        <f>IF($S$111="snížená",$N$111,0)</f>
        <v>0</v>
      </c>
      <c r="AY111" s="107">
        <f>IF($S$111="zákl. přenesená",$N$111,0)</f>
        <v>0</v>
      </c>
      <c r="AZ111" s="107">
        <f>IF($S$111="sníž. přenesená",$N$111,0)</f>
        <v>0</v>
      </c>
      <c r="BA111" s="107">
        <f>IF($S$111="nulová",$N$111,0)</f>
        <v>0</v>
      </c>
      <c r="BB111" s="63" t="s">
        <v>1501</v>
      </c>
      <c r="BC111" s="107">
        <f>ROUND($T$111*$I$111,2)</f>
        <v>1302.1600000000001</v>
      </c>
      <c r="BD111" s="63" t="s">
        <v>1582</v>
      </c>
      <c r="BE111" s="63" t="s">
        <v>2011</v>
      </c>
    </row>
    <row r="112" spans="1:57" s="3" customFormat="1" ht="27" customHeight="1">
      <c r="A112" s="100" t="s">
        <v>1724</v>
      </c>
      <c r="B112" s="100" t="s">
        <v>1578</v>
      </c>
      <c r="C112" s="98" t="s">
        <v>1725</v>
      </c>
      <c r="D112" s="431" t="s">
        <v>1726</v>
      </c>
      <c r="E112" s="432"/>
      <c r="F112" s="432"/>
      <c r="G112" s="432"/>
      <c r="H112" s="100" t="s">
        <v>1648</v>
      </c>
      <c r="I112" s="101">
        <v>116</v>
      </c>
      <c r="J112" s="424">
        <v>8.1999999999999993</v>
      </c>
      <c r="K112" s="425"/>
      <c r="L112" s="425"/>
      <c r="M112" s="426"/>
      <c r="N112" s="383">
        <f>ROUND($T$112*$I$112,2)</f>
        <v>951.2</v>
      </c>
      <c r="O112" s="432"/>
      <c r="P112" s="99" t="s">
        <v>1595</v>
      </c>
      <c r="Q112" s="16"/>
      <c r="R112" s="103"/>
      <c r="S112" s="104" t="s">
        <v>1515</v>
      </c>
      <c r="T112" s="68">
        <f>$J$112+$K$112</f>
        <v>8.1999999999999993</v>
      </c>
      <c r="U112" s="68">
        <f>ROUND($J$112*$I$112,2)</f>
        <v>951.2</v>
      </c>
      <c r="V112" s="68">
        <f>ROUND($K$112*$I$112,2)</f>
        <v>0</v>
      </c>
      <c r="Y112" s="105">
        <v>1.9000000000000001E-4</v>
      </c>
      <c r="Z112" s="105">
        <f>$Y$112*$I$112</f>
        <v>2.2040000000000001E-2</v>
      </c>
      <c r="AA112" s="105">
        <v>0</v>
      </c>
      <c r="AB112" s="106">
        <f>$AA$112*$I$112</f>
        <v>0</v>
      </c>
      <c r="AJ112" s="63" t="s">
        <v>1582</v>
      </c>
      <c r="AL112" s="63" t="s">
        <v>1578</v>
      </c>
      <c r="AM112" s="63" t="s">
        <v>1536</v>
      </c>
      <c r="AQ112" s="63" t="s">
        <v>1577</v>
      </c>
      <c r="AW112" s="107">
        <f>IF($S$112="základní",$N$112,0)</f>
        <v>951.2</v>
      </c>
      <c r="AX112" s="107">
        <f>IF($S$112="snížená",$N$112,0)</f>
        <v>0</v>
      </c>
      <c r="AY112" s="107">
        <f>IF($S$112="zákl. přenesená",$N$112,0)</f>
        <v>0</v>
      </c>
      <c r="AZ112" s="107">
        <f>IF($S$112="sníž. přenesená",$N$112,0)</f>
        <v>0</v>
      </c>
      <c r="BA112" s="107">
        <f>IF($S$112="nulová",$N$112,0)</f>
        <v>0</v>
      </c>
      <c r="BB112" s="63" t="s">
        <v>1501</v>
      </c>
      <c r="BC112" s="107">
        <f>ROUND($T$112*$I$112,2)</f>
        <v>951.2</v>
      </c>
      <c r="BD112" s="63" t="s">
        <v>1582</v>
      </c>
      <c r="BE112" s="63" t="s">
        <v>1727</v>
      </c>
    </row>
    <row r="113" spans="1:57" s="3" customFormat="1" ht="27" customHeight="1">
      <c r="A113" s="100" t="s">
        <v>1751</v>
      </c>
      <c r="B113" s="100" t="s">
        <v>1578</v>
      </c>
      <c r="C113" s="98" t="s">
        <v>2012</v>
      </c>
      <c r="D113" s="431" t="s">
        <v>2013</v>
      </c>
      <c r="E113" s="432"/>
      <c r="F113" s="432"/>
      <c r="G113" s="432"/>
      <c r="H113" s="100" t="s">
        <v>1648</v>
      </c>
      <c r="I113" s="101">
        <v>134</v>
      </c>
      <c r="J113" s="424">
        <v>11.479999999999999</v>
      </c>
      <c r="K113" s="425"/>
      <c r="L113" s="425"/>
      <c r="M113" s="426"/>
      <c r="N113" s="383">
        <f>ROUND($T$113*$I$113,2)</f>
        <v>1538.32</v>
      </c>
      <c r="O113" s="432"/>
      <c r="P113" s="99" t="s">
        <v>1595</v>
      </c>
      <c r="Q113" s="16"/>
      <c r="R113" s="103"/>
      <c r="S113" s="104" t="s">
        <v>1515</v>
      </c>
      <c r="T113" s="68">
        <f>$J$113+$K$113</f>
        <v>11.479999999999999</v>
      </c>
      <c r="U113" s="68">
        <f>ROUND($J$113*$I$113,2)</f>
        <v>1538.32</v>
      </c>
      <c r="V113" s="68">
        <f>ROUND($K$113*$I$113,2)</f>
        <v>0</v>
      </c>
      <c r="Y113" s="105">
        <v>3.5E-4</v>
      </c>
      <c r="Z113" s="105">
        <f>$Y$113*$I$113</f>
        <v>4.6899999999999997E-2</v>
      </c>
      <c r="AA113" s="105">
        <v>0</v>
      </c>
      <c r="AB113" s="106">
        <f>$AA$113*$I$113</f>
        <v>0</v>
      </c>
      <c r="AJ113" s="63" t="s">
        <v>1582</v>
      </c>
      <c r="AL113" s="63" t="s">
        <v>1578</v>
      </c>
      <c r="AM113" s="63" t="s">
        <v>1536</v>
      </c>
      <c r="AQ113" s="63" t="s">
        <v>1577</v>
      </c>
      <c r="AW113" s="107">
        <f>IF($S$113="základní",$N$113,0)</f>
        <v>1538.32</v>
      </c>
      <c r="AX113" s="107">
        <f>IF($S$113="snížená",$N$113,0)</f>
        <v>0</v>
      </c>
      <c r="AY113" s="107">
        <f>IF($S$113="zákl. přenesená",$N$113,0)</f>
        <v>0</v>
      </c>
      <c r="AZ113" s="107">
        <f>IF($S$113="sníž. přenesená",$N$113,0)</f>
        <v>0</v>
      </c>
      <c r="BA113" s="107">
        <f>IF($S$113="nulová",$N$113,0)</f>
        <v>0</v>
      </c>
      <c r="BB113" s="63" t="s">
        <v>1501</v>
      </c>
      <c r="BC113" s="107">
        <f>ROUND($T$113*$I$113,2)</f>
        <v>1538.32</v>
      </c>
      <c r="BD113" s="63" t="s">
        <v>1582</v>
      </c>
      <c r="BE113" s="63" t="s">
        <v>2014</v>
      </c>
    </row>
    <row r="114" spans="1:57" s="3" customFormat="1" ht="27" customHeight="1">
      <c r="A114" s="100" t="s">
        <v>1728</v>
      </c>
      <c r="B114" s="100" t="s">
        <v>1578</v>
      </c>
      <c r="C114" s="98" t="s">
        <v>1729</v>
      </c>
      <c r="D114" s="431" t="s">
        <v>1730</v>
      </c>
      <c r="E114" s="432"/>
      <c r="F114" s="432"/>
      <c r="G114" s="432"/>
      <c r="H114" s="100" t="s">
        <v>1648</v>
      </c>
      <c r="I114" s="101">
        <v>204</v>
      </c>
      <c r="J114" s="424">
        <v>13.94</v>
      </c>
      <c r="K114" s="425"/>
      <c r="L114" s="425"/>
      <c r="M114" s="426"/>
      <c r="N114" s="383">
        <f>ROUND($T$114*$I$114,2)</f>
        <v>2843.76</v>
      </c>
      <c r="O114" s="432"/>
      <c r="P114" s="99" t="s">
        <v>1595</v>
      </c>
      <c r="Q114" s="16"/>
      <c r="R114" s="103"/>
      <c r="S114" s="104" t="s">
        <v>1515</v>
      </c>
      <c r="T114" s="68">
        <f>$J$114+$K$114</f>
        <v>13.94</v>
      </c>
      <c r="U114" s="68">
        <f>ROUND($J$114*$I$114,2)</f>
        <v>2843.76</v>
      </c>
      <c r="V114" s="68">
        <f>ROUND($K$114*$I$114,2)</f>
        <v>0</v>
      </c>
      <c r="Y114" s="105">
        <v>1.0000000000000001E-5</v>
      </c>
      <c r="Z114" s="105">
        <f>$Y$114*$I$114</f>
        <v>2.0400000000000001E-3</v>
      </c>
      <c r="AA114" s="105">
        <v>0</v>
      </c>
      <c r="AB114" s="106">
        <f>$AA$114*$I$114</f>
        <v>0</v>
      </c>
      <c r="AJ114" s="63" t="s">
        <v>1582</v>
      </c>
      <c r="AL114" s="63" t="s">
        <v>1578</v>
      </c>
      <c r="AM114" s="63" t="s">
        <v>1536</v>
      </c>
      <c r="AQ114" s="63" t="s">
        <v>1577</v>
      </c>
      <c r="AW114" s="107">
        <f>IF($S$114="základní",$N$114,0)</f>
        <v>2843.76</v>
      </c>
      <c r="AX114" s="107">
        <f>IF($S$114="snížená",$N$114,0)</f>
        <v>0</v>
      </c>
      <c r="AY114" s="107">
        <f>IF($S$114="zákl. přenesená",$N$114,0)</f>
        <v>0</v>
      </c>
      <c r="AZ114" s="107">
        <f>IF($S$114="sníž. přenesená",$N$114,0)</f>
        <v>0</v>
      </c>
      <c r="BA114" s="107">
        <f>IF($S$114="nulová",$N$114,0)</f>
        <v>0</v>
      </c>
      <c r="BB114" s="63" t="s">
        <v>1501</v>
      </c>
      <c r="BC114" s="107">
        <f>ROUND($T$114*$I$114,2)</f>
        <v>2843.76</v>
      </c>
      <c r="BD114" s="63" t="s">
        <v>1582</v>
      </c>
      <c r="BE114" s="63" t="s">
        <v>1731</v>
      </c>
    </row>
    <row r="115" spans="1:57" s="3" customFormat="1" ht="27" customHeight="1">
      <c r="A115" s="100" t="s">
        <v>1743</v>
      </c>
      <c r="B115" s="100" t="s">
        <v>1578</v>
      </c>
      <c r="C115" s="98" t="s">
        <v>2015</v>
      </c>
      <c r="D115" s="431" t="s">
        <v>2016</v>
      </c>
      <c r="E115" s="432"/>
      <c r="F115" s="432"/>
      <c r="G115" s="432"/>
      <c r="H115" s="100" t="s">
        <v>1648</v>
      </c>
      <c r="I115" s="101">
        <v>46</v>
      </c>
      <c r="J115" s="424">
        <v>17.22</v>
      </c>
      <c r="K115" s="425"/>
      <c r="L115" s="425"/>
      <c r="M115" s="426"/>
      <c r="N115" s="383">
        <f>ROUND($T$115*$I$115,2)</f>
        <v>792.12</v>
      </c>
      <c r="O115" s="432"/>
      <c r="P115" s="99" t="s">
        <v>1595</v>
      </c>
      <c r="Q115" s="16"/>
      <c r="R115" s="103"/>
      <c r="S115" s="104" t="s">
        <v>1515</v>
      </c>
      <c r="T115" s="68">
        <f>$J$115+$K$115</f>
        <v>17.22</v>
      </c>
      <c r="U115" s="68">
        <f>ROUND($J$115*$I$115,2)</f>
        <v>792.12</v>
      </c>
      <c r="V115" s="68">
        <f>ROUND($K$115*$I$115,2)</f>
        <v>0</v>
      </c>
      <c r="Y115" s="105">
        <v>1.0000000000000001E-5</v>
      </c>
      <c r="Z115" s="105">
        <f>$Y$115*$I$115</f>
        <v>4.6000000000000001E-4</v>
      </c>
      <c r="AA115" s="105">
        <v>0</v>
      </c>
      <c r="AB115" s="106">
        <f>$AA$115*$I$115</f>
        <v>0</v>
      </c>
      <c r="AJ115" s="63" t="s">
        <v>1582</v>
      </c>
      <c r="AL115" s="63" t="s">
        <v>1578</v>
      </c>
      <c r="AM115" s="63" t="s">
        <v>1536</v>
      </c>
      <c r="AQ115" s="63" t="s">
        <v>1577</v>
      </c>
      <c r="AW115" s="107">
        <f>IF($S$115="základní",$N$115,0)</f>
        <v>792.12</v>
      </c>
      <c r="AX115" s="107">
        <f>IF($S$115="snížená",$N$115,0)</f>
        <v>0</v>
      </c>
      <c r="AY115" s="107">
        <f>IF($S$115="zákl. přenesená",$N$115,0)</f>
        <v>0</v>
      </c>
      <c r="AZ115" s="107">
        <f>IF($S$115="sníž. přenesená",$N$115,0)</f>
        <v>0</v>
      </c>
      <c r="BA115" s="107">
        <f>IF($S$115="nulová",$N$115,0)</f>
        <v>0</v>
      </c>
      <c r="BB115" s="63" t="s">
        <v>1501</v>
      </c>
      <c r="BC115" s="107">
        <f>ROUND($T$115*$I$115,2)</f>
        <v>792.12</v>
      </c>
      <c r="BD115" s="63" t="s">
        <v>1582</v>
      </c>
      <c r="BE115" s="63" t="s">
        <v>2017</v>
      </c>
    </row>
    <row r="116" spans="1:57" s="3" customFormat="1" ht="27" customHeight="1">
      <c r="A116" s="100" t="s">
        <v>1732</v>
      </c>
      <c r="B116" s="100" t="s">
        <v>1578</v>
      </c>
      <c r="C116" s="98" t="s">
        <v>1733</v>
      </c>
      <c r="D116" s="431" t="s">
        <v>1734</v>
      </c>
      <c r="E116" s="432"/>
      <c r="F116" s="432"/>
      <c r="G116" s="432"/>
      <c r="H116" s="100" t="s">
        <v>1618</v>
      </c>
      <c r="I116" s="101">
        <v>3.1070000000000002</v>
      </c>
      <c r="J116" s="424">
        <v>276.33999999999997</v>
      </c>
      <c r="K116" s="425"/>
      <c r="L116" s="425"/>
      <c r="M116" s="426"/>
      <c r="N116" s="383">
        <f>ROUND($T$116*$I$116,2)</f>
        <v>858.59</v>
      </c>
      <c r="O116" s="432"/>
      <c r="P116" s="99" t="s">
        <v>1595</v>
      </c>
      <c r="Q116" s="16"/>
      <c r="R116" s="103"/>
      <c r="S116" s="104" t="s">
        <v>1515</v>
      </c>
      <c r="T116" s="68">
        <f>$J$116+$K$116</f>
        <v>276.33999999999997</v>
      </c>
      <c r="U116" s="68">
        <f>ROUND($J$116*$I$116,2)</f>
        <v>858.59</v>
      </c>
      <c r="V116" s="68">
        <f>ROUND($K$116*$I$116,2)</f>
        <v>0</v>
      </c>
      <c r="Y116" s="105">
        <v>0</v>
      </c>
      <c r="Z116" s="105">
        <f>$Y$116*$I$116</f>
        <v>0</v>
      </c>
      <c r="AA116" s="105">
        <v>0</v>
      </c>
      <c r="AB116" s="106">
        <f>$AA$116*$I$116</f>
        <v>0</v>
      </c>
      <c r="AJ116" s="63" t="s">
        <v>1582</v>
      </c>
      <c r="AL116" s="63" t="s">
        <v>1578</v>
      </c>
      <c r="AM116" s="63" t="s">
        <v>1536</v>
      </c>
      <c r="AQ116" s="63" t="s">
        <v>1577</v>
      </c>
      <c r="AW116" s="107">
        <f>IF($S$116="základní",$N$116,0)</f>
        <v>858.59</v>
      </c>
      <c r="AX116" s="107">
        <f>IF($S$116="snížená",$N$116,0)</f>
        <v>0</v>
      </c>
      <c r="AY116" s="107">
        <f>IF($S$116="zákl. přenesená",$N$116,0)</f>
        <v>0</v>
      </c>
      <c r="AZ116" s="107">
        <f>IF($S$116="sníž. přenesená",$N$116,0)</f>
        <v>0</v>
      </c>
      <c r="BA116" s="107">
        <f>IF($S$116="nulová",$N$116,0)</f>
        <v>0</v>
      </c>
      <c r="BB116" s="63" t="s">
        <v>1501</v>
      </c>
      <c r="BC116" s="107">
        <f>ROUND($T$116*$I$116,2)</f>
        <v>858.59</v>
      </c>
      <c r="BD116" s="63" t="s">
        <v>1582</v>
      </c>
      <c r="BE116" s="63" t="s">
        <v>1735</v>
      </c>
    </row>
    <row r="117" spans="1:57" s="87" customFormat="1" ht="30.75" customHeight="1">
      <c r="B117" s="96" t="s">
        <v>1625</v>
      </c>
      <c r="K117" s="433">
        <f>$BC$117</f>
        <v>1167923.8700000001</v>
      </c>
      <c r="L117" s="434"/>
      <c r="M117" s="434"/>
      <c r="N117" s="435" t="s">
        <v>1576</v>
      </c>
      <c r="O117" s="434"/>
      <c r="Q117" s="88"/>
      <c r="R117" s="91"/>
      <c r="U117" s="92">
        <f>SUM($U$118:$U$127)</f>
        <v>1167923.8700000001</v>
      </c>
      <c r="V117" s="92">
        <f>SUM($V$118:$V$127)</f>
        <v>0</v>
      </c>
      <c r="X117" s="93">
        <f>SUM($X$118:$X$127)</f>
        <v>0</v>
      </c>
      <c r="Z117" s="93">
        <f>SUM($Z$118:$Z$127)</f>
        <v>6.0763999999999996</v>
      </c>
      <c r="AB117" s="94">
        <f>SUM($AB$118:$AB$127)</f>
        <v>0</v>
      </c>
      <c r="AJ117" s="90" t="s">
        <v>1536</v>
      </c>
      <c r="AL117" s="90" t="s">
        <v>1530</v>
      </c>
      <c r="AM117" s="90" t="s">
        <v>1501</v>
      </c>
      <c r="AQ117" s="90" t="s">
        <v>1577</v>
      </c>
      <c r="BC117" s="95">
        <f>SUM($BC$118:$BC$127)</f>
        <v>1167923.8700000001</v>
      </c>
    </row>
    <row r="118" spans="1:57" s="3" customFormat="1" ht="15.75" customHeight="1">
      <c r="A118" s="100" t="s">
        <v>1736</v>
      </c>
      <c r="B118" s="100" t="s">
        <v>1578</v>
      </c>
      <c r="C118" s="98" t="s">
        <v>1744</v>
      </c>
      <c r="D118" s="431" t="s">
        <v>1745</v>
      </c>
      <c r="E118" s="432"/>
      <c r="F118" s="432"/>
      <c r="G118" s="432"/>
      <c r="H118" s="100" t="s">
        <v>1648</v>
      </c>
      <c r="I118" s="101">
        <v>20</v>
      </c>
      <c r="J118" s="424">
        <v>17.22</v>
      </c>
      <c r="K118" s="425"/>
      <c r="L118" s="425"/>
      <c r="M118" s="426"/>
      <c r="N118" s="383">
        <f>ROUND($T$118*$I$118,2)</f>
        <v>344.4</v>
      </c>
      <c r="O118" s="432"/>
      <c r="P118" s="99" t="s">
        <v>1595</v>
      </c>
      <c r="Q118" s="16"/>
      <c r="R118" s="103"/>
      <c r="S118" s="104" t="s">
        <v>1515</v>
      </c>
      <c r="T118" s="68">
        <f>$J$118+$K$118</f>
        <v>17.22</v>
      </c>
      <c r="U118" s="68">
        <f>ROUND($J$118*$I$118,2)</f>
        <v>344.4</v>
      </c>
      <c r="V118" s="68">
        <f>ROUND($K$118*$I$118,2)</f>
        <v>0</v>
      </c>
      <c r="Y118" s="105">
        <v>5.2999999999999998E-4</v>
      </c>
      <c r="Z118" s="105">
        <f>$Y$118*$I$118</f>
        <v>1.06E-2</v>
      </c>
      <c r="AA118" s="105">
        <v>0</v>
      </c>
      <c r="AB118" s="106">
        <f>$AA$118*$I$118</f>
        <v>0</v>
      </c>
      <c r="AJ118" s="63" t="s">
        <v>1582</v>
      </c>
      <c r="AL118" s="63" t="s">
        <v>1578</v>
      </c>
      <c r="AM118" s="63" t="s">
        <v>1536</v>
      </c>
      <c r="AQ118" s="63" t="s">
        <v>1577</v>
      </c>
      <c r="AW118" s="107">
        <f>IF($S$118="základní",$N$118,0)</f>
        <v>344.4</v>
      </c>
      <c r="AX118" s="107">
        <f>IF($S$118="snížená",$N$118,0)</f>
        <v>0</v>
      </c>
      <c r="AY118" s="107">
        <f>IF($S$118="zákl. přenesená",$N$118,0)</f>
        <v>0</v>
      </c>
      <c r="AZ118" s="107">
        <f>IF($S$118="sníž. přenesená",$N$118,0)</f>
        <v>0</v>
      </c>
      <c r="BA118" s="107">
        <f>IF($S$118="nulová",$N$118,0)</f>
        <v>0</v>
      </c>
      <c r="BB118" s="63" t="s">
        <v>1501</v>
      </c>
      <c r="BC118" s="107">
        <f>ROUND($T$118*$I$118,2)</f>
        <v>344.4</v>
      </c>
      <c r="BD118" s="63" t="s">
        <v>1582</v>
      </c>
      <c r="BE118" s="63" t="s">
        <v>2018</v>
      </c>
    </row>
    <row r="119" spans="1:57" s="3" customFormat="1" ht="15.75" customHeight="1">
      <c r="A119" s="100" t="s">
        <v>1591</v>
      </c>
      <c r="B119" s="100" t="s">
        <v>1578</v>
      </c>
      <c r="C119" s="162" t="s">
        <v>970</v>
      </c>
      <c r="D119" s="431" t="s">
        <v>1747</v>
      </c>
      <c r="E119" s="432"/>
      <c r="F119" s="432"/>
      <c r="G119" s="432"/>
      <c r="H119" s="100" t="s">
        <v>1738</v>
      </c>
      <c r="I119" s="101">
        <v>7</v>
      </c>
      <c r="J119" s="424">
        <v>4100</v>
      </c>
      <c r="K119" s="425"/>
      <c r="L119" s="425"/>
      <c r="M119" s="426"/>
      <c r="N119" s="383">
        <f>ROUND($T$119*$I$119,2)</f>
        <v>28700</v>
      </c>
      <c r="O119" s="432"/>
      <c r="P119" s="99"/>
      <c r="Q119" s="16"/>
      <c r="R119" s="103"/>
      <c r="S119" s="104" t="s">
        <v>1515</v>
      </c>
      <c r="T119" s="68">
        <f>$J$119+$K$119</f>
        <v>4100</v>
      </c>
      <c r="U119" s="68">
        <f>ROUND($J$119*$I$119,2)</f>
        <v>28700</v>
      </c>
      <c r="V119" s="68">
        <f>ROUND($K$119*$I$119,2)</f>
        <v>0</v>
      </c>
      <c r="Y119" s="105">
        <v>0</v>
      </c>
      <c r="Z119" s="105">
        <f>$Y$119*$I$119</f>
        <v>0</v>
      </c>
      <c r="AA119" s="105">
        <v>0</v>
      </c>
      <c r="AB119" s="106">
        <f>$AA$119*$I$119</f>
        <v>0</v>
      </c>
      <c r="AJ119" s="63" t="s">
        <v>1582</v>
      </c>
      <c r="AL119" s="63" t="s">
        <v>1578</v>
      </c>
      <c r="AM119" s="63" t="s">
        <v>1536</v>
      </c>
      <c r="AQ119" s="63" t="s">
        <v>1577</v>
      </c>
      <c r="AW119" s="107">
        <f>IF($S$119="základní",$N$119,0)</f>
        <v>28700</v>
      </c>
      <c r="AX119" s="107">
        <f>IF($S$119="snížená",$N$119,0)</f>
        <v>0</v>
      </c>
      <c r="AY119" s="107">
        <f>IF($S$119="zákl. přenesená",$N$119,0)</f>
        <v>0</v>
      </c>
      <c r="AZ119" s="107">
        <f>IF($S$119="sníž. přenesená",$N$119,0)</f>
        <v>0</v>
      </c>
      <c r="BA119" s="107">
        <f>IF($S$119="nulová",$N$119,0)</f>
        <v>0</v>
      </c>
      <c r="BB119" s="63" t="s">
        <v>1501</v>
      </c>
      <c r="BC119" s="107">
        <f>ROUND($T$119*$I$119,2)</f>
        <v>28700</v>
      </c>
      <c r="BD119" s="63" t="s">
        <v>1582</v>
      </c>
      <c r="BE119" s="63" t="s">
        <v>1748</v>
      </c>
    </row>
    <row r="120" spans="1:57" s="3" customFormat="1" ht="27" customHeight="1">
      <c r="A120" s="113" t="s">
        <v>1597</v>
      </c>
      <c r="B120" s="113" t="s">
        <v>1651</v>
      </c>
      <c r="C120" s="172" t="s">
        <v>971</v>
      </c>
      <c r="D120" s="438" t="s">
        <v>2019</v>
      </c>
      <c r="E120" s="439"/>
      <c r="F120" s="439"/>
      <c r="G120" s="439"/>
      <c r="H120" s="113" t="s">
        <v>1738</v>
      </c>
      <c r="I120" s="115">
        <v>1</v>
      </c>
      <c r="J120" s="427">
        <v>106600</v>
      </c>
      <c r="K120" s="428"/>
      <c r="L120" s="428"/>
      <c r="M120" s="429"/>
      <c r="N120" s="440">
        <f>ROUND($T$120*$I$120,2)</f>
        <v>106600</v>
      </c>
      <c r="O120" s="441"/>
      <c r="P120" s="99"/>
      <c r="Q120" s="16"/>
      <c r="R120" s="103"/>
      <c r="S120" s="104" t="s">
        <v>1515</v>
      </c>
      <c r="T120" s="68">
        <f>$J$120+$K$120</f>
        <v>106600</v>
      </c>
      <c r="U120" s="68">
        <f>ROUND($J$120*$I$120,2)</f>
        <v>106600</v>
      </c>
      <c r="V120" s="68">
        <f>ROUND($K$120*$I$120,2)</f>
        <v>0</v>
      </c>
      <c r="Y120" s="105">
        <v>1</v>
      </c>
      <c r="Z120" s="105">
        <f>$Y$120*$I$120</f>
        <v>1</v>
      </c>
      <c r="AA120" s="105">
        <v>0</v>
      </c>
      <c r="AB120" s="106">
        <f>$AA$120*$I$120</f>
        <v>0</v>
      </c>
      <c r="AJ120" s="63" t="s">
        <v>1654</v>
      </c>
      <c r="AL120" s="63" t="s">
        <v>1651</v>
      </c>
      <c r="AM120" s="63" t="s">
        <v>1536</v>
      </c>
      <c r="AQ120" s="63" t="s">
        <v>1577</v>
      </c>
      <c r="AW120" s="107">
        <f>IF($S$120="základní",$N$120,0)</f>
        <v>106600</v>
      </c>
      <c r="AX120" s="107">
        <f>IF($S$120="snížená",$N$120,0)</f>
        <v>0</v>
      </c>
      <c r="AY120" s="107">
        <f>IF($S$120="zákl. přenesená",$N$120,0)</f>
        <v>0</v>
      </c>
      <c r="AZ120" s="107">
        <f>IF($S$120="sníž. přenesená",$N$120,0)</f>
        <v>0</v>
      </c>
      <c r="BA120" s="107">
        <f>IF($S$120="nulová",$N$120,0)</f>
        <v>0</v>
      </c>
      <c r="BB120" s="63" t="s">
        <v>1501</v>
      </c>
      <c r="BC120" s="107">
        <f>ROUND($T$120*$I$120,2)</f>
        <v>106600</v>
      </c>
      <c r="BD120" s="63" t="s">
        <v>1582</v>
      </c>
      <c r="BE120" s="63" t="s">
        <v>1750</v>
      </c>
    </row>
    <row r="121" spans="1:57" s="3" customFormat="1" ht="27" customHeight="1">
      <c r="A121" s="113" t="s">
        <v>1740</v>
      </c>
      <c r="B121" s="113" t="s">
        <v>1651</v>
      </c>
      <c r="C121" s="172" t="s">
        <v>972</v>
      </c>
      <c r="D121" s="438" t="s">
        <v>2020</v>
      </c>
      <c r="E121" s="439"/>
      <c r="F121" s="439"/>
      <c r="G121" s="439"/>
      <c r="H121" s="113" t="s">
        <v>1738</v>
      </c>
      <c r="I121" s="115">
        <v>2</v>
      </c>
      <c r="J121" s="427">
        <v>106600</v>
      </c>
      <c r="K121" s="428"/>
      <c r="L121" s="428"/>
      <c r="M121" s="429"/>
      <c r="N121" s="440">
        <f>ROUND($T$121*$I$121,2)</f>
        <v>213200</v>
      </c>
      <c r="O121" s="441"/>
      <c r="P121" s="99"/>
      <c r="Q121" s="16"/>
      <c r="R121" s="103"/>
      <c r="S121" s="104" t="s">
        <v>1515</v>
      </c>
      <c r="T121" s="68">
        <f>$J$121+$K$121</f>
        <v>106600</v>
      </c>
      <c r="U121" s="68">
        <f>ROUND($J$121*$I$121,2)</f>
        <v>213200</v>
      </c>
      <c r="V121" s="68">
        <f>ROUND($K$121*$I$121,2)</f>
        <v>0</v>
      </c>
      <c r="Y121" s="105">
        <v>1</v>
      </c>
      <c r="Z121" s="105">
        <f>$Y$121*$I$121</f>
        <v>2</v>
      </c>
      <c r="AA121" s="105">
        <v>0</v>
      </c>
      <c r="AB121" s="106">
        <f>$AA$121*$I$121</f>
        <v>0</v>
      </c>
      <c r="AJ121" s="63" t="s">
        <v>1654</v>
      </c>
      <c r="AL121" s="63" t="s">
        <v>1651</v>
      </c>
      <c r="AM121" s="63" t="s">
        <v>1536</v>
      </c>
      <c r="AQ121" s="63" t="s">
        <v>1577</v>
      </c>
      <c r="AW121" s="107">
        <f>IF($S$121="základní",$N$121,0)</f>
        <v>213200</v>
      </c>
      <c r="AX121" s="107">
        <f>IF($S$121="snížená",$N$121,0)</f>
        <v>0</v>
      </c>
      <c r="AY121" s="107">
        <f>IF($S$121="zákl. přenesená",$N$121,0)</f>
        <v>0</v>
      </c>
      <c r="AZ121" s="107">
        <f>IF($S$121="sníž. přenesená",$N$121,0)</f>
        <v>0</v>
      </c>
      <c r="BA121" s="107">
        <f>IF($S$121="nulová",$N$121,0)</f>
        <v>0</v>
      </c>
      <c r="BB121" s="63" t="s">
        <v>1501</v>
      </c>
      <c r="BC121" s="107">
        <f>ROUND($T$121*$I$121,2)</f>
        <v>213200</v>
      </c>
      <c r="BD121" s="63" t="s">
        <v>1582</v>
      </c>
      <c r="BE121" s="63" t="s">
        <v>2021</v>
      </c>
    </row>
    <row r="122" spans="1:57" s="3" customFormat="1" ht="27" customHeight="1">
      <c r="A122" s="113" t="s">
        <v>1760</v>
      </c>
      <c r="B122" s="113" t="s">
        <v>1651</v>
      </c>
      <c r="C122" s="172" t="s">
        <v>974</v>
      </c>
      <c r="D122" s="438" t="s">
        <v>2022</v>
      </c>
      <c r="E122" s="439"/>
      <c r="F122" s="439"/>
      <c r="G122" s="439"/>
      <c r="H122" s="113" t="s">
        <v>1738</v>
      </c>
      <c r="I122" s="115">
        <v>1</v>
      </c>
      <c r="J122" s="427">
        <v>299058.92</v>
      </c>
      <c r="K122" s="428"/>
      <c r="L122" s="428"/>
      <c r="M122" s="429"/>
      <c r="N122" s="440">
        <f>ROUND($T$122*$I$122,2)</f>
        <v>299058.92</v>
      </c>
      <c r="O122" s="441"/>
      <c r="P122" s="99"/>
      <c r="Q122" s="16"/>
      <c r="R122" s="103"/>
      <c r="S122" s="104" t="s">
        <v>1515</v>
      </c>
      <c r="T122" s="68">
        <f>$J$122+$K$122</f>
        <v>299058.92</v>
      </c>
      <c r="U122" s="68">
        <f>ROUND($J$122*$I$122,2)</f>
        <v>299058.92</v>
      </c>
      <c r="V122" s="68">
        <f>ROUND($K$122*$I$122,2)</f>
        <v>0</v>
      </c>
      <c r="Y122" s="105">
        <v>1</v>
      </c>
      <c r="Z122" s="105">
        <f>$Y$122*$I$122</f>
        <v>1</v>
      </c>
      <c r="AA122" s="105">
        <v>0</v>
      </c>
      <c r="AB122" s="106">
        <f>$AA$122*$I$122</f>
        <v>0</v>
      </c>
      <c r="AJ122" s="63" t="s">
        <v>1654</v>
      </c>
      <c r="AL122" s="63" t="s">
        <v>1651</v>
      </c>
      <c r="AM122" s="63" t="s">
        <v>1536</v>
      </c>
      <c r="AQ122" s="63" t="s">
        <v>1577</v>
      </c>
      <c r="AW122" s="107">
        <f>IF($S$122="základní",$N$122,0)</f>
        <v>299058.92</v>
      </c>
      <c r="AX122" s="107">
        <f>IF($S$122="snížená",$N$122,0)</f>
        <v>0</v>
      </c>
      <c r="AY122" s="107">
        <f>IF($S$122="zákl. přenesená",$N$122,0)</f>
        <v>0</v>
      </c>
      <c r="AZ122" s="107">
        <f>IF($S$122="sníž. přenesená",$N$122,0)</f>
        <v>0</v>
      </c>
      <c r="BA122" s="107">
        <f>IF($S$122="nulová",$N$122,0)</f>
        <v>0</v>
      </c>
      <c r="BB122" s="63" t="s">
        <v>1501</v>
      </c>
      <c r="BC122" s="107">
        <f>ROUND($T$122*$I$122,2)</f>
        <v>299058.92</v>
      </c>
      <c r="BD122" s="63" t="s">
        <v>1582</v>
      </c>
      <c r="BE122" s="63" t="s">
        <v>1762</v>
      </c>
    </row>
    <row r="123" spans="1:57" s="3" customFormat="1" ht="27" customHeight="1">
      <c r="A123" s="113" t="s">
        <v>1795</v>
      </c>
      <c r="B123" s="113" t="s">
        <v>1651</v>
      </c>
      <c r="C123" s="114" t="s">
        <v>2023</v>
      </c>
      <c r="D123" s="438" t="s">
        <v>2024</v>
      </c>
      <c r="E123" s="439"/>
      <c r="F123" s="439"/>
      <c r="G123" s="439"/>
      <c r="H123" s="113" t="s">
        <v>1738</v>
      </c>
      <c r="I123" s="115">
        <v>1</v>
      </c>
      <c r="J123" s="427">
        <v>154352.69999999998</v>
      </c>
      <c r="K123" s="428"/>
      <c r="L123" s="428"/>
      <c r="M123" s="429"/>
      <c r="N123" s="440">
        <f>ROUND($T$123*$I$123,2)</f>
        <v>154352.70000000001</v>
      </c>
      <c r="O123" s="441"/>
      <c r="P123" s="99"/>
      <c r="Q123" s="16"/>
      <c r="R123" s="103"/>
      <c r="S123" s="104" t="s">
        <v>1515</v>
      </c>
      <c r="T123" s="68">
        <f>$J$123+$K$123</f>
        <v>154352.69999999998</v>
      </c>
      <c r="U123" s="68">
        <f>ROUND($J$123*$I$123,2)</f>
        <v>154352.70000000001</v>
      </c>
      <c r="V123" s="68">
        <f>ROUND($K$123*$I$123,2)</f>
        <v>0</v>
      </c>
      <c r="Y123" s="105">
        <v>1</v>
      </c>
      <c r="Z123" s="105">
        <f>$Y$123*$I$123</f>
        <v>1</v>
      </c>
      <c r="AA123" s="105">
        <v>0</v>
      </c>
      <c r="AB123" s="106">
        <f>$AA$123*$I$123</f>
        <v>0</v>
      </c>
      <c r="AJ123" s="63" t="s">
        <v>1654</v>
      </c>
      <c r="AL123" s="63" t="s">
        <v>1651</v>
      </c>
      <c r="AM123" s="63" t="s">
        <v>1536</v>
      </c>
      <c r="AQ123" s="63" t="s">
        <v>1577</v>
      </c>
      <c r="AW123" s="107">
        <f>IF($S$123="základní",$N$123,0)</f>
        <v>154352.70000000001</v>
      </c>
      <c r="AX123" s="107">
        <f>IF($S$123="snížená",$N$123,0)</f>
        <v>0</v>
      </c>
      <c r="AY123" s="107">
        <f>IF($S$123="zákl. přenesená",$N$123,0)</f>
        <v>0</v>
      </c>
      <c r="AZ123" s="107">
        <f>IF($S$123="sníž. přenesená",$N$123,0)</f>
        <v>0</v>
      </c>
      <c r="BA123" s="107">
        <f>IF($S$123="nulová",$N$123,0)</f>
        <v>0</v>
      </c>
      <c r="BB123" s="63" t="s">
        <v>1501</v>
      </c>
      <c r="BC123" s="107">
        <f>ROUND($T$123*$I$123,2)</f>
        <v>154352.70000000001</v>
      </c>
      <c r="BD123" s="63" t="s">
        <v>1582</v>
      </c>
      <c r="BE123" s="63" t="s">
        <v>2025</v>
      </c>
    </row>
    <row r="124" spans="1:57" s="3" customFormat="1" ht="27" customHeight="1">
      <c r="A124" s="113" t="s">
        <v>1811</v>
      </c>
      <c r="B124" s="113" t="s">
        <v>1651</v>
      </c>
      <c r="C124" s="114" t="s">
        <v>2026</v>
      </c>
      <c r="D124" s="438" t="s">
        <v>2027</v>
      </c>
      <c r="E124" s="439"/>
      <c r="F124" s="439"/>
      <c r="G124" s="439"/>
      <c r="H124" s="113" t="s">
        <v>1738</v>
      </c>
      <c r="I124" s="115">
        <v>1</v>
      </c>
      <c r="J124" s="427">
        <v>154352.69999999998</v>
      </c>
      <c r="K124" s="428"/>
      <c r="L124" s="428"/>
      <c r="M124" s="429"/>
      <c r="N124" s="440">
        <f>ROUND($T$124*$I$124,2)</f>
        <v>154352.70000000001</v>
      </c>
      <c r="O124" s="441"/>
      <c r="P124" s="99"/>
      <c r="Q124" s="16"/>
      <c r="R124" s="103"/>
      <c r="S124" s="104" t="s">
        <v>1515</v>
      </c>
      <c r="T124" s="68">
        <f>$J$124+$K$124</f>
        <v>154352.69999999998</v>
      </c>
      <c r="U124" s="68">
        <f>ROUND($J$124*$I$124,2)</f>
        <v>154352.70000000001</v>
      </c>
      <c r="V124" s="68">
        <f>ROUND($K$124*$I$124,2)</f>
        <v>0</v>
      </c>
      <c r="Y124" s="105">
        <v>1</v>
      </c>
      <c r="Z124" s="105">
        <f>$Y$124*$I$124</f>
        <v>1</v>
      </c>
      <c r="AA124" s="105">
        <v>0</v>
      </c>
      <c r="AB124" s="106">
        <f>$AA$124*$I$124</f>
        <v>0</v>
      </c>
      <c r="AJ124" s="63" t="s">
        <v>1654</v>
      </c>
      <c r="AL124" s="63" t="s">
        <v>1651</v>
      </c>
      <c r="AM124" s="63" t="s">
        <v>1536</v>
      </c>
      <c r="AQ124" s="63" t="s">
        <v>1577</v>
      </c>
      <c r="AW124" s="107">
        <f>IF($S$124="základní",$N$124,0)</f>
        <v>154352.70000000001</v>
      </c>
      <c r="AX124" s="107">
        <f>IF($S$124="snížená",$N$124,0)</f>
        <v>0</v>
      </c>
      <c r="AY124" s="107">
        <f>IF($S$124="zákl. přenesená",$N$124,0)</f>
        <v>0</v>
      </c>
      <c r="AZ124" s="107">
        <f>IF($S$124="sníž. přenesená",$N$124,0)</f>
        <v>0</v>
      </c>
      <c r="BA124" s="107">
        <f>IF($S$124="nulová",$N$124,0)</f>
        <v>0</v>
      </c>
      <c r="BB124" s="63" t="s">
        <v>1501</v>
      </c>
      <c r="BC124" s="107">
        <f>ROUND($T$124*$I$124,2)</f>
        <v>154352.70000000001</v>
      </c>
      <c r="BD124" s="63" t="s">
        <v>1582</v>
      </c>
      <c r="BE124" s="63" t="s">
        <v>2028</v>
      </c>
    </row>
    <row r="125" spans="1:57" s="3" customFormat="1" ht="27" customHeight="1">
      <c r="A125" s="113" t="s">
        <v>1807</v>
      </c>
      <c r="B125" s="113" t="s">
        <v>1651</v>
      </c>
      <c r="C125" s="114" t="s">
        <v>2029</v>
      </c>
      <c r="D125" s="438" t="s">
        <v>2030</v>
      </c>
      <c r="E125" s="439"/>
      <c r="F125" s="439"/>
      <c r="G125" s="439"/>
      <c r="H125" s="113" t="s">
        <v>1738</v>
      </c>
      <c r="I125" s="115">
        <v>1</v>
      </c>
      <c r="J125" s="427">
        <v>194870.53999999998</v>
      </c>
      <c r="K125" s="428"/>
      <c r="L125" s="428"/>
      <c r="M125" s="429"/>
      <c r="N125" s="440">
        <f>ROUND($T$125*$I$125,2)</f>
        <v>194870.54</v>
      </c>
      <c r="O125" s="441"/>
      <c r="P125" s="99"/>
      <c r="Q125" s="16"/>
      <c r="R125" s="103"/>
      <c r="S125" s="104" t="s">
        <v>1515</v>
      </c>
      <c r="T125" s="68">
        <f>$J$125+$K$125</f>
        <v>194870.53999999998</v>
      </c>
      <c r="U125" s="68">
        <f>ROUND($J$125*$I$125,2)</f>
        <v>194870.54</v>
      </c>
      <c r="V125" s="68">
        <f>ROUND($K$125*$I$125,2)</f>
        <v>0</v>
      </c>
      <c r="Y125" s="105">
        <v>5.5E-2</v>
      </c>
      <c r="Z125" s="105">
        <f>$Y$125*$I$125</f>
        <v>5.5E-2</v>
      </c>
      <c r="AA125" s="105">
        <v>0</v>
      </c>
      <c r="AB125" s="106">
        <f>$AA$125*$I$125</f>
        <v>0</v>
      </c>
      <c r="AJ125" s="63" t="s">
        <v>1654</v>
      </c>
      <c r="AL125" s="63" t="s">
        <v>1651</v>
      </c>
      <c r="AM125" s="63" t="s">
        <v>1536</v>
      </c>
      <c r="AQ125" s="63" t="s">
        <v>1577</v>
      </c>
      <c r="AW125" s="107">
        <f>IF($S$125="základní",$N$125,0)</f>
        <v>194870.54</v>
      </c>
      <c r="AX125" s="107">
        <f>IF($S$125="snížená",$N$125,0)</f>
        <v>0</v>
      </c>
      <c r="AY125" s="107">
        <f>IF($S$125="zákl. přenesená",$N$125,0)</f>
        <v>0</v>
      </c>
      <c r="AZ125" s="107">
        <f>IF($S$125="sníž. přenesená",$N$125,0)</f>
        <v>0</v>
      </c>
      <c r="BA125" s="107">
        <f>IF($S$125="nulová",$N$125,0)</f>
        <v>0</v>
      </c>
      <c r="BB125" s="63" t="s">
        <v>1501</v>
      </c>
      <c r="BC125" s="107">
        <f>ROUND($T$125*$I$125,2)</f>
        <v>194870.54</v>
      </c>
      <c r="BD125" s="63" t="s">
        <v>1582</v>
      </c>
      <c r="BE125" s="63" t="s">
        <v>2031</v>
      </c>
    </row>
    <row r="126" spans="1:57" s="3" customFormat="1" ht="15.75" customHeight="1">
      <c r="A126" s="113" t="s">
        <v>1601</v>
      </c>
      <c r="B126" s="113" t="s">
        <v>1651</v>
      </c>
      <c r="C126" s="172" t="s">
        <v>975</v>
      </c>
      <c r="D126" s="438" t="s">
        <v>1763</v>
      </c>
      <c r="E126" s="439"/>
      <c r="F126" s="439"/>
      <c r="G126" s="439"/>
      <c r="H126" s="113" t="s">
        <v>1738</v>
      </c>
      <c r="I126" s="115">
        <v>1</v>
      </c>
      <c r="J126" s="427">
        <v>14760</v>
      </c>
      <c r="K126" s="428"/>
      <c r="L126" s="428"/>
      <c r="M126" s="429"/>
      <c r="N126" s="440">
        <f>ROUND($T$126*$I$126,2)</f>
        <v>14760</v>
      </c>
      <c r="O126" s="441"/>
      <c r="P126" s="99"/>
      <c r="Q126" s="16"/>
      <c r="R126" s="103"/>
      <c r="S126" s="104" t="s">
        <v>1515</v>
      </c>
      <c r="T126" s="68">
        <f>$J$126+$K$126</f>
        <v>14760</v>
      </c>
      <c r="U126" s="68">
        <f>ROUND($J$126*$I$126,2)</f>
        <v>14760</v>
      </c>
      <c r="V126" s="68">
        <f>ROUND($K$126*$I$126,2)</f>
        <v>0</v>
      </c>
      <c r="Y126" s="105">
        <v>1.0800000000000001E-2</v>
      </c>
      <c r="Z126" s="105">
        <f>$Y$126*$I$126</f>
        <v>1.0800000000000001E-2</v>
      </c>
      <c r="AA126" s="105">
        <v>0</v>
      </c>
      <c r="AB126" s="106">
        <f>$AA$126*$I$126</f>
        <v>0</v>
      </c>
      <c r="AJ126" s="63" t="s">
        <v>1654</v>
      </c>
      <c r="AL126" s="63" t="s">
        <v>1651</v>
      </c>
      <c r="AM126" s="63" t="s">
        <v>1536</v>
      </c>
      <c r="AQ126" s="63" t="s">
        <v>1577</v>
      </c>
      <c r="AW126" s="107">
        <f>IF($S$126="základní",$N$126,0)</f>
        <v>14760</v>
      </c>
      <c r="AX126" s="107">
        <f>IF($S$126="snížená",$N$126,0)</f>
        <v>0</v>
      </c>
      <c r="AY126" s="107">
        <f>IF($S$126="zákl. přenesená",$N$126,0)</f>
        <v>0</v>
      </c>
      <c r="AZ126" s="107">
        <f>IF($S$126="sníž. přenesená",$N$126,0)</f>
        <v>0</v>
      </c>
      <c r="BA126" s="107">
        <f>IF($S$126="nulová",$N$126,0)</f>
        <v>0</v>
      </c>
      <c r="BB126" s="63" t="s">
        <v>1501</v>
      </c>
      <c r="BC126" s="107">
        <f>ROUND($T$126*$I$126,2)</f>
        <v>14760</v>
      </c>
      <c r="BD126" s="63" t="s">
        <v>1582</v>
      </c>
      <c r="BE126" s="63" t="s">
        <v>1764</v>
      </c>
    </row>
    <row r="127" spans="1:57" s="3" customFormat="1" ht="15.75" customHeight="1">
      <c r="A127" s="100" t="s">
        <v>1765</v>
      </c>
      <c r="B127" s="100" t="s">
        <v>1578</v>
      </c>
      <c r="C127" s="98" t="s">
        <v>1766</v>
      </c>
      <c r="D127" s="431" t="s">
        <v>1767</v>
      </c>
      <c r="E127" s="432"/>
      <c r="F127" s="432"/>
      <c r="G127" s="432"/>
      <c r="H127" s="100" t="s">
        <v>1618</v>
      </c>
      <c r="I127" s="101">
        <v>0.85599999999999998</v>
      </c>
      <c r="J127" s="424">
        <v>1967.9999999999998</v>
      </c>
      <c r="K127" s="425"/>
      <c r="L127" s="425"/>
      <c r="M127" s="426"/>
      <c r="N127" s="383">
        <f>ROUND($T$127*$I$127,2)</f>
        <v>1684.61</v>
      </c>
      <c r="O127" s="432"/>
      <c r="P127" s="99" t="s">
        <v>1595</v>
      </c>
      <c r="Q127" s="16"/>
      <c r="R127" s="103"/>
      <c r="S127" s="104" t="s">
        <v>1515</v>
      </c>
      <c r="T127" s="68">
        <f>$J$127+$K$127</f>
        <v>1967.9999999999998</v>
      </c>
      <c r="U127" s="68">
        <f>ROUND($J$127*$I$127,2)</f>
        <v>1684.61</v>
      </c>
      <c r="V127" s="68">
        <f>ROUND($K$127*$I$127,2)</f>
        <v>0</v>
      </c>
      <c r="Y127" s="105">
        <v>0</v>
      </c>
      <c r="Z127" s="105">
        <f>$Y$127*$I$127</f>
        <v>0</v>
      </c>
      <c r="AA127" s="105">
        <v>0</v>
      </c>
      <c r="AB127" s="106">
        <f>$AA$127*$I$127</f>
        <v>0</v>
      </c>
      <c r="AJ127" s="63" t="s">
        <v>1582</v>
      </c>
      <c r="AL127" s="63" t="s">
        <v>1578</v>
      </c>
      <c r="AM127" s="63" t="s">
        <v>1536</v>
      </c>
      <c r="AQ127" s="63" t="s">
        <v>1577</v>
      </c>
      <c r="AW127" s="107">
        <f>IF($S$127="základní",$N$127,0)</f>
        <v>1684.61</v>
      </c>
      <c r="AX127" s="107">
        <f>IF($S$127="snížená",$N$127,0)</f>
        <v>0</v>
      </c>
      <c r="AY127" s="107">
        <f>IF($S$127="zákl. přenesená",$N$127,0)</f>
        <v>0</v>
      </c>
      <c r="AZ127" s="107">
        <f>IF($S$127="sníž. přenesená",$N$127,0)</f>
        <v>0</v>
      </c>
      <c r="BA127" s="107">
        <f>IF($S$127="nulová",$N$127,0)</f>
        <v>0</v>
      </c>
      <c r="BB127" s="63" t="s">
        <v>1501</v>
      </c>
      <c r="BC127" s="107">
        <f>ROUND($T$127*$I$127,2)</f>
        <v>1684.61</v>
      </c>
      <c r="BD127" s="63" t="s">
        <v>1582</v>
      </c>
      <c r="BE127" s="63" t="s">
        <v>1769</v>
      </c>
    </row>
    <row r="128" spans="1:57" s="87" customFormat="1" ht="30.75" customHeight="1">
      <c r="B128" s="96" t="s">
        <v>1557</v>
      </c>
      <c r="K128" s="433">
        <f>$BC$128</f>
        <v>25623.66</v>
      </c>
      <c r="L128" s="434"/>
      <c r="M128" s="434"/>
      <c r="N128" s="435" t="s">
        <v>1576</v>
      </c>
      <c r="O128" s="434"/>
      <c r="Q128" s="88"/>
      <c r="R128" s="91"/>
      <c r="U128" s="92">
        <f>SUM($U$129:$U$137)</f>
        <v>25623.66</v>
      </c>
      <c r="V128" s="92">
        <f>SUM($V$129:$V$137)</f>
        <v>0</v>
      </c>
      <c r="X128" s="93">
        <f>SUM($X$129:$X$137)</f>
        <v>0</v>
      </c>
      <c r="Z128" s="93">
        <f>SUM($Z$129:$Z$137)</f>
        <v>1.0474600000000001</v>
      </c>
      <c r="AB128" s="94">
        <f>SUM($AB$129:$AB$137)</f>
        <v>0</v>
      </c>
      <c r="AJ128" s="90" t="s">
        <v>1536</v>
      </c>
      <c r="AL128" s="90" t="s">
        <v>1530</v>
      </c>
      <c r="AM128" s="90" t="s">
        <v>1501</v>
      </c>
      <c r="AQ128" s="90" t="s">
        <v>1577</v>
      </c>
      <c r="BC128" s="95">
        <f>SUM($BC$129:$BC$137)</f>
        <v>25623.66</v>
      </c>
    </row>
    <row r="129" spans="1:57" s="3" customFormat="1" ht="15.75" customHeight="1">
      <c r="A129" s="100" t="s">
        <v>1605</v>
      </c>
      <c r="B129" s="100" t="s">
        <v>1578</v>
      </c>
      <c r="C129" s="98" t="s">
        <v>1579</v>
      </c>
      <c r="D129" s="431" t="s">
        <v>1580</v>
      </c>
      <c r="E129" s="432"/>
      <c r="F129" s="432"/>
      <c r="G129" s="432"/>
      <c r="H129" s="100" t="s">
        <v>1581</v>
      </c>
      <c r="I129" s="101">
        <v>72</v>
      </c>
      <c r="J129" s="424">
        <v>122.99999999999999</v>
      </c>
      <c r="K129" s="425"/>
      <c r="L129" s="425"/>
      <c r="M129" s="426"/>
      <c r="N129" s="383">
        <f>ROUND($T$129*$I$129,2)</f>
        <v>8856</v>
      </c>
      <c r="O129" s="432"/>
      <c r="P129" s="99"/>
      <c r="Q129" s="16"/>
      <c r="R129" s="103"/>
      <c r="S129" s="104" t="s">
        <v>1515</v>
      </c>
      <c r="T129" s="68">
        <f>$J$129+$K$129</f>
        <v>122.99999999999999</v>
      </c>
      <c r="U129" s="68">
        <f>ROUND($J$129*$I$129,2)</f>
        <v>8856</v>
      </c>
      <c r="V129" s="68">
        <f>ROUND($K$129*$I$129,2)</f>
        <v>0</v>
      </c>
      <c r="Y129" s="105">
        <v>0</v>
      </c>
      <c r="Z129" s="105">
        <f>$Y$129*$I$129</f>
        <v>0</v>
      </c>
      <c r="AA129" s="105">
        <v>0</v>
      </c>
      <c r="AB129" s="106">
        <f>$AA$129*$I$129</f>
        <v>0</v>
      </c>
      <c r="AJ129" s="63" t="s">
        <v>1582</v>
      </c>
      <c r="AL129" s="63" t="s">
        <v>1578</v>
      </c>
      <c r="AM129" s="63" t="s">
        <v>1536</v>
      </c>
      <c r="AQ129" s="63" t="s">
        <v>1577</v>
      </c>
      <c r="AW129" s="107">
        <f>IF($S$129="základní",$N$129,0)</f>
        <v>8856</v>
      </c>
      <c r="AX129" s="107">
        <f>IF($S$129="snížená",$N$129,0)</f>
        <v>0</v>
      </c>
      <c r="AY129" s="107">
        <f>IF($S$129="zákl. přenesená",$N$129,0)</f>
        <v>0</v>
      </c>
      <c r="AZ129" s="107">
        <f>IF($S$129="sníž. přenesená",$N$129,0)</f>
        <v>0</v>
      </c>
      <c r="BA129" s="107">
        <f>IF($S$129="nulová",$N$129,0)</f>
        <v>0</v>
      </c>
      <c r="BB129" s="63" t="s">
        <v>1501</v>
      </c>
      <c r="BC129" s="107">
        <f>ROUND($T$129*$I$129,2)</f>
        <v>8856</v>
      </c>
      <c r="BD129" s="63" t="s">
        <v>1582</v>
      </c>
      <c r="BE129" s="63" t="s">
        <v>1583</v>
      </c>
    </row>
    <row r="130" spans="1:57" s="3" customFormat="1" ht="27" customHeight="1">
      <c r="A130" s="100" t="s">
        <v>1609</v>
      </c>
      <c r="B130" s="100" t="s">
        <v>1578</v>
      </c>
      <c r="C130" s="98" t="s">
        <v>1770</v>
      </c>
      <c r="D130" s="431" t="s">
        <v>1771</v>
      </c>
      <c r="E130" s="432"/>
      <c r="F130" s="432"/>
      <c r="G130" s="432"/>
      <c r="H130" s="100" t="s">
        <v>1581</v>
      </c>
      <c r="I130" s="101">
        <v>6</v>
      </c>
      <c r="J130" s="424">
        <v>205</v>
      </c>
      <c r="K130" s="425"/>
      <c r="L130" s="425"/>
      <c r="M130" s="426"/>
      <c r="N130" s="383">
        <f>ROUND($T$130*$I$130,2)</f>
        <v>1230</v>
      </c>
      <c r="O130" s="432"/>
      <c r="P130" s="99"/>
      <c r="Q130" s="16"/>
      <c r="R130" s="103"/>
      <c r="S130" s="104" t="s">
        <v>1515</v>
      </c>
      <c r="T130" s="68">
        <f>$J$130+$K$130</f>
        <v>205</v>
      </c>
      <c r="U130" s="68">
        <f>ROUND($J$130*$I$130,2)</f>
        <v>1230</v>
      </c>
      <c r="V130" s="68">
        <f>ROUND($K$130*$I$130,2)</f>
        <v>0</v>
      </c>
      <c r="Y130" s="105">
        <v>0</v>
      </c>
      <c r="Z130" s="105">
        <f>$Y$130*$I$130</f>
        <v>0</v>
      </c>
      <c r="AA130" s="105">
        <v>0</v>
      </c>
      <c r="AB130" s="106">
        <f>$AA$130*$I$130</f>
        <v>0</v>
      </c>
      <c r="AJ130" s="63" t="s">
        <v>1582</v>
      </c>
      <c r="AL130" s="63" t="s">
        <v>1578</v>
      </c>
      <c r="AM130" s="63" t="s">
        <v>1536</v>
      </c>
      <c r="AQ130" s="63" t="s">
        <v>1577</v>
      </c>
      <c r="AW130" s="107">
        <f>IF($S$130="základní",$N$130,0)</f>
        <v>1230</v>
      </c>
      <c r="AX130" s="107">
        <f>IF($S$130="snížená",$N$130,0)</f>
        <v>0</v>
      </c>
      <c r="AY130" s="107">
        <f>IF($S$130="zákl. přenesená",$N$130,0)</f>
        <v>0</v>
      </c>
      <c r="AZ130" s="107">
        <f>IF($S$130="sníž. přenesená",$N$130,0)</f>
        <v>0</v>
      </c>
      <c r="BA130" s="107">
        <f>IF($S$130="nulová",$N$130,0)</f>
        <v>0</v>
      </c>
      <c r="BB130" s="63" t="s">
        <v>1501</v>
      </c>
      <c r="BC130" s="107">
        <f>ROUND($T$130*$I$130,2)</f>
        <v>1230</v>
      </c>
      <c r="BD130" s="63" t="s">
        <v>1582</v>
      </c>
      <c r="BE130" s="63" t="s">
        <v>1772</v>
      </c>
    </row>
    <row r="131" spans="1:57" s="3" customFormat="1" ht="15.75" customHeight="1">
      <c r="A131" s="100" t="s">
        <v>1613</v>
      </c>
      <c r="B131" s="100" t="s">
        <v>1578</v>
      </c>
      <c r="C131" s="98" t="s">
        <v>1584</v>
      </c>
      <c r="D131" s="431" t="s">
        <v>1585</v>
      </c>
      <c r="E131" s="432"/>
      <c r="F131" s="432"/>
      <c r="G131" s="432"/>
      <c r="H131" s="100" t="s">
        <v>1581</v>
      </c>
      <c r="I131" s="101">
        <v>12</v>
      </c>
      <c r="J131" s="424">
        <v>122.99999999999999</v>
      </c>
      <c r="K131" s="425"/>
      <c r="L131" s="425"/>
      <c r="M131" s="426"/>
      <c r="N131" s="383">
        <f>ROUND($T$131*$I$131,2)</f>
        <v>1476</v>
      </c>
      <c r="O131" s="432"/>
      <c r="P131" s="99"/>
      <c r="Q131" s="16"/>
      <c r="R131" s="103"/>
      <c r="S131" s="104" t="s">
        <v>1515</v>
      </c>
      <c r="T131" s="68">
        <f>$J$131+$K$131</f>
        <v>122.99999999999999</v>
      </c>
      <c r="U131" s="68">
        <f>ROUND($J$131*$I$131,2)</f>
        <v>1476</v>
      </c>
      <c r="V131" s="68">
        <f>ROUND($K$131*$I$131,2)</f>
        <v>0</v>
      </c>
      <c r="Y131" s="105">
        <v>0</v>
      </c>
      <c r="Z131" s="105">
        <f>$Y$131*$I$131</f>
        <v>0</v>
      </c>
      <c r="AA131" s="105">
        <v>0</v>
      </c>
      <c r="AB131" s="106">
        <f>$AA$131*$I$131</f>
        <v>0</v>
      </c>
      <c r="AJ131" s="63" t="s">
        <v>1582</v>
      </c>
      <c r="AL131" s="63" t="s">
        <v>1578</v>
      </c>
      <c r="AM131" s="63" t="s">
        <v>1536</v>
      </c>
      <c r="AQ131" s="63" t="s">
        <v>1577</v>
      </c>
      <c r="AW131" s="107">
        <f>IF($S$131="základní",$N$131,0)</f>
        <v>1476</v>
      </c>
      <c r="AX131" s="107">
        <f>IF($S$131="snížená",$N$131,0)</f>
        <v>0</v>
      </c>
      <c r="AY131" s="107">
        <f>IF($S$131="zákl. přenesená",$N$131,0)</f>
        <v>0</v>
      </c>
      <c r="AZ131" s="107">
        <f>IF($S$131="sníž. přenesená",$N$131,0)</f>
        <v>0</v>
      </c>
      <c r="BA131" s="107">
        <f>IF($S$131="nulová",$N$131,0)</f>
        <v>0</v>
      </c>
      <c r="BB131" s="63" t="s">
        <v>1501</v>
      </c>
      <c r="BC131" s="107">
        <f>ROUND($T$131*$I$131,2)</f>
        <v>1476</v>
      </c>
      <c r="BD131" s="63" t="s">
        <v>1582</v>
      </c>
      <c r="BE131" s="63" t="s">
        <v>1586</v>
      </c>
    </row>
    <row r="132" spans="1:57" s="3" customFormat="1" ht="15.75" customHeight="1">
      <c r="A132" s="100" t="s">
        <v>1505</v>
      </c>
      <c r="B132" s="100" t="s">
        <v>1578</v>
      </c>
      <c r="C132" s="98" t="s">
        <v>1773</v>
      </c>
      <c r="D132" s="431" t="s">
        <v>1774</v>
      </c>
      <c r="E132" s="432"/>
      <c r="F132" s="432"/>
      <c r="G132" s="432"/>
      <c r="H132" s="100" t="s">
        <v>1581</v>
      </c>
      <c r="I132" s="101">
        <v>4</v>
      </c>
      <c r="J132" s="424">
        <v>205</v>
      </c>
      <c r="K132" s="425"/>
      <c r="L132" s="425"/>
      <c r="M132" s="426"/>
      <c r="N132" s="383">
        <f>ROUND($T$132*$I$132,2)</f>
        <v>820</v>
      </c>
      <c r="O132" s="432"/>
      <c r="P132" s="99"/>
      <c r="Q132" s="16"/>
      <c r="R132" s="103"/>
      <c r="S132" s="104" t="s">
        <v>1515</v>
      </c>
      <c r="T132" s="68">
        <f>$J$132+$K$132</f>
        <v>205</v>
      </c>
      <c r="U132" s="68">
        <f>ROUND($J$132*$I$132,2)</f>
        <v>820</v>
      </c>
      <c r="V132" s="68">
        <f>ROUND($K$132*$I$132,2)</f>
        <v>0</v>
      </c>
      <c r="Y132" s="105">
        <v>0</v>
      </c>
      <c r="Z132" s="105">
        <f>$Y$132*$I$132</f>
        <v>0</v>
      </c>
      <c r="AA132" s="105">
        <v>0</v>
      </c>
      <c r="AB132" s="106">
        <f>$AA$132*$I$132</f>
        <v>0</v>
      </c>
      <c r="AJ132" s="63" t="s">
        <v>1582</v>
      </c>
      <c r="AL132" s="63" t="s">
        <v>1578</v>
      </c>
      <c r="AM132" s="63" t="s">
        <v>1536</v>
      </c>
      <c r="AQ132" s="63" t="s">
        <v>1577</v>
      </c>
      <c r="AW132" s="107">
        <f>IF($S$132="základní",$N$132,0)</f>
        <v>820</v>
      </c>
      <c r="AX132" s="107">
        <f>IF($S$132="snížená",$N$132,0)</f>
        <v>0</v>
      </c>
      <c r="AY132" s="107">
        <f>IF($S$132="zákl. přenesená",$N$132,0)</f>
        <v>0</v>
      </c>
      <c r="AZ132" s="107">
        <f>IF($S$132="sníž. přenesená",$N$132,0)</f>
        <v>0</v>
      </c>
      <c r="BA132" s="107">
        <f>IF($S$132="nulová",$N$132,0)</f>
        <v>0</v>
      </c>
      <c r="BB132" s="63" t="s">
        <v>1501</v>
      </c>
      <c r="BC132" s="107">
        <f>ROUND($T$132*$I$132,2)</f>
        <v>820</v>
      </c>
      <c r="BD132" s="63" t="s">
        <v>1582</v>
      </c>
      <c r="BE132" s="63" t="s">
        <v>1775</v>
      </c>
    </row>
    <row r="133" spans="1:57" s="3" customFormat="1" ht="15.75" customHeight="1">
      <c r="A133" s="100" t="s">
        <v>1776</v>
      </c>
      <c r="B133" s="100" t="s">
        <v>1578</v>
      </c>
      <c r="C133" s="98" t="s">
        <v>1588</v>
      </c>
      <c r="D133" s="431" t="s">
        <v>1589</v>
      </c>
      <c r="E133" s="432"/>
      <c r="F133" s="432"/>
      <c r="G133" s="432"/>
      <c r="H133" s="100" t="s">
        <v>1581</v>
      </c>
      <c r="I133" s="101">
        <v>6</v>
      </c>
      <c r="J133" s="424">
        <v>164</v>
      </c>
      <c r="K133" s="425"/>
      <c r="L133" s="425"/>
      <c r="M133" s="426"/>
      <c r="N133" s="383">
        <f>ROUND($T$133*$I$133,2)</f>
        <v>984</v>
      </c>
      <c r="O133" s="432"/>
      <c r="P133" s="99"/>
      <c r="Q133" s="16"/>
      <c r="R133" s="103"/>
      <c r="S133" s="104" t="s">
        <v>1515</v>
      </c>
      <c r="T133" s="68">
        <f>$J$133+$K$133</f>
        <v>164</v>
      </c>
      <c r="U133" s="68">
        <f>ROUND($J$133*$I$133,2)</f>
        <v>984</v>
      </c>
      <c r="V133" s="68">
        <f>ROUND($K$133*$I$133,2)</f>
        <v>0</v>
      </c>
      <c r="Y133" s="105">
        <v>0</v>
      </c>
      <c r="Z133" s="105">
        <f>$Y$133*$I$133</f>
        <v>0</v>
      </c>
      <c r="AA133" s="105">
        <v>0</v>
      </c>
      <c r="AB133" s="106">
        <f>$AA$133*$I$133</f>
        <v>0</v>
      </c>
      <c r="AJ133" s="63" t="s">
        <v>1582</v>
      </c>
      <c r="AL133" s="63" t="s">
        <v>1578</v>
      </c>
      <c r="AM133" s="63" t="s">
        <v>1536</v>
      </c>
      <c r="AQ133" s="63" t="s">
        <v>1577</v>
      </c>
      <c r="AW133" s="107">
        <f>IF($S$133="základní",$N$133,0)</f>
        <v>984</v>
      </c>
      <c r="AX133" s="107">
        <f>IF($S$133="snížená",$N$133,0)</f>
        <v>0</v>
      </c>
      <c r="AY133" s="107">
        <f>IF($S$133="zákl. přenesená",$N$133,0)</f>
        <v>0</v>
      </c>
      <c r="AZ133" s="107">
        <f>IF($S$133="sníž. přenesená",$N$133,0)</f>
        <v>0</v>
      </c>
      <c r="BA133" s="107">
        <f>IF($S$133="nulová",$N$133,0)</f>
        <v>0</v>
      </c>
      <c r="BB133" s="63" t="s">
        <v>1501</v>
      </c>
      <c r="BC133" s="107">
        <f>ROUND($T$133*$I$133,2)</f>
        <v>984</v>
      </c>
      <c r="BD133" s="63" t="s">
        <v>1582</v>
      </c>
      <c r="BE133" s="63" t="s">
        <v>1590</v>
      </c>
    </row>
    <row r="134" spans="1:57" s="3" customFormat="1" ht="15.75" customHeight="1">
      <c r="A134" s="100" t="s">
        <v>1777</v>
      </c>
      <c r="B134" s="100" t="s">
        <v>1578</v>
      </c>
      <c r="C134" s="98" t="s">
        <v>1778</v>
      </c>
      <c r="D134" s="431" t="s">
        <v>1779</v>
      </c>
      <c r="E134" s="432"/>
      <c r="F134" s="432"/>
      <c r="G134" s="432"/>
      <c r="H134" s="100" t="s">
        <v>1738</v>
      </c>
      <c r="I134" s="101">
        <v>42</v>
      </c>
      <c r="J134" s="424">
        <v>23.779999999999998</v>
      </c>
      <c r="K134" s="425"/>
      <c r="L134" s="425"/>
      <c r="M134" s="426"/>
      <c r="N134" s="383">
        <f>ROUND($T$134*$I$134,2)</f>
        <v>998.76</v>
      </c>
      <c r="O134" s="432"/>
      <c r="P134" s="99" t="s">
        <v>1595</v>
      </c>
      <c r="Q134" s="16"/>
      <c r="R134" s="103"/>
      <c r="S134" s="104" t="s">
        <v>1515</v>
      </c>
      <c r="T134" s="68">
        <f>$J$134+$K$134</f>
        <v>23.779999999999998</v>
      </c>
      <c r="U134" s="68">
        <f>ROUND($J$134*$I$134,2)</f>
        <v>998.76</v>
      </c>
      <c r="V134" s="68">
        <f>ROUND($K$134*$I$134,2)</f>
        <v>0</v>
      </c>
      <c r="Y134" s="105">
        <v>1.1299999999999999E-3</v>
      </c>
      <c r="Z134" s="105">
        <f>$Y$134*$I$134</f>
        <v>4.7459999999999995E-2</v>
      </c>
      <c r="AA134" s="105">
        <v>0</v>
      </c>
      <c r="AB134" s="106">
        <f>$AA$134*$I$134</f>
        <v>0</v>
      </c>
      <c r="AJ134" s="63" t="s">
        <v>1582</v>
      </c>
      <c r="AL134" s="63" t="s">
        <v>1578</v>
      </c>
      <c r="AM134" s="63" t="s">
        <v>1536</v>
      </c>
      <c r="AQ134" s="63" t="s">
        <v>1577</v>
      </c>
      <c r="AW134" s="107">
        <f>IF($S$134="základní",$N$134,0)</f>
        <v>998.76</v>
      </c>
      <c r="AX134" s="107">
        <f>IF($S$134="snížená",$N$134,0)</f>
        <v>0</v>
      </c>
      <c r="AY134" s="107">
        <f>IF($S$134="zákl. přenesená",$N$134,0)</f>
        <v>0</v>
      </c>
      <c r="AZ134" s="107">
        <f>IF($S$134="sníž. přenesená",$N$134,0)</f>
        <v>0</v>
      </c>
      <c r="BA134" s="107">
        <f>IF($S$134="nulová",$N$134,0)</f>
        <v>0</v>
      </c>
      <c r="BB134" s="63" t="s">
        <v>1501</v>
      </c>
      <c r="BC134" s="107">
        <f>ROUND($T$134*$I$134,2)</f>
        <v>998.76</v>
      </c>
      <c r="BD134" s="63" t="s">
        <v>1582</v>
      </c>
      <c r="BE134" s="63" t="s">
        <v>1780</v>
      </c>
    </row>
    <row r="135" spans="1:57" s="3" customFormat="1" ht="15.75" customHeight="1">
      <c r="A135" s="113" t="s">
        <v>1781</v>
      </c>
      <c r="B135" s="113" t="s">
        <v>1651</v>
      </c>
      <c r="C135" s="114" t="s">
        <v>1782</v>
      </c>
      <c r="D135" s="438" t="s">
        <v>1783</v>
      </c>
      <c r="E135" s="439"/>
      <c r="F135" s="439"/>
      <c r="G135" s="439"/>
      <c r="H135" s="113" t="s">
        <v>1594</v>
      </c>
      <c r="I135" s="115">
        <v>42</v>
      </c>
      <c r="J135" s="427">
        <v>57.4</v>
      </c>
      <c r="K135" s="428"/>
      <c r="L135" s="428"/>
      <c r="M135" s="429"/>
      <c r="N135" s="440">
        <f>ROUND($T$135*$I$135,2)</f>
        <v>2410.8000000000002</v>
      </c>
      <c r="O135" s="441"/>
      <c r="P135" s="99"/>
      <c r="Q135" s="16"/>
      <c r="R135" s="103"/>
      <c r="S135" s="104" t="s">
        <v>1515</v>
      </c>
      <c r="T135" s="68">
        <f>$J$135+$K$135</f>
        <v>57.4</v>
      </c>
      <c r="U135" s="68">
        <f>ROUND($J$135*$I$135,2)</f>
        <v>2410.8000000000002</v>
      </c>
      <c r="V135" s="68">
        <f>ROUND($K$135*$I$135,2)</f>
        <v>0</v>
      </c>
      <c r="Y135" s="105">
        <v>0</v>
      </c>
      <c r="Z135" s="105">
        <f>$Y$135*$I$135</f>
        <v>0</v>
      </c>
      <c r="AA135" s="105">
        <v>0</v>
      </c>
      <c r="AB135" s="106">
        <f>$AA$135*$I$135</f>
        <v>0</v>
      </c>
      <c r="AJ135" s="63" t="s">
        <v>1654</v>
      </c>
      <c r="AL135" s="63" t="s">
        <v>1651</v>
      </c>
      <c r="AM135" s="63" t="s">
        <v>1536</v>
      </c>
      <c r="AQ135" s="63" t="s">
        <v>1577</v>
      </c>
      <c r="AW135" s="107">
        <f>IF($S$135="základní",$N$135,0)</f>
        <v>2410.8000000000002</v>
      </c>
      <c r="AX135" s="107">
        <f>IF($S$135="snížená",$N$135,0)</f>
        <v>0</v>
      </c>
      <c r="AY135" s="107">
        <f>IF($S$135="zákl. přenesená",$N$135,0)</f>
        <v>0</v>
      </c>
      <c r="AZ135" s="107">
        <f>IF($S$135="sníž. přenesená",$N$135,0)</f>
        <v>0</v>
      </c>
      <c r="BA135" s="107">
        <f>IF($S$135="nulová",$N$135,0)</f>
        <v>0</v>
      </c>
      <c r="BB135" s="63" t="s">
        <v>1501</v>
      </c>
      <c r="BC135" s="107">
        <f>ROUND($T$135*$I$135,2)</f>
        <v>2410.8000000000002</v>
      </c>
      <c r="BD135" s="63" t="s">
        <v>1582</v>
      </c>
      <c r="BE135" s="63" t="s">
        <v>1784</v>
      </c>
    </row>
    <row r="136" spans="1:57" s="3" customFormat="1" ht="27" customHeight="1">
      <c r="A136" s="100" t="s">
        <v>1785</v>
      </c>
      <c r="B136" s="100" t="s">
        <v>1578</v>
      </c>
      <c r="C136" s="98" t="s">
        <v>1786</v>
      </c>
      <c r="D136" s="431" t="s">
        <v>1787</v>
      </c>
      <c r="E136" s="432"/>
      <c r="F136" s="432"/>
      <c r="G136" s="432"/>
      <c r="H136" s="100" t="s">
        <v>1738</v>
      </c>
      <c r="I136" s="101">
        <v>1</v>
      </c>
      <c r="J136" s="424">
        <v>8200</v>
      </c>
      <c r="K136" s="425"/>
      <c r="L136" s="425"/>
      <c r="M136" s="426"/>
      <c r="N136" s="383">
        <f>ROUND($T$136*$I$136,2)</f>
        <v>8200</v>
      </c>
      <c r="O136" s="432"/>
      <c r="P136" s="99"/>
      <c r="Q136" s="16"/>
      <c r="R136" s="103"/>
      <c r="S136" s="104" t="s">
        <v>1515</v>
      </c>
      <c r="T136" s="68">
        <f>$J$136+$K$136</f>
        <v>8200</v>
      </c>
      <c r="U136" s="68">
        <f>ROUND($J$136*$I$136,2)</f>
        <v>8200</v>
      </c>
      <c r="V136" s="68">
        <f>ROUND($K$136*$I$136,2)</f>
        <v>0</v>
      </c>
      <c r="Y136" s="105">
        <v>1</v>
      </c>
      <c r="Z136" s="105">
        <f>$Y$136*$I$136</f>
        <v>1</v>
      </c>
      <c r="AA136" s="105">
        <v>0</v>
      </c>
      <c r="AB136" s="106">
        <f>$AA$136*$I$136</f>
        <v>0</v>
      </c>
      <c r="AJ136" s="63" t="s">
        <v>1582</v>
      </c>
      <c r="AL136" s="63" t="s">
        <v>1578</v>
      </c>
      <c r="AM136" s="63" t="s">
        <v>1536</v>
      </c>
      <c r="AQ136" s="63" t="s">
        <v>1577</v>
      </c>
      <c r="AW136" s="107">
        <f>IF($S$136="základní",$N$136,0)</f>
        <v>8200</v>
      </c>
      <c r="AX136" s="107">
        <f>IF($S$136="snížená",$N$136,0)</f>
        <v>0</v>
      </c>
      <c r="AY136" s="107">
        <f>IF($S$136="zákl. přenesená",$N$136,0)</f>
        <v>0</v>
      </c>
      <c r="AZ136" s="107">
        <f>IF($S$136="sníž. přenesená",$N$136,0)</f>
        <v>0</v>
      </c>
      <c r="BA136" s="107">
        <f>IF($S$136="nulová",$N$136,0)</f>
        <v>0</v>
      </c>
      <c r="BB136" s="63" t="s">
        <v>1501</v>
      </c>
      <c r="BC136" s="107">
        <f>ROUND($T$136*$I$136,2)</f>
        <v>8200</v>
      </c>
      <c r="BD136" s="63" t="s">
        <v>1582</v>
      </c>
      <c r="BE136" s="63" t="s">
        <v>1788</v>
      </c>
    </row>
    <row r="137" spans="1:57" s="3" customFormat="1" ht="27" customHeight="1">
      <c r="A137" s="100" t="s">
        <v>1495</v>
      </c>
      <c r="B137" s="100" t="s">
        <v>1578</v>
      </c>
      <c r="C137" s="98" t="s">
        <v>1789</v>
      </c>
      <c r="D137" s="431" t="s">
        <v>1790</v>
      </c>
      <c r="E137" s="432"/>
      <c r="F137" s="432"/>
      <c r="G137" s="432"/>
      <c r="H137" s="100" t="s">
        <v>1618</v>
      </c>
      <c r="I137" s="101">
        <v>0.78800000000000003</v>
      </c>
      <c r="J137" s="424">
        <v>822.45999999999992</v>
      </c>
      <c r="K137" s="425"/>
      <c r="L137" s="425"/>
      <c r="M137" s="426"/>
      <c r="N137" s="383">
        <f>ROUND($T$137*$I$137,2)</f>
        <v>648.1</v>
      </c>
      <c r="O137" s="432"/>
      <c r="P137" s="99" t="s">
        <v>1595</v>
      </c>
      <c r="Q137" s="16"/>
      <c r="R137" s="103"/>
      <c r="S137" s="104" t="s">
        <v>1515</v>
      </c>
      <c r="T137" s="68">
        <f>$J$137+$K$137</f>
        <v>822.45999999999992</v>
      </c>
      <c r="U137" s="68">
        <f>ROUND($J$137*$I$137,2)</f>
        <v>648.1</v>
      </c>
      <c r="V137" s="68">
        <f>ROUND($K$137*$I$137,2)</f>
        <v>0</v>
      </c>
      <c r="Y137" s="105">
        <v>0</v>
      </c>
      <c r="Z137" s="105">
        <f>$Y$137*$I$137</f>
        <v>0</v>
      </c>
      <c r="AA137" s="105">
        <v>0</v>
      </c>
      <c r="AB137" s="106">
        <f>$AA$137*$I$137</f>
        <v>0</v>
      </c>
      <c r="AJ137" s="63" t="s">
        <v>1582</v>
      </c>
      <c r="AL137" s="63" t="s">
        <v>1578</v>
      </c>
      <c r="AM137" s="63" t="s">
        <v>1536</v>
      </c>
      <c r="AQ137" s="63" t="s">
        <v>1577</v>
      </c>
      <c r="AW137" s="107">
        <f>IF($S$137="základní",$N$137,0)</f>
        <v>648.1</v>
      </c>
      <c r="AX137" s="107">
        <f>IF($S$137="snížená",$N$137,0)</f>
        <v>0</v>
      </c>
      <c r="AY137" s="107">
        <f>IF($S$137="zákl. přenesená",$N$137,0)</f>
        <v>0</v>
      </c>
      <c r="AZ137" s="107">
        <f>IF($S$137="sníž. přenesená",$N$137,0)</f>
        <v>0</v>
      </c>
      <c r="BA137" s="107">
        <f>IF($S$137="nulová",$N$137,0)</f>
        <v>0</v>
      </c>
      <c r="BB137" s="63" t="s">
        <v>1501</v>
      </c>
      <c r="BC137" s="107">
        <f>ROUND($T$137*$I$137,2)</f>
        <v>648.1</v>
      </c>
      <c r="BD137" s="63" t="s">
        <v>1582</v>
      </c>
      <c r="BE137" s="63" t="s">
        <v>1791</v>
      </c>
    </row>
    <row r="138" spans="1:57" s="87" customFormat="1" ht="30.75" customHeight="1">
      <c r="B138" s="96" t="s">
        <v>1558</v>
      </c>
      <c r="K138" s="433">
        <f>$BC$138</f>
        <v>71561.080000000016</v>
      </c>
      <c r="L138" s="434"/>
      <c r="M138" s="434"/>
      <c r="N138" s="435" t="s">
        <v>1576</v>
      </c>
      <c r="O138" s="434"/>
      <c r="Q138" s="88"/>
      <c r="R138" s="91"/>
      <c r="U138" s="92">
        <f>SUM($U$139:$U$158)</f>
        <v>71561.080000000016</v>
      </c>
      <c r="V138" s="92">
        <f>SUM($V$139:$V$158)</f>
        <v>0</v>
      </c>
      <c r="X138" s="93">
        <f>SUM($X$139:$X$158)</f>
        <v>0</v>
      </c>
      <c r="Z138" s="93">
        <f>SUM($Z$139:$Z$158)</f>
        <v>1.9760099999999998</v>
      </c>
      <c r="AB138" s="94">
        <f>SUM($AB$139:$AB$158)</f>
        <v>0</v>
      </c>
      <c r="AJ138" s="90" t="s">
        <v>1536</v>
      </c>
      <c r="AL138" s="90" t="s">
        <v>1530</v>
      </c>
      <c r="AM138" s="90" t="s">
        <v>1501</v>
      </c>
      <c r="AQ138" s="90" t="s">
        <v>1577</v>
      </c>
      <c r="BC138" s="95">
        <f>SUM($BC$139:$BC$158)</f>
        <v>71561.080000000016</v>
      </c>
    </row>
    <row r="139" spans="1:57" s="3" customFormat="1" ht="27" customHeight="1">
      <c r="A139" s="100" t="s">
        <v>1803</v>
      </c>
      <c r="B139" s="100" t="s">
        <v>1578</v>
      </c>
      <c r="C139" s="98" t="s">
        <v>1804</v>
      </c>
      <c r="D139" s="431" t="s">
        <v>1805</v>
      </c>
      <c r="E139" s="432"/>
      <c r="F139" s="432"/>
      <c r="G139" s="432"/>
      <c r="H139" s="100" t="s">
        <v>1648</v>
      </c>
      <c r="I139" s="101">
        <v>40</v>
      </c>
      <c r="J139" s="424">
        <v>137.76</v>
      </c>
      <c r="K139" s="425"/>
      <c r="L139" s="425"/>
      <c r="M139" s="426"/>
      <c r="N139" s="383">
        <f>ROUND($T$139*$I$139,2)</f>
        <v>5510.4</v>
      </c>
      <c r="O139" s="432"/>
      <c r="P139" s="99" t="s">
        <v>1595</v>
      </c>
      <c r="Q139" s="16"/>
      <c r="R139" s="103"/>
      <c r="S139" s="104" t="s">
        <v>1515</v>
      </c>
      <c r="T139" s="68">
        <f>$J$139+$K$139</f>
        <v>137.76</v>
      </c>
      <c r="U139" s="68">
        <f>ROUND($J$139*$I$139,2)</f>
        <v>5510.4</v>
      </c>
      <c r="V139" s="68">
        <f>ROUND($K$139*$I$139,2)</f>
        <v>0</v>
      </c>
      <c r="Y139" s="105">
        <v>3.7299999999999998E-3</v>
      </c>
      <c r="Z139" s="105">
        <f>$Y$139*$I$139</f>
        <v>0.1492</v>
      </c>
      <c r="AA139" s="105">
        <v>0</v>
      </c>
      <c r="AB139" s="106">
        <f>$AA$139*$I$139</f>
        <v>0</v>
      </c>
      <c r="AJ139" s="63" t="s">
        <v>1582</v>
      </c>
      <c r="AL139" s="63" t="s">
        <v>1578</v>
      </c>
      <c r="AM139" s="63" t="s">
        <v>1536</v>
      </c>
      <c r="AQ139" s="63" t="s">
        <v>1577</v>
      </c>
      <c r="AW139" s="107">
        <f>IF($S$139="základní",$N$139,0)</f>
        <v>5510.4</v>
      </c>
      <c r="AX139" s="107">
        <f>IF($S$139="snížená",$N$139,0)</f>
        <v>0</v>
      </c>
      <c r="AY139" s="107">
        <f>IF($S$139="zákl. přenesená",$N$139,0)</f>
        <v>0</v>
      </c>
      <c r="AZ139" s="107">
        <f>IF($S$139="sníž. přenesená",$N$139,0)</f>
        <v>0</v>
      </c>
      <c r="BA139" s="107">
        <f>IF($S$139="nulová",$N$139,0)</f>
        <v>0</v>
      </c>
      <c r="BB139" s="63" t="s">
        <v>1501</v>
      </c>
      <c r="BC139" s="107">
        <f>ROUND($T$139*$I$139,2)</f>
        <v>5510.4</v>
      </c>
      <c r="BD139" s="63" t="s">
        <v>1582</v>
      </c>
      <c r="BE139" s="63" t="s">
        <v>1806</v>
      </c>
    </row>
    <row r="140" spans="1:57" s="3" customFormat="1" ht="27" customHeight="1">
      <c r="A140" s="100" t="s">
        <v>1823</v>
      </c>
      <c r="B140" s="100" t="s">
        <v>1578</v>
      </c>
      <c r="C140" s="98" t="s">
        <v>2032</v>
      </c>
      <c r="D140" s="431" t="s">
        <v>2033</v>
      </c>
      <c r="E140" s="432"/>
      <c r="F140" s="432"/>
      <c r="G140" s="432"/>
      <c r="H140" s="100" t="s">
        <v>1648</v>
      </c>
      <c r="I140" s="101">
        <v>30</v>
      </c>
      <c r="J140" s="424">
        <v>150.06</v>
      </c>
      <c r="K140" s="425"/>
      <c r="L140" s="425"/>
      <c r="M140" s="426"/>
      <c r="N140" s="383">
        <f>ROUND($T$140*$I$140,2)</f>
        <v>4501.8</v>
      </c>
      <c r="O140" s="432"/>
      <c r="P140" s="99" t="s">
        <v>1595</v>
      </c>
      <c r="Q140" s="16"/>
      <c r="R140" s="103"/>
      <c r="S140" s="104" t="s">
        <v>1515</v>
      </c>
      <c r="T140" s="68">
        <f>$J$140+$K$140</f>
        <v>150.06</v>
      </c>
      <c r="U140" s="68">
        <f>ROUND($J$140*$I$140,2)</f>
        <v>4501.8</v>
      </c>
      <c r="V140" s="68">
        <f>ROUND($K$140*$I$140,2)</f>
        <v>0</v>
      </c>
      <c r="Y140" s="105">
        <v>4.3600000000000002E-3</v>
      </c>
      <c r="Z140" s="105">
        <f>$Y$140*$I$140</f>
        <v>0.1308</v>
      </c>
      <c r="AA140" s="105">
        <v>0</v>
      </c>
      <c r="AB140" s="106">
        <f>$AA$140*$I$140</f>
        <v>0</v>
      </c>
      <c r="AJ140" s="63" t="s">
        <v>1582</v>
      </c>
      <c r="AL140" s="63" t="s">
        <v>1578</v>
      </c>
      <c r="AM140" s="63" t="s">
        <v>1536</v>
      </c>
      <c r="AQ140" s="63" t="s">
        <v>1577</v>
      </c>
      <c r="AW140" s="107">
        <f>IF($S$140="základní",$N$140,0)</f>
        <v>4501.8</v>
      </c>
      <c r="AX140" s="107">
        <f>IF($S$140="snížená",$N$140,0)</f>
        <v>0</v>
      </c>
      <c r="AY140" s="107">
        <f>IF($S$140="zákl. přenesená",$N$140,0)</f>
        <v>0</v>
      </c>
      <c r="AZ140" s="107">
        <f>IF($S$140="sníž. přenesená",$N$140,0)</f>
        <v>0</v>
      </c>
      <c r="BA140" s="107">
        <f>IF($S$140="nulová",$N$140,0)</f>
        <v>0</v>
      </c>
      <c r="BB140" s="63" t="s">
        <v>1501</v>
      </c>
      <c r="BC140" s="107">
        <f>ROUND($T$140*$I$140,2)</f>
        <v>4501.8</v>
      </c>
      <c r="BD140" s="63" t="s">
        <v>1582</v>
      </c>
      <c r="BE140" s="63" t="s">
        <v>2034</v>
      </c>
    </row>
    <row r="141" spans="1:57" s="3" customFormat="1" ht="27" customHeight="1">
      <c r="A141" s="100" t="s">
        <v>2035</v>
      </c>
      <c r="B141" s="100" t="s">
        <v>1578</v>
      </c>
      <c r="C141" s="98" t="s">
        <v>2036</v>
      </c>
      <c r="D141" s="431" t="s">
        <v>2037</v>
      </c>
      <c r="E141" s="432"/>
      <c r="F141" s="432"/>
      <c r="G141" s="432"/>
      <c r="H141" s="100" t="s">
        <v>1648</v>
      </c>
      <c r="I141" s="101">
        <v>72</v>
      </c>
      <c r="J141" s="424">
        <v>186.95999999999998</v>
      </c>
      <c r="K141" s="425"/>
      <c r="L141" s="425"/>
      <c r="M141" s="426"/>
      <c r="N141" s="383">
        <f>ROUND($T$141*$I$141,2)</f>
        <v>13461.12</v>
      </c>
      <c r="O141" s="432"/>
      <c r="P141" s="99" t="s">
        <v>1595</v>
      </c>
      <c r="Q141" s="16"/>
      <c r="R141" s="103"/>
      <c r="S141" s="104" t="s">
        <v>1515</v>
      </c>
      <c r="T141" s="68">
        <f>$J$141+$K$141</f>
        <v>186.95999999999998</v>
      </c>
      <c r="U141" s="68">
        <f>ROUND($J$141*$I$141,2)</f>
        <v>13461.12</v>
      </c>
      <c r="V141" s="68">
        <f>ROUND($K$141*$I$141,2)</f>
        <v>0</v>
      </c>
      <c r="Y141" s="105">
        <v>6.2300000000000003E-3</v>
      </c>
      <c r="Z141" s="105">
        <f>$Y$141*$I$141</f>
        <v>0.44856000000000001</v>
      </c>
      <c r="AA141" s="105">
        <v>0</v>
      </c>
      <c r="AB141" s="106">
        <f>$AA$141*$I$141</f>
        <v>0</v>
      </c>
      <c r="AJ141" s="63" t="s">
        <v>1582</v>
      </c>
      <c r="AL141" s="63" t="s">
        <v>1578</v>
      </c>
      <c r="AM141" s="63" t="s">
        <v>1536</v>
      </c>
      <c r="AQ141" s="63" t="s">
        <v>1577</v>
      </c>
      <c r="AW141" s="107">
        <f>IF($S$141="základní",$N$141,0)</f>
        <v>13461.12</v>
      </c>
      <c r="AX141" s="107">
        <f>IF($S$141="snížená",$N$141,0)</f>
        <v>0</v>
      </c>
      <c r="AY141" s="107">
        <f>IF($S$141="zákl. přenesená",$N$141,0)</f>
        <v>0</v>
      </c>
      <c r="AZ141" s="107">
        <f>IF($S$141="sníž. přenesená",$N$141,0)</f>
        <v>0</v>
      </c>
      <c r="BA141" s="107">
        <f>IF($S$141="nulová",$N$141,0)</f>
        <v>0</v>
      </c>
      <c r="BB141" s="63" t="s">
        <v>1501</v>
      </c>
      <c r="BC141" s="107">
        <f>ROUND($T$141*$I$141,2)</f>
        <v>13461.12</v>
      </c>
      <c r="BD141" s="63" t="s">
        <v>1582</v>
      </c>
      <c r="BE141" s="63" t="s">
        <v>2038</v>
      </c>
    </row>
    <row r="142" spans="1:57" s="3" customFormat="1" ht="27" customHeight="1">
      <c r="A142" s="100" t="s">
        <v>1815</v>
      </c>
      <c r="B142" s="100" t="s">
        <v>1578</v>
      </c>
      <c r="C142" s="98" t="s">
        <v>1816</v>
      </c>
      <c r="D142" s="431" t="s">
        <v>1817</v>
      </c>
      <c r="E142" s="432"/>
      <c r="F142" s="432"/>
      <c r="G142" s="432"/>
      <c r="H142" s="100" t="s">
        <v>1594</v>
      </c>
      <c r="I142" s="101">
        <v>2</v>
      </c>
      <c r="J142" s="424">
        <v>124.63999999999999</v>
      </c>
      <c r="K142" s="425"/>
      <c r="L142" s="425"/>
      <c r="M142" s="426"/>
      <c r="N142" s="383">
        <f>ROUND($T$142*$I$142,2)</f>
        <v>249.28</v>
      </c>
      <c r="O142" s="432"/>
      <c r="P142" s="99" t="s">
        <v>1595</v>
      </c>
      <c r="Q142" s="16"/>
      <c r="R142" s="103"/>
      <c r="S142" s="104" t="s">
        <v>1515</v>
      </c>
      <c r="T142" s="68">
        <f>$J$142+$K$142</f>
        <v>124.63999999999999</v>
      </c>
      <c r="U142" s="68">
        <f>ROUND($J$142*$I$142,2)</f>
        <v>249.28</v>
      </c>
      <c r="V142" s="68">
        <f>ROUND($K$142*$I$142,2)</f>
        <v>0</v>
      </c>
      <c r="Y142" s="105">
        <v>0</v>
      </c>
      <c r="Z142" s="105">
        <f>$Y$142*$I$142</f>
        <v>0</v>
      </c>
      <c r="AA142" s="105">
        <v>0</v>
      </c>
      <c r="AB142" s="106">
        <f>$AA$142*$I$142</f>
        <v>0</v>
      </c>
      <c r="AJ142" s="63" t="s">
        <v>1582</v>
      </c>
      <c r="AL142" s="63" t="s">
        <v>1578</v>
      </c>
      <c r="AM142" s="63" t="s">
        <v>1536</v>
      </c>
      <c r="AQ142" s="63" t="s">
        <v>1577</v>
      </c>
      <c r="AW142" s="107">
        <f>IF($S$142="základní",$N$142,0)</f>
        <v>249.28</v>
      </c>
      <c r="AX142" s="107">
        <f>IF($S$142="snížená",$N$142,0)</f>
        <v>0</v>
      </c>
      <c r="AY142" s="107">
        <f>IF($S$142="zákl. přenesená",$N$142,0)</f>
        <v>0</v>
      </c>
      <c r="AZ142" s="107">
        <f>IF($S$142="sníž. přenesená",$N$142,0)</f>
        <v>0</v>
      </c>
      <c r="BA142" s="107">
        <f>IF($S$142="nulová",$N$142,0)</f>
        <v>0</v>
      </c>
      <c r="BB142" s="63" t="s">
        <v>1501</v>
      </c>
      <c r="BC142" s="107">
        <f>ROUND($T$142*$I$142,2)</f>
        <v>249.28</v>
      </c>
      <c r="BD142" s="63" t="s">
        <v>1582</v>
      </c>
      <c r="BE142" s="63" t="s">
        <v>1818</v>
      </c>
    </row>
    <row r="143" spans="1:57" s="3" customFormat="1" ht="27" customHeight="1">
      <c r="A143" s="100" t="s">
        <v>1827</v>
      </c>
      <c r="B143" s="100" t="s">
        <v>1578</v>
      </c>
      <c r="C143" s="98" t="s">
        <v>2039</v>
      </c>
      <c r="D143" s="431" t="s">
        <v>2040</v>
      </c>
      <c r="E143" s="432"/>
      <c r="F143" s="432"/>
      <c r="G143" s="432"/>
      <c r="H143" s="100" t="s">
        <v>1594</v>
      </c>
      <c r="I143" s="101">
        <v>4</v>
      </c>
      <c r="J143" s="424">
        <v>145.13999999999999</v>
      </c>
      <c r="K143" s="425"/>
      <c r="L143" s="425"/>
      <c r="M143" s="426"/>
      <c r="N143" s="383">
        <f>ROUND($T$143*$I$143,2)</f>
        <v>580.55999999999995</v>
      </c>
      <c r="O143" s="432"/>
      <c r="P143" s="99" t="s">
        <v>1595</v>
      </c>
      <c r="Q143" s="16"/>
      <c r="R143" s="103"/>
      <c r="S143" s="104" t="s">
        <v>1515</v>
      </c>
      <c r="T143" s="68">
        <f>$J$143+$K$143</f>
        <v>145.13999999999999</v>
      </c>
      <c r="U143" s="68">
        <f>ROUND($J$143*$I$143,2)</f>
        <v>580.55999999999995</v>
      </c>
      <c r="V143" s="68">
        <f>ROUND($K$143*$I$143,2)</f>
        <v>0</v>
      </c>
      <c r="Y143" s="105">
        <v>0</v>
      </c>
      <c r="Z143" s="105">
        <f>$Y$143*$I$143</f>
        <v>0</v>
      </c>
      <c r="AA143" s="105">
        <v>0</v>
      </c>
      <c r="AB143" s="106">
        <f>$AA$143*$I$143</f>
        <v>0</v>
      </c>
      <c r="AJ143" s="63" t="s">
        <v>1582</v>
      </c>
      <c r="AL143" s="63" t="s">
        <v>1578</v>
      </c>
      <c r="AM143" s="63" t="s">
        <v>1536</v>
      </c>
      <c r="AQ143" s="63" t="s">
        <v>1577</v>
      </c>
      <c r="AW143" s="107">
        <f>IF($S$143="základní",$N$143,0)</f>
        <v>580.55999999999995</v>
      </c>
      <c r="AX143" s="107">
        <f>IF($S$143="snížená",$N$143,0)</f>
        <v>0</v>
      </c>
      <c r="AY143" s="107">
        <f>IF($S$143="zákl. přenesená",$N$143,0)</f>
        <v>0</v>
      </c>
      <c r="AZ143" s="107">
        <f>IF($S$143="sníž. přenesená",$N$143,0)</f>
        <v>0</v>
      </c>
      <c r="BA143" s="107">
        <f>IF($S$143="nulová",$N$143,0)</f>
        <v>0</v>
      </c>
      <c r="BB143" s="63" t="s">
        <v>1501</v>
      </c>
      <c r="BC143" s="107">
        <f>ROUND($T$143*$I$143,2)</f>
        <v>580.55999999999995</v>
      </c>
      <c r="BD143" s="63" t="s">
        <v>1582</v>
      </c>
      <c r="BE143" s="63" t="s">
        <v>2041</v>
      </c>
    </row>
    <row r="144" spans="1:57" s="3" customFormat="1" ht="27" customHeight="1">
      <c r="A144" s="100" t="s">
        <v>1869</v>
      </c>
      <c r="B144" s="100" t="s">
        <v>1578</v>
      </c>
      <c r="C144" s="98" t="s">
        <v>2042</v>
      </c>
      <c r="D144" s="431" t="s">
        <v>2043</v>
      </c>
      <c r="E144" s="432"/>
      <c r="F144" s="432"/>
      <c r="G144" s="432"/>
      <c r="H144" s="100" t="s">
        <v>1594</v>
      </c>
      <c r="I144" s="101">
        <v>2</v>
      </c>
      <c r="J144" s="424">
        <v>186.14</v>
      </c>
      <c r="K144" s="425"/>
      <c r="L144" s="425"/>
      <c r="M144" s="426"/>
      <c r="N144" s="383">
        <f>ROUND($T$144*$I$144,2)</f>
        <v>372.28</v>
      </c>
      <c r="O144" s="432"/>
      <c r="P144" s="99" t="s">
        <v>1595</v>
      </c>
      <c r="Q144" s="16"/>
      <c r="R144" s="103"/>
      <c r="S144" s="104" t="s">
        <v>1515</v>
      </c>
      <c r="T144" s="68">
        <f>$J$144+$K$144</f>
        <v>186.14</v>
      </c>
      <c r="U144" s="68">
        <f>ROUND($J$144*$I$144,2)</f>
        <v>372.28</v>
      </c>
      <c r="V144" s="68">
        <f>ROUND($K$144*$I$144,2)</f>
        <v>0</v>
      </c>
      <c r="Y144" s="105">
        <v>0</v>
      </c>
      <c r="Z144" s="105">
        <f>$Y$144*$I$144</f>
        <v>0</v>
      </c>
      <c r="AA144" s="105">
        <v>0</v>
      </c>
      <c r="AB144" s="106">
        <f>$AA$144*$I$144</f>
        <v>0</v>
      </c>
      <c r="AJ144" s="63" t="s">
        <v>1582</v>
      </c>
      <c r="AL144" s="63" t="s">
        <v>1578</v>
      </c>
      <c r="AM144" s="63" t="s">
        <v>1536</v>
      </c>
      <c r="AQ144" s="63" t="s">
        <v>1577</v>
      </c>
      <c r="AW144" s="107">
        <f>IF($S$144="základní",$N$144,0)</f>
        <v>372.28</v>
      </c>
      <c r="AX144" s="107">
        <f>IF($S$144="snížená",$N$144,0)</f>
        <v>0</v>
      </c>
      <c r="AY144" s="107">
        <f>IF($S$144="zákl. přenesená",$N$144,0)</f>
        <v>0</v>
      </c>
      <c r="AZ144" s="107">
        <f>IF($S$144="sníž. přenesená",$N$144,0)</f>
        <v>0</v>
      </c>
      <c r="BA144" s="107">
        <f>IF($S$144="nulová",$N$144,0)</f>
        <v>0</v>
      </c>
      <c r="BB144" s="63" t="s">
        <v>1501</v>
      </c>
      <c r="BC144" s="107">
        <f>ROUND($T$144*$I$144,2)</f>
        <v>372.28</v>
      </c>
      <c r="BD144" s="63" t="s">
        <v>1582</v>
      </c>
      <c r="BE144" s="63" t="s">
        <v>2044</v>
      </c>
    </row>
    <row r="145" spans="1:57" s="3" customFormat="1" ht="27" customHeight="1">
      <c r="A145" s="100" t="s">
        <v>2045</v>
      </c>
      <c r="B145" s="100" t="s">
        <v>1578</v>
      </c>
      <c r="C145" s="98" t="s">
        <v>2046</v>
      </c>
      <c r="D145" s="431" t="s">
        <v>2047</v>
      </c>
      <c r="E145" s="432"/>
      <c r="F145" s="432"/>
      <c r="G145" s="432"/>
      <c r="H145" s="100" t="s">
        <v>1648</v>
      </c>
      <c r="I145" s="101">
        <v>68</v>
      </c>
      <c r="J145" s="424">
        <v>195.98</v>
      </c>
      <c r="K145" s="425"/>
      <c r="L145" s="425"/>
      <c r="M145" s="426"/>
      <c r="N145" s="383">
        <f>ROUND($T$145*$I$145,2)</f>
        <v>13326.64</v>
      </c>
      <c r="O145" s="432"/>
      <c r="P145" s="99" t="s">
        <v>1595</v>
      </c>
      <c r="Q145" s="16"/>
      <c r="R145" s="103"/>
      <c r="S145" s="104" t="s">
        <v>1515</v>
      </c>
      <c r="T145" s="68">
        <f>$J$145+$K$145</f>
        <v>195.98</v>
      </c>
      <c r="U145" s="68">
        <f>ROUND($J$145*$I$145,2)</f>
        <v>13326.64</v>
      </c>
      <c r="V145" s="68">
        <f>ROUND($K$145*$I$145,2)</f>
        <v>0</v>
      </c>
      <c r="Y145" s="105">
        <v>6.4999999999999997E-3</v>
      </c>
      <c r="Z145" s="105">
        <f>$Y$145*$I$145</f>
        <v>0.442</v>
      </c>
      <c r="AA145" s="105">
        <v>0</v>
      </c>
      <c r="AB145" s="106">
        <f>$AA$145*$I$145</f>
        <v>0</v>
      </c>
      <c r="AJ145" s="63" t="s">
        <v>1582</v>
      </c>
      <c r="AL145" s="63" t="s">
        <v>1578</v>
      </c>
      <c r="AM145" s="63" t="s">
        <v>1536</v>
      </c>
      <c r="AQ145" s="63" t="s">
        <v>1577</v>
      </c>
      <c r="AW145" s="107">
        <f>IF($S$145="základní",$N$145,0)</f>
        <v>13326.64</v>
      </c>
      <c r="AX145" s="107">
        <f>IF($S$145="snížená",$N$145,0)</f>
        <v>0</v>
      </c>
      <c r="AY145" s="107">
        <f>IF($S$145="zákl. přenesená",$N$145,0)</f>
        <v>0</v>
      </c>
      <c r="AZ145" s="107">
        <f>IF($S$145="sníž. přenesená",$N$145,0)</f>
        <v>0</v>
      </c>
      <c r="BA145" s="107">
        <f>IF($S$145="nulová",$N$145,0)</f>
        <v>0</v>
      </c>
      <c r="BB145" s="63" t="s">
        <v>1501</v>
      </c>
      <c r="BC145" s="107">
        <f>ROUND($T$145*$I$145,2)</f>
        <v>13326.64</v>
      </c>
      <c r="BD145" s="63" t="s">
        <v>1582</v>
      </c>
      <c r="BE145" s="63" t="s">
        <v>2048</v>
      </c>
    </row>
    <row r="146" spans="1:57" s="3" customFormat="1" ht="27" customHeight="1">
      <c r="A146" s="100" t="s">
        <v>1839</v>
      </c>
      <c r="B146" s="100" t="s">
        <v>1578</v>
      </c>
      <c r="C146" s="98" t="s">
        <v>1820</v>
      </c>
      <c r="D146" s="431" t="s">
        <v>1821</v>
      </c>
      <c r="E146" s="432"/>
      <c r="F146" s="432"/>
      <c r="G146" s="432"/>
      <c r="H146" s="100" t="s">
        <v>1648</v>
      </c>
      <c r="I146" s="101">
        <v>44</v>
      </c>
      <c r="J146" s="424">
        <v>241.07999999999998</v>
      </c>
      <c r="K146" s="425"/>
      <c r="L146" s="425"/>
      <c r="M146" s="426"/>
      <c r="N146" s="383">
        <f>ROUND($T$146*$I$146,2)</f>
        <v>10607.52</v>
      </c>
      <c r="O146" s="432"/>
      <c r="P146" s="99" t="s">
        <v>1595</v>
      </c>
      <c r="Q146" s="16"/>
      <c r="R146" s="103"/>
      <c r="S146" s="104" t="s">
        <v>1515</v>
      </c>
      <c r="T146" s="68">
        <f>$J$146+$K$146</f>
        <v>241.07999999999998</v>
      </c>
      <c r="U146" s="68">
        <f>ROUND($J$146*$I$146,2)</f>
        <v>10607.52</v>
      </c>
      <c r="V146" s="68">
        <f>ROUND($K$146*$I$146,2)</f>
        <v>0</v>
      </c>
      <c r="Y146" s="105">
        <v>8.8800000000000007E-3</v>
      </c>
      <c r="Z146" s="105">
        <f>$Y$146*$I$146</f>
        <v>0.39072000000000001</v>
      </c>
      <c r="AA146" s="105">
        <v>0</v>
      </c>
      <c r="AB146" s="106">
        <f>$AA$146*$I$146</f>
        <v>0</v>
      </c>
      <c r="AJ146" s="63" t="s">
        <v>1582</v>
      </c>
      <c r="AL146" s="63" t="s">
        <v>1578</v>
      </c>
      <c r="AM146" s="63" t="s">
        <v>1536</v>
      </c>
      <c r="AQ146" s="63" t="s">
        <v>1577</v>
      </c>
      <c r="AW146" s="107">
        <f>IF($S$146="základní",$N$146,0)</f>
        <v>10607.52</v>
      </c>
      <c r="AX146" s="107">
        <f>IF($S$146="snížená",$N$146,0)</f>
        <v>0</v>
      </c>
      <c r="AY146" s="107">
        <f>IF($S$146="zákl. přenesená",$N$146,0)</f>
        <v>0</v>
      </c>
      <c r="AZ146" s="107">
        <f>IF($S$146="sníž. přenesená",$N$146,0)</f>
        <v>0</v>
      </c>
      <c r="BA146" s="107">
        <f>IF($S$146="nulová",$N$146,0)</f>
        <v>0</v>
      </c>
      <c r="BB146" s="63" t="s">
        <v>1501</v>
      </c>
      <c r="BC146" s="107">
        <f>ROUND($T$146*$I$146,2)</f>
        <v>10607.52</v>
      </c>
      <c r="BD146" s="63" t="s">
        <v>1582</v>
      </c>
      <c r="BE146" s="63" t="s">
        <v>2049</v>
      </c>
    </row>
    <row r="147" spans="1:57" s="3" customFormat="1" ht="27" customHeight="1">
      <c r="A147" s="100" t="s">
        <v>1831</v>
      </c>
      <c r="B147" s="100" t="s">
        <v>1578</v>
      </c>
      <c r="C147" s="98" t="s">
        <v>1824</v>
      </c>
      <c r="D147" s="431" t="s">
        <v>1825</v>
      </c>
      <c r="E147" s="432"/>
      <c r="F147" s="432"/>
      <c r="G147" s="432"/>
      <c r="H147" s="100" t="s">
        <v>1648</v>
      </c>
      <c r="I147" s="101">
        <v>32</v>
      </c>
      <c r="J147" s="424">
        <v>355.06</v>
      </c>
      <c r="K147" s="425"/>
      <c r="L147" s="425"/>
      <c r="M147" s="426"/>
      <c r="N147" s="383">
        <f>ROUND($T$147*$I$147,2)</f>
        <v>11361.92</v>
      </c>
      <c r="O147" s="432"/>
      <c r="P147" s="99" t="s">
        <v>1595</v>
      </c>
      <c r="Q147" s="16"/>
      <c r="R147" s="103"/>
      <c r="S147" s="104" t="s">
        <v>1515</v>
      </c>
      <c r="T147" s="68">
        <f>$J$147+$K$147</f>
        <v>355.06</v>
      </c>
      <c r="U147" s="68">
        <f>ROUND($J$147*$I$147,2)</f>
        <v>11361.92</v>
      </c>
      <c r="V147" s="68">
        <f>ROUND($K$147*$I$147,2)</f>
        <v>0</v>
      </c>
      <c r="Y147" s="105">
        <v>1.1849999999999999E-2</v>
      </c>
      <c r="Z147" s="105">
        <f>$Y$147*$I$147</f>
        <v>0.37919999999999998</v>
      </c>
      <c r="AA147" s="105">
        <v>0</v>
      </c>
      <c r="AB147" s="106">
        <f>$AA$147*$I$147</f>
        <v>0</v>
      </c>
      <c r="AJ147" s="63" t="s">
        <v>1582</v>
      </c>
      <c r="AL147" s="63" t="s">
        <v>1578</v>
      </c>
      <c r="AM147" s="63" t="s">
        <v>1536</v>
      </c>
      <c r="AQ147" s="63" t="s">
        <v>1577</v>
      </c>
      <c r="AW147" s="107">
        <f>IF($S$147="základní",$N$147,0)</f>
        <v>11361.92</v>
      </c>
      <c r="AX147" s="107">
        <f>IF($S$147="snížená",$N$147,0)</f>
        <v>0</v>
      </c>
      <c r="AY147" s="107">
        <f>IF($S$147="zákl. přenesená",$N$147,0)</f>
        <v>0</v>
      </c>
      <c r="AZ147" s="107">
        <f>IF($S$147="sníž. přenesená",$N$147,0)</f>
        <v>0</v>
      </c>
      <c r="BA147" s="107">
        <f>IF($S$147="nulová",$N$147,0)</f>
        <v>0</v>
      </c>
      <c r="BB147" s="63" t="s">
        <v>1501</v>
      </c>
      <c r="BC147" s="107">
        <f>ROUND($T$147*$I$147,2)</f>
        <v>11361.92</v>
      </c>
      <c r="BD147" s="63" t="s">
        <v>1582</v>
      </c>
      <c r="BE147" s="63" t="s">
        <v>2050</v>
      </c>
    </row>
    <row r="148" spans="1:57" s="3" customFormat="1" ht="39" customHeight="1">
      <c r="A148" s="100" t="s">
        <v>1851</v>
      </c>
      <c r="B148" s="100" t="s">
        <v>1578</v>
      </c>
      <c r="C148" s="98" t="s">
        <v>1844</v>
      </c>
      <c r="D148" s="431" t="s">
        <v>1845</v>
      </c>
      <c r="E148" s="432"/>
      <c r="F148" s="432"/>
      <c r="G148" s="432"/>
      <c r="H148" s="100" t="s">
        <v>1594</v>
      </c>
      <c r="I148" s="101">
        <v>2</v>
      </c>
      <c r="J148" s="424">
        <v>295.2</v>
      </c>
      <c r="K148" s="425"/>
      <c r="L148" s="425"/>
      <c r="M148" s="426"/>
      <c r="N148" s="383">
        <f>ROUND($T$148*$I$148,2)</f>
        <v>590.4</v>
      </c>
      <c r="O148" s="432"/>
      <c r="P148" s="99" t="s">
        <v>1595</v>
      </c>
      <c r="Q148" s="16"/>
      <c r="R148" s="103"/>
      <c r="S148" s="104" t="s">
        <v>1515</v>
      </c>
      <c r="T148" s="68">
        <f>$J$148+$K$148</f>
        <v>295.2</v>
      </c>
      <c r="U148" s="68">
        <f>ROUND($J$148*$I$148,2)</f>
        <v>590.4</v>
      </c>
      <c r="V148" s="68">
        <f>ROUND($K$148*$I$148,2)</f>
        <v>0</v>
      </c>
      <c r="Y148" s="105">
        <v>1.49E-3</v>
      </c>
      <c r="Z148" s="105">
        <f>$Y$148*$I$148</f>
        <v>2.98E-3</v>
      </c>
      <c r="AA148" s="105">
        <v>0</v>
      </c>
      <c r="AB148" s="106">
        <f>$AA$148*$I$148</f>
        <v>0</v>
      </c>
      <c r="AJ148" s="63" t="s">
        <v>1582</v>
      </c>
      <c r="AL148" s="63" t="s">
        <v>1578</v>
      </c>
      <c r="AM148" s="63" t="s">
        <v>1536</v>
      </c>
      <c r="AQ148" s="63" t="s">
        <v>1577</v>
      </c>
      <c r="AW148" s="107">
        <f>IF($S$148="základní",$N$148,0)</f>
        <v>590.4</v>
      </c>
      <c r="AX148" s="107">
        <f>IF($S$148="snížená",$N$148,0)</f>
        <v>0</v>
      </c>
      <c r="AY148" s="107">
        <f>IF($S$148="zákl. přenesená",$N$148,0)</f>
        <v>0</v>
      </c>
      <c r="AZ148" s="107">
        <f>IF($S$148="sníž. přenesená",$N$148,0)</f>
        <v>0</v>
      </c>
      <c r="BA148" s="107">
        <f>IF($S$148="nulová",$N$148,0)</f>
        <v>0</v>
      </c>
      <c r="BB148" s="63" t="s">
        <v>1501</v>
      </c>
      <c r="BC148" s="107">
        <f>ROUND($T$148*$I$148,2)</f>
        <v>590.4</v>
      </c>
      <c r="BD148" s="63" t="s">
        <v>1582</v>
      </c>
      <c r="BE148" s="63" t="s">
        <v>2051</v>
      </c>
    </row>
    <row r="149" spans="1:57" s="3" customFormat="1" ht="39" customHeight="1">
      <c r="A149" s="100" t="s">
        <v>1506</v>
      </c>
      <c r="B149" s="100" t="s">
        <v>1578</v>
      </c>
      <c r="C149" s="98" t="s">
        <v>1848</v>
      </c>
      <c r="D149" s="431" t="s">
        <v>1849</v>
      </c>
      <c r="E149" s="432"/>
      <c r="F149" s="432"/>
      <c r="G149" s="432"/>
      <c r="H149" s="100" t="s">
        <v>1594</v>
      </c>
      <c r="I149" s="101">
        <v>2</v>
      </c>
      <c r="J149" s="424">
        <v>349.32</v>
      </c>
      <c r="K149" s="425"/>
      <c r="L149" s="425"/>
      <c r="M149" s="426"/>
      <c r="N149" s="383">
        <f>ROUND($T$149*$I$149,2)</f>
        <v>698.64</v>
      </c>
      <c r="O149" s="432"/>
      <c r="P149" s="99" t="s">
        <v>1595</v>
      </c>
      <c r="Q149" s="16"/>
      <c r="R149" s="103"/>
      <c r="S149" s="104" t="s">
        <v>1515</v>
      </c>
      <c r="T149" s="68">
        <f>$J$149+$K$149</f>
        <v>349.32</v>
      </c>
      <c r="U149" s="68">
        <f>ROUND($J$149*$I$149,2)</f>
        <v>698.64</v>
      </c>
      <c r="V149" s="68">
        <f>ROUND($K$149*$I$149,2)</f>
        <v>0</v>
      </c>
      <c r="Y149" s="105">
        <v>1.7600000000000001E-3</v>
      </c>
      <c r="Z149" s="105">
        <f>$Y$149*$I$149</f>
        <v>3.5200000000000001E-3</v>
      </c>
      <c r="AA149" s="105">
        <v>0</v>
      </c>
      <c r="AB149" s="106">
        <f>$AA$149*$I$149</f>
        <v>0</v>
      </c>
      <c r="AJ149" s="63" t="s">
        <v>1582</v>
      </c>
      <c r="AL149" s="63" t="s">
        <v>1578</v>
      </c>
      <c r="AM149" s="63" t="s">
        <v>1536</v>
      </c>
      <c r="AQ149" s="63" t="s">
        <v>1577</v>
      </c>
      <c r="AW149" s="107">
        <f>IF($S$149="základní",$N$149,0)</f>
        <v>698.64</v>
      </c>
      <c r="AX149" s="107">
        <f>IF($S$149="snížená",$N$149,0)</f>
        <v>0</v>
      </c>
      <c r="AY149" s="107">
        <f>IF($S$149="zákl. přenesená",$N$149,0)</f>
        <v>0</v>
      </c>
      <c r="AZ149" s="107">
        <f>IF($S$149="sníž. přenesená",$N$149,0)</f>
        <v>0</v>
      </c>
      <c r="BA149" s="107">
        <f>IF($S$149="nulová",$N$149,0)</f>
        <v>0</v>
      </c>
      <c r="BB149" s="63" t="s">
        <v>1501</v>
      </c>
      <c r="BC149" s="107">
        <f>ROUND($T$149*$I$149,2)</f>
        <v>698.64</v>
      </c>
      <c r="BD149" s="63" t="s">
        <v>1582</v>
      </c>
      <c r="BE149" s="63" t="s">
        <v>2052</v>
      </c>
    </row>
    <row r="150" spans="1:57" s="3" customFormat="1" ht="39" customHeight="1">
      <c r="A150" s="100" t="s">
        <v>1847</v>
      </c>
      <c r="B150" s="100" t="s">
        <v>1578</v>
      </c>
      <c r="C150" s="98" t="s">
        <v>2053</v>
      </c>
      <c r="D150" s="431" t="s">
        <v>2054</v>
      </c>
      <c r="E150" s="432"/>
      <c r="F150" s="432"/>
      <c r="G150" s="432"/>
      <c r="H150" s="100" t="s">
        <v>1594</v>
      </c>
      <c r="I150" s="101">
        <v>4</v>
      </c>
      <c r="J150" s="424">
        <v>472.32</v>
      </c>
      <c r="K150" s="425"/>
      <c r="L150" s="425"/>
      <c r="M150" s="426"/>
      <c r="N150" s="383">
        <f>ROUND($T$150*$I$150,2)</f>
        <v>1889.28</v>
      </c>
      <c r="O150" s="432"/>
      <c r="P150" s="99" t="s">
        <v>1595</v>
      </c>
      <c r="Q150" s="16"/>
      <c r="R150" s="103"/>
      <c r="S150" s="104" t="s">
        <v>1515</v>
      </c>
      <c r="T150" s="68">
        <f>$J$150+$K$150</f>
        <v>472.32</v>
      </c>
      <c r="U150" s="68">
        <f>ROUND($J$150*$I$150,2)</f>
        <v>1889.28</v>
      </c>
      <c r="V150" s="68">
        <f>ROUND($K$150*$I$150,2)</f>
        <v>0</v>
      </c>
      <c r="Y150" s="105">
        <v>2.3700000000000001E-3</v>
      </c>
      <c r="Z150" s="105">
        <f>$Y$150*$I$150</f>
        <v>9.4800000000000006E-3</v>
      </c>
      <c r="AA150" s="105">
        <v>0</v>
      </c>
      <c r="AB150" s="106">
        <f>$AA$150*$I$150</f>
        <v>0</v>
      </c>
      <c r="AJ150" s="63" t="s">
        <v>1582</v>
      </c>
      <c r="AL150" s="63" t="s">
        <v>1578</v>
      </c>
      <c r="AM150" s="63" t="s">
        <v>1536</v>
      </c>
      <c r="AQ150" s="63" t="s">
        <v>1577</v>
      </c>
      <c r="AW150" s="107">
        <f>IF($S$150="základní",$N$150,0)</f>
        <v>1889.28</v>
      </c>
      <c r="AX150" s="107">
        <f>IF($S$150="snížená",$N$150,0)</f>
        <v>0</v>
      </c>
      <c r="AY150" s="107">
        <f>IF($S$150="zákl. přenesená",$N$150,0)</f>
        <v>0</v>
      </c>
      <c r="AZ150" s="107">
        <f>IF($S$150="sníž. přenesená",$N$150,0)</f>
        <v>0</v>
      </c>
      <c r="BA150" s="107">
        <f>IF($S$150="nulová",$N$150,0)</f>
        <v>0</v>
      </c>
      <c r="BB150" s="63" t="s">
        <v>1501</v>
      </c>
      <c r="BC150" s="107">
        <f>ROUND($T$150*$I$150,2)</f>
        <v>1889.28</v>
      </c>
      <c r="BD150" s="63" t="s">
        <v>1582</v>
      </c>
      <c r="BE150" s="63" t="s">
        <v>2055</v>
      </c>
    </row>
    <row r="151" spans="1:57" s="3" customFormat="1" ht="39" customHeight="1">
      <c r="A151" s="100" t="s">
        <v>1881</v>
      </c>
      <c r="B151" s="100" t="s">
        <v>1578</v>
      </c>
      <c r="C151" s="98" t="s">
        <v>1852</v>
      </c>
      <c r="D151" s="431" t="s">
        <v>1853</v>
      </c>
      <c r="E151" s="432"/>
      <c r="F151" s="432"/>
      <c r="G151" s="432"/>
      <c r="H151" s="100" t="s">
        <v>1594</v>
      </c>
      <c r="I151" s="101">
        <v>4</v>
      </c>
      <c r="J151" s="424">
        <v>886.42</v>
      </c>
      <c r="K151" s="425"/>
      <c r="L151" s="425"/>
      <c r="M151" s="426"/>
      <c r="N151" s="383">
        <f>ROUND($T$151*$I$151,2)</f>
        <v>3545.68</v>
      </c>
      <c r="O151" s="432"/>
      <c r="P151" s="99" t="s">
        <v>1595</v>
      </c>
      <c r="Q151" s="16"/>
      <c r="R151" s="103"/>
      <c r="S151" s="104" t="s">
        <v>1515</v>
      </c>
      <c r="T151" s="68">
        <f>$J$151+$K$151</f>
        <v>886.42</v>
      </c>
      <c r="U151" s="68">
        <f>ROUND($J$151*$I$151,2)</f>
        <v>3545.68</v>
      </c>
      <c r="V151" s="68">
        <f>ROUND($K$151*$I$151,2)</f>
        <v>0</v>
      </c>
      <c r="Y151" s="105">
        <v>4.4600000000000004E-3</v>
      </c>
      <c r="Z151" s="105">
        <f>$Y$151*$I$151</f>
        <v>1.7840000000000002E-2</v>
      </c>
      <c r="AA151" s="105">
        <v>0</v>
      </c>
      <c r="AB151" s="106">
        <f>$AA$151*$I$151</f>
        <v>0</v>
      </c>
      <c r="AJ151" s="63" t="s">
        <v>1582</v>
      </c>
      <c r="AL151" s="63" t="s">
        <v>1578</v>
      </c>
      <c r="AM151" s="63" t="s">
        <v>1536</v>
      </c>
      <c r="AQ151" s="63" t="s">
        <v>1577</v>
      </c>
      <c r="AW151" s="107">
        <f>IF($S$151="základní",$N$151,0)</f>
        <v>3545.68</v>
      </c>
      <c r="AX151" s="107">
        <f>IF($S$151="snížená",$N$151,0)</f>
        <v>0</v>
      </c>
      <c r="AY151" s="107">
        <f>IF($S$151="zákl. přenesená",$N$151,0)</f>
        <v>0</v>
      </c>
      <c r="AZ151" s="107">
        <f>IF($S$151="sníž. přenesená",$N$151,0)</f>
        <v>0</v>
      </c>
      <c r="BA151" s="107">
        <f>IF($S$151="nulová",$N$151,0)</f>
        <v>0</v>
      </c>
      <c r="BB151" s="63" t="s">
        <v>1501</v>
      </c>
      <c r="BC151" s="107">
        <f>ROUND($T$151*$I$151,2)</f>
        <v>3545.68</v>
      </c>
      <c r="BD151" s="63" t="s">
        <v>1582</v>
      </c>
      <c r="BE151" s="63" t="s">
        <v>2056</v>
      </c>
    </row>
    <row r="152" spans="1:57" s="3" customFormat="1" ht="27" customHeight="1">
      <c r="A152" s="100" t="s">
        <v>1861</v>
      </c>
      <c r="B152" s="100" t="s">
        <v>1578</v>
      </c>
      <c r="C152" s="98" t="s">
        <v>1862</v>
      </c>
      <c r="D152" s="431" t="s">
        <v>1863</v>
      </c>
      <c r="E152" s="432"/>
      <c r="F152" s="432"/>
      <c r="G152" s="432"/>
      <c r="H152" s="100" t="s">
        <v>1648</v>
      </c>
      <c r="I152" s="101">
        <v>70</v>
      </c>
      <c r="J152" s="424">
        <v>8.1999999999999993</v>
      </c>
      <c r="K152" s="425"/>
      <c r="L152" s="425"/>
      <c r="M152" s="426"/>
      <c r="N152" s="383">
        <f>ROUND($T$152*$I$152,2)</f>
        <v>574</v>
      </c>
      <c r="O152" s="432"/>
      <c r="P152" s="99" t="s">
        <v>1595</v>
      </c>
      <c r="Q152" s="16"/>
      <c r="R152" s="103"/>
      <c r="S152" s="104" t="s">
        <v>1515</v>
      </c>
      <c r="T152" s="68">
        <f>$J$152+$K$152</f>
        <v>8.1999999999999993</v>
      </c>
      <c r="U152" s="68">
        <f>ROUND($J$152*$I$152,2)</f>
        <v>574</v>
      </c>
      <c r="V152" s="68">
        <f>ROUND($K$152*$I$152,2)</f>
        <v>0</v>
      </c>
      <c r="Y152" s="105">
        <v>0</v>
      </c>
      <c r="Z152" s="105">
        <f>$Y$152*$I$152</f>
        <v>0</v>
      </c>
      <c r="AA152" s="105">
        <v>0</v>
      </c>
      <c r="AB152" s="106">
        <f>$AA$152*$I$152</f>
        <v>0</v>
      </c>
      <c r="AJ152" s="63" t="s">
        <v>1582</v>
      </c>
      <c r="AL152" s="63" t="s">
        <v>1578</v>
      </c>
      <c r="AM152" s="63" t="s">
        <v>1536</v>
      </c>
      <c r="AQ152" s="63" t="s">
        <v>1577</v>
      </c>
      <c r="AW152" s="107">
        <f>IF($S$152="základní",$N$152,0)</f>
        <v>574</v>
      </c>
      <c r="AX152" s="107">
        <f>IF($S$152="snížená",$N$152,0)</f>
        <v>0</v>
      </c>
      <c r="AY152" s="107">
        <f>IF($S$152="zákl. přenesená",$N$152,0)</f>
        <v>0</v>
      </c>
      <c r="AZ152" s="107">
        <f>IF($S$152="sníž. přenesená",$N$152,0)</f>
        <v>0</v>
      </c>
      <c r="BA152" s="107">
        <f>IF($S$152="nulová",$N$152,0)</f>
        <v>0</v>
      </c>
      <c r="BB152" s="63" t="s">
        <v>1501</v>
      </c>
      <c r="BC152" s="107">
        <f>ROUND($T$152*$I$152,2)</f>
        <v>574</v>
      </c>
      <c r="BD152" s="63" t="s">
        <v>1582</v>
      </c>
      <c r="BE152" s="63" t="s">
        <v>1864</v>
      </c>
    </row>
    <row r="153" spans="1:57" s="3" customFormat="1" ht="27" customHeight="1">
      <c r="A153" s="100" t="s">
        <v>1865</v>
      </c>
      <c r="B153" s="100" t="s">
        <v>1578</v>
      </c>
      <c r="C153" s="98" t="s">
        <v>1866</v>
      </c>
      <c r="D153" s="431" t="s">
        <v>1867</v>
      </c>
      <c r="E153" s="432"/>
      <c r="F153" s="432"/>
      <c r="G153" s="432"/>
      <c r="H153" s="100" t="s">
        <v>1648</v>
      </c>
      <c r="I153" s="101">
        <v>184</v>
      </c>
      <c r="J153" s="424">
        <v>11.479999999999999</v>
      </c>
      <c r="K153" s="425"/>
      <c r="L153" s="425"/>
      <c r="M153" s="426"/>
      <c r="N153" s="383">
        <f>ROUND($T$153*$I$153,2)</f>
        <v>2112.3200000000002</v>
      </c>
      <c r="O153" s="432"/>
      <c r="P153" s="99" t="s">
        <v>1595</v>
      </c>
      <c r="Q153" s="16"/>
      <c r="R153" s="103"/>
      <c r="S153" s="104" t="s">
        <v>1515</v>
      </c>
      <c r="T153" s="68">
        <f>$J$153+$K$153</f>
        <v>11.479999999999999</v>
      </c>
      <c r="U153" s="68">
        <f>ROUND($J$153*$I$153,2)</f>
        <v>2112.3200000000002</v>
      </c>
      <c r="V153" s="68">
        <f>ROUND($K$153*$I$153,2)</f>
        <v>0</v>
      </c>
      <c r="Y153" s="105">
        <v>0</v>
      </c>
      <c r="Z153" s="105">
        <f>$Y$153*$I$153</f>
        <v>0</v>
      </c>
      <c r="AA153" s="105">
        <v>0</v>
      </c>
      <c r="AB153" s="106">
        <f>$AA$153*$I$153</f>
        <v>0</v>
      </c>
      <c r="AJ153" s="63" t="s">
        <v>1582</v>
      </c>
      <c r="AL153" s="63" t="s">
        <v>1578</v>
      </c>
      <c r="AM153" s="63" t="s">
        <v>1536</v>
      </c>
      <c r="AQ153" s="63" t="s">
        <v>1577</v>
      </c>
      <c r="AW153" s="107">
        <f>IF($S$153="základní",$N$153,0)</f>
        <v>2112.3200000000002</v>
      </c>
      <c r="AX153" s="107">
        <f>IF($S$153="snížená",$N$153,0)</f>
        <v>0</v>
      </c>
      <c r="AY153" s="107">
        <f>IF($S$153="zákl. přenesená",$N$153,0)</f>
        <v>0</v>
      </c>
      <c r="AZ153" s="107">
        <f>IF($S$153="sníž. přenesená",$N$153,0)</f>
        <v>0</v>
      </c>
      <c r="BA153" s="107">
        <f>IF($S$153="nulová",$N$153,0)</f>
        <v>0</v>
      </c>
      <c r="BB153" s="63" t="s">
        <v>1501</v>
      </c>
      <c r="BC153" s="107">
        <f>ROUND($T$153*$I$153,2)</f>
        <v>2112.3200000000002</v>
      </c>
      <c r="BD153" s="63" t="s">
        <v>1582</v>
      </c>
      <c r="BE153" s="63" t="s">
        <v>1868</v>
      </c>
    </row>
    <row r="154" spans="1:57" s="3" customFormat="1" ht="27" customHeight="1">
      <c r="A154" s="100" t="s">
        <v>1885</v>
      </c>
      <c r="B154" s="100" t="s">
        <v>1578</v>
      </c>
      <c r="C154" s="98" t="s">
        <v>1870</v>
      </c>
      <c r="D154" s="431" t="s">
        <v>1871</v>
      </c>
      <c r="E154" s="432"/>
      <c r="F154" s="432"/>
      <c r="G154" s="432"/>
      <c r="H154" s="100" t="s">
        <v>1648</v>
      </c>
      <c r="I154" s="101">
        <v>32</v>
      </c>
      <c r="J154" s="424">
        <v>13.94</v>
      </c>
      <c r="K154" s="425"/>
      <c r="L154" s="425"/>
      <c r="M154" s="426"/>
      <c r="N154" s="383">
        <f>ROUND($T$154*$I$154,2)</f>
        <v>446.08</v>
      </c>
      <c r="O154" s="432"/>
      <c r="P154" s="99" t="s">
        <v>1595</v>
      </c>
      <c r="Q154" s="16"/>
      <c r="R154" s="103"/>
      <c r="S154" s="104" t="s">
        <v>1515</v>
      </c>
      <c r="T154" s="68">
        <f>$J$154+$K$154</f>
        <v>13.94</v>
      </c>
      <c r="U154" s="68">
        <f>ROUND($J$154*$I$154,2)</f>
        <v>446.08</v>
      </c>
      <c r="V154" s="68">
        <f>ROUND($K$154*$I$154,2)</f>
        <v>0</v>
      </c>
      <c r="Y154" s="105">
        <v>0</v>
      </c>
      <c r="Z154" s="105">
        <f>$Y$154*$I$154</f>
        <v>0</v>
      </c>
      <c r="AA154" s="105">
        <v>0</v>
      </c>
      <c r="AB154" s="106">
        <f>$AA$154*$I$154</f>
        <v>0</v>
      </c>
      <c r="AJ154" s="63" t="s">
        <v>1582</v>
      </c>
      <c r="AL154" s="63" t="s">
        <v>1578</v>
      </c>
      <c r="AM154" s="63" t="s">
        <v>1536</v>
      </c>
      <c r="AQ154" s="63" t="s">
        <v>1577</v>
      </c>
      <c r="AW154" s="107">
        <f>IF($S$154="základní",$N$154,0)</f>
        <v>446.08</v>
      </c>
      <c r="AX154" s="107">
        <f>IF($S$154="snížená",$N$154,0)</f>
        <v>0</v>
      </c>
      <c r="AY154" s="107">
        <f>IF($S$154="zákl. přenesená",$N$154,0)</f>
        <v>0</v>
      </c>
      <c r="AZ154" s="107">
        <f>IF($S$154="sníž. přenesená",$N$154,0)</f>
        <v>0</v>
      </c>
      <c r="BA154" s="107">
        <f>IF($S$154="nulová",$N$154,0)</f>
        <v>0</v>
      </c>
      <c r="BB154" s="63" t="s">
        <v>1501</v>
      </c>
      <c r="BC154" s="107">
        <f>ROUND($T$154*$I$154,2)</f>
        <v>446.08</v>
      </c>
      <c r="BD154" s="63" t="s">
        <v>1582</v>
      </c>
      <c r="BE154" s="63" t="s">
        <v>2057</v>
      </c>
    </row>
    <row r="155" spans="1:57" s="3" customFormat="1" ht="27" customHeight="1">
      <c r="A155" s="100" t="s">
        <v>1873</v>
      </c>
      <c r="B155" s="100" t="s">
        <v>1578</v>
      </c>
      <c r="C155" s="98" t="s">
        <v>2058</v>
      </c>
      <c r="D155" s="431" t="s">
        <v>2059</v>
      </c>
      <c r="E155" s="432"/>
      <c r="F155" s="432"/>
      <c r="G155" s="432"/>
      <c r="H155" s="100" t="s">
        <v>1594</v>
      </c>
      <c r="I155" s="101">
        <v>1</v>
      </c>
      <c r="J155" s="424">
        <v>90.199999999999989</v>
      </c>
      <c r="K155" s="425"/>
      <c r="L155" s="425"/>
      <c r="M155" s="426"/>
      <c r="N155" s="383">
        <f>ROUND($T$155*$I$155,2)</f>
        <v>90.2</v>
      </c>
      <c r="O155" s="432"/>
      <c r="P155" s="99" t="s">
        <v>1595</v>
      </c>
      <c r="Q155" s="16"/>
      <c r="R155" s="103"/>
      <c r="S155" s="104" t="s">
        <v>1515</v>
      </c>
      <c r="T155" s="68">
        <f>$J$155+$K$155</f>
        <v>90.199999999999989</v>
      </c>
      <c r="U155" s="68">
        <f>ROUND($J$155*$I$155,2)</f>
        <v>90.2</v>
      </c>
      <c r="V155" s="68">
        <f>ROUND($K$155*$I$155,2)</f>
        <v>0</v>
      </c>
      <c r="Y155" s="105">
        <v>3.2000000000000003E-4</v>
      </c>
      <c r="Z155" s="105">
        <f>$Y$155*$I$155</f>
        <v>3.2000000000000003E-4</v>
      </c>
      <c r="AA155" s="105">
        <v>0</v>
      </c>
      <c r="AB155" s="106">
        <f>$AA$155*$I$155</f>
        <v>0</v>
      </c>
      <c r="AJ155" s="63" t="s">
        <v>1582</v>
      </c>
      <c r="AL155" s="63" t="s">
        <v>1578</v>
      </c>
      <c r="AM155" s="63" t="s">
        <v>1536</v>
      </c>
      <c r="AQ155" s="63" t="s">
        <v>1577</v>
      </c>
      <c r="AW155" s="107">
        <f>IF($S$155="základní",$N$155,0)</f>
        <v>90.2</v>
      </c>
      <c r="AX155" s="107">
        <f>IF($S$155="snížená",$N$155,0)</f>
        <v>0</v>
      </c>
      <c r="AY155" s="107">
        <f>IF($S$155="zákl. přenesená",$N$155,0)</f>
        <v>0</v>
      </c>
      <c r="AZ155" s="107">
        <f>IF($S$155="sníž. přenesená",$N$155,0)</f>
        <v>0</v>
      </c>
      <c r="BA155" s="107">
        <f>IF($S$155="nulová",$N$155,0)</f>
        <v>0</v>
      </c>
      <c r="BB155" s="63" t="s">
        <v>1501</v>
      </c>
      <c r="BC155" s="107">
        <f>ROUND($T$155*$I$155,2)</f>
        <v>90.2</v>
      </c>
      <c r="BD155" s="63" t="s">
        <v>1582</v>
      </c>
      <c r="BE155" s="63" t="s">
        <v>2060</v>
      </c>
    </row>
    <row r="156" spans="1:57" s="3" customFormat="1" ht="27" customHeight="1">
      <c r="A156" s="100" t="s">
        <v>1905</v>
      </c>
      <c r="B156" s="100" t="s">
        <v>1578</v>
      </c>
      <c r="C156" s="98" t="s">
        <v>2061</v>
      </c>
      <c r="D156" s="431" t="s">
        <v>2062</v>
      </c>
      <c r="E156" s="432"/>
      <c r="F156" s="432"/>
      <c r="G156" s="432"/>
      <c r="H156" s="100" t="s">
        <v>1594</v>
      </c>
      <c r="I156" s="101">
        <v>1</v>
      </c>
      <c r="J156" s="424">
        <v>100.86</v>
      </c>
      <c r="K156" s="425"/>
      <c r="L156" s="425"/>
      <c r="M156" s="426"/>
      <c r="N156" s="383">
        <f>ROUND($T$156*$I$156,2)</f>
        <v>100.86</v>
      </c>
      <c r="O156" s="432"/>
      <c r="P156" s="99" t="s">
        <v>1595</v>
      </c>
      <c r="Q156" s="16"/>
      <c r="R156" s="103"/>
      <c r="S156" s="104" t="s">
        <v>1515</v>
      </c>
      <c r="T156" s="68">
        <f>$J$156+$K$156</f>
        <v>100.86</v>
      </c>
      <c r="U156" s="68">
        <f>ROUND($J$156*$I$156,2)</f>
        <v>100.86</v>
      </c>
      <c r="V156" s="68">
        <f>ROUND($K$156*$I$156,2)</f>
        <v>0</v>
      </c>
      <c r="Y156" s="105">
        <v>3.8999999999999999E-4</v>
      </c>
      <c r="Z156" s="105">
        <f>$Y$156*$I$156</f>
        <v>3.8999999999999999E-4</v>
      </c>
      <c r="AA156" s="105">
        <v>0</v>
      </c>
      <c r="AB156" s="106">
        <f>$AA$156*$I$156</f>
        <v>0</v>
      </c>
      <c r="AJ156" s="63" t="s">
        <v>1582</v>
      </c>
      <c r="AL156" s="63" t="s">
        <v>1578</v>
      </c>
      <c r="AM156" s="63" t="s">
        <v>1536</v>
      </c>
      <c r="AQ156" s="63" t="s">
        <v>1577</v>
      </c>
      <c r="AW156" s="107">
        <f>IF($S$156="základní",$N$156,0)</f>
        <v>100.86</v>
      </c>
      <c r="AX156" s="107">
        <f>IF($S$156="snížená",$N$156,0)</f>
        <v>0</v>
      </c>
      <c r="AY156" s="107">
        <f>IF($S$156="zákl. přenesená",$N$156,0)</f>
        <v>0</v>
      </c>
      <c r="AZ156" s="107">
        <f>IF($S$156="sníž. přenesená",$N$156,0)</f>
        <v>0</v>
      </c>
      <c r="BA156" s="107">
        <f>IF($S$156="nulová",$N$156,0)</f>
        <v>0</v>
      </c>
      <c r="BB156" s="63" t="s">
        <v>1501</v>
      </c>
      <c r="BC156" s="107">
        <f>ROUND($T$156*$I$156,2)</f>
        <v>100.86</v>
      </c>
      <c r="BD156" s="63" t="s">
        <v>1582</v>
      </c>
      <c r="BE156" s="63" t="s">
        <v>2063</v>
      </c>
    </row>
    <row r="157" spans="1:57" s="3" customFormat="1" ht="27" customHeight="1">
      <c r="A157" s="100" t="s">
        <v>1909</v>
      </c>
      <c r="B157" s="100" t="s">
        <v>1578</v>
      </c>
      <c r="C157" s="98" t="s">
        <v>2064</v>
      </c>
      <c r="D157" s="431" t="s">
        <v>2065</v>
      </c>
      <c r="E157" s="432"/>
      <c r="F157" s="432"/>
      <c r="G157" s="432"/>
      <c r="H157" s="100" t="s">
        <v>1594</v>
      </c>
      <c r="I157" s="101">
        <v>2</v>
      </c>
      <c r="J157" s="424">
        <v>116.44</v>
      </c>
      <c r="K157" s="425"/>
      <c r="L157" s="425"/>
      <c r="M157" s="426"/>
      <c r="N157" s="383">
        <f>ROUND($T$157*$I$157,2)</f>
        <v>232.88</v>
      </c>
      <c r="O157" s="432"/>
      <c r="P157" s="99" t="s">
        <v>1595</v>
      </c>
      <c r="Q157" s="16"/>
      <c r="R157" s="103"/>
      <c r="S157" s="104" t="s">
        <v>1515</v>
      </c>
      <c r="T157" s="68">
        <f>$J$157+$K$157</f>
        <v>116.44</v>
      </c>
      <c r="U157" s="68">
        <f>ROUND($J$157*$I$157,2)</f>
        <v>232.88</v>
      </c>
      <c r="V157" s="68">
        <f>ROUND($K$157*$I$157,2)</f>
        <v>0</v>
      </c>
      <c r="Y157" s="105">
        <v>5.0000000000000001E-4</v>
      </c>
      <c r="Z157" s="105">
        <f>$Y$157*$I$157</f>
        <v>1E-3</v>
      </c>
      <c r="AA157" s="105">
        <v>0</v>
      </c>
      <c r="AB157" s="106">
        <f>$AA$157*$I$157</f>
        <v>0</v>
      </c>
      <c r="AJ157" s="63" t="s">
        <v>1582</v>
      </c>
      <c r="AL157" s="63" t="s">
        <v>1578</v>
      </c>
      <c r="AM157" s="63" t="s">
        <v>1536</v>
      </c>
      <c r="AQ157" s="63" t="s">
        <v>1577</v>
      </c>
      <c r="AW157" s="107">
        <f>IF($S$157="základní",$N$157,0)</f>
        <v>232.88</v>
      </c>
      <c r="AX157" s="107">
        <f>IF($S$157="snížená",$N$157,0)</f>
        <v>0</v>
      </c>
      <c r="AY157" s="107">
        <f>IF($S$157="zákl. přenesená",$N$157,0)</f>
        <v>0</v>
      </c>
      <c r="AZ157" s="107">
        <f>IF($S$157="sníž. přenesená",$N$157,0)</f>
        <v>0</v>
      </c>
      <c r="BA157" s="107">
        <f>IF($S$157="nulová",$N$157,0)</f>
        <v>0</v>
      </c>
      <c r="BB157" s="63" t="s">
        <v>1501</v>
      </c>
      <c r="BC157" s="107">
        <f>ROUND($T$157*$I$157,2)</f>
        <v>232.88</v>
      </c>
      <c r="BD157" s="63" t="s">
        <v>1582</v>
      </c>
      <c r="BE157" s="63" t="s">
        <v>2066</v>
      </c>
    </row>
    <row r="158" spans="1:57" s="3" customFormat="1" ht="27" customHeight="1">
      <c r="A158" s="100" t="s">
        <v>1877</v>
      </c>
      <c r="B158" s="100" t="s">
        <v>1578</v>
      </c>
      <c r="C158" s="98" t="s">
        <v>1878</v>
      </c>
      <c r="D158" s="431" t="s">
        <v>1879</v>
      </c>
      <c r="E158" s="432"/>
      <c r="F158" s="432"/>
      <c r="G158" s="432"/>
      <c r="H158" s="100" t="s">
        <v>1618</v>
      </c>
      <c r="I158" s="101">
        <v>1.976</v>
      </c>
      <c r="J158" s="424">
        <v>662.56</v>
      </c>
      <c r="K158" s="425"/>
      <c r="L158" s="425"/>
      <c r="M158" s="426"/>
      <c r="N158" s="383">
        <f>ROUND($T$158*$I$158,2)</f>
        <v>1309.22</v>
      </c>
      <c r="O158" s="432"/>
      <c r="P158" s="99" t="s">
        <v>1595</v>
      </c>
      <c r="Q158" s="16"/>
      <c r="R158" s="103"/>
      <c r="S158" s="104" t="s">
        <v>1515</v>
      </c>
      <c r="T158" s="68">
        <f>$J$158+$K$158</f>
        <v>662.56</v>
      </c>
      <c r="U158" s="68">
        <f>ROUND($J$158*$I$158,2)</f>
        <v>1309.22</v>
      </c>
      <c r="V158" s="68">
        <f>ROUND($K$158*$I$158,2)</f>
        <v>0</v>
      </c>
      <c r="Y158" s="105">
        <v>0</v>
      </c>
      <c r="Z158" s="105">
        <f>$Y$158*$I$158</f>
        <v>0</v>
      </c>
      <c r="AA158" s="105">
        <v>0</v>
      </c>
      <c r="AB158" s="106">
        <f>$AA$158*$I$158</f>
        <v>0</v>
      </c>
      <c r="AJ158" s="63" t="s">
        <v>1582</v>
      </c>
      <c r="AL158" s="63" t="s">
        <v>1578</v>
      </c>
      <c r="AM158" s="63" t="s">
        <v>1536</v>
      </c>
      <c r="AQ158" s="63" t="s">
        <v>1577</v>
      </c>
      <c r="AW158" s="107">
        <f>IF($S$158="základní",$N$158,0)</f>
        <v>1309.22</v>
      </c>
      <c r="AX158" s="107">
        <f>IF($S$158="snížená",$N$158,0)</f>
        <v>0</v>
      </c>
      <c r="AY158" s="107">
        <f>IF($S$158="zákl. přenesená",$N$158,0)</f>
        <v>0</v>
      </c>
      <c r="AZ158" s="107">
        <f>IF($S$158="sníž. přenesená",$N$158,0)</f>
        <v>0</v>
      </c>
      <c r="BA158" s="107">
        <f>IF($S$158="nulová",$N$158,0)</f>
        <v>0</v>
      </c>
      <c r="BB158" s="63" t="s">
        <v>1501</v>
      </c>
      <c r="BC158" s="107">
        <f>ROUND($T$158*$I$158,2)</f>
        <v>1309.22</v>
      </c>
      <c r="BD158" s="63" t="s">
        <v>1582</v>
      </c>
      <c r="BE158" s="63" t="s">
        <v>1880</v>
      </c>
    </row>
    <row r="159" spans="1:57" s="87" customFormat="1" ht="30.75" customHeight="1">
      <c r="B159" s="96" t="s">
        <v>1559</v>
      </c>
      <c r="K159" s="433">
        <f>$BC$159</f>
        <v>5971.05</v>
      </c>
      <c r="L159" s="434"/>
      <c r="M159" s="434"/>
      <c r="N159" s="435" t="s">
        <v>1576</v>
      </c>
      <c r="O159" s="434"/>
      <c r="Q159" s="88"/>
      <c r="R159" s="91"/>
      <c r="U159" s="92">
        <f>SUM($U$160:$U$164)</f>
        <v>5971.05</v>
      </c>
      <c r="V159" s="92">
        <f>SUM($V$160:$V$164)</f>
        <v>0</v>
      </c>
      <c r="X159" s="93">
        <f>SUM($X$160:$X$164)</f>
        <v>0</v>
      </c>
      <c r="Z159" s="93">
        <f>SUM($Z$160:$Z$164)</f>
        <v>2.664E-2</v>
      </c>
      <c r="AB159" s="94">
        <f>SUM($AB$160:$AB$164)</f>
        <v>0</v>
      </c>
      <c r="AJ159" s="90" t="s">
        <v>1536</v>
      </c>
      <c r="AL159" s="90" t="s">
        <v>1530</v>
      </c>
      <c r="AM159" s="90" t="s">
        <v>1501</v>
      </c>
      <c r="AQ159" s="90" t="s">
        <v>1577</v>
      </c>
      <c r="BC159" s="95">
        <f>SUM($BC$160:$BC$164)</f>
        <v>5971.05</v>
      </c>
    </row>
    <row r="160" spans="1:57" s="3" customFormat="1" ht="39" customHeight="1">
      <c r="A160" s="100" t="s">
        <v>1889</v>
      </c>
      <c r="B160" s="100" t="s">
        <v>1578</v>
      </c>
      <c r="C160" s="98" t="s">
        <v>1890</v>
      </c>
      <c r="D160" s="431" t="s">
        <v>1891</v>
      </c>
      <c r="E160" s="432"/>
      <c r="F160" s="432"/>
      <c r="G160" s="432"/>
      <c r="H160" s="100" t="s">
        <v>1594</v>
      </c>
      <c r="I160" s="101">
        <v>24</v>
      </c>
      <c r="J160" s="424">
        <v>93.47999999999999</v>
      </c>
      <c r="K160" s="425"/>
      <c r="L160" s="425"/>
      <c r="M160" s="426"/>
      <c r="N160" s="383">
        <f>ROUND($T$160*$I$160,2)</f>
        <v>2243.52</v>
      </c>
      <c r="O160" s="432"/>
      <c r="P160" s="99" t="s">
        <v>1595</v>
      </c>
      <c r="Q160" s="16"/>
      <c r="R160" s="103"/>
      <c r="S160" s="104" t="s">
        <v>1515</v>
      </c>
      <c r="T160" s="68">
        <f>$J$160+$K$160</f>
        <v>93.47999999999999</v>
      </c>
      <c r="U160" s="68">
        <f>ROUND($J$160*$I$160,2)</f>
        <v>2243.52</v>
      </c>
      <c r="V160" s="68">
        <f>ROUND($K$160*$I$160,2)</f>
        <v>0</v>
      </c>
      <c r="Y160" s="105">
        <v>2.7E-4</v>
      </c>
      <c r="Z160" s="105">
        <f>$Y$160*$I$160</f>
        <v>6.4799999999999996E-3</v>
      </c>
      <c r="AA160" s="105">
        <v>0</v>
      </c>
      <c r="AB160" s="106">
        <f>$AA$160*$I$160</f>
        <v>0</v>
      </c>
      <c r="AJ160" s="63" t="s">
        <v>1582</v>
      </c>
      <c r="AL160" s="63" t="s">
        <v>1578</v>
      </c>
      <c r="AM160" s="63" t="s">
        <v>1536</v>
      </c>
      <c r="AQ160" s="63" t="s">
        <v>1577</v>
      </c>
      <c r="AW160" s="107">
        <f>IF($S$160="základní",$N$160,0)</f>
        <v>2243.52</v>
      </c>
      <c r="AX160" s="107">
        <f>IF($S$160="snížená",$N$160,0)</f>
        <v>0</v>
      </c>
      <c r="AY160" s="107">
        <f>IF($S$160="zákl. přenesená",$N$160,0)</f>
        <v>0</v>
      </c>
      <c r="AZ160" s="107">
        <f>IF($S$160="sníž. přenesená",$N$160,0)</f>
        <v>0</v>
      </c>
      <c r="BA160" s="107">
        <f>IF($S$160="nulová",$N$160,0)</f>
        <v>0</v>
      </c>
      <c r="BB160" s="63" t="s">
        <v>1501</v>
      </c>
      <c r="BC160" s="107">
        <f>ROUND($T$160*$I$160,2)</f>
        <v>2243.52</v>
      </c>
      <c r="BD160" s="63" t="s">
        <v>1582</v>
      </c>
      <c r="BE160" s="63" t="s">
        <v>1892</v>
      </c>
    </row>
    <row r="161" spans="1:57" s="3" customFormat="1" ht="27" customHeight="1">
      <c r="A161" s="100" t="s">
        <v>1897</v>
      </c>
      <c r="B161" s="100" t="s">
        <v>1578</v>
      </c>
      <c r="C161" s="98" t="s">
        <v>1898</v>
      </c>
      <c r="D161" s="431" t="s">
        <v>1899</v>
      </c>
      <c r="E161" s="432"/>
      <c r="F161" s="432"/>
      <c r="G161" s="432"/>
      <c r="H161" s="100" t="s">
        <v>1594</v>
      </c>
      <c r="I161" s="101">
        <v>24</v>
      </c>
      <c r="J161" s="424">
        <v>93.47999999999999</v>
      </c>
      <c r="K161" s="425"/>
      <c r="L161" s="425"/>
      <c r="M161" s="426"/>
      <c r="N161" s="383">
        <f>ROUND($T$161*$I$161,2)</f>
        <v>2243.52</v>
      </c>
      <c r="O161" s="432"/>
      <c r="P161" s="99" t="s">
        <v>1595</v>
      </c>
      <c r="Q161" s="16"/>
      <c r="R161" s="103"/>
      <c r="S161" s="104" t="s">
        <v>1515</v>
      </c>
      <c r="T161" s="68">
        <f>$J$161+$K$161</f>
        <v>93.47999999999999</v>
      </c>
      <c r="U161" s="68">
        <f>ROUND($J$161*$I$161,2)</f>
        <v>2243.52</v>
      </c>
      <c r="V161" s="68">
        <f>ROUND($K$161*$I$161,2)</f>
        <v>0</v>
      </c>
      <c r="Y161" s="105">
        <v>2.2000000000000001E-4</v>
      </c>
      <c r="Z161" s="105">
        <f>$Y$161*$I$161</f>
        <v>5.28E-3</v>
      </c>
      <c r="AA161" s="105">
        <v>0</v>
      </c>
      <c r="AB161" s="106">
        <f>$AA$161*$I$161</f>
        <v>0</v>
      </c>
      <c r="AJ161" s="63" t="s">
        <v>1582</v>
      </c>
      <c r="AL161" s="63" t="s">
        <v>1578</v>
      </c>
      <c r="AM161" s="63" t="s">
        <v>1536</v>
      </c>
      <c r="AQ161" s="63" t="s">
        <v>1577</v>
      </c>
      <c r="AW161" s="107">
        <f>IF($S$161="základní",$N$161,0)</f>
        <v>2243.52</v>
      </c>
      <c r="AX161" s="107">
        <f>IF($S$161="snížená",$N$161,0)</f>
        <v>0</v>
      </c>
      <c r="AY161" s="107">
        <f>IF($S$161="zákl. přenesená",$N$161,0)</f>
        <v>0</v>
      </c>
      <c r="AZ161" s="107">
        <f>IF($S$161="sníž. přenesená",$N$161,0)</f>
        <v>0</v>
      </c>
      <c r="BA161" s="107">
        <f>IF($S$161="nulová",$N$161,0)</f>
        <v>0</v>
      </c>
      <c r="BB161" s="63" t="s">
        <v>1501</v>
      </c>
      <c r="BC161" s="107">
        <f>ROUND($T$161*$I$161,2)</f>
        <v>2243.52</v>
      </c>
      <c r="BD161" s="63" t="s">
        <v>1582</v>
      </c>
      <c r="BE161" s="63" t="s">
        <v>1900</v>
      </c>
    </row>
    <row r="162" spans="1:57" s="3" customFormat="1" ht="27" customHeight="1">
      <c r="A162" s="100" t="s">
        <v>1893</v>
      </c>
      <c r="B162" s="100" t="s">
        <v>1578</v>
      </c>
      <c r="C162" s="98" t="s">
        <v>2067</v>
      </c>
      <c r="D162" s="431" t="s">
        <v>2068</v>
      </c>
      <c r="E162" s="432"/>
      <c r="F162" s="432"/>
      <c r="G162" s="432"/>
      <c r="H162" s="100" t="s">
        <v>1594</v>
      </c>
      <c r="I162" s="101">
        <v>2</v>
      </c>
      <c r="J162" s="424">
        <v>617.45999999999992</v>
      </c>
      <c r="K162" s="425"/>
      <c r="L162" s="425"/>
      <c r="M162" s="426"/>
      <c r="N162" s="383">
        <f>ROUND($T$162*$I$162,2)</f>
        <v>1234.92</v>
      </c>
      <c r="O162" s="432"/>
      <c r="P162" s="99" t="s">
        <v>1595</v>
      </c>
      <c r="Q162" s="16"/>
      <c r="R162" s="103"/>
      <c r="S162" s="104" t="s">
        <v>1515</v>
      </c>
      <c r="T162" s="68">
        <f>$J$162+$K$162</f>
        <v>617.45999999999992</v>
      </c>
      <c r="U162" s="68">
        <f>ROUND($J$162*$I$162,2)</f>
        <v>1234.92</v>
      </c>
      <c r="V162" s="68">
        <f>ROUND($K$162*$I$162,2)</f>
        <v>0</v>
      </c>
      <c r="Y162" s="105">
        <v>1.6800000000000001E-3</v>
      </c>
      <c r="Z162" s="105">
        <f>$Y$162*$I$162</f>
        <v>3.3600000000000001E-3</v>
      </c>
      <c r="AA162" s="105">
        <v>0</v>
      </c>
      <c r="AB162" s="106">
        <f>$AA$162*$I$162</f>
        <v>0</v>
      </c>
      <c r="AJ162" s="63" t="s">
        <v>1582</v>
      </c>
      <c r="AL162" s="63" t="s">
        <v>1578</v>
      </c>
      <c r="AM162" s="63" t="s">
        <v>1536</v>
      </c>
      <c r="AQ162" s="63" t="s">
        <v>1577</v>
      </c>
      <c r="AW162" s="107">
        <f>IF($S$162="základní",$N$162,0)</f>
        <v>1234.92</v>
      </c>
      <c r="AX162" s="107">
        <f>IF($S$162="snížená",$N$162,0)</f>
        <v>0</v>
      </c>
      <c r="AY162" s="107">
        <f>IF($S$162="zákl. přenesená",$N$162,0)</f>
        <v>0</v>
      </c>
      <c r="AZ162" s="107">
        <f>IF($S$162="sníž. přenesená",$N$162,0)</f>
        <v>0</v>
      </c>
      <c r="BA162" s="107">
        <f>IF($S$162="nulová",$N$162,0)</f>
        <v>0</v>
      </c>
      <c r="BB162" s="63" t="s">
        <v>1501</v>
      </c>
      <c r="BC162" s="107">
        <f>ROUND($T$162*$I$162,2)</f>
        <v>1234.92</v>
      </c>
      <c r="BD162" s="63" t="s">
        <v>1582</v>
      </c>
      <c r="BE162" s="63" t="s">
        <v>2069</v>
      </c>
    </row>
    <row r="163" spans="1:57" s="3" customFormat="1" ht="15.75" customHeight="1">
      <c r="A163" s="100" t="s">
        <v>1913</v>
      </c>
      <c r="B163" s="100" t="s">
        <v>1578</v>
      </c>
      <c r="C163" s="98" t="s">
        <v>1914</v>
      </c>
      <c r="D163" s="431" t="s">
        <v>1915</v>
      </c>
      <c r="E163" s="432"/>
      <c r="F163" s="432"/>
      <c r="G163" s="432"/>
      <c r="H163" s="100" t="s">
        <v>1594</v>
      </c>
      <c r="I163" s="101">
        <v>48</v>
      </c>
      <c r="J163" s="424">
        <v>4.92</v>
      </c>
      <c r="K163" s="425"/>
      <c r="L163" s="425"/>
      <c r="M163" s="426"/>
      <c r="N163" s="383">
        <f>ROUND($T$163*$I$163,2)</f>
        <v>236.16</v>
      </c>
      <c r="O163" s="432"/>
      <c r="P163" s="99" t="s">
        <v>1595</v>
      </c>
      <c r="Q163" s="16"/>
      <c r="R163" s="103"/>
      <c r="S163" s="104" t="s">
        <v>1515</v>
      </c>
      <c r="T163" s="68">
        <f>$J$163+$K$163</f>
        <v>4.92</v>
      </c>
      <c r="U163" s="68">
        <f>ROUND($J$163*$I$163,2)</f>
        <v>236.16</v>
      </c>
      <c r="V163" s="68">
        <f>ROUND($K$163*$I$163,2)</f>
        <v>0</v>
      </c>
      <c r="Y163" s="105">
        <v>2.4000000000000001E-4</v>
      </c>
      <c r="Z163" s="105">
        <f>$Y$163*$I$163</f>
        <v>1.1520000000000001E-2</v>
      </c>
      <c r="AA163" s="105">
        <v>0</v>
      </c>
      <c r="AB163" s="106">
        <f>$AA$163*$I$163</f>
        <v>0</v>
      </c>
      <c r="AJ163" s="63" t="s">
        <v>1582</v>
      </c>
      <c r="AL163" s="63" t="s">
        <v>1578</v>
      </c>
      <c r="AM163" s="63" t="s">
        <v>1536</v>
      </c>
      <c r="AQ163" s="63" t="s">
        <v>1577</v>
      </c>
      <c r="AW163" s="107">
        <f>IF($S$163="základní",$N$163,0)</f>
        <v>236.16</v>
      </c>
      <c r="AX163" s="107">
        <f>IF($S$163="snížená",$N$163,0)</f>
        <v>0</v>
      </c>
      <c r="AY163" s="107">
        <f>IF($S$163="zákl. přenesená",$N$163,0)</f>
        <v>0</v>
      </c>
      <c r="AZ163" s="107">
        <f>IF($S$163="sníž. přenesená",$N$163,0)</f>
        <v>0</v>
      </c>
      <c r="BA163" s="107">
        <f>IF($S$163="nulová",$N$163,0)</f>
        <v>0</v>
      </c>
      <c r="BB163" s="63" t="s">
        <v>1501</v>
      </c>
      <c r="BC163" s="107">
        <f>ROUND($T$163*$I$163,2)</f>
        <v>236.16</v>
      </c>
      <c r="BD163" s="63" t="s">
        <v>1582</v>
      </c>
      <c r="BE163" s="63" t="s">
        <v>1916</v>
      </c>
    </row>
    <row r="164" spans="1:57" s="3" customFormat="1" ht="27" customHeight="1">
      <c r="A164" s="100" t="s">
        <v>1917</v>
      </c>
      <c r="B164" s="100" t="s">
        <v>1578</v>
      </c>
      <c r="C164" s="98" t="s">
        <v>1616</v>
      </c>
      <c r="D164" s="431" t="s">
        <v>1617</v>
      </c>
      <c r="E164" s="432"/>
      <c r="F164" s="432"/>
      <c r="G164" s="432"/>
      <c r="H164" s="100" t="s">
        <v>1618</v>
      </c>
      <c r="I164" s="101">
        <v>2.7E-2</v>
      </c>
      <c r="J164" s="424">
        <v>478.88</v>
      </c>
      <c r="K164" s="425"/>
      <c r="L164" s="425"/>
      <c r="M164" s="426"/>
      <c r="N164" s="383">
        <f>ROUND($T$164*$I$164,2)</f>
        <v>12.93</v>
      </c>
      <c r="O164" s="432"/>
      <c r="P164" s="99" t="s">
        <v>1595</v>
      </c>
      <c r="Q164" s="16"/>
      <c r="R164" s="103"/>
      <c r="S164" s="104" t="s">
        <v>1515</v>
      </c>
      <c r="T164" s="68">
        <f>$J$164+$K$164</f>
        <v>478.88</v>
      </c>
      <c r="U164" s="68">
        <f>ROUND($J$164*$I$164,2)</f>
        <v>12.93</v>
      </c>
      <c r="V164" s="68">
        <f>ROUND($K$164*$I$164,2)</f>
        <v>0</v>
      </c>
      <c r="Y164" s="105">
        <v>0</v>
      </c>
      <c r="Z164" s="105">
        <f>$Y$164*$I$164</f>
        <v>0</v>
      </c>
      <c r="AA164" s="105">
        <v>0</v>
      </c>
      <c r="AB164" s="106">
        <f>$AA$164*$I$164</f>
        <v>0</v>
      </c>
      <c r="AJ164" s="63" t="s">
        <v>1582</v>
      </c>
      <c r="AL164" s="63" t="s">
        <v>1578</v>
      </c>
      <c r="AM164" s="63" t="s">
        <v>1536</v>
      </c>
      <c r="AQ164" s="63" t="s">
        <v>1577</v>
      </c>
      <c r="AW164" s="107">
        <f>IF($S$164="základní",$N$164,0)</f>
        <v>12.93</v>
      </c>
      <c r="AX164" s="107">
        <f>IF($S$164="snížená",$N$164,0)</f>
        <v>0</v>
      </c>
      <c r="AY164" s="107">
        <f>IF($S$164="zákl. přenesená",$N$164,0)</f>
        <v>0</v>
      </c>
      <c r="AZ164" s="107">
        <f>IF($S$164="sníž. přenesená",$N$164,0)</f>
        <v>0</v>
      </c>
      <c r="BA164" s="107">
        <f>IF($S$164="nulová",$N$164,0)</f>
        <v>0</v>
      </c>
      <c r="BB164" s="63" t="s">
        <v>1501</v>
      </c>
      <c r="BC164" s="107">
        <f>ROUND($T$164*$I$164,2)</f>
        <v>12.93</v>
      </c>
      <c r="BD164" s="63" t="s">
        <v>1582</v>
      </c>
      <c r="BE164" s="63" t="s">
        <v>1619</v>
      </c>
    </row>
    <row r="165" spans="1:57" s="87" customFormat="1" ht="30.75" customHeight="1">
      <c r="B165" s="96" t="s">
        <v>1626</v>
      </c>
      <c r="K165" s="433">
        <f>$BC$165</f>
        <v>8010.15</v>
      </c>
      <c r="L165" s="434"/>
      <c r="M165" s="434"/>
      <c r="N165" s="435" t="s">
        <v>1576</v>
      </c>
      <c r="O165" s="434"/>
      <c r="Q165" s="88"/>
      <c r="R165" s="91"/>
      <c r="U165" s="92">
        <f>SUM($U$166:$U$168)</f>
        <v>8010.15</v>
      </c>
      <c r="V165" s="92">
        <f>SUM($V$166:$V$168)</f>
        <v>0</v>
      </c>
      <c r="X165" s="93">
        <f>SUM($X$166:$X$168)</f>
        <v>0</v>
      </c>
      <c r="Z165" s="93">
        <f>SUM($Z$166:$Z$168)</f>
        <v>0.18115999999999999</v>
      </c>
      <c r="AB165" s="94">
        <f>SUM($AB$166:$AB$168)</f>
        <v>0</v>
      </c>
      <c r="AJ165" s="90" t="s">
        <v>1536</v>
      </c>
      <c r="AL165" s="90" t="s">
        <v>1530</v>
      </c>
      <c r="AM165" s="90" t="s">
        <v>1501</v>
      </c>
      <c r="AQ165" s="90" t="s">
        <v>1577</v>
      </c>
      <c r="BC165" s="95">
        <f>SUM($BC$166:$BC$168)</f>
        <v>8010.15</v>
      </c>
    </row>
    <row r="166" spans="1:57" s="3" customFormat="1" ht="27" customHeight="1">
      <c r="A166" s="100" t="s">
        <v>1918</v>
      </c>
      <c r="B166" s="100" t="s">
        <v>1578</v>
      </c>
      <c r="C166" s="98" t="s">
        <v>1919</v>
      </c>
      <c r="D166" s="431" t="s">
        <v>1920</v>
      </c>
      <c r="E166" s="432"/>
      <c r="F166" s="432"/>
      <c r="G166" s="432"/>
      <c r="H166" s="100" t="s">
        <v>1921</v>
      </c>
      <c r="I166" s="101">
        <v>28</v>
      </c>
      <c r="J166" s="424">
        <v>101.67999999999999</v>
      </c>
      <c r="K166" s="425"/>
      <c r="L166" s="425"/>
      <c r="M166" s="426"/>
      <c r="N166" s="383">
        <f>ROUND($T$166*$I$166,2)</f>
        <v>2847.04</v>
      </c>
      <c r="O166" s="432"/>
      <c r="P166" s="99" t="s">
        <v>1595</v>
      </c>
      <c r="Q166" s="16"/>
      <c r="R166" s="103"/>
      <c r="S166" s="104" t="s">
        <v>1515</v>
      </c>
      <c r="T166" s="68">
        <f>$J$166+$K$166</f>
        <v>101.67999999999999</v>
      </c>
      <c r="U166" s="68">
        <f>ROUND($J$166*$I$166,2)</f>
        <v>2847.04</v>
      </c>
      <c r="V166" s="68">
        <f>ROUND($K$166*$I$166,2)</f>
        <v>0</v>
      </c>
      <c r="Y166" s="105">
        <v>6.9999999999999994E-5</v>
      </c>
      <c r="Z166" s="105">
        <f>$Y$166*$I$166</f>
        <v>1.9599999999999999E-3</v>
      </c>
      <c r="AA166" s="105">
        <v>0</v>
      </c>
      <c r="AB166" s="106">
        <f>$AA$166*$I$166</f>
        <v>0</v>
      </c>
      <c r="AJ166" s="63" t="s">
        <v>1582</v>
      </c>
      <c r="AL166" s="63" t="s">
        <v>1578</v>
      </c>
      <c r="AM166" s="63" t="s">
        <v>1536</v>
      </c>
      <c r="AQ166" s="63" t="s">
        <v>1577</v>
      </c>
      <c r="AW166" s="107">
        <f>IF($S$166="základní",$N$166,0)</f>
        <v>2847.04</v>
      </c>
      <c r="AX166" s="107">
        <f>IF($S$166="snížená",$N$166,0)</f>
        <v>0</v>
      </c>
      <c r="AY166" s="107">
        <f>IF($S$166="zákl. přenesená",$N$166,0)</f>
        <v>0</v>
      </c>
      <c r="AZ166" s="107">
        <f>IF($S$166="sníž. přenesená",$N$166,0)</f>
        <v>0</v>
      </c>
      <c r="BA166" s="107">
        <f>IF($S$166="nulová",$N$166,0)</f>
        <v>0</v>
      </c>
      <c r="BB166" s="63" t="s">
        <v>1501</v>
      </c>
      <c r="BC166" s="107">
        <f>ROUND($T$166*$I$166,2)</f>
        <v>2847.04</v>
      </c>
      <c r="BD166" s="63" t="s">
        <v>1582</v>
      </c>
      <c r="BE166" s="63" t="s">
        <v>1922</v>
      </c>
    </row>
    <row r="167" spans="1:57" s="3" customFormat="1" ht="27" customHeight="1">
      <c r="A167" s="113" t="s">
        <v>1923</v>
      </c>
      <c r="B167" s="113" t="s">
        <v>1651</v>
      </c>
      <c r="C167" s="114" t="s">
        <v>1924</v>
      </c>
      <c r="D167" s="438" t="s">
        <v>1925</v>
      </c>
      <c r="E167" s="439"/>
      <c r="F167" s="439"/>
      <c r="G167" s="439"/>
      <c r="H167" s="113" t="s">
        <v>1594</v>
      </c>
      <c r="I167" s="115">
        <v>112</v>
      </c>
      <c r="J167" s="427">
        <v>45.099999999999994</v>
      </c>
      <c r="K167" s="428"/>
      <c r="L167" s="428"/>
      <c r="M167" s="429"/>
      <c r="N167" s="461">
        <f>ROUND($T$167*$I$167,2)</f>
        <v>5051.2</v>
      </c>
      <c r="O167" s="463"/>
      <c r="P167" s="99" t="s">
        <v>1595</v>
      </c>
      <c r="Q167" s="16"/>
      <c r="R167" s="103"/>
      <c r="S167" s="104" t="s">
        <v>1515</v>
      </c>
      <c r="T167" s="68">
        <f>$J$167+$K$167</f>
        <v>45.099999999999994</v>
      </c>
      <c r="U167" s="68">
        <f>ROUND($J$167*$I$167,2)</f>
        <v>5051.2</v>
      </c>
      <c r="V167" s="68">
        <f>ROUND($K$167*$I$167,2)</f>
        <v>0</v>
      </c>
      <c r="Y167" s="105">
        <v>1.6000000000000001E-3</v>
      </c>
      <c r="Z167" s="105">
        <f>$Y$167*$I$167</f>
        <v>0.1792</v>
      </c>
      <c r="AA167" s="105">
        <v>0</v>
      </c>
      <c r="AB167" s="106">
        <f>$AA$167*$I$167</f>
        <v>0</v>
      </c>
      <c r="AJ167" s="63" t="s">
        <v>1654</v>
      </c>
      <c r="AL167" s="63" t="s">
        <v>1651</v>
      </c>
      <c r="AM167" s="63" t="s">
        <v>1536</v>
      </c>
      <c r="AQ167" s="63" t="s">
        <v>1577</v>
      </c>
      <c r="AW167" s="107">
        <f>IF($S$167="základní",$N$167,0)</f>
        <v>5051.2</v>
      </c>
      <c r="AX167" s="107">
        <f>IF($S$167="snížená",$N$167,0)</f>
        <v>0</v>
      </c>
      <c r="AY167" s="107">
        <f>IF($S$167="zákl. přenesená",$N$167,0)</f>
        <v>0</v>
      </c>
      <c r="AZ167" s="107">
        <f>IF($S$167="sníž. přenesená",$N$167,0)</f>
        <v>0</v>
      </c>
      <c r="BA167" s="107">
        <f>IF($S$167="nulová",$N$167,0)</f>
        <v>0</v>
      </c>
      <c r="BB167" s="63" t="s">
        <v>1501</v>
      </c>
      <c r="BC167" s="107">
        <f>ROUND($T$167*$I$167,2)</f>
        <v>5051.2</v>
      </c>
      <c r="BD167" s="63" t="s">
        <v>1582</v>
      </c>
      <c r="BE167" s="63" t="s">
        <v>1926</v>
      </c>
    </row>
    <row r="168" spans="1:57" s="3" customFormat="1" ht="27" customHeight="1">
      <c r="A168" s="100" t="s">
        <v>1927</v>
      </c>
      <c r="B168" s="100" t="s">
        <v>1578</v>
      </c>
      <c r="C168" s="98" t="s">
        <v>1928</v>
      </c>
      <c r="D168" s="431" t="s">
        <v>1929</v>
      </c>
      <c r="E168" s="432"/>
      <c r="F168" s="432"/>
      <c r="G168" s="432"/>
      <c r="H168" s="100" t="s">
        <v>1618</v>
      </c>
      <c r="I168" s="101">
        <v>0.18099999999999999</v>
      </c>
      <c r="J168" s="424">
        <v>618.28</v>
      </c>
      <c r="K168" s="425"/>
      <c r="L168" s="425"/>
      <c r="M168" s="426"/>
      <c r="N168" s="383">
        <f>ROUND($T$168*$I$168,2)</f>
        <v>111.91</v>
      </c>
      <c r="O168" s="432"/>
      <c r="P168" s="99" t="s">
        <v>1595</v>
      </c>
      <c r="Q168" s="16"/>
      <c r="R168" s="103"/>
      <c r="S168" s="104" t="s">
        <v>1515</v>
      </c>
      <c r="T168" s="68">
        <f>$J$168+$K$168</f>
        <v>618.28</v>
      </c>
      <c r="U168" s="68">
        <f>ROUND($J$168*$I$168,2)</f>
        <v>111.91</v>
      </c>
      <c r="V168" s="68">
        <f>ROUND($K$168*$I$168,2)</f>
        <v>0</v>
      </c>
      <c r="Y168" s="105">
        <v>0</v>
      </c>
      <c r="Z168" s="105">
        <f>$Y$168*$I$168</f>
        <v>0</v>
      </c>
      <c r="AA168" s="105">
        <v>0</v>
      </c>
      <c r="AB168" s="106">
        <f>$AA$168*$I$168</f>
        <v>0</v>
      </c>
      <c r="AJ168" s="63" t="s">
        <v>1582</v>
      </c>
      <c r="AL168" s="63" t="s">
        <v>1578</v>
      </c>
      <c r="AM168" s="63" t="s">
        <v>1536</v>
      </c>
      <c r="AQ168" s="63" t="s">
        <v>1577</v>
      </c>
      <c r="AW168" s="107">
        <f>IF($S$168="základní",$N$168,0)</f>
        <v>111.91</v>
      </c>
      <c r="AX168" s="107">
        <f>IF($S$168="snížená",$N$168,0)</f>
        <v>0</v>
      </c>
      <c r="AY168" s="107">
        <f>IF($S$168="zákl. přenesená",$N$168,0)</f>
        <v>0</v>
      </c>
      <c r="AZ168" s="107">
        <f>IF($S$168="sníž. přenesená",$N$168,0)</f>
        <v>0</v>
      </c>
      <c r="BA168" s="107">
        <f>IF($S$168="nulová",$N$168,0)</f>
        <v>0</v>
      </c>
      <c r="BB168" s="63" t="s">
        <v>1501</v>
      </c>
      <c r="BC168" s="107">
        <f>ROUND($T$168*$I$168,2)</f>
        <v>111.91</v>
      </c>
      <c r="BD168" s="63" t="s">
        <v>1582</v>
      </c>
      <c r="BE168" s="63" t="s">
        <v>1930</v>
      </c>
    </row>
    <row r="169" spans="1:57" s="87" customFormat="1" ht="30.75" customHeight="1">
      <c r="B169" s="96" t="s">
        <v>1627</v>
      </c>
      <c r="K169" s="433">
        <f>$BC$169</f>
        <v>10928.96</v>
      </c>
      <c r="L169" s="434"/>
      <c r="M169" s="434"/>
      <c r="N169" s="435" t="s">
        <v>1576</v>
      </c>
      <c r="O169" s="434"/>
      <c r="Q169" s="88"/>
      <c r="R169" s="91"/>
      <c r="U169" s="92">
        <f>SUM($U$170:$U$172)</f>
        <v>10928.96</v>
      </c>
      <c r="V169" s="92">
        <f>SUM($V$170:$V$172)</f>
        <v>0</v>
      </c>
      <c r="X169" s="93">
        <f>SUM($X$170:$X$172)</f>
        <v>0</v>
      </c>
      <c r="Z169" s="93">
        <f>SUM($Z$170:$Z$172)</f>
        <v>2.6340000000000002E-2</v>
      </c>
      <c r="AB169" s="94">
        <f>SUM($AB$170:$AB$172)</f>
        <v>0</v>
      </c>
      <c r="AJ169" s="90" t="s">
        <v>1536</v>
      </c>
      <c r="AL169" s="90" t="s">
        <v>1530</v>
      </c>
      <c r="AM169" s="90" t="s">
        <v>1501</v>
      </c>
      <c r="AQ169" s="90" t="s">
        <v>1577</v>
      </c>
      <c r="BC169" s="95">
        <f>SUM($BC$170:$BC$172)</f>
        <v>10928.96</v>
      </c>
    </row>
    <row r="170" spans="1:57" s="3" customFormat="1" ht="27" customHeight="1">
      <c r="A170" s="100" t="s">
        <v>1931</v>
      </c>
      <c r="B170" s="100" t="s">
        <v>1578</v>
      </c>
      <c r="C170" s="98" t="s">
        <v>1932</v>
      </c>
      <c r="D170" s="431" t="s">
        <v>1933</v>
      </c>
      <c r="E170" s="432"/>
      <c r="F170" s="432"/>
      <c r="G170" s="432"/>
      <c r="H170" s="100" t="s">
        <v>1632</v>
      </c>
      <c r="I170" s="101">
        <v>2</v>
      </c>
      <c r="J170" s="424">
        <v>57.4</v>
      </c>
      <c r="K170" s="425"/>
      <c r="L170" s="425"/>
      <c r="M170" s="426"/>
      <c r="N170" s="383">
        <f>ROUND($T$170*$I$170,2)</f>
        <v>114.8</v>
      </c>
      <c r="O170" s="432"/>
      <c r="P170" s="99" t="s">
        <v>1595</v>
      </c>
      <c r="Q170" s="16"/>
      <c r="R170" s="103"/>
      <c r="S170" s="104" t="s">
        <v>1515</v>
      </c>
      <c r="T170" s="68">
        <f>$J$170+$K$170</f>
        <v>57.4</v>
      </c>
      <c r="U170" s="68">
        <f>ROUND($J$170*$I$170,2)</f>
        <v>114.8</v>
      </c>
      <c r="V170" s="68">
        <f>ROUND($K$170*$I$170,2)</f>
        <v>0</v>
      </c>
      <c r="Y170" s="105">
        <v>2.7E-4</v>
      </c>
      <c r="Z170" s="105">
        <f>$Y$170*$I$170</f>
        <v>5.4000000000000001E-4</v>
      </c>
      <c r="AA170" s="105">
        <v>0</v>
      </c>
      <c r="AB170" s="106">
        <f>$AA$170*$I$170</f>
        <v>0</v>
      </c>
      <c r="AJ170" s="63" t="s">
        <v>1582</v>
      </c>
      <c r="AL170" s="63" t="s">
        <v>1578</v>
      </c>
      <c r="AM170" s="63" t="s">
        <v>1536</v>
      </c>
      <c r="AQ170" s="63" t="s">
        <v>1577</v>
      </c>
      <c r="AW170" s="107">
        <f>IF($S$170="základní",$N$170,0)</f>
        <v>114.8</v>
      </c>
      <c r="AX170" s="107">
        <f>IF($S$170="snížená",$N$170,0)</f>
        <v>0</v>
      </c>
      <c r="AY170" s="107">
        <f>IF($S$170="zákl. přenesená",$N$170,0)</f>
        <v>0</v>
      </c>
      <c r="AZ170" s="107">
        <f>IF($S$170="sníž. přenesená",$N$170,0)</f>
        <v>0</v>
      </c>
      <c r="BA170" s="107">
        <f>IF($S$170="nulová",$N$170,0)</f>
        <v>0</v>
      </c>
      <c r="BB170" s="63" t="s">
        <v>1501</v>
      </c>
      <c r="BC170" s="107">
        <f>ROUND($T$170*$I$170,2)</f>
        <v>114.8</v>
      </c>
      <c r="BD170" s="63" t="s">
        <v>1582</v>
      </c>
      <c r="BE170" s="63" t="s">
        <v>1934</v>
      </c>
    </row>
    <row r="171" spans="1:57" s="3" customFormat="1" ht="27" customHeight="1">
      <c r="A171" s="100" t="s">
        <v>1938</v>
      </c>
      <c r="B171" s="100" t="s">
        <v>1578</v>
      </c>
      <c r="C171" s="98" t="s">
        <v>1939</v>
      </c>
      <c r="D171" s="431" t="s">
        <v>1940</v>
      </c>
      <c r="E171" s="432"/>
      <c r="F171" s="432"/>
      <c r="G171" s="432"/>
      <c r="H171" s="100" t="s">
        <v>1648</v>
      </c>
      <c r="I171" s="101">
        <v>284</v>
      </c>
      <c r="J171" s="424">
        <v>12.299999999999999</v>
      </c>
      <c r="K171" s="425"/>
      <c r="L171" s="425"/>
      <c r="M171" s="426"/>
      <c r="N171" s="383">
        <f>ROUND($T$171*$I$171,2)</f>
        <v>3493.2</v>
      </c>
      <c r="O171" s="432"/>
      <c r="P171" s="99" t="s">
        <v>1595</v>
      </c>
      <c r="Q171" s="16"/>
      <c r="R171" s="103"/>
      <c r="S171" s="104" t="s">
        <v>1515</v>
      </c>
      <c r="T171" s="68">
        <f>$J$171+$K$171</f>
        <v>12.299999999999999</v>
      </c>
      <c r="U171" s="68">
        <f>ROUND($J$171*$I$171,2)</f>
        <v>3493.2</v>
      </c>
      <c r="V171" s="68">
        <f>ROUND($K$171*$I$171,2)</f>
        <v>0</v>
      </c>
      <c r="Y171" s="105">
        <v>3.0000000000000001E-5</v>
      </c>
      <c r="Z171" s="105">
        <f>$Y$171*$I$171</f>
        <v>8.5199999999999998E-3</v>
      </c>
      <c r="AA171" s="105">
        <v>0</v>
      </c>
      <c r="AB171" s="106">
        <f>$AA$171*$I$171</f>
        <v>0</v>
      </c>
      <c r="AJ171" s="63" t="s">
        <v>1582</v>
      </c>
      <c r="AL171" s="63" t="s">
        <v>1578</v>
      </c>
      <c r="AM171" s="63" t="s">
        <v>1536</v>
      </c>
      <c r="AQ171" s="63" t="s">
        <v>1577</v>
      </c>
      <c r="AW171" s="107">
        <f>IF($S$171="základní",$N$171,0)</f>
        <v>3493.2</v>
      </c>
      <c r="AX171" s="107">
        <f>IF($S$171="snížená",$N$171,0)</f>
        <v>0</v>
      </c>
      <c r="AY171" s="107">
        <f>IF($S$171="zákl. přenesená",$N$171,0)</f>
        <v>0</v>
      </c>
      <c r="AZ171" s="107">
        <f>IF($S$171="sníž. přenesená",$N$171,0)</f>
        <v>0</v>
      </c>
      <c r="BA171" s="107">
        <f>IF($S$171="nulová",$N$171,0)</f>
        <v>0</v>
      </c>
      <c r="BB171" s="63" t="s">
        <v>1501</v>
      </c>
      <c r="BC171" s="107">
        <f>ROUND($T$171*$I$171,2)</f>
        <v>3493.2</v>
      </c>
      <c r="BD171" s="63" t="s">
        <v>1582</v>
      </c>
      <c r="BE171" s="63" t="s">
        <v>1941</v>
      </c>
    </row>
    <row r="172" spans="1:57" s="3" customFormat="1" ht="27" customHeight="1">
      <c r="A172" s="100" t="s">
        <v>1942</v>
      </c>
      <c r="B172" s="100" t="s">
        <v>1578</v>
      </c>
      <c r="C172" s="98" t="s">
        <v>1943</v>
      </c>
      <c r="D172" s="431" t="s">
        <v>1944</v>
      </c>
      <c r="E172" s="432"/>
      <c r="F172" s="432"/>
      <c r="G172" s="432"/>
      <c r="H172" s="100" t="s">
        <v>1648</v>
      </c>
      <c r="I172" s="101">
        <v>288</v>
      </c>
      <c r="J172" s="424">
        <v>25.419999999999998</v>
      </c>
      <c r="K172" s="425"/>
      <c r="L172" s="425"/>
      <c r="M172" s="426"/>
      <c r="N172" s="383">
        <f>ROUND($T$172*$I$172,2)</f>
        <v>7320.96</v>
      </c>
      <c r="O172" s="432"/>
      <c r="P172" s="99" t="s">
        <v>1595</v>
      </c>
      <c r="Q172" s="16"/>
      <c r="R172" s="103"/>
      <c r="S172" s="108" t="s">
        <v>1515</v>
      </c>
      <c r="T172" s="109">
        <f>$J$172+$K$172</f>
        <v>25.419999999999998</v>
      </c>
      <c r="U172" s="109">
        <f>ROUND($J$172*$I$172,2)</f>
        <v>7320.96</v>
      </c>
      <c r="V172" s="109">
        <f>ROUND($K$172*$I$172,2)</f>
        <v>0</v>
      </c>
      <c r="W172" s="110"/>
      <c r="X172" s="110"/>
      <c r="Y172" s="111">
        <v>6.0000000000000002E-5</v>
      </c>
      <c r="Z172" s="111">
        <f>$Y$172*$I$172</f>
        <v>1.728E-2</v>
      </c>
      <c r="AA172" s="111">
        <v>0</v>
      </c>
      <c r="AB172" s="112">
        <f>$AA$172*$I$172</f>
        <v>0</v>
      </c>
      <c r="AJ172" s="63" t="s">
        <v>1582</v>
      </c>
      <c r="AL172" s="63" t="s">
        <v>1578</v>
      </c>
      <c r="AM172" s="63" t="s">
        <v>1536</v>
      </c>
      <c r="AQ172" s="63" t="s">
        <v>1577</v>
      </c>
      <c r="AW172" s="107">
        <f>IF($S$172="základní",$N$172,0)</f>
        <v>7320.96</v>
      </c>
      <c r="AX172" s="107">
        <f>IF($S$172="snížená",$N$172,0)</f>
        <v>0</v>
      </c>
      <c r="AY172" s="107">
        <f>IF($S$172="zákl. přenesená",$N$172,0)</f>
        <v>0</v>
      </c>
      <c r="AZ172" s="107">
        <f>IF($S$172="sníž. přenesená",$N$172,0)</f>
        <v>0</v>
      </c>
      <c r="BA172" s="107">
        <f>IF($S$172="nulová",$N$172,0)</f>
        <v>0</v>
      </c>
      <c r="BB172" s="63" t="s">
        <v>1501</v>
      </c>
      <c r="BC172" s="107">
        <f>ROUND($T$172*$I$172,2)</f>
        <v>7320.96</v>
      </c>
      <c r="BD172" s="63" t="s">
        <v>1582</v>
      </c>
      <c r="BE172" s="63" t="s">
        <v>1945</v>
      </c>
    </row>
    <row r="173" spans="1:57" s="3" customFormat="1" ht="7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16"/>
    </row>
  </sheetData>
  <mergeCells count="336">
    <mergeCell ref="D170:G170"/>
    <mergeCell ref="J167:M167"/>
    <mergeCell ref="N168:O168"/>
    <mergeCell ref="D171:G171"/>
    <mergeCell ref="N171:O171"/>
    <mergeCell ref="D172:G172"/>
    <mergeCell ref="N172:O172"/>
    <mergeCell ref="J168:M168"/>
    <mergeCell ref="J170:M170"/>
    <mergeCell ref="J171:M171"/>
    <mergeCell ref="J172:M172"/>
    <mergeCell ref="D166:G166"/>
    <mergeCell ref="N166:O166"/>
    <mergeCell ref="J164:M164"/>
    <mergeCell ref="J166:M166"/>
    <mergeCell ref="K165:O165"/>
    <mergeCell ref="N170:O170"/>
    <mergeCell ref="K169:O169"/>
    <mergeCell ref="D168:G168"/>
    <mergeCell ref="D167:G167"/>
    <mergeCell ref="N167:O167"/>
    <mergeCell ref="K159:O159"/>
    <mergeCell ref="J162:M162"/>
    <mergeCell ref="J163:M163"/>
    <mergeCell ref="D164:G164"/>
    <mergeCell ref="N164:O164"/>
    <mergeCell ref="D162:G162"/>
    <mergeCell ref="N162:O162"/>
    <mergeCell ref="D163:G163"/>
    <mergeCell ref="N163:O163"/>
    <mergeCell ref="D161:G161"/>
    <mergeCell ref="N161:O161"/>
    <mergeCell ref="J160:M160"/>
    <mergeCell ref="J161:M161"/>
    <mergeCell ref="D160:G160"/>
    <mergeCell ref="N160:O160"/>
    <mergeCell ref="N155:O155"/>
    <mergeCell ref="D156:G156"/>
    <mergeCell ref="N156:O156"/>
    <mergeCell ref="J155:M155"/>
    <mergeCell ref="J156:M156"/>
    <mergeCell ref="N158:O158"/>
    <mergeCell ref="J157:M157"/>
    <mergeCell ref="J158:M158"/>
    <mergeCell ref="D158:G158"/>
    <mergeCell ref="D154:G154"/>
    <mergeCell ref="N154:O154"/>
    <mergeCell ref="J153:M153"/>
    <mergeCell ref="J154:M154"/>
    <mergeCell ref="D153:G153"/>
    <mergeCell ref="N153:O153"/>
    <mergeCell ref="D157:G157"/>
    <mergeCell ref="N157:O157"/>
    <mergeCell ref="D155:G155"/>
    <mergeCell ref="D152:G152"/>
    <mergeCell ref="N152:O152"/>
    <mergeCell ref="J151:M151"/>
    <mergeCell ref="J152:M152"/>
    <mergeCell ref="D151:G151"/>
    <mergeCell ref="N151:O151"/>
    <mergeCell ref="D150:G150"/>
    <mergeCell ref="N150:O150"/>
    <mergeCell ref="J149:M149"/>
    <mergeCell ref="J150:M150"/>
    <mergeCell ref="D149:G149"/>
    <mergeCell ref="N149:O149"/>
    <mergeCell ref="D148:G148"/>
    <mergeCell ref="N148:O148"/>
    <mergeCell ref="J147:M147"/>
    <mergeCell ref="J148:M148"/>
    <mergeCell ref="D147:G147"/>
    <mergeCell ref="N147:O147"/>
    <mergeCell ref="D146:G146"/>
    <mergeCell ref="N146:O146"/>
    <mergeCell ref="J145:M145"/>
    <mergeCell ref="J146:M146"/>
    <mergeCell ref="D145:G145"/>
    <mergeCell ref="N145:O145"/>
    <mergeCell ref="D144:G144"/>
    <mergeCell ref="N144:O144"/>
    <mergeCell ref="J143:M143"/>
    <mergeCell ref="J144:M144"/>
    <mergeCell ref="D143:G143"/>
    <mergeCell ref="N143:O143"/>
    <mergeCell ref="K138:O138"/>
    <mergeCell ref="D142:G142"/>
    <mergeCell ref="N142:O142"/>
    <mergeCell ref="J141:M141"/>
    <mergeCell ref="J142:M142"/>
    <mergeCell ref="D141:G141"/>
    <mergeCell ref="N141:O141"/>
    <mergeCell ref="D140:G140"/>
    <mergeCell ref="N140:O140"/>
    <mergeCell ref="J139:M139"/>
    <mergeCell ref="J140:M140"/>
    <mergeCell ref="D139:G139"/>
    <mergeCell ref="N139:O139"/>
    <mergeCell ref="N134:O134"/>
    <mergeCell ref="D135:G135"/>
    <mergeCell ref="N135:O135"/>
    <mergeCell ref="J134:M134"/>
    <mergeCell ref="J135:M135"/>
    <mergeCell ref="N137:O137"/>
    <mergeCell ref="J136:M136"/>
    <mergeCell ref="J137:M137"/>
    <mergeCell ref="D137:G137"/>
    <mergeCell ref="D133:G133"/>
    <mergeCell ref="N133:O133"/>
    <mergeCell ref="J132:M132"/>
    <mergeCell ref="J133:M133"/>
    <mergeCell ref="D132:G132"/>
    <mergeCell ref="N132:O132"/>
    <mergeCell ref="D136:G136"/>
    <mergeCell ref="N136:O136"/>
    <mergeCell ref="D134:G134"/>
    <mergeCell ref="D131:G131"/>
    <mergeCell ref="N131:O131"/>
    <mergeCell ref="J130:M130"/>
    <mergeCell ref="J131:M131"/>
    <mergeCell ref="D130:G130"/>
    <mergeCell ref="N130:O130"/>
    <mergeCell ref="D129:G129"/>
    <mergeCell ref="N129:O129"/>
    <mergeCell ref="K128:O128"/>
    <mergeCell ref="J127:M127"/>
    <mergeCell ref="J129:M129"/>
    <mergeCell ref="D127:G127"/>
    <mergeCell ref="N127:O127"/>
    <mergeCell ref="D126:G126"/>
    <mergeCell ref="N126:O126"/>
    <mergeCell ref="J125:M125"/>
    <mergeCell ref="J126:M126"/>
    <mergeCell ref="D125:G125"/>
    <mergeCell ref="N125:O125"/>
    <mergeCell ref="D124:G124"/>
    <mergeCell ref="N124:O124"/>
    <mergeCell ref="J123:M123"/>
    <mergeCell ref="J124:M124"/>
    <mergeCell ref="D123:G123"/>
    <mergeCell ref="N123:O123"/>
    <mergeCell ref="D122:G122"/>
    <mergeCell ref="N122:O122"/>
    <mergeCell ref="J121:M121"/>
    <mergeCell ref="J122:M122"/>
    <mergeCell ref="D121:G121"/>
    <mergeCell ref="N121:O121"/>
    <mergeCell ref="D120:G120"/>
    <mergeCell ref="N120:O120"/>
    <mergeCell ref="J119:M119"/>
    <mergeCell ref="J120:M120"/>
    <mergeCell ref="D119:G119"/>
    <mergeCell ref="N119:O119"/>
    <mergeCell ref="D118:G118"/>
    <mergeCell ref="N118:O118"/>
    <mergeCell ref="K117:O117"/>
    <mergeCell ref="J116:M116"/>
    <mergeCell ref="J118:M118"/>
    <mergeCell ref="D116:G116"/>
    <mergeCell ref="N116:O116"/>
    <mergeCell ref="D115:G115"/>
    <mergeCell ref="N115:O115"/>
    <mergeCell ref="J114:M114"/>
    <mergeCell ref="J115:M115"/>
    <mergeCell ref="D114:G114"/>
    <mergeCell ref="N114:O114"/>
    <mergeCell ref="D113:G113"/>
    <mergeCell ref="N113:O113"/>
    <mergeCell ref="J112:M112"/>
    <mergeCell ref="J113:M113"/>
    <mergeCell ref="D112:G112"/>
    <mergeCell ref="N112:O112"/>
    <mergeCell ref="D111:G111"/>
    <mergeCell ref="N111:O111"/>
    <mergeCell ref="J110:M110"/>
    <mergeCell ref="J111:M111"/>
    <mergeCell ref="D110:G110"/>
    <mergeCell ref="N110:O110"/>
    <mergeCell ref="D109:G109"/>
    <mergeCell ref="N109:O109"/>
    <mergeCell ref="J108:M108"/>
    <mergeCell ref="J109:M109"/>
    <mergeCell ref="D108:G108"/>
    <mergeCell ref="N108:O108"/>
    <mergeCell ref="D107:G107"/>
    <mergeCell ref="N107:O107"/>
    <mergeCell ref="J106:M106"/>
    <mergeCell ref="J107:M107"/>
    <mergeCell ref="D106:G106"/>
    <mergeCell ref="N106:O106"/>
    <mergeCell ref="D105:G105"/>
    <mergeCell ref="N105:O105"/>
    <mergeCell ref="J104:M104"/>
    <mergeCell ref="J105:M105"/>
    <mergeCell ref="D104:G104"/>
    <mergeCell ref="N104:O104"/>
    <mergeCell ref="D103:G103"/>
    <mergeCell ref="N103:O103"/>
    <mergeCell ref="J101:M101"/>
    <mergeCell ref="J103:M103"/>
    <mergeCell ref="K102:O102"/>
    <mergeCell ref="D101:G101"/>
    <mergeCell ref="N101:O101"/>
    <mergeCell ref="D100:G100"/>
    <mergeCell ref="N100:O100"/>
    <mergeCell ref="J99:M99"/>
    <mergeCell ref="J100:M100"/>
    <mergeCell ref="D99:G99"/>
    <mergeCell ref="N99:O99"/>
    <mergeCell ref="D98:G98"/>
    <mergeCell ref="N98:O98"/>
    <mergeCell ref="J97:M97"/>
    <mergeCell ref="J98:M98"/>
    <mergeCell ref="D97:G97"/>
    <mergeCell ref="N97:O97"/>
    <mergeCell ref="D96:G96"/>
    <mergeCell ref="N96:O96"/>
    <mergeCell ref="J95:M95"/>
    <mergeCell ref="J96:M96"/>
    <mergeCell ref="D95:G95"/>
    <mergeCell ref="N95:O95"/>
    <mergeCell ref="D94:G94"/>
    <mergeCell ref="N94:O94"/>
    <mergeCell ref="J93:M93"/>
    <mergeCell ref="J94:M94"/>
    <mergeCell ref="D93:G93"/>
    <mergeCell ref="N93:O93"/>
    <mergeCell ref="D92:G92"/>
    <mergeCell ref="N92:O92"/>
    <mergeCell ref="J91:M91"/>
    <mergeCell ref="J92:M92"/>
    <mergeCell ref="D91:G91"/>
    <mergeCell ref="N91:O91"/>
    <mergeCell ref="D90:G90"/>
    <mergeCell ref="N90:O90"/>
    <mergeCell ref="J89:M89"/>
    <mergeCell ref="J90:M90"/>
    <mergeCell ref="D89:G89"/>
    <mergeCell ref="N89:O89"/>
    <mergeCell ref="D88:G88"/>
    <mergeCell ref="N88:O88"/>
    <mergeCell ref="J85:M85"/>
    <mergeCell ref="J88:M88"/>
    <mergeCell ref="K86:O86"/>
    <mergeCell ref="K87:O87"/>
    <mergeCell ref="D85:G85"/>
    <mergeCell ref="N85:O85"/>
    <mergeCell ref="D84:G84"/>
    <mergeCell ref="N84:O84"/>
    <mergeCell ref="J82:M82"/>
    <mergeCell ref="J84:M84"/>
    <mergeCell ref="K83:O83"/>
    <mergeCell ref="D82:G82"/>
    <mergeCell ref="N82:O82"/>
    <mergeCell ref="D70:O70"/>
    <mergeCell ref="D71:O71"/>
    <mergeCell ref="K73:N73"/>
    <mergeCell ref="K75:O75"/>
    <mergeCell ref="D78:G78"/>
    <mergeCell ref="N78:O78"/>
    <mergeCell ref="J78:M78"/>
    <mergeCell ref="F60:H60"/>
    <mergeCell ref="I60:J60"/>
    <mergeCell ref="K60:O60"/>
    <mergeCell ref="K79:O79"/>
    <mergeCell ref="K80:O80"/>
    <mergeCell ref="K81:O81"/>
    <mergeCell ref="F61:H61"/>
    <mergeCell ref="I61:J61"/>
    <mergeCell ref="K61:O61"/>
    <mergeCell ref="A68:P68"/>
    <mergeCell ref="F58:H58"/>
    <mergeCell ref="I58:J58"/>
    <mergeCell ref="K58:O58"/>
    <mergeCell ref="F59:H59"/>
    <mergeCell ref="I59:J59"/>
    <mergeCell ref="K59:O59"/>
    <mergeCell ref="F56:H56"/>
    <mergeCell ref="I56:J56"/>
    <mergeCell ref="K56:O56"/>
    <mergeCell ref="F57:H57"/>
    <mergeCell ref="I57:J57"/>
    <mergeCell ref="K57:O57"/>
    <mergeCell ref="F54:H54"/>
    <mergeCell ref="I54:J54"/>
    <mergeCell ref="K54:O54"/>
    <mergeCell ref="F55:H55"/>
    <mergeCell ref="I55:J55"/>
    <mergeCell ref="K55:O55"/>
    <mergeCell ref="F52:H52"/>
    <mergeCell ref="I52:J52"/>
    <mergeCell ref="K52:O52"/>
    <mergeCell ref="F53:H53"/>
    <mergeCell ref="I53:J53"/>
    <mergeCell ref="K53:O53"/>
    <mergeCell ref="F50:H50"/>
    <mergeCell ref="I50:J50"/>
    <mergeCell ref="K50:O50"/>
    <mergeCell ref="F51:H51"/>
    <mergeCell ref="I51:J51"/>
    <mergeCell ref="K51:O51"/>
    <mergeCell ref="A47:E47"/>
    <mergeCell ref="F47:H47"/>
    <mergeCell ref="I47:J47"/>
    <mergeCell ref="K47:O47"/>
    <mergeCell ref="F49:H49"/>
    <mergeCell ref="I49:J49"/>
    <mergeCell ref="K49:O49"/>
    <mergeCell ref="J31:N31"/>
    <mergeCell ref="A37:P37"/>
    <mergeCell ref="K42:N42"/>
    <mergeCell ref="K44:O44"/>
    <mergeCell ref="D39:O39"/>
    <mergeCell ref="D40:O40"/>
    <mergeCell ref="F28:H28"/>
    <mergeCell ref="K28:N28"/>
    <mergeCell ref="F29:H29"/>
    <mergeCell ref="K29:N29"/>
    <mergeCell ref="F26:H26"/>
    <mergeCell ref="K26:N26"/>
    <mergeCell ref="F27:H27"/>
    <mergeCell ref="K27:N27"/>
    <mergeCell ref="M10:N10"/>
    <mergeCell ref="M11:N11"/>
    <mergeCell ref="M13:N13"/>
    <mergeCell ref="M17:N17"/>
    <mergeCell ref="A2:P2"/>
    <mergeCell ref="D4:O4"/>
    <mergeCell ref="D5:O5"/>
    <mergeCell ref="M8:N8"/>
    <mergeCell ref="C20:N20"/>
    <mergeCell ref="M14:N14"/>
    <mergeCell ref="M16:N16"/>
    <mergeCell ref="F25:H25"/>
    <mergeCell ref="K25:N25"/>
    <mergeCell ref="D16:H16"/>
    <mergeCell ref="K23:N23"/>
  </mergeCells>
  <phoneticPr fontId="27" type="noConversion"/>
  <pageMargins left="0.59027779102325439" right="0.59027779102325439" top="0.59027779102325439" bottom="0.59027779102325439" header="0" footer="0"/>
  <pageSetup paperSize="9" scale="85" fitToHeight="100" orientation="portrait" blackAndWhite="1" r:id="rId1"/>
  <headerFooter alignWithMargins="0"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200"/>
  <sheetViews>
    <sheetView showGridLines="0" view="pageBreakPreview" zoomScaleSheetLayoutView="100" workbookViewId="0">
      <pane ySplit="1" topLeftCell="A127" activePane="bottomLeft" state="frozenSplit"/>
      <selection pane="bottomLeft" activeCell="AC92" sqref="AC92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994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987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" t="s">
        <v>1504</v>
      </c>
      <c r="N8" s="347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" t="s">
        <v>1508</v>
      </c>
      <c r="N10" s="430"/>
      <c r="O10" s="348"/>
      <c r="Q10" s="19"/>
    </row>
    <row r="11" spans="1:43" s="3" customFormat="1" ht="18.75" customHeight="1">
      <c r="A11" s="16"/>
      <c r="D11" s="123" t="str">
        <f>IF('[2]Rekapitulace stavby'!$E$11="","",'[2]Rekapitulace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IF('[2]Rekapitulace stavby'!$E$17="","",'[2]Rekapitulace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214326.35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214326.35</v>
      </c>
      <c r="H25" s="348"/>
      <c r="I25" s="348"/>
      <c r="L25" s="478">
        <f>G25*0.21</f>
        <v>45008.533499999998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SUM($BC$77:$BC$199)</f>
        <v>0</v>
      </c>
      <c r="H26" s="348"/>
      <c r="I26" s="348"/>
      <c r="L26" s="478">
        <f>SUM($BC$77:$BC$199)*$E$26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SUM($BD$77:$BD$199)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SUM($BE$77:$BE$199)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SUM($BF$77:$BF$199)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259334.89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132121-2_2 - SPŠD Křimice - PS - SO 06 Škola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214326.35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214326.35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199476.35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ROUNDUP($M$156,2)</f>
        <v>14850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ROUNDUP($M$166,2)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ROUNDUP($M$187,2)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ROUNDUP($M$193,2)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ROUNDUP($M$197,2)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132121-2_2 - SPŠD Křimice - PS - SO 06 Škola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/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214326.34999999995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1.0725500000000001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54250.65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M85+M156</f>
        <v>214326.34999999995</v>
      </c>
      <c r="N84" s="448"/>
      <c r="O84" s="448"/>
      <c r="P84" s="448"/>
      <c r="R84" s="149"/>
      <c r="S84" s="151"/>
      <c r="V84" s="152">
        <f>$V$85+$V$156+$V$166+$V$187+$V$193+$V$197</f>
        <v>0</v>
      </c>
      <c r="X84" s="152">
        <f>$X$85+$X$156+$X$166+$X$187+$X$193+$X$197</f>
        <v>1.0725500000000001</v>
      </c>
      <c r="Z84" s="153">
        <f>$Z$85+$Z$156+$Z$166+$Z$187+$Z$193+$Z$197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$BH$85+$BH$156+$BH$166+$BH$187+$BH$193+$BH$197</f>
        <v>54250.65</v>
      </c>
    </row>
    <row r="85" spans="1:62" s="87" customFormat="1" ht="21" customHeight="1">
      <c r="A85" s="149"/>
      <c r="C85" s="156" t="s">
        <v>324</v>
      </c>
      <c r="M85" s="447">
        <f>SUM(M86:P155)</f>
        <v>199476.34999999995</v>
      </c>
      <c r="N85" s="448"/>
      <c r="O85" s="448"/>
      <c r="P85" s="448"/>
      <c r="R85" s="149"/>
      <c r="S85" s="151"/>
      <c r="V85" s="152">
        <f>SUM($V$86:$V$155)</f>
        <v>0</v>
      </c>
      <c r="X85" s="152">
        <f>SUM($X$86:$X$155)</f>
        <v>1</v>
      </c>
      <c r="Z85" s="153">
        <f>SUM($Z$86:$Z$155)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SUM($BH$86:$BH$155)</f>
        <v>42650.65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1340</v>
      </c>
      <c r="E86" s="449" t="s">
        <v>1341</v>
      </c>
      <c r="F86" s="432"/>
      <c r="G86" s="432"/>
      <c r="H86" s="432"/>
      <c r="I86" s="161" t="s">
        <v>1594</v>
      </c>
      <c r="J86" s="101">
        <v>1</v>
      </c>
      <c r="K86" s="446">
        <v>42500</v>
      </c>
      <c r="L86" s="384"/>
      <c r="M86" s="383">
        <f>J86*K86</f>
        <v>42500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42500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42500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1342</v>
      </c>
      <c r="E87" s="464" t="s">
        <v>1343</v>
      </c>
      <c r="F87" s="441"/>
      <c r="G87" s="441"/>
      <c r="H87" s="441"/>
      <c r="I87" s="188" t="s">
        <v>1594</v>
      </c>
      <c r="J87" s="189">
        <v>1</v>
      </c>
      <c r="K87" s="427">
        <v>122500</v>
      </c>
      <c r="L87" s="429"/>
      <c r="M87" s="461">
        <f t="shared" ref="M87:M150" si="0">J87*K87</f>
        <v>122500</v>
      </c>
      <c r="N87" s="462"/>
      <c r="O87" s="462"/>
      <c r="P87" s="463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384"/>
      <c r="M88" s="456">
        <f t="shared" si="0"/>
        <v>32.5</v>
      </c>
      <c r="N88" s="457"/>
      <c r="O88" s="457"/>
      <c r="P88" s="458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32.5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32.5</v>
      </c>
      <c r="BI88" s="63" t="s">
        <v>1582</v>
      </c>
      <c r="BJ88" s="63" t="s">
        <v>1750</v>
      </c>
    </row>
    <row r="89" spans="1:62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27">
        <v>52.5</v>
      </c>
      <c r="L89" s="429"/>
      <c r="M89" s="461">
        <f t="shared" si="0"/>
        <v>52.5</v>
      </c>
      <c r="N89" s="462"/>
      <c r="O89" s="462"/>
      <c r="P89" s="463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32.25" customHeight="1">
      <c r="A90" s="16"/>
      <c r="B90" s="100">
        <v>5</v>
      </c>
      <c r="C90" s="161" t="s">
        <v>1578</v>
      </c>
      <c r="D90" s="162" t="s">
        <v>339</v>
      </c>
      <c r="E90" s="449" t="s">
        <v>340</v>
      </c>
      <c r="F90" s="432"/>
      <c r="G90" s="432"/>
      <c r="H90" s="432"/>
      <c r="I90" s="161" t="s">
        <v>1594</v>
      </c>
      <c r="J90" s="101">
        <v>1</v>
      </c>
      <c r="K90" s="446">
        <v>175</v>
      </c>
      <c r="L90" s="384"/>
      <c r="M90" s="456">
        <f t="shared" si="0"/>
        <v>175</v>
      </c>
      <c r="N90" s="457"/>
      <c r="O90" s="457"/>
      <c r="P90" s="458"/>
      <c r="Q90" s="163"/>
      <c r="R90" s="16"/>
      <c r="S90" s="157"/>
      <c r="T90" s="158"/>
      <c r="W90" s="159"/>
      <c r="X90" s="159"/>
      <c r="Y90" s="159"/>
      <c r="Z90" s="160"/>
      <c r="AO90" s="63"/>
      <c r="AQ90" s="63"/>
      <c r="AR90" s="63"/>
      <c r="AV90" s="63"/>
      <c r="BB90" s="107"/>
      <c r="BC90" s="107"/>
      <c r="BD90" s="107"/>
      <c r="BE90" s="107"/>
      <c r="BF90" s="107"/>
      <c r="BG90" s="63"/>
      <c r="BH90" s="107"/>
      <c r="BI90" s="63"/>
      <c r="BJ90" s="63"/>
    </row>
    <row r="91" spans="1:62" s="3" customFormat="1" ht="27.75" customHeight="1">
      <c r="A91" s="16"/>
      <c r="B91" s="188">
        <v>6</v>
      </c>
      <c r="C91" s="188" t="s">
        <v>1651</v>
      </c>
      <c r="D91" s="187" t="s">
        <v>341</v>
      </c>
      <c r="E91" s="464" t="s">
        <v>342</v>
      </c>
      <c r="F91" s="441"/>
      <c r="G91" s="441"/>
      <c r="H91" s="441"/>
      <c r="I91" s="188" t="s">
        <v>1594</v>
      </c>
      <c r="J91" s="189">
        <v>1</v>
      </c>
      <c r="K91" s="427">
        <v>2944</v>
      </c>
      <c r="L91" s="429"/>
      <c r="M91" s="461">
        <f t="shared" si="0"/>
        <v>2944</v>
      </c>
      <c r="N91" s="462"/>
      <c r="O91" s="462"/>
      <c r="P91" s="463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27.75" customHeight="1">
      <c r="A92" s="16"/>
      <c r="B92" s="100">
        <v>7</v>
      </c>
      <c r="C92" s="161" t="s">
        <v>1578</v>
      </c>
      <c r="D92" s="162" t="s">
        <v>343</v>
      </c>
      <c r="E92" s="449" t="s">
        <v>344</v>
      </c>
      <c r="F92" s="432"/>
      <c r="G92" s="432"/>
      <c r="H92" s="432"/>
      <c r="I92" s="161" t="s">
        <v>1594</v>
      </c>
      <c r="J92" s="101">
        <v>1</v>
      </c>
      <c r="K92" s="446">
        <v>72.5</v>
      </c>
      <c r="L92" s="384"/>
      <c r="M92" s="456">
        <f t="shared" si="0"/>
        <v>72.5</v>
      </c>
      <c r="N92" s="457"/>
      <c r="O92" s="457"/>
      <c r="P92" s="458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27.75" customHeight="1">
      <c r="A93" s="16"/>
      <c r="B93" s="188">
        <v>8</v>
      </c>
      <c r="C93" s="188" t="s">
        <v>1651</v>
      </c>
      <c r="D93" s="187" t="s">
        <v>345</v>
      </c>
      <c r="E93" s="464" t="s">
        <v>346</v>
      </c>
      <c r="F93" s="441"/>
      <c r="G93" s="441"/>
      <c r="H93" s="441"/>
      <c r="I93" s="188" t="s">
        <v>1594</v>
      </c>
      <c r="J93" s="189">
        <v>1</v>
      </c>
      <c r="K93" s="427">
        <v>499.5</v>
      </c>
      <c r="L93" s="429"/>
      <c r="M93" s="461">
        <f t="shared" si="0"/>
        <v>499.5</v>
      </c>
      <c r="N93" s="462"/>
      <c r="O93" s="462"/>
      <c r="P93" s="463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31.5" customHeight="1">
      <c r="A94" s="16"/>
      <c r="B94" s="100">
        <v>9</v>
      </c>
      <c r="C94" s="161" t="s">
        <v>1578</v>
      </c>
      <c r="D94" s="162" t="s">
        <v>347</v>
      </c>
      <c r="E94" s="449" t="s">
        <v>348</v>
      </c>
      <c r="F94" s="432"/>
      <c r="G94" s="432"/>
      <c r="H94" s="432"/>
      <c r="I94" s="161" t="s">
        <v>1594</v>
      </c>
      <c r="J94" s="101">
        <v>8</v>
      </c>
      <c r="K94" s="446">
        <v>72.5</v>
      </c>
      <c r="L94" s="384"/>
      <c r="M94" s="456">
        <f t="shared" si="0"/>
        <v>580</v>
      </c>
      <c r="N94" s="457"/>
      <c r="O94" s="457"/>
      <c r="P94" s="458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27.75" customHeight="1">
      <c r="A95" s="16"/>
      <c r="B95" s="188">
        <v>10</v>
      </c>
      <c r="C95" s="188" t="s">
        <v>1651</v>
      </c>
      <c r="D95" s="187" t="s">
        <v>349</v>
      </c>
      <c r="E95" s="464" t="s">
        <v>350</v>
      </c>
      <c r="F95" s="441"/>
      <c r="G95" s="441"/>
      <c r="H95" s="441"/>
      <c r="I95" s="188" t="s">
        <v>1594</v>
      </c>
      <c r="J95" s="189">
        <v>8</v>
      </c>
      <c r="K95" s="427">
        <v>399.5</v>
      </c>
      <c r="L95" s="429"/>
      <c r="M95" s="461">
        <f t="shared" si="0"/>
        <v>3196</v>
      </c>
      <c r="N95" s="462"/>
      <c r="O95" s="462"/>
      <c r="P95" s="463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27.75" customHeight="1">
      <c r="A96" s="16"/>
      <c r="B96" s="100">
        <v>11</v>
      </c>
      <c r="C96" s="161" t="s">
        <v>1578</v>
      </c>
      <c r="D96" s="162" t="s">
        <v>351</v>
      </c>
      <c r="E96" s="449" t="s">
        <v>352</v>
      </c>
      <c r="F96" s="432"/>
      <c r="G96" s="432"/>
      <c r="H96" s="432"/>
      <c r="I96" s="161" t="s">
        <v>1594</v>
      </c>
      <c r="J96" s="101">
        <v>2</v>
      </c>
      <c r="K96" s="446">
        <v>62.5</v>
      </c>
      <c r="L96" s="384"/>
      <c r="M96" s="456">
        <f t="shared" si="0"/>
        <v>125</v>
      </c>
      <c r="N96" s="457"/>
      <c r="O96" s="457"/>
      <c r="P96" s="458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27.75" customHeight="1">
      <c r="A97" s="16"/>
      <c r="B97" s="188">
        <v>12</v>
      </c>
      <c r="C97" s="188" t="s">
        <v>1651</v>
      </c>
      <c r="D97" s="187" t="s">
        <v>353</v>
      </c>
      <c r="E97" s="464" t="s">
        <v>354</v>
      </c>
      <c r="F97" s="441"/>
      <c r="G97" s="441"/>
      <c r="H97" s="441"/>
      <c r="I97" s="188" t="s">
        <v>1594</v>
      </c>
      <c r="J97" s="189">
        <v>2</v>
      </c>
      <c r="K97" s="427">
        <v>260.5</v>
      </c>
      <c r="L97" s="429"/>
      <c r="M97" s="461">
        <f t="shared" si="0"/>
        <v>521</v>
      </c>
      <c r="N97" s="462"/>
      <c r="O97" s="462"/>
      <c r="P97" s="463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27.75" customHeight="1">
      <c r="A98" s="16"/>
      <c r="B98" s="100">
        <v>13</v>
      </c>
      <c r="C98" s="161" t="s">
        <v>1578</v>
      </c>
      <c r="D98" s="162" t="s">
        <v>355</v>
      </c>
      <c r="E98" s="449" t="s">
        <v>356</v>
      </c>
      <c r="F98" s="432"/>
      <c r="G98" s="432"/>
      <c r="H98" s="432"/>
      <c r="I98" s="161" t="s">
        <v>1594</v>
      </c>
      <c r="J98" s="101">
        <v>2</v>
      </c>
      <c r="K98" s="446">
        <v>5</v>
      </c>
      <c r="L98" s="384"/>
      <c r="M98" s="456">
        <f t="shared" si="0"/>
        <v>10</v>
      </c>
      <c r="N98" s="457"/>
      <c r="O98" s="457"/>
      <c r="P98" s="458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27.75" customHeight="1">
      <c r="A99" s="16"/>
      <c r="B99" s="188">
        <v>14</v>
      </c>
      <c r="C99" s="188" t="s">
        <v>1651</v>
      </c>
      <c r="D99" s="187" t="s">
        <v>357</v>
      </c>
      <c r="E99" s="464" t="s">
        <v>358</v>
      </c>
      <c r="F99" s="441"/>
      <c r="G99" s="441"/>
      <c r="H99" s="441"/>
      <c r="I99" s="188" t="s">
        <v>1594</v>
      </c>
      <c r="J99" s="189">
        <v>2</v>
      </c>
      <c r="K99" s="427">
        <v>37.5</v>
      </c>
      <c r="L99" s="429"/>
      <c r="M99" s="461">
        <f t="shared" si="0"/>
        <v>75</v>
      </c>
      <c r="N99" s="462"/>
      <c r="O99" s="462"/>
      <c r="P99" s="463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27.75" customHeight="1">
      <c r="A100" s="16"/>
      <c r="B100" s="100">
        <v>15</v>
      </c>
      <c r="C100" s="161" t="s">
        <v>1578</v>
      </c>
      <c r="D100" s="162" t="s">
        <v>362</v>
      </c>
      <c r="E100" s="449" t="s">
        <v>363</v>
      </c>
      <c r="F100" s="432"/>
      <c r="G100" s="432"/>
      <c r="H100" s="432"/>
      <c r="I100" s="161" t="s">
        <v>1594</v>
      </c>
      <c r="J100" s="101">
        <v>16</v>
      </c>
      <c r="K100" s="446">
        <v>5</v>
      </c>
      <c r="L100" s="384"/>
      <c r="M100" s="456">
        <f t="shared" si="0"/>
        <v>80</v>
      </c>
      <c r="N100" s="457"/>
      <c r="O100" s="457"/>
      <c r="P100" s="458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27.75" customHeight="1">
      <c r="A101" s="16"/>
      <c r="B101" s="188">
        <v>16</v>
      </c>
      <c r="C101" s="188" t="s">
        <v>1651</v>
      </c>
      <c r="D101" s="187" t="s">
        <v>364</v>
      </c>
      <c r="E101" s="464" t="s">
        <v>365</v>
      </c>
      <c r="F101" s="441"/>
      <c r="G101" s="441"/>
      <c r="H101" s="441"/>
      <c r="I101" s="188" t="s">
        <v>1594</v>
      </c>
      <c r="J101" s="189">
        <v>16</v>
      </c>
      <c r="K101" s="427">
        <v>24</v>
      </c>
      <c r="L101" s="429"/>
      <c r="M101" s="461">
        <f t="shared" si="0"/>
        <v>384</v>
      </c>
      <c r="N101" s="462"/>
      <c r="O101" s="462"/>
      <c r="P101" s="463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27.75" customHeight="1">
      <c r="A102" s="16"/>
      <c r="B102" s="100">
        <v>17</v>
      </c>
      <c r="C102" s="161" t="s">
        <v>1578</v>
      </c>
      <c r="D102" s="162" t="s">
        <v>366</v>
      </c>
      <c r="E102" s="449" t="s">
        <v>367</v>
      </c>
      <c r="F102" s="432"/>
      <c r="G102" s="432"/>
      <c r="H102" s="432"/>
      <c r="I102" s="161" t="s">
        <v>1594</v>
      </c>
      <c r="J102" s="101">
        <v>4</v>
      </c>
      <c r="K102" s="446">
        <v>5</v>
      </c>
      <c r="L102" s="384"/>
      <c r="M102" s="456">
        <f t="shared" si="0"/>
        <v>20</v>
      </c>
      <c r="N102" s="457"/>
      <c r="O102" s="457"/>
      <c r="P102" s="458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27.75" customHeight="1">
      <c r="A103" s="16"/>
      <c r="B103" s="188">
        <v>18</v>
      </c>
      <c r="C103" s="188" t="s">
        <v>1651</v>
      </c>
      <c r="D103" s="187" t="s">
        <v>368</v>
      </c>
      <c r="E103" s="464" t="s">
        <v>369</v>
      </c>
      <c r="F103" s="441"/>
      <c r="G103" s="441"/>
      <c r="H103" s="441"/>
      <c r="I103" s="188" t="s">
        <v>1594</v>
      </c>
      <c r="J103" s="189">
        <v>4</v>
      </c>
      <c r="K103" s="427">
        <v>19</v>
      </c>
      <c r="L103" s="429"/>
      <c r="M103" s="461">
        <f t="shared" si="0"/>
        <v>76</v>
      </c>
      <c r="N103" s="462"/>
      <c r="O103" s="462"/>
      <c r="P103" s="463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18.75" customHeight="1">
      <c r="A104" s="16"/>
      <c r="B104" s="100">
        <v>19</v>
      </c>
      <c r="C104" s="161" t="s">
        <v>1578</v>
      </c>
      <c r="D104" s="162" t="s">
        <v>1344</v>
      </c>
      <c r="E104" s="449" t="s">
        <v>1345</v>
      </c>
      <c r="F104" s="432"/>
      <c r="G104" s="432"/>
      <c r="H104" s="432"/>
      <c r="I104" s="161" t="s">
        <v>1594</v>
      </c>
      <c r="J104" s="101">
        <v>1</v>
      </c>
      <c r="K104" s="446">
        <v>24</v>
      </c>
      <c r="L104" s="384"/>
      <c r="M104" s="456">
        <f t="shared" si="0"/>
        <v>24</v>
      </c>
      <c r="N104" s="457"/>
      <c r="O104" s="457"/>
      <c r="P104" s="458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18" customHeight="1">
      <c r="A105" s="16"/>
      <c r="B105" s="188">
        <v>20</v>
      </c>
      <c r="C105" s="188" t="s">
        <v>1651</v>
      </c>
      <c r="D105" s="187" t="s">
        <v>1346</v>
      </c>
      <c r="E105" s="464" t="s">
        <v>1347</v>
      </c>
      <c r="F105" s="441"/>
      <c r="G105" s="441"/>
      <c r="H105" s="441"/>
      <c r="I105" s="188" t="s">
        <v>1594</v>
      </c>
      <c r="J105" s="189">
        <v>1</v>
      </c>
      <c r="K105" s="427">
        <v>44</v>
      </c>
      <c r="L105" s="429"/>
      <c r="M105" s="461">
        <f t="shared" si="0"/>
        <v>44</v>
      </c>
      <c r="N105" s="462"/>
      <c r="O105" s="462"/>
      <c r="P105" s="463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27.75" customHeight="1">
      <c r="A106" s="16"/>
      <c r="B106" s="100">
        <v>21</v>
      </c>
      <c r="C106" s="161" t="s">
        <v>1578</v>
      </c>
      <c r="D106" s="162" t="s">
        <v>1163</v>
      </c>
      <c r="E106" s="449" t="s">
        <v>1164</v>
      </c>
      <c r="F106" s="432"/>
      <c r="G106" s="432"/>
      <c r="H106" s="432"/>
      <c r="I106" s="161" t="s">
        <v>1594</v>
      </c>
      <c r="J106" s="101">
        <v>2</v>
      </c>
      <c r="K106" s="446">
        <v>49</v>
      </c>
      <c r="L106" s="384"/>
      <c r="M106" s="456">
        <f t="shared" si="0"/>
        <v>98</v>
      </c>
      <c r="N106" s="457"/>
      <c r="O106" s="457"/>
      <c r="P106" s="458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24" customHeight="1">
      <c r="A107" s="16"/>
      <c r="B107" s="188">
        <v>22</v>
      </c>
      <c r="C107" s="188" t="s">
        <v>1651</v>
      </c>
      <c r="D107" s="187" t="s">
        <v>1165</v>
      </c>
      <c r="E107" s="464" t="s">
        <v>1166</v>
      </c>
      <c r="F107" s="441"/>
      <c r="G107" s="441"/>
      <c r="H107" s="441"/>
      <c r="I107" s="188" t="s">
        <v>1594</v>
      </c>
      <c r="J107" s="189">
        <v>2</v>
      </c>
      <c r="K107" s="427">
        <v>592.5</v>
      </c>
      <c r="L107" s="429"/>
      <c r="M107" s="461">
        <f t="shared" si="0"/>
        <v>1185</v>
      </c>
      <c r="N107" s="462"/>
      <c r="O107" s="462"/>
      <c r="P107" s="463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17.25" customHeight="1">
      <c r="A108" s="16"/>
      <c r="B108" s="100">
        <v>23</v>
      </c>
      <c r="C108" s="161" t="s">
        <v>1578</v>
      </c>
      <c r="D108" s="162" t="s">
        <v>1187</v>
      </c>
      <c r="E108" s="449" t="s">
        <v>1188</v>
      </c>
      <c r="F108" s="432"/>
      <c r="G108" s="432"/>
      <c r="H108" s="432"/>
      <c r="I108" s="161" t="s">
        <v>1594</v>
      </c>
      <c r="J108" s="101">
        <v>2</v>
      </c>
      <c r="K108" s="446">
        <v>50.5</v>
      </c>
      <c r="L108" s="384"/>
      <c r="M108" s="456">
        <f t="shared" si="0"/>
        <v>101</v>
      </c>
      <c r="N108" s="457"/>
      <c r="O108" s="457"/>
      <c r="P108" s="458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17.25" customHeight="1">
      <c r="A109" s="16"/>
      <c r="B109" s="188">
        <v>24</v>
      </c>
      <c r="C109" s="188" t="s">
        <v>1651</v>
      </c>
      <c r="D109" s="187" t="s">
        <v>1189</v>
      </c>
      <c r="E109" s="464" t="s">
        <v>1190</v>
      </c>
      <c r="F109" s="441"/>
      <c r="G109" s="441"/>
      <c r="H109" s="441"/>
      <c r="I109" s="188" t="s">
        <v>1594</v>
      </c>
      <c r="J109" s="189">
        <v>2</v>
      </c>
      <c r="K109" s="427">
        <v>350.75</v>
      </c>
      <c r="L109" s="429"/>
      <c r="M109" s="461">
        <f t="shared" si="0"/>
        <v>701.5</v>
      </c>
      <c r="N109" s="462"/>
      <c r="O109" s="462"/>
      <c r="P109" s="463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7.25" customHeight="1">
      <c r="A110" s="16"/>
      <c r="B110" s="100">
        <v>25</v>
      </c>
      <c r="C110" s="161" t="s">
        <v>1578</v>
      </c>
      <c r="D110" s="162" t="s">
        <v>1199</v>
      </c>
      <c r="E110" s="449" t="s">
        <v>1200</v>
      </c>
      <c r="F110" s="432"/>
      <c r="G110" s="432"/>
      <c r="H110" s="432"/>
      <c r="I110" s="161" t="s">
        <v>1648</v>
      </c>
      <c r="J110" s="101">
        <v>30</v>
      </c>
      <c r="K110" s="446">
        <v>9</v>
      </c>
      <c r="L110" s="384"/>
      <c r="M110" s="456">
        <f t="shared" si="0"/>
        <v>270</v>
      </c>
      <c r="N110" s="457"/>
      <c r="O110" s="457"/>
      <c r="P110" s="458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6.5" customHeight="1">
      <c r="A111" s="16"/>
      <c r="B111" s="188">
        <v>26</v>
      </c>
      <c r="C111" s="188" t="s">
        <v>1651</v>
      </c>
      <c r="D111" s="187" t="s">
        <v>1201</v>
      </c>
      <c r="E111" s="464" t="s">
        <v>1202</v>
      </c>
      <c r="F111" s="441"/>
      <c r="G111" s="441"/>
      <c r="H111" s="441"/>
      <c r="I111" s="188" t="s">
        <v>1648</v>
      </c>
      <c r="J111" s="189">
        <v>30</v>
      </c>
      <c r="K111" s="427">
        <v>47.134999999999998</v>
      </c>
      <c r="L111" s="429"/>
      <c r="M111" s="461">
        <f t="shared" si="0"/>
        <v>1414.05</v>
      </c>
      <c r="N111" s="462"/>
      <c r="O111" s="462"/>
      <c r="P111" s="463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16.5" customHeight="1">
      <c r="A112" s="16"/>
      <c r="B112" s="100">
        <v>27</v>
      </c>
      <c r="C112" s="161" t="s">
        <v>1578</v>
      </c>
      <c r="D112" s="162" t="s">
        <v>1207</v>
      </c>
      <c r="E112" s="449" t="s">
        <v>1208</v>
      </c>
      <c r="F112" s="432"/>
      <c r="G112" s="432"/>
      <c r="H112" s="432"/>
      <c r="I112" s="161" t="s">
        <v>1648</v>
      </c>
      <c r="J112" s="101">
        <v>40</v>
      </c>
      <c r="K112" s="446">
        <v>5.5</v>
      </c>
      <c r="L112" s="384"/>
      <c r="M112" s="456">
        <f t="shared" si="0"/>
        <v>220</v>
      </c>
      <c r="N112" s="457"/>
      <c r="O112" s="457"/>
      <c r="P112" s="458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17.25" customHeight="1">
      <c r="A113" s="16"/>
      <c r="B113" s="188">
        <v>28</v>
      </c>
      <c r="C113" s="188" t="s">
        <v>1651</v>
      </c>
      <c r="D113" s="187" t="s">
        <v>1209</v>
      </c>
      <c r="E113" s="464" t="s">
        <v>1210</v>
      </c>
      <c r="F113" s="441"/>
      <c r="G113" s="441"/>
      <c r="H113" s="441"/>
      <c r="I113" s="188" t="s">
        <v>1648</v>
      </c>
      <c r="J113" s="189">
        <v>40</v>
      </c>
      <c r="K113" s="427">
        <v>4.66</v>
      </c>
      <c r="L113" s="429"/>
      <c r="M113" s="461">
        <f t="shared" si="0"/>
        <v>186.4</v>
      </c>
      <c r="N113" s="462"/>
      <c r="O113" s="462"/>
      <c r="P113" s="463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5.75" hidden="1" customHeight="1">
      <c r="A114" s="16"/>
      <c r="B114" s="100"/>
      <c r="C114" s="161" t="s">
        <v>1578</v>
      </c>
      <c r="D114" s="162" t="s">
        <v>1211</v>
      </c>
      <c r="E114" s="449" t="s">
        <v>1212</v>
      </c>
      <c r="F114" s="432"/>
      <c r="G114" s="432"/>
      <c r="H114" s="432"/>
      <c r="I114" s="161" t="s">
        <v>1594</v>
      </c>
      <c r="J114" s="101"/>
      <c r="K114" s="446">
        <v>0</v>
      </c>
      <c r="L114" s="384"/>
      <c r="M114" s="456">
        <f t="shared" si="0"/>
        <v>0</v>
      </c>
      <c r="N114" s="457"/>
      <c r="O114" s="457"/>
      <c r="P114" s="458"/>
      <c r="Q114" s="163"/>
      <c r="R114" s="16"/>
      <c r="S114" s="157"/>
      <c r="T114" s="158" t="s">
        <v>1515</v>
      </c>
      <c r="W114" s="159">
        <v>1.0800000000000001E-2</v>
      </c>
      <c r="X114" s="159">
        <f>$W$114*$J$114</f>
        <v>0</v>
      </c>
      <c r="Y114" s="159">
        <v>0</v>
      </c>
      <c r="Z114" s="160">
        <f>$Y$114*$J$114</f>
        <v>0</v>
      </c>
      <c r="AO114" s="63" t="s">
        <v>1654</v>
      </c>
      <c r="AQ114" s="63" t="s">
        <v>1651</v>
      </c>
      <c r="AR114" s="63" t="s">
        <v>1536</v>
      </c>
      <c r="AV114" s="63" t="s">
        <v>1577</v>
      </c>
      <c r="BB114" s="107">
        <f>IF($T$114="základní",$M$114,0)</f>
        <v>0</v>
      </c>
      <c r="BC114" s="107">
        <f>IF($T$114="snížená",$M$114,0)</f>
        <v>0</v>
      </c>
      <c r="BD114" s="107">
        <f>IF($T$114="zákl. přenesená",$M$114,0)</f>
        <v>0</v>
      </c>
      <c r="BE114" s="107">
        <f>IF($T$114="sníž. přenesená",$M$114,0)</f>
        <v>0</v>
      </c>
      <c r="BF114" s="107">
        <f>IF($T$114="nulová",$M$114,0)</f>
        <v>0</v>
      </c>
      <c r="BG114" s="63" t="s">
        <v>1501</v>
      </c>
      <c r="BH114" s="107">
        <f>ROUND($K$114*$J$114,2)</f>
        <v>0</v>
      </c>
      <c r="BI114" s="63" t="s">
        <v>1582</v>
      </c>
      <c r="BJ114" s="63" t="s">
        <v>1764</v>
      </c>
    </row>
    <row r="115" spans="1:62" s="3" customFormat="1" ht="15.75" hidden="1" customHeight="1">
      <c r="A115" s="16"/>
      <c r="B115" s="188"/>
      <c r="C115" s="188" t="s">
        <v>1651</v>
      </c>
      <c r="D115" s="187" t="s">
        <v>1213</v>
      </c>
      <c r="E115" s="464" t="s">
        <v>1214</v>
      </c>
      <c r="F115" s="441"/>
      <c r="G115" s="441"/>
      <c r="H115" s="441"/>
      <c r="I115" s="188" t="s">
        <v>1594</v>
      </c>
      <c r="J115" s="189"/>
      <c r="K115" s="427">
        <v>0</v>
      </c>
      <c r="L115" s="429"/>
      <c r="M115" s="461">
        <f t="shared" si="0"/>
        <v>0</v>
      </c>
      <c r="N115" s="462"/>
      <c r="O115" s="462"/>
      <c r="P115" s="463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5.75" hidden="1" customHeight="1">
      <c r="A116" s="16"/>
      <c r="B116" s="100"/>
      <c r="C116" s="161" t="s">
        <v>1578</v>
      </c>
      <c r="D116" s="162" t="s">
        <v>1215</v>
      </c>
      <c r="E116" s="449" t="s">
        <v>1216</v>
      </c>
      <c r="F116" s="432"/>
      <c r="G116" s="432"/>
      <c r="H116" s="432"/>
      <c r="I116" s="161" t="s">
        <v>1648</v>
      </c>
      <c r="J116" s="101"/>
      <c r="K116" s="446">
        <v>0</v>
      </c>
      <c r="L116" s="384"/>
      <c r="M116" s="456">
        <f t="shared" si="0"/>
        <v>0</v>
      </c>
      <c r="N116" s="457"/>
      <c r="O116" s="457"/>
      <c r="P116" s="458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hidden="1" customHeight="1">
      <c r="A117" s="16"/>
      <c r="B117" s="188"/>
      <c r="C117" s="188" t="s">
        <v>1651</v>
      </c>
      <c r="D117" s="187" t="s">
        <v>1217</v>
      </c>
      <c r="E117" s="464" t="s">
        <v>1218</v>
      </c>
      <c r="F117" s="441"/>
      <c r="G117" s="441"/>
      <c r="H117" s="441"/>
      <c r="I117" s="188" t="s">
        <v>1648</v>
      </c>
      <c r="J117" s="189"/>
      <c r="K117" s="427">
        <v>0</v>
      </c>
      <c r="L117" s="429"/>
      <c r="M117" s="461">
        <f t="shared" si="0"/>
        <v>0</v>
      </c>
      <c r="N117" s="462"/>
      <c r="O117" s="462"/>
      <c r="P117" s="463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29</v>
      </c>
      <c r="C118" s="161" t="s">
        <v>1578</v>
      </c>
      <c r="D118" s="162" t="s">
        <v>1221</v>
      </c>
      <c r="E118" s="449" t="s">
        <v>1222</v>
      </c>
      <c r="F118" s="432"/>
      <c r="G118" s="432"/>
      <c r="H118" s="432"/>
      <c r="I118" s="161" t="s">
        <v>1648</v>
      </c>
      <c r="J118" s="101">
        <v>20</v>
      </c>
      <c r="K118" s="446">
        <v>5.5</v>
      </c>
      <c r="L118" s="384"/>
      <c r="M118" s="456">
        <f t="shared" si="0"/>
        <v>110</v>
      </c>
      <c r="N118" s="457"/>
      <c r="O118" s="457"/>
      <c r="P118" s="458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30</v>
      </c>
      <c r="C119" s="188" t="s">
        <v>1651</v>
      </c>
      <c r="D119" s="187" t="s">
        <v>1223</v>
      </c>
      <c r="E119" s="464" t="s">
        <v>1224</v>
      </c>
      <c r="F119" s="441"/>
      <c r="G119" s="441"/>
      <c r="H119" s="441"/>
      <c r="I119" s="188" t="s">
        <v>1648</v>
      </c>
      <c r="J119" s="189">
        <v>20</v>
      </c>
      <c r="K119" s="427">
        <v>3.8050000000000002</v>
      </c>
      <c r="L119" s="429"/>
      <c r="M119" s="461">
        <f t="shared" si="0"/>
        <v>76.100000000000009</v>
      </c>
      <c r="N119" s="462"/>
      <c r="O119" s="462"/>
      <c r="P119" s="463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31</v>
      </c>
      <c r="C120" s="161" t="s">
        <v>1578</v>
      </c>
      <c r="D120" s="162" t="s">
        <v>1225</v>
      </c>
      <c r="E120" s="449" t="s">
        <v>1226</v>
      </c>
      <c r="F120" s="432"/>
      <c r="G120" s="432"/>
      <c r="H120" s="432"/>
      <c r="I120" s="161" t="s">
        <v>1648</v>
      </c>
      <c r="J120" s="101">
        <v>20</v>
      </c>
      <c r="K120" s="446">
        <v>5.5</v>
      </c>
      <c r="L120" s="384"/>
      <c r="M120" s="456">
        <f t="shared" si="0"/>
        <v>110</v>
      </c>
      <c r="N120" s="457"/>
      <c r="O120" s="457"/>
      <c r="P120" s="458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88">
        <v>32</v>
      </c>
      <c r="C121" s="188" t="s">
        <v>1651</v>
      </c>
      <c r="D121" s="187" t="s">
        <v>1227</v>
      </c>
      <c r="E121" s="464" t="s">
        <v>1228</v>
      </c>
      <c r="F121" s="441"/>
      <c r="G121" s="441"/>
      <c r="H121" s="441"/>
      <c r="I121" s="188" t="s">
        <v>1648</v>
      </c>
      <c r="J121" s="189">
        <v>20</v>
      </c>
      <c r="K121" s="427">
        <v>2.92</v>
      </c>
      <c r="L121" s="429"/>
      <c r="M121" s="461">
        <f t="shared" si="0"/>
        <v>58.4</v>
      </c>
      <c r="N121" s="462"/>
      <c r="O121" s="462"/>
      <c r="P121" s="463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15.75" customHeight="1">
      <c r="A122" s="16"/>
      <c r="B122" s="100">
        <v>33</v>
      </c>
      <c r="C122" s="161" t="s">
        <v>1578</v>
      </c>
      <c r="D122" s="162" t="s">
        <v>1229</v>
      </c>
      <c r="E122" s="449" t="s">
        <v>1230</v>
      </c>
      <c r="F122" s="432"/>
      <c r="G122" s="432"/>
      <c r="H122" s="432"/>
      <c r="I122" s="161" t="s">
        <v>1648</v>
      </c>
      <c r="J122" s="101">
        <v>10</v>
      </c>
      <c r="K122" s="446">
        <v>5.5</v>
      </c>
      <c r="L122" s="384"/>
      <c r="M122" s="456">
        <f t="shared" si="0"/>
        <v>55</v>
      </c>
      <c r="N122" s="457"/>
      <c r="O122" s="457"/>
      <c r="P122" s="458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customHeight="1">
      <c r="A123" s="16"/>
      <c r="B123" s="188">
        <v>34</v>
      </c>
      <c r="C123" s="188" t="s">
        <v>1651</v>
      </c>
      <c r="D123" s="187" t="s">
        <v>1231</v>
      </c>
      <c r="E123" s="464" t="s">
        <v>1232</v>
      </c>
      <c r="F123" s="441"/>
      <c r="G123" s="441"/>
      <c r="H123" s="441"/>
      <c r="I123" s="188" t="s">
        <v>1648</v>
      </c>
      <c r="J123" s="189">
        <v>10</v>
      </c>
      <c r="K123" s="427">
        <v>4.05</v>
      </c>
      <c r="L123" s="429"/>
      <c r="M123" s="461">
        <f t="shared" si="0"/>
        <v>40.5</v>
      </c>
      <c r="N123" s="462"/>
      <c r="O123" s="462"/>
      <c r="P123" s="463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customHeight="1">
      <c r="A124" s="16"/>
      <c r="B124" s="100">
        <v>35</v>
      </c>
      <c r="C124" s="161" t="s">
        <v>1578</v>
      </c>
      <c r="D124" s="162" t="s">
        <v>1233</v>
      </c>
      <c r="E124" s="449" t="s">
        <v>1234</v>
      </c>
      <c r="F124" s="432"/>
      <c r="G124" s="432"/>
      <c r="H124" s="432"/>
      <c r="I124" s="161" t="s">
        <v>1648</v>
      </c>
      <c r="J124" s="101">
        <v>50</v>
      </c>
      <c r="K124" s="446">
        <v>5.5</v>
      </c>
      <c r="L124" s="384"/>
      <c r="M124" s="456">
        <f t="shared" si="0"/>
        <v>275</v>
      </c>
      <c r="N124" s="457"/>
      <c r="O124" s="457"/>
      <c r="P124" s="458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5.75" customHeight="1">
      <c r="A125" s="16"/>
      <c r="B125" s="188">
        <v>36</v>
      </c>
      <c r="C125" s="188" t="s">
        <v>1651</v>
      </c>
      <c r="D125" s="187" t="s">
        <v>1235</v>
      </c>
      <c r="E125" s="464" t="s">
        <v>1236</v>
      </c>
      <c r="F125" s="441"/>
      <c r="G125" s="441"/>
      <c r="H125" s="441"/>
      <c r="I125" s="188" t="s">
        <v>1648</v>
      </c>
      <c r="J125" s="189">
        <v>50</v>
      </c>
      <c r="K125" s="427">
        <v>3.94</v>
      </c>
      <c r="L125" s="429"/>
      <c r="M125" s="461">
        <f t="shared" si="0"/>
        <v>197</v>
      </c>
      <c r="N125" s="462"/>
      <c r="O125" s="462"/>
      <c r="P125" s="463"/>
      <c r="Q125" s="163"/>
      <c r="R125" s="16"/>
      <c r="S125" s="157"/>
      <c r="T125" s="158"/>
      <c r="W125" s="159"/>
      <c r="X125" s="159"/>
      <c r="Y125" s="159"/>
      <c r="Z125" s="160"/>
      <c r="AO125" s="63"/>
      <c r="AQ125" s="63"/>
      <c r="AR125" s="63"/>
      <c r="AV125" s="63"/>
      <c r="BB125" s="107"/>
      <c r="BC125" s="107"/>
      <c r="BD125" s="107"/>
      <c r="BE125" s="107"/>
      <c r="BF125" s="107"/>
      <c r="BG125" s="63"/>
      <c r="BH125" s="107"/>
      <c r="BI125" s="63"/>
      <c r="BJ125" s="63"/>
    </row>
    <row r="126" spans="1:62" s="3" customFormat="1" ht="15.75" customHeight="1">
      <c r="A126" s="16"/>
      <c r="B126" s="100">
        <v>37</v>
      </c>
      <c r="C126" s="161" t="s">
        <v>1578</v>
      </c>
      <c r="D126" s="162" t="s">
        <v>1237</v>
      </c>
      <c r="E126" s="449" t="s">
        <v>1238</v>
      </c>
      <c r="F126" s="432"/>
      <c r="G126" s="432"/>
      <c r="H126" s="432"/>
      <c r="I126" s="161" t="s">
        <v>1648</v>
      </c>
      <c r="J126" s="101">
        <v>20</v>
      </c>
      <c r="K126" s="446">
        <v>8</v>
      </c>
      <c r="L126" s="384"/>
      <c r="M126" s="456">
        <f t="shared" si="0"/>
        <v>160</v>
      </c>
      <c r="N126" s="457"/>
      <c r="O126" s="457"/>
      <c r="P126" s="458"/>
      <c r="Q126" s="163"/>
      <c r="R126" s="16"/>
      <c r="S126" s="157"/>
      <c r="T126" s="158"/>
      <c r="W126" s="159"/>
      <c r="X126" s="159"/>
      <c r="Y126" s="159"/>
      <c r="Z126" s="160"/>
      <c r="AO126" s="63"/>
      <c r="AQ126" s="63"/>
      <c r="AR126" s="63"/>
      <c r="AV126" s="63"/>
      <c r="BB126" s="107"/>
      <c r="BC126" s="107"/>
      <c r="BD126" s="107"/>
      <c r="BE126" s="107"/>
      <c r="BF126" s="107"/>
      <c r="BG126" s="63"/>
      <c r="BH126" s="107"/>
      <c r="BI126" s="63"/>
      <c r="BJ126" s="63"/>
    </row>
    <row r="127" spans="1:62" s="3" customFormat="1" ht="15.75" customHeight="1">
      <c r="A127" s="16"/>
      <c r="B127" s="188">
        <v>38</v>
      </c>
      <c r="C127" s="188" t="s">
        <v>1651</v>
      </c>
      <c r="D127" s="187" t="s">
        <v>1239</v>
      </c>
      <c r="E127" s="464" t="s">
        <v>1240</v>
      </c>
      <c r="F127" s="441"/>
      <c r="G127" s="441"/>
      <c r="H127" s="441"/>
      <c r="I127" s="188" t="s">
        <v>1648</v>
      </c>
      <c r="J127" s="189">
        <v>20</v>
      </c>
      <c r="K127" s="427">
        <v>16.87</v>
      </c>
      <c r="L127" s="429"/>
      <c r="M127" s="461">
        <f t="shared" si="0"/>
        <v>337.40000000000003</v>
      </c>
      <c r="N127" s="462"/>
      <c r="O127" s="462"/>
      <c r="P127" s="463"/>
      <c r="Q127" s="163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5.75" customHeight="1">
      <c r="A128" s="16"/>
      <c r="B128" s="100">
        <v>39</v>
      </c>
      <c r="C128" s="161" t="s">
        <v>1578</v>
      </c>
      <c r="D128" s="162" t="s">
        <v>1248</v>
      </c>
      <c r="E128" s="449" t="s">
        <v>1249</v>
      </c>
      <c r="F128" s="432"/>
      <c r="G128" s="432"/>
      <c r="H128" s="432"/>
      <c r="I128" s="161" t="s">
        <v>1648</v>
      </c>
      <c r="J128" s="101">
        <v>20</v>
      </c>
      <c r="K128" s="446">
        <v>6</v>
      </c>
      <c r="L128" s="384"/>
      <c r="M128" s="456">
        <f t="shared" si="0"/>
        <v>120</v>
      </c>
      <c r="N128" s="457"/>
      <c r="O128" s="457"/>
      <c r="P128" s="458"/>
      <c r="Q128" s="163"/>
      <c r="R128" s="16"/>
      <c r="S128" s="157"/>
      <c r="T128" s="158"/>
      <c r="W128" s="159"/>
      <c r="X128" s="159"/>
      <c r="Y128" s="159"/>
      <c r="Z128" s="160"/>
      <c r="AO128" s="63"/>
      <c r="AQ128" s="63"/>
      <c r="AR128" s="63"/>
      <c r="AV128" s="63"/>
      <c r="BB128" s="107"/>
      <c r="BC128" s="107"/>
      <c r="BD128" s="107"/>
      <c r="BE128" s="107"/>
      <c r="BF128" s="107"/>
      <c r="BG128" s="63"/>
      <c r="BH128" s="107"/>
      <c r="BI128" s="63"/>
      <c r="BJ128" s="63"/>
    </row>
    <row r="129" spans="1:62" s="3" customFormat="1" ht="15.75" customHeight="1">
      <c r="A129" s="16"/>
      <c r="B129" s="188">
        <v>40</v>
      </c>
      <c r="C129" s="188" t="s">
        <v>1651</v>
      </c>
      <c r="D129" s="187" t="s">
        <v>1250</v>
      </c>
      <c r="E129" s="464" t="s">
        <v>1251</v>
      </c>
      <c r="F129" s="441"/>
      <c r="G129" s="441"/>
      <c r="H129" s="441"/>
      <c r="I129" s="188" t="s">
        <v>1648</v>
      </c>
      <c r="J129" s="189">
        <v>20</v>
      </c>
      <c r="K129" s="427">
        <v>8.3650000000000002</v>
      </c>
      <c r="L129" s="429"/>
      <c r="M129" s="461">
        <f t="shared" si="0"/>
        <v>167.3</v>
      </c>
      <c r="N129" s="462"/>
      <c r="O129" s="462"/>
      <c r="P129" s="463"/>
      <c r="Q129" s="163"/>
      <c r="R129" s="16"/>
      <c r="S129" s="157"/>
      <c r="T129" s="158"/>
      <c r="W129" s="159"/>
      <c r="X129" s="159"/>
      <c r="Y129" s="159"/>
      <c r="Z129" s="160"/>
      <c r="AO129" s="63"/>
      <c r="AQ129" s="63"/>
      <c r="AR129" s="63"/>
      <c r="AV129" s="63"/>
      <c r="BB129" s="107"/>
      <c r="BC129" s="107"/>
      <c r="BD129" s="107"/>
      <c r="BE129" s="107"/>
      <c r="BF129" s="107"/>
      <c r="BG129" s="63"/>
      <c r="BH129" s="107"/>
      <c r="BI129" s="63"/>
      <c r="BJ129" s="63"/>
    </row>
    <row r="130" spans="1:62" s="3" customFormat="1" ht="15.75" customHeight="1">
      <c r="A130" s="16"/>
      <c r="B130" s="100">
        <v>41</v>
      </c>
      <c r="C130" s="161" t="s">
        <v>1578</v>
      </c>
      <c r="D130" s="162" t="s">
        <v>1252</v>
      </c>
      <c r="E130" s="449" t="s">
        <v>1253</v>
      </c>
      <c r="F130" s="432"/>
      <c r="G130" s="432"/>
      <c r="H130" s="432"/>
      <c r="I130" s="161" t="s">
        <v>1648</v>
      </c>
      <c r="J130" s="101">
        <v>10</v>
      </c>
      <c r="K130" s="446">
        <v>5.5</v>
      </c>
      <c r="L130" s="384"/>
      <c r="M130" s="456">
        <f t="shared" si="0"/>
        <v>55</v>
      </c>
      <c r="N130" s="457"/>
      <c r="O130" s="457"/>
      <c r="P130" s="458"/>
      <c r="Q130" s="163"/>
      <c r="R130" s="16"/>
      <c r="S130" s="157"/>
      <c r="T130" s="158"/>
      <c r="W130" s="159"/>
      <c r="X130" s="159"/>
      <c r="Y130" s="159"/>
      <c r="Z130" s="160"/>
      <c r="AO130" s="63"/>
      <c r="AQ130" s="63"/>
      <c r="AR130" s="63"/>
      <c r="AV130" s="63"/>
      <c r="BB130" s="107"/>
      <c r="BC130" s="107"/>
      <c r="BD130" s="107"/>
      <c r="BE130" s="107"/>
      <c r="BF130" s="107"/>
      <c r="BG130" s="63"/>
      <c r="BH130" s="107"/>
      <c r="BI130" s="63"/>
      <c r="BJ130" s="63"/>
    </row>
    <row r="131" spans="1:62" s="3" customFormat="1" ht="15.75" customHeight="1">
      <c r="A131" s="16"/>
      <c r="B131" s="188">
        <v>42</v>
      </c>
      <c r="C131" s="188" t="s">
        <v>1651</v>
      </c>
      <c r="D131" s="187" t="s">
        <v>1254</v>
      </c>
      <c r="E131" s="464" t="s">
        <v>1255</v>
      </c>
      <c r="F131" s="441"/>
      <c r="G131" s="441"/>
      <c r="H131" s="441"/>
      <c r="I131" s="188" t="s">
        <v>1648</v>
      </c>
      <c r="J131" s="189">
        <v>10</v>
      </c>
      <c r="K131" s="427">
        <v>10.345000000000001</v>
      </c>
      <c r="L131" s="429"/>
      <c r="M131" s="461">
        <f t="shared" si="0"/>
        <v>103.45</v>
      </c>
      <c r="N131" s="462"/>
      <c r="O131" s="462"/>
      <c r="P131" s="463"/>
      <c r="Q131" s="163"/>
      <c r="R131" s="16"/>
      <c r="S131" s="157"/>
      <c r="T131" s="158"/>
      <c r="W131" s="159"/>
      <c r="X131" s="159"/>
      <c r="Y131" s="159"/>
      <c r="Z131" s="160"/>
      <c r="AO131" s="63"/>
      <c r="AQ131" s="63"/>
      <c r="AR131" s="63"/>
      <c r="AV131" s="63"/>
      <c r="BB131" s="107"/>
      <c r="BC131" s="107"/>
      <c r="BD131" s="107"/>
      <c r="BE131" s="107"/>
      <c r="BF131" s="107"/>
      <c r="BG131" s="63"/>
      <c r="BH131" s="107"/>
      <c r="BI131" s="63"/>
      <c r="BJ131" s="63"/>
    </row>
    <row r="132" spans="1:62" s="3" customFormat="1" ht="15.75" customHeight="1">
      <c r="A132" s="16"/>
      <c r="B132" s="100">
        <v>43</v>
      </c>
      <c r="C132" s="161" t="s">
        <v>1578</v>
      </c>
      <c r="D132" s="162" t="s">
        <v>1259</v>
      </c>
      <c r="E132" s="449" t="s">
        <v>1260</v>
      </c>
      <c r="F132" s="432"/>
      <c r="G132" s="432"/>
      <c r="H132" s="432"/>
      <c r="I132" s="161" t="s">
        <v>1648</v>
      </c>
      <c r="J132" s="101">
        <v>200</v>
      </c>
      <c r="K132" s="446">
        <v>5.5</v>
      </c>
      <c r="L132" s="384"/>
      <c r="M132" s="456">
        <f t="shared" si="0"/>
        <v>1100</v>
      </c>
      <c r="N132" s="457"/>
      <c r="O132" s="457"/>
      <c r="P132" s="458"/>
      <c r="Q132" s="163"/>
      <c r="R132" s="16"/>
      <c r="S132" s="157"/>
      <c r="T132" s="158"/>
      <c r="W132" s="159"/>
      <c r="X132" s="159"/>
      <c r="Y132" s="159"/>
      <c r="Z132" s="160"/>
      <c r="AO132" s="63"/>
      <c r="AQ132" s="63"/>
      <c r="AR132" s="63"/>
      <c r="AV132" s="63"/>
      <c r="BB132" s="107"/>
      <c r="BC132" s="107"/>
      <c r="BD132" s="107"/>
      <c r="BE132" s="107"/>
      <c r="BF132" s="107"/>
      <c r="BG132" s="63"/>
      <c r="BH132" s="107"/>
      <c r="BI132" s="63"/>
      <c r="BJ132" s="63"/>
    </row>
    <row r="133" spans="1:62" s="3" customFormat="1" ht="15.75" customHeight="1">
      <c r="A133" s="16"/>
      <c r="B133" s="188">
        <v>44</v>
      </c>
      <c r="C133" s="188" t="s">
        <v>1651</v>
      </c>
      <c r="D133" s="187" t="s">
        <v>1261</v>
      </c>
      <c r="E133" s="464" t="s">
        <v>1262</v>
      </c>
      <c r="F133" s="441"/>
      <c r="G133" s="441"/>
      <c r="H133" s="441"/>
      <c r="I133" s="188" t="s">
        <v>1648</v>
      </c>
      <c r="J133" s="189">
        <v>200</v>
      </c>
      <c r="K133" s="427">
        <v>6.49</v>
      </c>
      <c r="L133" s="429"/>
      <c r="M133" s="461">
        <f t="shared" si="0"/>
        <v>1298</v>
      </c>
      <c r="N133" s="462"/>
      <c r="O133" s="462"/>
      <c r="P133" s="463"/>
      <c r="Q133" s="163"/>
      <c r="R133" s="16"/>
      <c r="S133" s="157"/>
      <c r="T133" s="158"/>
      <c r="W133" s="159"/>
      <c r="X133" s="159"/>
      <c r="Y133" s="159"/>
      <c r="Z133" s="160"/>
      <c r="AO133" s="63"/>
      <c r="AQ133" s="63"/>
      <c r="AR133" s="63"/>
      <c r="AV133" s="63"/>
      <c r="BB133" s="107"/>
      <c r="BC133" s="107"/>
      <c r="BD133" s="107"/>
      <c r="BE133" s="107"/>
      <c r="BF133" s="107"/>
      <c r="BG133" s="63"/>
      <c r="BH133" s="107"/>
      <c r="BI133" s="63"/>
      <c r="BJ133" s="63"/>
    </row>
    <row r="134" spans="1:62" s="3" customFormat="1" ht="15.75" customHeight="1">
      <c r="A134" s="16"/>
      <c r="B134" s="100">
        <v>45</v>
      </c>
      <c r="C134" s="161" t="s">
        <v>1578</v>
      </c>
      <c r="D134" s="162" t="s">
        <v>1263</v>
      </c>
      <c r="E134" s="449" t="s">
        <v>1264</v>
      </c>
      <c r="F134" s="432"/>
      <c r="G134" s="432"/>
      <c r="H134" s="432"/>
      <c r="I134" s="161" t="s">
        <v>1648</v>
      </c>
      <c r="J134" s="101">
        <v>250</v>
      </c>
      <c r="K134" s="446">
        <v>5.5</v>
      </c>
      <c r="L134" s="384"/>
      <c r="M134" s="456">
        <f t="shared" si="0"/>
        <v>1375</v>
      </c>
      <c r="N134" s="457"/>
      <c r="O134" s="457"/>
      <c r="P134" s="458"/>
      <c r="Q134" s="163"/>
      <c r="R134" s="16"/>
      <c r="S134" s="157"/>
      <c r="T134" s="158"/>
      <c r="W134" s="159"/>
      <c r="X134" s="159"/>
      <c r="Y134" s="159"/>
      <c r="Z134" s="160"/>
      <c r="AO134" s="63"/>
      <c r="AQ134" s="63"/>
      <c r="AR134" s="63"/>
      <c r="AV134" s="63"/>
      <c r="BB134" s="107"/>
      <c r="BC134" s="107"/>
      <c r="BD134" s="107"/>
      <c r="BE134" s="107"/>
      <c r="BF134" s="107"/>
      <c r="BG134" s="63"/>
      <c r="BH134" s="107"/>
      <c r="BI134" s="63"/>
      <c r="BJ134" s="63"/>
    </row>
    <row r="135" spans="1:62" s="3" customFormat="1" ht="15.75" customHeight="1">
      <c r="A135" s="16"/>
      <c r="B135" s="188">
        <v>46</v>
      </c>
      <c r="C135" s="188" t="s">
        <v>1651</v>
      </c>
      <c r="D135" s="187" t="s">
        <v>1265</v>
      </c>
      <c r="E135" s="464" t="s">
        <v>1266</v>
      </c>
      <c r="F135" s="441"/>
      <c r="G135" s="441"/>
      <c r="H135" s="441"/>
      <c r="I135" s="188" t="s">
        <v>1648</v>
      </c>
      <c r="J135" s="189">
        <v>250</v>
      </c>
      <c r="K135" s="427">
        <v>0.96499999999999997</v>
      </c>
      <c r="L135" s="429"/>
      <c r="M135" s="461">
        <f t="shared" si="0"/>
        <v>241.25</v>
      </c>
      <c r="N135" s="462"/>
      <c r="O135" s="462"/>
      <c r="P135" s="463"/>
      <c r="Q135" s="163"/>
      <c r="R135" s="16"/>
      <c r="S135" s="157"/>
      <c r="T135" s="158"/>
      <c r="W135" s="159"/>
      <c r="X135" s="159"/>
      <c r="Y135" s="159"/>
      <c r="Z135" s="160"/>
      <c r="AO135" s="63"/>
      <c r="AQ135" s="63"/>
      <c r="AR135" s="63"/>
      <c r="AV135" s="63"/>
      <c r="BB135" s="107"/>
      <c r="BC135" s="107"/>
      <c r="BD135" s="107"/>
      <c r="BE135" s="107"/>
      <c r="BF135" s="107"/>
      <c r="BG135" s="63"/>
      <c r="BH135" s="107"/>
      <c r="BI135" s="63"/>
      <c r="BJ135" s="63"/>
    </row>
    <row r="136" spans="1:62" s="3" customFormat="1" ht="15.75" customHeight="1">
      <c r="A136" s="16"/>
      <c r="B136" s="100">
        <v>47</v>
      </c>
      <c r="C136" s="161" t="s">
        <v>1578</v>
      </c>
      <c r="D136" s="162" t="s">
        <v>1267</v>
      </c>
      <c r="E136" s="449" t="s">
        <v>1268</v>
      </c>
      <c r="F136" s="432"/>
      <c r="G136" s="432"/>
      <c r="H136" s="432"/>
      <c r="I136" s="161" t="s">
        <v>1648</v>
      </c>
      <c r="J136" s="101">
        <v>60</v>
      </c>
      <c r="K136" s="446">
        <v>5.5</v>
      </c>
      <c r="L136" s="384"/>
      <c r="M136" s="456">
        <f t="shared" si="0"/>
        <v>330</v>
      </c>
      <c r="N136" s="457"/>
      <c r="O136" s="457"/>
      <c r="P136" s="458"/>
      <c r="Q136" s="163"/>
      <c r="R136" s="16"/>
      <c r="S136" s="157"/>
      <c r="T136" s="158"/>
      <c r="W136" s="159"/>
      <c r="X136" s="159"/>
      <c r="Y136" s="159"/>
      <c r="Z136" s="160"/>
      <c r="AO136" s="63"/>
      <c r="AQ136" s="63"/>
      <c r="AR136" s="63"/>
      <c r="AV136" s="63"/>
      <c r="BB136" s="107"/>
      <c r="BC136" s="107"/>
      <c r="BD136" s="107"/>
      <c r="BE136" s="107"/>
      <c r="BF136" s="107"/>
      <c r="BG136" s="63"/>
      <c r="BH136" s="107"/>
      <c r="BI136" s="63"/>
      <c r="BJ136" s="63"/>
    </row>
    <row r="137" spans="1:62" s="3" customFormat="1" ht="15.75" customHeight="1">
      <c r="A137" s="16"/>
      <c r="B137" s="188">
        <v>48</v>
      </c>
      <c r="C137" s="188" t="s">
        <v>1651</v>
      </c>
      <c r="D137" s="187" t="s">
        <v>1269</v>
      </c>
      <c r="E137" s="464" t="s">
        <v>1270</v>
      </c>
      <c r="F137" s="441"/>
      <c r="G137" s="441"/>
      <c r="H137" s="441"/>
      <c r="I137" s="188" t="s">
        <v>1648</v>
      </c>
      <c r="J137" s="189">
        <v>60</v>
      </c>
      <c r="K137" s="427">
        <v>1.39</v>
      </c>
      <c r="L137" s="429"/>
      <c r="M137" s="461">
        <f t="shared" si="0"/>
        <v>83.399999999999991</v>
      </c>
      <c r="N137" s="462"/>
      <c r="O137" s="462"/>
      <c r="P137" s="463"/>
      <c r="Q137" s="163"/>
      <c r="R137" s="16"/>
      <c r="S137" s="157"/>
      <c r="T137" s="158"/>
      <c r="W137" s="159"/>
      <c r="X137" s="159"/>
      <c r="Y137" s="159"/>
      <c r="Z137" s="160"/>
      <c r="AO137" s="63"/>
      <c r="AQ137" s="63"/>
      <c r="AR137" s="63"/>
      <c r="AV137" s="63"/>
      <c r="BB137" s="107"/>
      <c r="BC137" s="107"/>
      <c r="BD137" s="107"/>
      <c r="BE137" s="107"/>
      <c r="BF137" s="107"/>
      <c r="BG137" s="63"/>
      <c r="BH137" s="107"/>
      <c r="BI137" s="63"/>
      <c r="BJ137" s="63"/>
    </row>
    <row r="138" spans="1:62" s="3" customFormat="1" ht="15.75" customHeight="1">
      <c r="A138" s="16"/>
      <c r="B138" s="100">
        <v>49</v>
      </c>
      <c r="C138" s="161" t="s">
        <v>1578</v>
      </c>
      <c r="D138" s="162" t="s">
        <v>1271</v>
      </c>
      <c r="E138" s="449" t="s">
        <v>1272</v>
      </c>
      <c r="F138" s="432"/>
      <c r="G138" s="432"/>
      <c r="H138" s="432"/>
      <c r="I138" s="161" t="s">
        <v>1648</v>
      </c>
      <c r="J138" s="101">
        <v>30</v>
      </c>
      <c r="K138" s="446">
        <v>5.5</v>
      </c>
      <c r="L138" s="384"/>
      <c r="M138" s="456">
        <f t="shared" si="0"/>
        <v>165</v>
      </c>
      <c r="N138" s="457"/>
      <c r="O138" s="457"/>
      <c r="P138" s="458"/>
      <c r="Q138" s="163"/>
      <c r="R138" s="16"/>
      <c r="S138" s="157"/>
      <c r="T138" s="158"/>
      <c r="W138" s="159"/>
      <c r="X138" s="159"/>
      <c r="Y138" s="159"/>
      <c r="Z138" s="160"/>
      <c r="AO138" s="63"/>
      <c r="AQ138" s="63"/>
      <c r="AR138" s="63"/>
      <c r="AV138" s="63"/>
      <c r="BB138" s="107"/>
      <c r="BC138" s="107"/>
      <c r="BD138" s="107"/>
      <c r="BE138" s="107"/>
      <c r="BF138" s="107"/>
      <c r="BG138" s="63"/>
      <c r="BH138" s="107"/>
      <c r="BI138" s="63"/>
      <c r="BJ138" s="63"/>
    </row>
    <row r="139" spans="1:62" s="3" customFormat="1" ht="15.75" customHeight="1">
      <c r="A139" s="16"/>
      <c r="B139" s="188">
        <v>50</v>
      </c>
      <c r="C139" s="188" t="s">
        <v>1651</v>
      </c>
      <c r="D139" s="187" t="s">
        <v>1273</v>
      </c>
      <c r="E139" s="464" t="s">
        <v>1274</v>
      </c>
      <c r="F139" s="441"/>
      <c r="G139" s="441"/>
      <c r="H139" s="441"/>
      <c r="I139" s="188" t="s">
        <v>1648</v>
      </c>
      <c r="J139" s="189">
        <v>30</v>
      </c>
      <c r="K139" s="427">
        <v>1.8049999999999999</v>
      </c>
      <c r="L139" s="429"/>
      <c r="M139" s="461">
        <f t="shared" si="0"/>
        <v>54.15</v>
      </c>
      <c r="N139" s="462"/>
      <c r="O139" s="462"/>
      <c r="P139" s="463"/>
      <c r="Q139" s="163"/>
      <c r="R139" s="16"/>
      <c r="S139" s="157"/>
      <c r="T139" s="158"/>
      <c r="W139" s="159"/>
      <c r="X139" s="159"/>
      <c r="Y139" s="159"/>
      <c r="Z139" s="160"/>
      <c r="AO139" s="63"/>
      <c r="AQ139" s="63"/>
      <c r="AR139" s="63"/>
      <c r="AV139" s="63"/>
      <c r="BB139" s="107"/>
      <c r="BC139" s="107"/>
      <c r="BD139" s="107"/>
      <c r="BE139" s="107"/>
      <c r="BF139" s="107"/>
      <c r="BG139" s="63"/>
      <c r="BH139" s="107"/>
      <c r="BI139" s="63"/>
      <c r="BJ139" s="63"/>
    </row>
    <row r="140" spans="1:62" s="3" customFormat="1" ht="15.75" customHeight="1">
      <c r="A140" s="16"/>
      <c r="B140" s="100">
        <v>51</v>
      </c>
      <c r="C140" s="161" t="s">
        <v>1578</v>
      </c>
      <c r="D140" s="162" t="s">
        <v>1275</v>
      </c>
      <c r="E140" s="449" t="s">
        <v>1276</v>
      </c>
      <c r="F140" s="432"/>
      <c r="G140" s="432"/>
      <c r="H140" s="432"/>
      <c r="I140" s="161" t="s">
        <v>1648</v>
      </c>
      <c r="J140" s="101">
        <v>10</v>
      </c>
      <c r="K140" s="446">
        <v>5.5</v>
      </c>
      <c r="L140" s="384"/>
      <c r="M140" s="456">
        <f t="shared" si="0"/>
        <v>55</v>
      </c>
      <c r="N140" s="457"/>
      <c r="O140" s="457"/>
      <c r="P140" s="458"/>
      <c r="Q140" s="163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5.75" customHeight="1">
      <c r="A141" s="16"/>
      <c r="B141" s="188">
        <v>52</v>
      </c>
      <c r="C141" s="188" t="s">
        <v>1651</v>
      </c>
      <c r="D141" s="187" t="s">
        <v>1277</v>
      </c>
      <c r="E141" s="464" t="s">
        <v>1278</v>
      </c>
      <c r="F141" s="441"/>
      <c r="G141" s="441"/>
      <c r="H141" s="441"/>
      <c r="I141" s="188" t="s">
        <v>1648</v>
      </c>
      <c r="J141" s="189">
        <v>10</v>
      </c>
      <c r="K141" s="427">
        <v>3.4550000000000001</v>
      </c>
      <c r="L141" s="429"/>
      <c r="M141" s="461">
        <f t="shared" si="0"/>
        <v>34.549999999999997</v>
      </c>
      <c r="N141" s="462"/>
      <c r="O141" s="462"/>
      <c r="P141" s="463"/>
      <c r="Q141" s="163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5.75" customHeight="1">
      <c r="A142" s="16"/>
      <c r="B142" s="100">
        <v>53</v>
      </c>
      <c r="C142" s="161" t="s">
        <v>1578</v>
      </c>
      <c r="D142" s="162" t="s">
        <v>1279</v>
      </c>
      <c r="E142" s="449" t="s">
        <v>1280</v>
      </c>
      <c r="F142" s="432"/>
      <c r="G142" s="432"/>
      <c r="H142" s="432"/>
      <c r="I142" s="161" t="s">
        <v>1594</v>
      </c>
      <c r="J142" s="101">
        <v>1</v>
      </c>
      <c r="K142" s="446">
        <v>122.5</v>
      </c>
      <c r="L142" s="384"/>
      <c r="M142" s="456">
        <f t="shared" si="0"/>
        <v>122.5</v>
      </c>
      <c r="N142" s="457"/>
      <c r="O142" s="457"/>
      <c r="P142" s="458"/>
      <c r="Q142" s="163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5.75" customHeight="1">
      <c r="A143" s="16"/>
      <c r="B143" s="188">
        <v>54</v>
      </c>
      <c r="C143" s="188" t="s">
        <v>1651</v>
      </c>
      <c r="D143" s="187" t="s">
        <v>1281</v>
      </c>
      <c r="E143" s="464" t="s">
        <v>1282</v>
      </c>
      <c r="F143" s="441"/>
      <c r="G143" s="441"/>
      <c r="H143" s="441"/>
      <c r="I143" s="188" t="s">
        <v>1594</v>
      </c>
      <c r="J143" s="189">
        <v>1</v>
      </c>
      <c r="K143" s="427">
        <v>99</v>
      </c>
      <c r="L143" s="429"/>
      <c r="M143" s="461">
        <f t="shared" si="0"/>
        <v>99</v>
      </c>
      <c r="N143" s="462"/>
      <c r="O143" s="462"/>
      <c r="P143" s="463"/>
      <c r="Q143" s="163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5.75" customHeight="1">
      <c r="A144" s="16"/>
      <c r="B144" s="100">
        <v>55</v>
      </c>
      <c r="C144" s="161" t="s">
        <v>1578</v>
      </c>
      <c r="D144" s="162" t="s">
        <v>1348</v>
      </c>
      <c r="E144" s="449" t="s">
        <v>1349</v>
      </c>
      <c r="F144" s="432"/>
      <c r="G144" s="432"/>
      <c r="H144" s="432"/>
      <c r="I144" s="161" t="s">
        <v>1648</v>
      </c>
      <c r="J144" s="101">
        <v>70</v>
      </c>
      <c r="K144" s="446">
        <v>57.5</v>
      </c>
      <c r="L144" s="384"/>
      <c r="M144" s="456">
        <f t="shared" si="0"/>
        <v>4025</v>
      </c>
      <c r="N144" s="457"/>
      <c r="O144" s="457"/>
      <c r="P144" s="458"/>
      <c r="Q144" s="163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5.75" customHeight="1">
      <c r="A145" s="16"/>
      <c r="B145" s="188">
        <v>56</v>
      </c>
      <c r="C145" s="188" t="s">
        <v>1651</v>
      </c>
      <c r="D145" s="187" t="s">
        <v>1333</v>
      </c>
      <c r="E145" s="464" t="s">
        <v>1350</v>
      </c>
      <c r="F145" s="441"/>
      <c r="G145" s="441"/>
      <c r="H145" s="441"/>
      <c r="I145" s="188" t="s">
        <v>1648</v>
      </c>
      <c r="J145" s="189">
        <v>70</v>
      </c>
      <c r="K145" s="427">
        <v>69</v>
      </c>
      <c r="L145" s="429"/>
      <c r="M145" s="461">
        <f t="shared" si="0"/>
        <v>4830</v>
      </c>
      <c r="N145" s="462"/>
      <c r="O145" s="462"/>
      <c r="P145" s="463"/>
      <c r="Q145" s="163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5.75" customHeight="1">
      <c r="A146" s="16"/>
      <c r="B146" s="100">
        <v>57</v>
      </c>
      <c r="C146" s="161" t="s">
        <v>1578</v>
      </c>
      <c r="D146" s="162" t="s">
        <v>1285</v>
      </c>
      <c r="E146" s="449" t="s">
        <v>1286</v>
      </c>
      <c r="F146" s="432"/>
      <c r="G146" s="432"/>
      <c r="H146" s="432"/>
      <c r="I146" s="161" t="s">
        <v>1648</v>
      </c>
      <c r="J146" s="101">
        <v>20</v>
      </c>
      <c r="K146" s="446">
        <v>72.5</v>
      </c>
      <c r="L146" s="384"/>
      <c r="M146" s="456">
        <f t="shared" si="0"/>
        <v>1450</v>
      </c>
      <c r="N146" s="457"/>
      <c r="O146" s="457"/>
      <c r="P146" s="458"/>
      <c r="Q146" s="163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5.75" customHeight="1">
      <c r="A147" s="16"/>
      <c r="B147" s="188">
        <v>58</v>
      </c>
      <c r="C147" s="188" t="s">
        <v>1651</v>
      </c>
      <c r="D147" s="187" t="s">
        <v>1287</v>
      </c>
      <c r="E147" s="464" t="s">
        <v>1288</v>
      </c>
      <c r="F147" s="441"/>
      <c r="G147" s="441"/>
      <c r="H147" s="441"/>
      <c r="I147" s="188" t="s">
        <v>1648</v>
      </c>
      <c r="J147" s="189">
        <v>20</v>
      </c>
      <c r="K147" s="427">
        <v>134</v>
      </c>
      <c r="L147" s="429"/>
      <c r="M147" s="461">
        <f t="shared" si="0"/>
        <v>2680</v>
      </c>
      <c r="N147" s="462"/>
      <c r="O147" s="462"/>
      <c r="P147" s="463"/>
      <c r="Q147" s="163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5.75" customHeight="1">
      <c r="A148" s="16"/>
      <c r="B148" s="100">
        <v>59</v>
      </c>
      <c r="C148" s="161" t="s">
        <v>1578</v>
      </c>
      <c r="D148" s="162" t="s">
        <v>1289</v>
      </c>
      <c r="E148" s="449" t="s">
        <v>1290</v>
      </c>
      <c r="F148" s="432"/>
      <c r="G148" s="432"/>
      <c r="H148" s="432"/>
      <c r="I148" s="161" t="s">
        <v>1648</v>
      </c>
      <c r="J148" s="101">
        <v>40</v>
      </c>
      <c r="K148" s="446">
        <v>11</v>
      </c>
      <c r="L148" s="384"/>
      <c r="M148" s="456">
        <f t="shared" si="0"/>
        <v>440</v>
      </c>
      <c r="N148" s="457"/>
      <c r="O148" s="457"/>
      <c r="P148" s="458"/>
      <c r="Q148" s="163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5.75" customHeight="1">
      <c r="A149" s="16"/>
      <c r="B149" s="188">
        <v>60</v>
      </c>
      <c r="C149" s="188" t="s">
        <v>1651</v>
      </c>
      <c r="D149" s="187" t="s">
        <v>1291</v>
      </c>
      <c r="E149" s="464" t="s">
        <v>1292</v>
      </c>
      <c r="F149" s="441"/>
      <c r="G149" s="441"/>
      <c r="H149" s="441"/>
      <c r="I149" s="188" t="s">
        <v>1648</v>
      </c>
      <c r="J149" s="189">
        <v>40</v>
      </c>
      <c r="K149" s="427">
        <v>11.68</v>
      </c>
      <c r="L149" s="429"/>
      <c r="M149" s="461">
        <f t="shared" si="0"/>
        <v>467.2</v>
      </c>
      <c r="N149" s="462"/>
      <c r="O149" s="462"/>
      <c r="P149" s="463"/>
      <c r="Q149" s="163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5.75" customHeight="1">
      <c r="A150" s="16"/>
      <c r="B150" s="100">
        <v>61</v>
      </c>
      <c r="C150" s="161" t="s">
        <v>1578</v>
      </c>
      <c r="D150" s="162" t="s">
        <v>1293</v>
      </c>
      <c r="E150" s="449" t="s">
        <v>1294</v>
      </c>
      <c r="F150" s="432"/>
      <c r="G150" s="432"/>
      <c r="H150" s="432"/>
      <c r="I150" s="161" t="s">
        <v>1648</v>
      </c>
      <c r="J150" s="101">
        <v>40</v>
      </c>
      <c r="K150" s="446">
        <v>5</v>
      </c>
      <c r="L150" s="384"/>
      <c r="M150" s="456">
        <f t="shared" si="0"/>
        <v>200</v>
      </c>
      <c r="N150" s="457"/>
      <c r="O150" s="457"/>
      <c r="P150" s="458"/>
      <c r="Q150" s="163"/>
      <c r="R150" s="16"/>
      <c r="S150" s="157"/>
      <c r="T150" s="158"/>
      <c r="W150" s="159"/>
      <c r="X150" s="159"/>
      <c r="Y150" s="159"/>
      <c r="Z150" s="160"/>
      <c r="AO150" s="63"/>
      <c r="AQ150" s="63"/>
      <c r="AR150" s="63"/>
      <c r="AV150" s="63"/>
      <c r="BB150" s="107"/>
      <c r="BC150" s="107"/>
      <c r="BD150" s="107"/>
      <c r="BE150" s="107"/>
      <c r="BF150" s="107"/>
      <c r="BG150" s="63"/>
      <c r="BH150" s="107"/>
      <c r="BI150" s="63"/>
      <c r="BJ150" s="63"/>
    </row>
    <row r="151" spans="1:62" s="3" customFormat="1" ht="15.75" customHeight="1">
      <c r="A151" s="16"/>
      <c r="B151" s="188">
        <v>62</v>
      </c>
      <c r="C151" s="188" t="s">
        <v>1651</v>
      </c>
      <c r="D151" s="187" t="s">
        <v>1295</v>
      </c>
      <c r="E151" s="464" t="s">
        <v>1296</v>
      </c>
      <c r="F151" s="441"/>
      <c r="G151" s="441"/>
      <c r="H151" s="441"/>
      <c r="I151" s="188" t="s">
        <v>1648</v>
      </c>
      <c r="J151" s="189">
        <v>40</v>
      </c>
      <c r="K151" s="427">
        <v>4.3849999999999998</v>
      </c>
      <c r="L151" s="429"/>
      <c r="M151" s="461">
        <f>J151*K151</f>
        <v>175.39999999999998</v>
      </c>
      <c r="N151" s="462"/>
      <c r="O151" s="462"/>
      <c r="P151" s="463"/>
      <c r="Q151" s="163"/>
      <c r="R151" s="16"/>
      <c r="S151" s="157"/>
      <c r="T151" s="158"/>
      <c r="W151" s="159"/>
      <c r="X151" s="159"/>
      <c r="Y151" s="159"/>
      <c r="Z151" s="160"/>
      <c r="AO151" s="63"/>
      <c r="AQ151" s="63"/>
      <c r="AR151" s="63"/>
      <c r="AV151" s="63"/>
      <c r="BB151" s="107"/>
      <c r="BC151" s="107"/>
      <c r="BD151" s="107"/>
      <c r="BE151" s="107"/>
      <c r="BF151" s="107"/>
      <c r="BG151" s="63"/>
      <c r="BH151" s="107"/>
      <c r="BI151" s="63"/>
      <c r="BJ151" s="63"/>
    </row>
    <row r="152" spans="1:62" s="3" customFormat="1" ht="15.75" customHeight="1">
      <c r="A152" s="16"/>
      <c r="B152" s="100">
        <v>63</v>
      </c>
      <c r="C152" s="161" t="s">
        <v>1578</v>
      </c>
      <c r="D152" s="162" t="s">
        <v>1297</v>
      </c>
      <c r="E152" s="449" t="s">
        <v>1298</v>
      </c>
      <c r="F152" s="432"/>
      <c r="G152" s="432"/>
      <c r="H152" s="432"/>
      <c r="I152" s="161" t="s">
        <v>1648</v>
      </c>
      <c r="J152" s="101">
        <v>10</v>
      </c>
      <c r="K152" s="446">
        <v>5</v>
      </c>
      <c r="L152" s="384"/>
      <c r="M152" s="456">
        <f>J152*K152</f>
        <v>50</v>
      </c>
      <c r="N152" s="457"/>
      <c r="O152" s="457"/>
      <c r="P152" s="458"/>
      <c r="Q152" s="163"/>
      <c r="R152" s="16"/>
      <c r="S152" s="157"/>
      <c r="T152" s="158"/>
      <c r="W152" s="159"/>
      <c r="X152" s="159"/>
      <c r="Y152" s="159"/>
      <c r="Z152" s="160"/>
      <c r="AO152" s="63"/>
      <c r="AQ152" s="63"/>
      <c r="AR152" s="63"/>
      <c r="AV152" s="63"/>
      <c r="BB152" s="107"/>
      <c r="BC152" s="107"/>
      <c r="BD152" s="107"/>
      <c r="BE152" s="107"/>
      <c r="BF152" s="107"/>
      <c r="BG152" s="63"/>
      <c r="BH152" s="107"/>
      <c r="BI152" s="63"/>
      <c r="BJ152" s="63"/>
    </row>
    <row r="153" spans="1:62" s="3" customFormat="1" ht="15.75" customHeight="1">
      <c r="A153" s="16"/>
      <c r="B153" s="188">
        <v>64</v>
      </c>
      <c r="C153" s="188" t="s">
        <v>1651</v>
      </c>
      <c r="D153" s="187" t="s">
        <v>1299</v>
      </c>
      <c r="E153" s="464" t="s">
        <v>1300</v>
      </c>
      <c r="F153" s="441"/>
      <c r="G153" s="441"/>
      <c r="H153" s="441"/>
      <c r="I153" s="188" t="s">
        <v>1648</v>
      </c>
      <c r="J153" s="189">
        <v>10</v>
      </c>
      <c r="K153" s="427">
        <v>7.0650000000000004</v>
      </c>
      <c r="L153" s="429"/>
      <c r="M153" s="461">
        <f>J153*K153</f>
        <v>70.650000000000006</v>
      </c>
      <c r="N153" s="462"/>
      <c r="O153" s="462"/>
      <c r="P153" s="463"/>
      <c r="Q153" s="163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5.75" customHeight="1">
      <c r="A154" s="16"/>
      <c r="B154" s="100">
        <v>65</v>
      </c>
      <c r="C154" s="161" t="s">
        <v>1578</v>
      </c>
      <c r="D154" s="162" t="s">
        <v>1301</v>
      </c>
      <c r="E154" s="449" t="s">
        <v>1302</v>
      </c>
      <c r="F154" s="432"/>
      <c r="G154" s="432"/>
      <c r="H154" s="432"/>
      <c r="I154" s="161" t="s">
        <v>1648</v>
      </c>
      <c r="J154" s="101">
        <v>10</v>
      </c>
      <c r="K154" s="446">
        <v>6</v>
      </c>
      <c r="L154" s="384"/>
      <c r="M154" s="456">
        <f>J154*K154</f>
        <v>60</v>
      </c>
      <c r="N154" s="457"/>
      <c r="O154" s="457"/>
      <c r="P154" s="458"/>
      <c r="Q154" s="163"/>
      <c r="R154" s="16"/>
      <c r="S154" s="157"/>
      <c r="T154" s="158"/>
      <c r="W154" s="159"/>
      <c r="X154" s="159"/>
      <c r="Y154" s="159"/>
      <c r="Z154" s="160"/>
      <c r="AO154" s="63"/>
      <c r="AQ154" s="63"/>
      <c r="AR154" s="63"/>
      <c r="AV154" s="63"/>
      <c r="BB154" s="107"/>
      <c r="BC154" s="107"/>
      <c r="BD154" s="107"/>
      <c r="BE154" s="107"/>
      <c r="BF154" s="107"/>
      <c r="BG154" s="63"/>
      <c r="BH154" s="107"/>
      <c r="BI154" s="63"/>
      <c r="BJ154" s="63"/>
    </row>
    <row r="155" spans="1:62" s="3" customFormat="1" ht="15.75" customHeight="1">
      <c r="A155" s="16"/>
      <c r="B155" s="188">
        <v>66</v>
      </c>
      <c r="C155" s="188" t="s">
        <v>1651</v>
      </c>
      <c r="D155" s="187" t="s">
        <v>1338</v>
      </c>
      <c r="E155" s="464" t="s">
        <v>1304</v>
      </c>
      <c r="F155" s="441"/>
      <c r="G155" s="441"/>
      <c r="H155" s="441"/>
      <c r="I155" s="188" t="s">
        <v>1648</v>
      </c>
      <c r="J155" s="189">
        <v>10</v>
      </c>
      <c r="K155" s="427">
        <v>11.815</v>
      </c>
      <c r="L155" s="429"/>
      <c r="M155" s="461">
        <f>J155*K155</f>
        <v>118.14999999999999</v>
      </c>
      <c r="N155" s="462"/>
      <c r="O155" s="462"/>
      <c r="P155" s="463"/>
      <c r="Q155" s="99"/>
      <c r="R155" s="16"/>
      <c r="S155" s="157"/>
      <c r="T155" s="158" t="s">
        <v>1515</v>
      </c>
      <c r="W155" s="159">
        <v>0</v>
      </c>
      <c r="X155" s="159">
        <f>$W$155*$J$154</f>
        <v>0</v>
      </c>
      <c r="Y155" s="159">
        <v>0</v>
      </c>
      <c r="Z155" s="160">
        <f>$Y$155*$J$154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118.14999999999999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ROUND($K$155*$J$154,2)</f>
        <v>118.15</v>
      </c>
      <c r="BI155" s="63" t="s">
        <v>1582</v>
      </c>
      <c r="BJ155" s="63" t="s">
        <v>1769</v>
      </c>
    </row>
    <row r="156" spans="1:62" s="87" customFormat="1" ht="30.75" customHeight="1">
      <c r="A156" s="149"/>
      <c r="C156" s="156" t="s">
        <v>322</v>
      </c>
      <c r="M156" s="447">
        <f>SUM(M157:P161)</f>
        <v>14850</v>
      </c>
      <c r="N156" s="448"/>
      <c r="O156" s="448"/>
      <c r="P156" s="448"/>
      <c r="R156" s="149"/>
      <c r="S156" s="151"/>
      <c r="V156" s="152">
        <f>SUM($V$157:$V$165)</f>
        <v>0</v>
      </c>
      <c r="X156" s="152">
        <f>SUM($X$157:$X$165)</f>
        <v>0</v>
      </c>
      <c r="Z156" s="153">
        <f>SUM($Z$157:$Z$165)</f>
        <v>0</v>
      </c>
      <c r="AO156" s="154" t="s">
        <v>1536</v>
      </c>
      <c r="AQ156" s="154" t="s">
        <v>1530</v>
      </c>
      <c r="AR156" s="154" t="s">
        <v>1501</v>
      </c>
      <c r="AV156" s="154" t="s">
        <v>1577</v>
      </c>
      <c r="BH156" s="155">
        <f>SUM($BH$157:$BH$165)</f>
        <v>11600</v>
      </c>
    </row>
    <row r="157" spans="1:62" s="3" customFormat="1" ht="15.75" customHeight="1">
      <c r="A157" s="16"/>
      <c r="B157" s="188">
        <v>67</v>
      </c>
      <c r="C157" s="188" t="s">
        <v>1651</v>
      </c>
      <c r="D157" s="187" t="s">
        <v>1307</v>
      </c>
      <c r="E157" s="464" t="s">
        <v>1308</v>
      </c>
      <c r="F157" s="441"/>
      <c r="G157" s="441"/>
      <c r="H157" s="441"/>
      <c r="I157" s="188" t="s">
        <v>1594</v>
      </c>
      <c r="J157" s="189">
        <v>1</v>
      </c>
      <c r="K157" s="427">
        <v>3250</v>
      </c>
      <c r="L157" s="429"/>
      <c r="M157" s="440">
        <f>J157*K157</f>
        <v>3250</v>
      </c>
      <c r="N157" s="441"/>
      <c r="O157" s="441"/>
      <c r="P157" s="441"/>
      <c r="Q157" s="99"/>
      <c r="R157" s="16"/>
      <c r="S157" s="157"/>
      <c r="T157" s="158"/>
      <c r="W157" s="159"/>
      <c r="X157" s="159"/>
      <c r="Y157" s="159"/>
      <c r="Z157" s="160"/>
      <c r="AO157" s="63"/>
      <c r="AQ157" s="63"/>
      <c r="AR157" s="63"/>
      <c r="AV157" s="63"/>
      <c r="BB157" s="107"/>
      <c r="BC157" s="107"/>
      <c r="BD157" s="107"/>
      <c r="BE157" s="107"/>
      <c r="BF157" s="107"/>
      <c r="BG157" s="63"/>
      <c r="BH157" s="107"/>
      <c r="BI157" s="63"/>
      <c r="BJ157" s="63"/>
    </row>
    <row r="158" spans="1:62" s="3" customFormat="1" ht="18" customHeight="1">
      <c r="A158" s="16"/>
      <c r="B158" s="100">
        <v>68</v>
      </c>
      <c r="C158" s="161" t="s">
        <v>1578</v>
      </c>
      <c r="D158" s="162" t="s">
        <v>1309</v>
      </c>
      <c r="E158" s="449" t="s">
        <v>1310</v>
      </c>
      <c r="F158" s="432"/>
      <c r="G158" s="432"/>
      <c r="H158" s="432"/>
      <c r="I158" s="161" t="s">
        <v>1636</v>
      </c>
      <c r="J158" s="101">
        <v>40</v>
      </c>
      <c r="K158" s="446">
        <v>105</v>
      </c>
      <c r="L158" s="432"/>
      <c r="M158" s="383">
        <f>ROUND($K$158*$J$158,2)</f>
        <v>4200</v>
      </c>
      <c r="N158" s="432"/>
      <c r="O158" s="432"/>
      <c r="P158" s="432"/>
      <c r="Q158" s="99"/>
      <c r="R158" s="16"/>
      <c r="S158" s="157"/>
      <c r="T158" s="158" t="s">
        <v>1515</v>
      </c>
      <c r="W158" s="159">
        <v>0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4200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4200</v>
      </c>
      <c r="BI158" s="63" t="s">
        <v>1582</v>
      </c>
      <c r="BJ158" s="63" t="s">
        <v>1772</v>
      </c>
    </row>
    <row r="159" spans="1:62" s="3" customFormat="1" ht="15.75" customHeight="1">
      <c r="A159" s="16"/>
      <c r="B159" s="100">
        <v>69</v>
      </c>
      <c r="C159" s="161" t="s">
        <v>1578</v>
      </c>
      <c r="D159" s="162" t="s">
        <v>1311</v>
      </c>
      <c r="E159" s="449" t="s">
        <v>1312</v>
      </c>
      <c r="F159" s="432"/>
      <c r="G159" s="432"/>
      <c r="H159" s="432"/>
      <c r="I159" s="161" t="s">
        <v>1636</v>
      </c>
      <c r="J159" s="101">
        <v>17</v>
      </c>
      <c r="K159" s="446">
        <v>250</v>
      </c>
      <c r="L159" s="432"/>
      <c r="M159" s="383">
        <f>ROUND($K$159*$J$159,2)</f>
        <v>4250</v>
      </c>
      <c r="N159" s="432"/>
      <c r="O159" s="432"/>
      <c r="P159" s="432"/>
      <c r="Q159" s="99"/>
      <c r="R159" s="16"/>
      <c r="S159" s="157"/>
      <c r="T159" s="158" t="s">
        <v>1515</v>
      </c>
      <c r="W159" s="159">
        <v>0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4250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4250</v>
      </c>
      <c r="BI159" s="63" t="s">
        <v>1582</v>
      </c>
      <c r="BJ159" s="63" t="s">
        <v>1586</v>
      </c>
    </row>
    <row r="160" spans="1:62" s="3" customFormat="1" ht="15.75" customHeight="1">
      <c r="A160" s="16"/>
      <c r="B160" s="100">
        <v>70</v>
      </c>
      <c r="C160" s="161" t="s">
        <v>1578</v>
      </c>
      <c r="D160" s="162" t="s">
        <v>1313</v>
      </c>
      <c r="E160" s="449" t="s">
        <v>1314</v>
      </c>
      <c r="F160" s="432"/>
      <c r="G160" s="432"/>
      <c r="H160" s="432"/>
      <c r="I160" s="161" t="s">
        <v>1636</v>
      </c>
      <c r="J160" s="101">
        <v>1</v>
      </c>
      <c r="K160" s="446">
        <v>2250</v>
      </c>
      <c r="L160" s="432"/>
      <c r="M160" s="383">
        <f>ROUND($K$160*$J$160,2)</f>
        <v>2250</v>
      </c>
      <c r="N160" s="432"/>
      <c r="O160" s="432"/>
      <c r="P160" s="432"/>
      <c r="Q160" s="99"/>
      <c r="R160" s="16"/>
      <c r="S160" s="157"/>
      <c r="T160" s="158" t="s">
        <v>1515</v>
      </c>
      <c r="W160" s="159">
        <v>0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2250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2250</v>
      </c>
      <c r="BI160" s="63" t="s">
        <v>1582</v>
      </c>
      <c r="BJ160" s="63" t="s">
        <v>1775</v>
      </c>
    </row>
    <row r="161" spans="1:62" s="3" customFormat="1" ht="15.75" customHeight="1">
      <c r="A161" s="16"/>
      <c r="B161" s="100">
        <v>71</v>
      </c>
      <c r="C161" s="161" t="s">
        <v>1578</v>
      </c>
      <c r="D161" s="162" t="s">
        <v>1315</v>
      </c>
      <c r="E161" s="449" t="s">
        <v>1316</v>
      </c>
      <c r="F161" s="432"/>
      <c r="G161" s="432"/>
      <c r="H161" s="432"/>
      <c r="I161" s="161" t="s">
        <v>1636</v>
      </c>
      <c r="J161" s="101">
        <v>1</v>
      </c>
      <c r="K161" s="446">
        <v>900</v>
      </c>
      <c r="L161" s="432"/>
      <c r="M161" s="383">
        <f>ROUND($K$161*$J$161,2)</f>
        <v>900</v>
      </c>
      <c r="N161" s="432"/>
      <c r="O161" s="432"/>
      <c r="P161" s="432"/>
      <c r="Q161" s="99"/>
      <c r="R161" s="16"/>
      <c r="S161" s="157"/>
      <c r="T161" s="158" t="s">
        <v>1515</v>
      </c>
      <c r="W161" s="159">
        <v>0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900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900</v>
      </c>
      <c r="BI161" s="63" t="s">
        <v>1582</v>
      </c>
      <c r="BJ161" s="63" t="s">
        <v>1590</v>
      </c>
    </row>
    <row r="162" spans="1:62" s="3" customFormat="1" ht="15.75" hidden="1" customHeight="1">
      <c r="A162" s="16"/>
      <c r="B162" s="100"/>
      <c r="C162" s="100"/>
      <c r="D162" s="98"/>
      <c r="E162" s="431"/>
      <c r="F162" s="432"/>
      <c r="G162" s="432"/>
      <c r="H162" s="432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1.1299999999999999E-3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1780</v>
      </c>
    </row>
    <row r="163" spans="1:62" s="3" customFormat="1" ht="15.75" hidden="1" customHeight="1">
      <c r="A163" s="16"/>
      <c r="B163" s="171"/>
      <c r="C163" s="171"/>
      <c r="D163" s="172"/>
      <c r="E163" s="445"/>
      <c r="F163" s="450"/>
      <c r="G163" s="450"/>
      <c r="H163" s="450"/>
      <c r="I163" s="171"/>
      <c r="J163" s="173"/>
      <c r="K163" s="451"/>
      <c r="L163" s="450"/>
      <c r="M163" s="452">
        <f>ROUND($K$163*$J$163,2)</f>
        <v>0</v>
      </c>
      <c r="N163" s="432"/>
      <c r="O163" s="432"/>
      <c r="P163" s="432"/>
      <c r="Q163" s="99"/>
      <c r="R163" s="16"/>
      <c r="S163" s="157"/>
      <c r="T163" s="158" t="s">
        <v>1515</v>
      </c>
      <c r="W163" s="159">
        <v>0</v>
      </c>
      <c r="X163" s="159">
        <f>$W$163*$J$163</f>
        <v>0</v>
      </c>
      <c r="Y163" s="159">
        <v>0</v>
      </c>
      <c r="Z163" s="160">
        <f>$Y$163*$J$163</f>
        <v>0</v>
      </c>
      <c r="AO163" s="63" t="s">
        <v>1654</v>
      </c>
      <c r="AQ163" s="63" t="s">
        <v>1651</v>
      </c>
      <c r="AR163" s="63" t="s">
        <v>1536</v>
      </c>
      <c r="AV163" s="63" t="s">
        <v>1577</v>
      </c>
      <c r="BB163" s="107">
        <f>IF($T$163="základní",$M$163,0)</f>
        <v>0</v>
      </c>
      <c r="BC163" s="107">
        <f>IF($T$163="snížená",$M$163,0)</f>
        <v>0</v>
      </c>
      <c r="BD163" s="107">
        <f>IF($T$163="zákl. přenesená",$M$163,0)</f>
        <v>0</v>
      </c>
      <c r="BE163" s="107">
        <f>IF($T$163="sníž. přenesená",$M$163,0)</f>
        <v>0</v>
      </c>
      <c r="BF163" s="107">
        <f>IF($T$163="nulová",$M$163,0)</f>
        <v>0</v>
      </c>
      <c r="BG163" s="63" t="s">
        <v>1501</v>
      </c>
      <c r="BH163" s="107">
        <f>ROUND($K$163*$J$163,2)</f>
        <v>0</v>
      </c>
      <c r="BI163" s="63" t="s">
        <v>1582</v>
      </c>
      <c r="BJ163" s="63" t="s">
        <v>1784</v>
      </c>
    </row>
    <row r="164" spans="1:62" s="3" customFormat="1" ht="27" hidden="1" customHeight="1">
      <c r="A164" s="16"/>
      <c r="B164" s="100"/>
      <c r="C164" s="100"/>
      <c r="D164" s="98"/>
      <c r="E164" s="431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/>
      <c r="R164" s="16"/>
      <c r="S164" s="157"/>
      <c r="T164" s="158" t="s">
        <v>1515</v>
      </c>
      <c r="W164" s="159">
        <v>1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1788</v>
      </c>
    </row>
    <row r="165" spans="1:62" s="3" customFormat="1" ht="27" hidden="1" customHeight="1">
      <c r="A165" s="16"/>
      <c r="B165" s="100"/>
      <c r="C165" s="100"/>
      <c r="D165" s="98"/>
      <c r="E165" s="431"/>
      <c r="F165" s="432"/>
      <c r="G165" s="432"/>
      <c r="H165" s="432"/>
      <c r="I165" s="100"/>
      <c r="J165" s="101"/>
      <c r="K165" s="446"/>
      <c r="L165" s="432"/>
      <c r="M165" s="383">
        <f>ROUND($K$165*$J$165,2)</f>
        <v>0</v>
      </c>
      <c r="N165" s="432"/>
      <c r="O165" s="432"/>
      <c r="P165" s="432"/>
      <c r="Q165" s="99" t="s">
        <v>1595</v>
      </c>
      <c r="R165" s="16"/>
      <c r="S165" s="157"/>
      <c r="T165" s="158" t="s">
        <v>1515</v>
      </c>
      <c r="W165" s="159">
        <v>0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1582</v>
      </c>
      <c r="AQ165" s="63" t="s">
        <v>1578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1791</v>
      </c>
    </row>
    <row r="166" spans="1:62" s="87" customFormat="1" ht="30.75" hidden="1" customHeight="1">
      <c r="A166" s="149"/>
      <c r="C166" s="156" t="s">
        <v>323</v>
      </c>
      <c r="M166" s="447">
        <f>$BH$166</f>
        <v>0</v>
      </c>
      <c r="N166" s="448"/>
      <c r="O166" s="448"/>
      <c r="P166" s="448"/>
      <c r="R166" s="149"/>
      <c r="S166" s="151"/>
      <c r="V166" s="152">
        <f>SUM($V$167:$V$186)</f>
        <v>0</v>
      </c>
      <c r="X166" s="152">
        <f>SUM($X$167:$X$186)</f>
        <v>7.2550000000000003E-2</v>
      </c>
      <c r="Z166" s="153">
        <f>SUM($Z$167:$Z$186)</f>
        <v>0</v>
      </c>
      <c r="AO166" s="154" t="s">
        <v>1536</v>
      </c>
      <c r="AQ166" s="154" t="s">
        <v>1530</v>
      </c>
      <c r="AR166" s="154" t="s">
        <v>1501</v>
      </c>
      <c r="AV166" s="154" t="s">
        <v>1577</v>
      </c>
      <c r="BH166" s="155">
        <f>SUM($BH$167:$BH$186)</f>
        <v>0</v>
      </c>
    </row>
    <row r="167" spans="1:62" s="3" customFormat="1" ht="15.75" hidden="1" customHeight="1">
      <c r="A167" s="16"/>
      <c r="B167" s="100">
        <v>1</v>
      </c>
      <c r="C167" s="161" t="s">
        <v>1651</v>
      </c>
      <c r="D167" s="162" t="s">
        <v>1317</v>
      </c>
      <c r="E167" s="449" t="s">
        <v>1318</v>
      </c>
      <c r="F167" s="432"/>
      <c r="G167" s="432"/>
      <c r="H167" s="432"/>
      <c r="I167" s="161" t="s">
        <v>1594</v>
      </c>
      <c r="J167" s="101">
        <v>1</v>
      </c>
      <c r="K167" s="446"/>
      <c r="L167" s="432"/>
      <c r="M167" s="383">
        <f>ROUND($K$167*$J$167,2)</f>
        <v>0</v>
      </c>
      <c r="N167" s="432"/>
      <c r="O167" s="432"/>
      <c r="P167" s="432"/>
      <c r="Q167" s="99"/>
      <c r="R167" s="16"/>
      <c r="S167" s="157"/>
      <c r="T167" s="158" t="s">
        <v>1515</v>
      </c>
      <c r="W167" s="159">
        <v>1.48E-3</v>
      </c>
      <c r="X167" s="159">
        <f>$W$167*$J$167</f>
        <v>1.48E-3</v>
      </c>
      <c r="Y167" s="159">
        <v>0</v>
      </c>
      <c r="Z167" s="160">
        <f>$Y$167*$J$167</f>
        <v>0</v>
      </c>
      <c r="AO167" s="63" t="s">
        <v>1582</v>
      </c>
      <c r="AQ167" s="63" t="s">
        <v>1578</v>
      </c>
      <c r="AR167" s="63" t="s">
        <v>1536</v>
      </c>
      <c r="AV167" s="63" t="s">
        <v>1577</v>
      </c>
      <c r="BB167" s="107">
        <f>IF($T$167="základní",$M$167,0)</f>
        <v>0</v>
      </c>
      <c r="BC167" s="107">
        <f>IF($T$167="snížená",$M$167,0)</f>
        <v>0</v>
      </c>
      <c r="BD167" s="107">
        <f>IF($T$167="zákl. přenesená",$M$167,0)</f>
        <v>0</v>
      </c>
      <c r="BE167" s="107">
        <f>IF($T$167="sníž. přenesená",$M$167,0)</f>
        <v>0</v>
      </c>
      <c r="BF167" s="107">
        <f>IF($T$167="nulová",$M$167,0)</f>
        <v>0</v>
      </c>
      <c r="BG167" s="63" t="s">
        <v>1501</v>
      </c>
      <c r="BH167" s="107">
        <f>ROUND($K$167*$J$167,2)</f>
        <v>0</v>
      </c>
      <c r="BI167" s="63" t="s">
        <v>1582</v>
      </c>
      <c r="BJ167" s="63" t="s">
        <v>1794</v>
      </c>
    </row>
    <row r="168" spans="1:62" s="3" customFormat="1" ht="16.5" hidden="1" customHeight="1">
      <c r="A168" s="16"/>
      <c r="B168" s="161">
        <v>2</v>
      </c>
      <c r="C168" s="161" t="s">
        <v>1651</v>
      </c>
      <c r="D168" s="162" t="s">
        <v>334</v>
      </c>
      <c r="E168" s="449" t="s">
        <v>1319</v>
      </c>
      <c r="F168" s="455"/>
      <c r="G168" s="455"/>
      <c r="H168" s="455"/>
      <c r="I168" s="161" t="s">
        <v>1594</v>
      </c>
      <c r="J168" s="167">
        <v>1</v>
      </c>
      <c r="K168" s="446"/>
      <c r="L168" s="432"/>
      <c r="M168" s="383">
        <f>ROUND($K$168*$J$168,2)</f>
        <v>0</v>
      </c>
      <c r="N168" s="432"/>
      <c r="O168" s="432"/>
      <c r="P168" s="432"/>
      <c r="Q168" s="99"/>
      <c r="R168" s="16"/>
      <c r="S168" s="157"/>
      <c r="T168" s="158" t="s">
        <v>1515</v>
      </c>
      <c r="W168" s="159">
        <v>3.7299999999999998E-3</v>
      </c>
      <c r="X168" s="159">
        <f>$W$168*$J$168</f>
        <v>3.7299999999999998E-3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1806</v>
      </c>
    </row>
    <row r="169" spans="1:62" s="3" customFormat="1" ht="14.25" hidden="1" customHeight="1">
      <c r="A169" s="16"/>
      <c r="B169" s="161">
        <v>3</v>
      </c>
      <c r="C169" s="161" t="s">
        <v>1651</v>
      </c>
      <c r="D169" s="162" t="s">
        <v>1320</v>
      </c>
      <c r="E169" s="449" t="s">
        <v>1321</v>
      </c>
      <c r="F169" s="455"/>
      <c r="G169" s="455"/>
      <c r="H169" s="455"/>
      <c r="I169" s="161" t="s">
        <v>1594</v>
      </c>
      <c r="J169" s="167">
        <v>1</v>
      </c>
      <c r="K169" s="446"/>
      <c r="L169" s="432"/>
      <c r="M169" s="383">
        <f>ROUND($K$169*$J$169,2)</f>
        <v>0</v>
      </c>
      <c r="N169" s="432"/>
      <c r="O169" s="432"/>
      <c r="P169" s="432"/>
      <c r="Q169" s="99"/>
      <c r="R169" s="16"/>
      <c r="S169" s="157"/>
      <c r="T169" s="158" t="s">
        <v>1515</v>
      </c>
      <c r="W169" s="159">
        <v>4.3600000000000002E-3</v>
      </c>
      <c r="X169" s="159">
        <f>$W$169*$J$169</f>
        <v>4.3600000000000002E-3</v>
      </c>
      <c r="Y169" s="159">
        <v>0</v>
      </c>
      <c r="Z169" s="160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286</v>
      </c>
    </row>
    <row r="170" spans="1:62" s="3" customFormat="1" ht="14.25" hidden="1" customHeight="1">
      <c r="A170" s="16"/>
      <c r="B170" s="161">
        <v>4</v>
      </c>
      <c r="C170" s="161" t="s">
        <v>1651</v>
      </c>
      <c r="D170" s="162" t="s">
        <v>1322</v>
      </c>
      <c r="E170" s="391" t="s">
        <v>1323</v>
      </c>
      <c r="F170" s="392"/>
      <c r="G170" s="392"/>
      <c r="H170" s="394"/>
      <c r="I170" s="161" t="s">
        <v>1648</v>
      </c>
      <c r="J170" s="167">
        <v>15</v>
      </c>
      <c r="K170" s="453"/>
      <c r="L170" s="454"/>
      <c r="M170" s="383">
        <f t="shared" ref="M170:M179" si="1">ROUND($K$169*$J$169,2)</f>
        <v>0</v>
      </c>
      <c r="N170" s="432"/>
      <c r="O170" s="432"/>
      <c r="P170" s="432"/>
      <c r="Q170" s="99"/>
      <c r="R170" s="16"/>
      <c r="S170" s="157"/>
      <c r="T170" s="158"/>
      <c r="W170" s="159"/>
      <c r="X170" s="159"/>
      <c r="Y170" s="159"/>
      <c r="Z170" s="160"/>
      <c r="AO170" s="63"/>
      <c r="AQ170" s="63"/>
      <c r="AR170" s="63"/>
      <c r="AV170" s="63"/>
      <c r="BB170" s="107"/>
      <c r="BC170" s="107"/>
      <c r="BD170" s="107"/>
      <c r="BE170" s="107"/>
      <c r="BF170" s="107"/>
      <c r="BG170" s="63"/>
      <c r="BH170" s="107"/>
      <c r="BI170" s="63"/>
      <c r="BJ170" s="63"/>
    </row>
    <row r="171" spans="1:62" s="3" customFormat="1" ht="14.25" hidden="1" customHeight="1">
      <c r="A171" s="16"/>
      <c r="B171" s="161">
        <v>5</v>
      </c>
      <c r="C171" s="161" t="s">
        <v>1651</v>
      </c>
      <c r="D171" s="162" t="s">
        <v>1223</v>
      </c>
      <c r="E171" s="391" t="s">
        <v>1324</v>
      </c>
      <c r="F171" s="392"/>
      <c r="G171" s="392"/>
      <c r="H171" s="394"/>
      <c r="I171" s="161" t="s">
        <v>1648</v>
      </c>
      <c r="J171" s="167">
        <v>10</v>
      </c>
      <c r="K171" s="453"/>
      <c r="L171" s="454"/>
      <c r="M171" s="383">
        <f t="shared" si="1"/>
        <v>0</v>
      </c>
      <c r="N171" s="432"/>
      <c r="O171" s="432"/>
      <c r="P171" s="432"/>
      <c r="Q171" s="99"/>
      <c r="R171" s="16"/>
      <c r="S171" s="157"/>
      <c r="T171" s="158"/>
      <c r="W171" s="159"/>
      <c r="X171" s="159"/>
      <c r="Y171" s="159"/>
      <c r="Z171" s="160"/>
      <c r="AO171" s="63"/>
      <c r="AQ171" s="63"/>
      <c r="AR171" s="63"/>
      <c r="AV171" s="63"/>
      <c r="BB171" s="107"/>
      <c r="BC171" s="107"/>
      <c r="BD171" s="107"/>
      <c r="BE171" s="107"/>
      <c r="BF171" s="107"/>
      <c r="BG171" s="63"/>
      <c r="BH171" s="107"/>
      <c r="BI171" s="63"/>
      <c r="BJ171" s="63"/>
    </row>
    <row r="172" spans="1:62" s="3" customFormat="1" ht="14.25" hidden="1" customHeight="1">
      <c r="A172" s="16"/>
      <c r="B172" s="161">
        <v>6</v>
      </c>
      <c r="C172" s="161" t="s">
        <v>1651</v>
      </c>
      <c r="D172" s="162" t="s">
        <v>1235</v>
      </c>
      <c r="E172" s="391" t="s">
        <v>1325</v>
      </c>
      <c r="F172" s="392"/>
      <c r="G172" s="392"/>
      <c r="H172" s="394"/>
      <c r="I172" s="161" t="s">
        <v>1648</v>
      </c>
      <c r="J172" s="167">
        <v>10</v>
      </c>
      <c r="K172" s="164"/>
      <c r="L172" s="165"/>
      <c r="M172" s="383">
        <f t="shared" si="1"/>
        <v>0</v>
      </c>
      <c r="N172" s="432"/>
      <c r="O172" s="432"/>
      <c r="P172" s="432"/>
      <c r="Q172" s="99"/>
      <c r="R172" s="16"/>
      <c r="S172" s="157"/>
      <c r="T172" s="158"/>
      <c r="W172" s="159"/>
      <c r="X172" s="159"/>
      <c r="Y172" s="159"/>
      <c r="Z172" s="160"/>
      <c r="AO172" s="63"/>
      <c r="AQ172" s="63"/>
      <c r="AR172" s="63"/>
      <c r="AV172" s="63"/>
      <c r="BB172" s="107"/>
      <c r="BC172" s="107"/>
      <c r="BD172" s="107"/>
      <c r="BE172" s="107"/>
      <c r="BF172" s="107"/>
      <c r="BG172" s="63"/>
      <c r="BH172" s="107"/>
      <c r="BI172" s="63"/>
      <c r="BJ172" s="63"/>
    </row>
    <row r="173" spans="1:62" s="3" customFormat="1" ht="14.25" hidden="1" customHeight="1">
      <c r="A173" s="16"/>
      <c r="B173" s="161">
        <v>7</v>
      </c>
      <c r="C173" s="161" t="s">
        <v>1651</v>
      </c>
      <c r="D173" s="162" t="s">
        <v>1243</v>
      </c>
      <c r="E173" s="391" t="s">
        <v>1326</v>
      </c>
      <c r="F173" s="392"/>
      <c r="G173" s="392"/>
      <c r="H173" s="394"/>
      <c r="I173" s="161" t="s">
        <v>1648</v>
      </c>
      <c r="J173" s="167">
        <v>12</v>
      </c>
      <c r="K173" s="164"/>
      <c r="L173" s="165"/>
      <c r="M173" s="383">
        <f t="shared" si="1"/>
        <v>0</v>
      </c>
      <c r="N173" s="432"/>
      <c r="O173" s="432"/>
      <c r="P173" s="432"/>
      <c r="Q173" s="99"/>
      <c r="R173" s="16"/>
      <c r="S173" s="157"/>
      <c r="T173" s="158"/>
      <c r="W173" s="159"/>
      <c r="X173" s="159"/>
      <c r="Y173" s="159"/>
      <c r="Z173" s="160"/>
      <c r="AO173" s="63"/>
      <c r="AQ173" s="63"/>
      <c r="AR173" s="63"/>
      <c r="AV173" s="63"/>
      <c r="BB173" s="107"/>
      <c r="BC173" s="107"/>
      <c r="BD173" s="107"/>
      <c r="BE173" s="107"/>
      <c r="BF173" s="107"/>
      <c r="BG173" s="63"/>
      <c r="BH173" s="107"/>
      <c r="BI173" s="63"/>
      <c r="BJ173" s="63"/>
    </row>
    <row r="174" spans="1:62" s="3" customFormat="1" ht="14.25" hidden="1" customHeight="1">
      <c r="A174" s="16"/>
      <c r="B174" s="161">
        <v>8</v>
      </c>
      <c r="C174" s="161" t="s">
        <v>1651</v>
      </c>
      <c r="D174" s="162" t="s">
        <v>1254</v>
      </c>
      <c r="E174" s="391" t="s">
        <v>1327</v>
      </c>
      <c r="F174" s="392"/>
      <c r="G174" s="392"/>
      <c r="H174" s="394"/>
      <c r="I174" s="161" t="s">
        <v>1648</v>
      </c>
      <c r="J174" s="167">
        <v>10</v>
      </c>
      <c r="K174" s="164"/>
      <c r="L174" s="165"/>
      <c r="M174" s="383">
        <f t="shared" si="1"/>
        <v>0</v>
      </c>
      <c r="N174" s="432"/>
      <c r="O174" s="432"/>
      <c r="P174" s="432"/>
      <c r="Q174" s="99"/>
      <c r="R174" s="16"/>
      <c r="S174" s="157"/>
      <c r="T174" s="158"/>
      <c r="W174" s="159"/>
      <c r="X174" s="159"/>
      <c r="Y174" s="159"/>
      <c r="Z174" s="160"/>
      <c r="AO174" s="63"/>
      <c r="AQ174" s="63"/>
      <c r="AR174" s="63"/>
      <c r="AV174" s="63"/>
      <c r="BB174" s="107"/>
      <c r="BC174" s="107"/>
      <c r="BD174" s="107"/>
      <c r="BE174" s="107"/>
      <c r="BF174" s="107"/>
      <c r="BG174" s="63"/>
      <c r="BH174" s="107"/>
      <c r="BI174" s="63"/>
      <c r="BJ174" s="63"/>
    </row>
    <row r="175" spans="1:62" s="3" customFormat="1" ht="14.25" hidden="1" customHeight="1">
      <c r="A175" s="16"/>
      <c r="B175" s="161">
        <v>9</v>
      </c>
      <c r="C175" s="161" t="s">
        <v>1651</v>
      </c>
      <c r="D175" s="162" t="s">
        <v>1261</v>
      </c>
      <c r="E175" s="391" t="s">
        <v>1328</v>
      </c>
      <c r="F175" s="392"/>
      <c r="G175" s="392"/>
      <c r="H175" s="394"/>
      <c r="I175" s="161" t="s">
        <v>1648</v>
      </c>
      <c r="J175" s="167">
        <v>30</v>
      </c>
      <c r="K175" s="164"/>
      <c r="L175" s="165"/>
      <c r="M175" s="383">
        <f t="shared" si="1"/>
        <v>0</v>
      </c>
      <c r="N175" s="432"/>
      <c r="O175" s="432"/>
      <c r="P175" s="432"/>
      <c r="Q175" s="99"/>
      <c r="R175" s="16"/>
      <c r="S175" s="157"/>
      <c r="T175" s="158"/>
      <c r="W175" s="159"/>
      <c r="X175" s="159"/>
      <c r="Y175" s="159"/>
      <c r="Z175" s="160"/>
      <c r="AO175" s="63"/>
      <c r="AQ175" s="63"/>
      <c r="AR175" s="63"/>
      <c r="AV175" s="63"/>
      <c r="BB175" s="107"/>
      <c r="BC175" s="107"/>
      <c r="BD175" s="107"/>
      <c r="BE175" s="107"/>
      <c r="BF175" s="107"/>
      <c r="BG175" s="63"/>
      <c r="BH175" s="107"/>
      <c r="BI175" s="63"/>
      <c r="BJ175" s="63"/>
    </row>
    <row r="176" spans="1:62" s="3" customFormat="1" ht="14.25" hidden="1" customHeight="1">
      <c r="A176" s="16"/>
      <c r="B176" s="161">
        <v>10</v>
      </c>
      <c r="C176" s="161" t="s">
        <v>1651</v>
      </c>
      <c r="D176" s="162" t="s">
        <v>1265</v>
      </c>
      <c r="E176" s="391" t="s">
        <v>1329</v>
      </c>
      <c r="F176" s="392"/>
      <c r="G176" s="392"/>
      <c r="H176" s="394"/>
      <c r="I176" s="161" t="s">
        <v>1648</v>
      </c>
      <c r="J176" s="167">
        <v>40</v>
      </c>
      <c r="K176" s="164"/>
      <c r="L176" s="165"/>
      <c r="M176" s="383">
        <f t="shared" si="1"/>
        <v>0</v>
      </c>
      <c r="N176" s="432"/>
      <c r="O176" s="432"/>
      <c r="P176" s="432"/>
      <c r="Q176" s="99"/>
      <c r="R176" s="16"/>
      <c r="S176" s="157"/>
      <c r="T176" s="158"/>
      <c r="W176" s="159"/>
      <c r="X176" s="159"/>
      <c r="Y176" s="159"/>
      <c r="Z176" s="160"/>
      <c r="AO176" s="63"/>
      <c r="AQ176" s="63"/>
      <c r="AR176" s="63"/>
      <c r="AV176" s="63"/>
      <c r="BB176" s="107"/>
      <c r="BC176" s="107"/>
      <c r="BD176" s="107"/>
      <c r="BE176" s="107"/>
      <c r="BF176" s="107"/>
      <c r="BG176" s="63"/>
      <c r="BH176" s="107"/>
      <c r="BI176" s="63"/>
      <c r="BJ176" s="63"/>
    </row>
    <row r="177" spans="1:62" s="3" customFormat="1" ht="14.25" hidden="1" customHeight="1">
      <c r="A177" s="16"/>
      <c r="B177" s="161">
        <v>11</v>
      </c>
      <c r="C177" s="161" t="s">
        <v>1651</v>
      </c>
      <c r="D177" s="162" t="s">
        <v>1269</v>
      </c>
      <c r="E177" s="391" t="s">
        <v>1330</v>
      </c>
      <c r="F177" s="392"/>
      <c r="G177" s="392"/>
      <c r="H177" s="394"/>
      <c r="I177" s="161" t="s">
        <v>1648</v>
      </c>
      <c r="J177" s="167">
        <v>20</v>
      </c>
      <c r="K177" s="453"/>
      <c r="L177" s="454"/>
      <c r="M177" s="383">
        <f t="shared" si="1"/>
        <v>0</v>
      </c>
      <c r="N177" s="432"/>
      <c r="O177" s="432"/>
      <c r="P177" s="432"/>
      <c r="Q177" s="99"/>
      <c r="R177" s="16"/>
      <c r="S177" s="157"/>
      <c r="T177" s="158"/>
      <c r="W177" s="159"/>
      <c r="X177" s="159"/>
      <c r="Y177" s="159"/>
      <c r="Z177" s="160"/>
      <c r="AO177" s="63"/>
      <c r="AQ177" s="63"/>
      <c r="AR177" s="63"/>
      <c r="AV177" s="63"/>
      <c r="BB177" s="107"/>
      <c r="BC177" s="107"/>
      <c r="BD177" s="107"/>
      <c r="BE177" s="107"/>
      <c r="BF177" s="107"/>
      <c r="BG177" s="63"/>
      <c r="BH177" s="107"/>
      <c r="BI177" s="63"/>
      <c r="BJ177" s="63"/>
    </row>
    <row r="178" spans="1:62" s="3" customFormat="1" ht="14.25" hidden="1" customHeight="1">
      <c r="A178" s="16"/>
      <c r="B178" s="161">
        <v>12</v>
      </c>
      <c r="C178" s="161" t="s">
        <v>1651</v>
      </c>
      <c r="D178" s="162" t="s">
        <v>1277</v>
      </c>
      <c r="E178" s="391" t="s">
        <v>1331</v>
      </c>
      <c r="F178" s="392"/>
      <c r="G178" s="392"/>
      <c r="H178" s="394"/>
      <c r="I178" s="161" t="s">
        <v>1648</v>
      </c>
      <c r="J178" s="167">
        <v>10</v>
      </c>
      <c r="K178" s="453"/>
      <c r="L178" s="454"/>
      <c r="M178" s="383">
        <f t="shared" si="1"/>
        <v>0</v>
      </c>
      <c r="N178" s="432"/>
      <c r="O178" s="432"/>
      <c r="P178" s="432"/>
      <c r="Q178" s="99"/>
      <c r="R178" s="16"/>
      <c r="S178" s="157"/>
      <c r="T178" s="158"/>
      <c r="W178" s="159"/>
      <c r="X178" s="159"/>
      <c r="Y178" s="159"/>
      <c r="Z178" s="160"/>
      <c r="AO178" s="63"/>
      <c r="AQ178" s="63"/>
      <c r="AR178" s="63"/>
      <c r="AV178" s="63"/>
      <c r="BB178" s="107"/>
      <c r="BC178" s="107"/>
      <c r="BD178" s="107"/>
      <c r="BE178" s="107"/>
      <c r="BF178" s="107"/>
      <c r="BG178" s="63"/>
      <c r="BH178" s="107"/>
      <c r="BI178" s="63"/>
      <c r="BJ178" s="63"/>
    </row>
    <row r="179" spans="1:62" s="3" customFormat="1" ht="14.25" hidden="1" customHeight="1">
      <c r="A179" s="16"/>
      <c r="B179" s="161">
        <v>13</v>
      </c>
      <c r="C179" s="161" t="s">
        <v>1651</v>
      </c>
      <c r="D179" s="162" t="s">
        <v>1281</v>
      </c>
      <c r="E179" s="391" t="s">
        <v>1332</v>
      </c>
      <c r="F179" s="392"/>
      <c r="G179" s="392"/>
      <c r="H179" s="394"/>
      <c r="I179" s="161" t="s">
        <v>1594</v>
      </c>
      <c r="J179" s="167">
        <v>1</v>
      </c>
      <c r="K179" s="453"/>
      <c r="L179" s="454"/>
      <c r="M179" s="383">
        <f t="shared" si="1"/>
        <v>0</v>
      </c>
      <c r="N179" s="432"/>
      <c r="O179" s="432"/>
      <c r="P179" s="432"/>
      <c r="Q179" s="99"/>
      <c r="R179" s="16"/>
      <c r="S179" s="157"/>
      <c r="T179" s="158"/>
      <c r="W179" s="159"/>
      <c r="X179" s="159"/>
      <c r="Y179" s="159"/>
      <c r="Z179" s="160"/>
      <c r="AO179" s="63"/>
      <c r="AQ179" s="63"/>
      <c r="AR179" s="63"/>
      <c r="AV179" s="63"/>
      <c r="BB179" s="107"/>
      <c r="BC179" s="107"/>
      <c r="BD179" s="107"/>
      <c r="BE179" s="107"/>
      <c r="BF179" s="107"/>
      <c r="BG179" s="63"/>
      <c r="BH179" s="107"/>
      <c r="BI179" s="63"/>
      <c r="BJ179" s="63"/>
    </row>
    <row r="180" spans="1:62" s="3" customFormat="1" ht="16.5" hidden="1" customHeight="1">
      <c r="A180" s="16"/>
      <c r="B180" s="161">
        <v>14</v>
      </c>
      <c r="C180" s="161" t="s">
        <v>1651</v>
      </c>
      <c r="D180" s="162" t="s">
        <v>1333</v>
      </c>
      <c r="E180" s="391" t="s">
        <v>1334</v>
      </c>
      <c r="F180" s="392"/>
      <c r="G180" s="392"/>
      <c r="H180" s="394"/>
      <c r="I180" s="161" t="s">
        <v>1594</v>
      </c>
      <c r="J180" s="167">
        <v>2</v>
      </c>
      <c r="K180" s="446"/>
      <c r="L180" s="432"/>
      <c r="M180" s="383">
        <f>ROUND($K$180*$J$180,2)</f>
        <v>0</v>
      </c>
      <c r="N180" s="432"/>
      <c r="O180" s="432"/>
      <c r="P180" s="432"/>
      <c r="Q180" s="99"/>
      <c r="R180" s="16"/>
      <c r="S180" s="157"/>
      <c r="T180" s="158" t="s">
        <v>1515</v>
      </c>
      <c r="W180" s="159">
        <v>1.14E-3</v>
      </c>
      <c r="X180" s="159">
        <f>$W$180*$J$180</f>
        <v>2.2799999999999999E-3</v>
      </c>
      <c r="Y180" s="159">
        <v>0</v>
      </c>
      <c r="Z180" s="160">
        <f>$Y$180*$J$180</f>
        <v>0</v>
      </c>
      <c r="AO180" s="63" t="s">
        <v>1582</v>
      </c>
      <c r="AQ180" s="63" t="s">
        <v>1578</v>
      </c>
      <c r="AR180" s="63" t="s">
        <v>1536</v>
      </c>
      <c r="AV180" s="63" t="s">
        <v>1577</v>
      </c>
      <c r="BB180" s="107">
        <f>IF($T$180="základní",$M$180,0)</f>
        <v>0</v>
      </c>
      <c r="BC180" s="107">
        <f>IF($T$180="snížená",$M$180,0)</f>
        <v>0</v>
      </c>
      <c r="BD180" s="107">
        <f>IF($T$180="zákl. přenesená",$M$180,0)</f>
        <v>0</v>
      </c>
      <c r="BE180" s="107">
        <f>IF($T$180="sníž. přenesená",$M$180,0)</f>
        <v>0</v>
      </c>
      <c r="BF180" s="107">
        <f>IF($T$180="nulová",$M$180,0)</f>
        <v>0</v>
      </c>
      <c r="BG180" s="63" t="s">
        <v>1501</v>
      </c>
      <c r="BH180" s="107">
        <f>ROUND($K$180*$J$180,2)</f>
        <v>0</v>
      </c>
      <c r="BI180" s="63" t="s">
        <v>1582</v>
      </c>
      <c r="BJ180" s="63" t="s">
        <v>1838</v>
      </c>
    </row>
    <row r="181" spans="1:62" s="3" customFormat="1" ht="15.75" hidden="1" customHeight="1">
      <c r="A181" s="16"/>
      <c r="B181" s="161">
        <v>15</v>
      </c>
      <c r="C181" s="161" t="s">
        <v>1651</v>
      </c>
      <c r="D181" s="162" t="s">
        <v>1291</v>
      </c>
      <c r="E181" s="391" t="s">
        <v>1335</v>
      </c>
      <c r="F181" s="392"/>
      <c r="G181" s="392"/>
      <c r="H181" s="394"/>
      <c r="I181" s="161" t="s">
        <v>1648</v>
      </c>
      <c r="J181" s="167">
        <v>20</v>
      </c>
      <c r="K181" s="446"/>
      <c r="L181" s="432"/>
      <c r="M181" s="383">
        <f>ROUND($K$181*$J$181,2)</f>
        <v>0</v>
      </c>
      <c r="N181" s="432"/>
      <c r="O181" s="432"/>
      <c r="P181" s="432"/>
      <c r="Q181" s="99"/>
      <c r="R181" s="16"/>
      <c r="S181" s="157"/>
      <c r="T181" s="158" t="s">
        <v>1515</v>
      </c>
      <c r="W181" s="159">
        <v>1.49E-3</v>
      </c>
      <c r="X181" s="159">
        <f>$W$181*$J$181</f>
        <v>2.98E-2</v>
      </c>
      <c r="Y181" s="159">
        <v>0</v>
      </c>
      <c r="Z181" s="160">
        <f>$Y$181*$J$181</f>
        <v>0</v>
      </c>
      <c r="AO181" s="63" t="s">
        <v>1582</v>
      </c>
      <c r="AQ181" s="63" t="s">
        <v>1578</v>
      </c>
      <c r="AR181" s="63" t="s">
        <v>1536</v>
      </c>
      <c r="AV181" s="63" t="s">
        <v>1577</v>
      </c>
      <c r="BB181" s="107">
        <f>IF($T$181="základní",$M$181,0)</f>
        <v>0</v>
      </c>
      <c r="BC181" s="107">
        <f>IF($T$181="snížená",$M$181,0)</f>
        <v>0</v>
      </c>
      <c r="BD181" s="107">
        <f>IF($T$181="zákl. přenesená",$M$181,0)</f>
        <v>0</v>
      </c>
      <c r="BE181" s="107">
        <f>IF($T$181="sníž. přenesená",$M$181,0)</f>
        <v>0</v>
      </c>
      <c r="BF181" s="107">
        <f>IF($T$181="nulová",$M$181,0)</f>
        <v>0</v>
      </c>
      <c r="BG181" s="63" t="s">
        <v>1501</v>
      </c>
      <c r="BH181" s="107">
        <f>ROUND($K$181*$J$181,2)</f>
        <v>0</v>
      </c>
      <c r="BI181" s="63" t="s">
        <v>1582</v>
      </c>
      <c r="BJ181" s="63" t="s">
        <v>290</v>
      </c>
    </row>
    <row r="182" spans="1:62" s="3" customFormat="1" ht="18" hidden="1" customHeight="1">
      <c r="A182" s="16"/>
      <c r="B182" s="161">
        <v>16</v>
      </c>
      <c r="C182" s="161" t="s">
        <v>1651</v>
      </c>
      <c r="D182" s="162" t="s">
        <v>1295</v>
      </c>
      <c r="E182" s="391" t="s">
        <v>1336</v>
      </c>
      <c r="F182" s="392"/>
      <c r="G182" s="392"/>
      <c r="H182" s="394"/>
      <c r="I182" s="161" t="s">
        <v>1648</v>
      </c>
      <c r="J182" s="167">
        <v>10</v>
      </c>
      <c r="K182" s="446"/>
      <c r="L182" s="432"/>
      <c r="M182" s="383">
        <f>ROUND($K$182*$J$182,2)</f>
        <v>0</v>
      </c>
      <c r="N182" s="432"/>
      <c r="O182" s="432"/>
      <c r="P182" s="432"/>
      <c r="Q182" s="99"/>
      <c r="R182" s="16"/>
      <c r="S182" s="157"/>
      <c r="T182" s="158" t="s">
        <v>1515</v>
      </c>
      <c r="W182" s="159">
        <v>1.7600000000000001E-3</v>
      </c>
      <c r="X182" s="159">
        <f>$W$182*$J$182</f>
        <v>1.7600000000000001E-2</v>
      </c>
      <c r="Y182" s="159">
        <v>0</v>
      </c>
      <c r="Z182" s="160">
        <f>$Y$182*$J$182</f>
        <v>0</v>
      </c>
      <c r="AO182" s="63" t="s">
        <v>1582</v>
      </c>
      <c r="AQ182" s="63" t="s">
        <v>1578</v>
      </c>
      <c r="AR182" s="63" t="s">
        <v>1536</v>
      </c>
      <c r="AV182" s="63" t="s">
        <v>1577</v>
      </c>
      <c r="BB182" s="107">
        <f>IF($T$182="základní",$M$182,0)</f>
        <v>0</v>
      </c>
      <c r="BC182" s="107">
        <f>IF($T$182="snížená",$M$182,0)</f>
        <v>0</v>
      </c>
      <c r="BD182" s="107">
        <f>IF($T$182="zákl. přenesená",$M$182,0)</f>
        <v>0</v>
      </c>
      <c r="BE182" s="107">
        <f>IF($T$182="sníž. přenesená",$M$182,0)</f>
        <v>0</v>
      </c>
      <c r="BF182" s="107">
        <f>IF($T$182="nulová",$M$182,0)</f>
        <v>0</v>
      </c>
      <c r="BG182" s="63" t="s">
        <v>1501</v>
      </c>
      <c r="BH182" s="107">
        <f>ROUND($K$182*$J$182,2)</f>
        <v>0</v>
      </c>
      <c r="BI182" s="63" t="s">
        <v>1582</v>
      </c>
      <c r="BJ182" s="63" t="s">
        <v>317</v>
      </c>
    </row>
    <row r="183" spans="1:62" s="3" customFormat="1" ht="18" hidden="1" customHeight="1">
      <c r="A183" s="16"/>
      <c r="B183" s="161">
        <v>17</v>
      </c>
      <c r="C183" s="161" t="s">
        <v>1651</v>
      </c>
      <c r="D183" s="162" t="s">
        <v>1299</v>
      </c>
      <c r="E183" s="391" t="s">
        <v>1337</v>
      </c>
      <c r="F183" s="392"/>
      <c r="G183" s="392"/>
      <c r="H183" s="394"/>
      <c r="I183" s="161" t="s">
        <v>1648</v>
      </c>
      <c r="J183" s="167">
        <v>5</v>
      </c>
      <c r="K183" s="453"/>
      <c r="L183" s="454"/>
      <c r="M183" s="383">
        <f>ROUND($K$182*$J$182,2)</f>
        <v>0</v>
      </c>
      <c r="N183" s="432"/>
      <c r="O183" s="432"/>
      <c r="P183" s="432"/>
      <c r="Q183" s="99"/>
      <c r="R183" s="16"/>
      <c r="S183" s="157"/>
      <c r="T183" s="158"/>
      <c r="W183" s="159"/>
      <c r="X183" s="159"/>
      <c r="Y183" s="159"/>
      <c r="Z183" s="160"/>
      <c r="AO183" s="63"/>
      <c r="AQ183" s="63"/>
      <c r="AR183" s="63"/>
      <c r="AV183" s="63"/>
      <c r="BB183" s="107"/>
      <c r="BC183" s="107"/>
      <c r="BD183" s="107"/>
      <c r="BE183" s="107"/>
      <c r="BF183" s="107"/>
      <c r="BG183" s="63"/>
      <c r="BH183" s="107"/>
      <c r="BI183" s="63"/>
      <c r="BJ183" s="63"/>
    </row>
    <row r="184" spans="1:62" s="3" customFormat="1" ht="17.25" hidden="1" customHeight="1">
      <c r="A184" s="16"/>
      <c r="B184" s="100">
        <v>18</v>
      </c>
      <c r="C184" s="161" t="s">
        <v>1651</v>
      </c>
      <c r="D184" s="162" t="s">
        <v>1338</v>
      </c>
      <c r="E184" s="449" t="s">
        <v>1339</v>
      </c>
      <c r="F184" s="432"/>
      <c r="G184" s="432"/>
      <c r="H184" s="432"/>
      <c r="I184" s="161" t="s">
        <v>1648</v>
      </c>
      <c r="J184" s="101">
        <v>10</v>
      </c>
      <c r="K184" s="446"/>
      <c r="L184" s="432"/>
      <c r="M184" s="383">
        <f>ROUND($K$184*$J$184,2)</f>
        <v>0</v>
      </c>
      <c r="N184" s="432"/>
      <c r="O184" s="432"/>
      <c r="P184" s="432"/>
      <c r="Q184" s="99"/>
      <c r="R184" s="16"/>
      <c r="S184" s="157"/>
      <c r="T184" s="158" t="s">
        <v>1515</v>
      </c>
      <c r="W184" s="159">
        <v>1.33E-3</v>
      </c>
      <c r="X184" s="159">
        <f>$W$184*$J$184</f>
        <v>1.3299999999999999E-2</v>
      </c>
      <c r="Y184" s="159">
        <v>0</v>
      </c>
      <c r="Z184" s="160">
        <f>$Y$184*$J$184</f>
        <v>0</v>
      </c>
      <c r="AO184" s="63" t="s">
        <v>1582</v>
      </c>
      <c r="AQ184" s="63" t="s">
        <v>1578</v>
      </c>
      <c r="AR184" s="63" t="s">
        <v>1536</v>
      </c>
      <c r="AV184" s="63" t="s">
        <v>1577</v>
      </c>
      <c r="BB184" s="107">
        <f>IF($T$184="základní",$M$184,0)</f>
        <v>0</v>
      </c>
      <c r="BC184" s="107">
        <f>IF($T$184="snížená",$M$184,0)</f>
        <v>0</v>
      </c>
      <c r="BD184" s="107">
        <f>IF($T$184="zákl. přenesená",$M$184,0)</f>
        <v>0</v>
      </c>
      <c r="BE184" s="107">
        <f>IF($T$184="sníž. přenesená",$M$184,0)</f>
        <v>0</v>
      </c>
      <c r="BF184" s="107">
        <f>IF($T$184="nulová",$M$184,0)</f>
        <v>0</v>
      </c>
      <c r="BG184" s="63" t="s">
        <v>1501</v>
      </c>
      <c r="BH184" s="107">
        <f>ROUND($K$184*$J$184,2)</f>
        <v>0</v>
      </c>
      <c r="BI184" s="63" t="s">
        <v>1582</v>
      </c>
      <c r="BJ184" s="63" t="s">
        <v>1860</v>
      </c>
    </row>
    <row r="185" spans="1:62" s="3" customFormat="1" ht="18" hidden="1" customHeight="1">
      <c r="A185" s="16"/>
      <c r="B185" s="100"/>
      <c r="C185" s="100"/>
      <c r="D185" s="98"/>
      <c r="E185" s="391"/>
      <c r="F185" s="392"/>
      <c r="G185" s="392"/>
      <c r="H185" s="394"/>
      <c r="I185" s="100"/>
      <c r="J185" s="101"/>
      <c r="K185" s="446"/>
      <c r="L185" s="432"/>
      <c r="M185" s="383">
        <f>ROUND($K$185*$J$185,2)</f>
        <v>0</v>
      </c>
      <c r="N185" s="432"/>
      <c r="O185" s="432"/>
      <c r="P185" s="432"/>
      <c r="Q185" s="99"/>
      <c r="R185" s="16"/>
      <c r="S185" s="157"/>
      <c r="T185" s="158" t="s">
        <v>1515</v>
      </c>
      <c r="W185" s="159">
        <v>0</v>
      </c>
      <c r="X185" s="159">
        <f>$W$185*$J$185</f>
        <v>0</v>
      </c>
      <c r="Y185" s="159">
        <v>0</v>
      </c>
      <c r="Z185" s="160">
        <f>$Y$185*$J$185</f>
        <v>0</v>
      </c>
      <c r="AO185" s="63" t="s">
        <v>1582</v>
      </c>
      <c r="AQ185" s="63" t="s">
        <v>1578</v>
      </c>
      <c r="AR185" s="63" t="s">
        <v>1536</v>
      </c>
      <c r="AV185" s="63" t="s">
        <v>1577</v>
      </c>
      <c r="BB185" s="107">
        <f>IF($T$185="základní",$M$185,0)</f>
        <v>0</v>
      </c>
      <c r="BC185" s="107">
        <f>IF($T$185="snížená",$M$185,0)</f>
        <v>0</v>
      </c>
      <c r="BD185" s="107">
        <f>IF($T$185="zákl. přenesená",$M$185,0)</f>
        <v>0</v>
      </c>
      <c r="BE185" s="107">
        <f>IF($T$185="sníž. přenesená",$M$185,0)</f>
        <v>0</v>
      </c>
      <c r="BF185" s="107">
        <f>IF($T$185="nulová",$M$185,0)</f>
        <v>0</v>
      </c>
      <c r="BG185" s="63" t="s">
        <v>1501</v>
      </c>
      <c r="BH185" s="107">
        <f>ROUND($K$185*$J$185,2)</f>
        <v>0</v>
      </c>
      <c r="BI185" s="63" t="s">
        <v>1582</v>
      </c>
      <c r="BJ185" s="63" t="s">
        <v>1864</v>
      </c>
    </row>
    <row r="186" spans="1:62" s="3" customFormat="1" ht="15.75" hidden="1" customHeight="1">
      <c r="A186" s="16"/>
      <c r="B186" s="100"/>
      <c r="C186" s="100"/>
      <c r="D186" s="98"/>
      <c r="E186" s="391"/>
      <c r="F186" s="392"/>
      <c r="G186" s="392"/>
      <c r="H186" s="394"/>
      <c r="I186" s="100"/>
      <c r="J186" s="101"/>
      <c r="K186" s="446"/>
      <c r="L186" s="432"/>
      <c r="M186" s="383">
        <f>ROUND($K$186*$J$186,2)</f>
        <v>0</v>
      </c>
      <c r="N186" s="432"/>
      <c r="O186" s="432"/>
      <c r="P186" s="432"/>
      <c r="Q186" s="99"/>
      <c r="R186" s="16"/>
      <c r="S186" s="157"/>
      <c r="T186" s="158" t="s">
        <v>1515</v>
      </c>
      <c r="W186" s="159">
        <v>0</v>
      </c>
      <c r="X186" s="159">
        <f>$W$186*$J$186</f>
        <v>0</v>
      </c>
      <c r="Y186" s="159">
        <v>0</v>
      </c>
      <c r="Z186" s="160">
        <f>$Y$186*$J$186</f>
        <v>0</v>
      </c>
      <c r="AO186" s="63" t="s">
        <v>1582</v>
      </c>
      <c r="AQ186" s="63" t="s">
        <v>1578</v>
      </c>
      <c r="AR186" s="63" t="s">
        <v>1536</v>
      </c>
      <c r="AV186" s="63" t="s">
        <v>1577</v>
      </c>
      <c r="BB186" s="107">
        <f>IF($T$186="základní",$M$186,0)</f>
        <v>0</v>
      </c>
      <c r="BC186" s="107">
        <f>IF($T$186="snížená",$M$186,0)</f>
        <v>0</v>
      </c>
      <c r="BD186" s="107">
        <f>IF($T$186="zákl. přenesená",$M$186,0)</f>
        <v>0</v>
      </c>
      <c r="BE186" s="107">
        <f>IF($T$186="sníž. přenesená",$M$186,0)</f>
        <v>0</v>
      </c>
      <c r="BF186" s="107">
        <f>IF($T$186="nulová",$M$186,0)</f>
        <v>0</v>
      </c>
      <c r="BG186" s="63" t="s">
        <v>1501</v>
      </c>
      <c r="BH186" s="107">
        <f>ROUND($K$186*$J$186,2)</f>
        <v>0</v>
      </c>
      <c r="BI186" s="63" t="s">
        <v>1582</v>
      </c>
      <c r="BJ186" s="63" t="s">
        <v>1880</v>
      </c>
    </row>
    <row r="187" spans="1:62" s="87" customFormat="1" ht="30.75" hidden="1" customHeight="1">
      <c r="A187" s="149"/>
      <c r="C187" s="156" t="s">
        <v>1559</v>
      </c>
      <c r="E187" s="391"/>
      <c r="F187" s="392"/>
      <c r="G187" s="392"/>
      <c r="H187" s="394"/>
      <c r="M187" s="447">
        <f>$BH$187</f>
        <v>0</v>
      </c>
      <c r="N187" s="448"/>
      <c r="O187" s="448"/>
      <c r="P187" s="448"/>
      <c r="R187" s="149"/>
      <c r="S187" s="151"/>
      <c r="V187" s="152">
        <f>SUM($V$188:$V$192)</f>
        <v>0</v>
      </c>
      <c r="X187" s="152">
        <f>SUM($X$188:$X$192)</f>
        <v>0</v>
      </c>
      <c r="Z187" s="153">
        <f>SUM($Z$188:$Z$192)</f>
        <v>0</v>
      </c>
      <c r="AO187" s="154" t="s">
        <v>1536</v>
      </c>
      <c r="AQ187" s="154" t="s">
        <v>1530</v>
      </c>
      <c r="AR187" s="154" t="s">
        <v>1501</v>
      </c>
      <c r="AV187" s="154" t="s">
        <v>1577</v>
      </c>
      <c r="BH187" s="155">
        <f>SUM($BH$188:$BH$192)</f>
        <v>0</v>
      </c>
    </row>
    <row r="188" spans="1:62" s="3" customFormat="1" ht="39" hidden="1" customHeight="1">
      <c r="A188" s="16"/>
      <c r="B188" s="100"/>
      <c r="C188" s="100"/>
      <c r="D188" s="98"/>
      <c r="E188" s="391"/>
      <c r="F188" s="392"/>
      <c r="G188" s="392"/>
      <c r="H188" s="394"/>
      <c r="I188" s="100"/>
      <c r="J188" s="101"/>
      <c r="K188" s="446"/>
      <c r="L188" s="432"/>
      <c r="M188" s="383">
        <f>ROUND($K$188*$J$188,2)</f>
        <v>0</v>
      </c>
      <c r="N188" s="432"/>
      <c r="O188" s="432"/>
      <c r="P188" s="432"/>
      <c r="Q188" s="99" t="s">
        <v>1595</v>
      </c>
      <c r="R188" s="16"/>
      <c r="S188" s="157"/>
      <c r="T188" s="158" t="s">
        <v>1515</v>
      </c>
      <c r="W188" s="159">
        <v>2.7E-4</v>
      </c>
      <c r="X188" s="159">
        <f>$W$188*$J$188</f>
        <v>0</v>
      </c>
      <c r="Y188" s="159">
        <v>0</v>
      </c>
      <c r="Z188" s="160">
        <f>$Y$188*$J$188</f>
        <v>0</v>
      </c>
      <c r="AO188" s="63" t="s">
        <v>1582</v>
      </c>
      <c r="AQ188" s="63" t="s">
        <v>1578</v>
      </c>
      <c r="AR188" s="63" t="s">
        <v>1536</v>
      </c>
      <c r="AV188" s="63" t="s">
        <v>1577</v>
      </c>
      <c r="BB188" s="107">
        <f>IF($T$188="základní",$M$188,0)</f>
        <v>0</v>
      </c>
      <c r="BC188" s="107">
        <f>IF($T$188="snížená",$M$188,0)</f>
        <v>0</v>
      </c>
      <c r="BD188" s="107">
        <f>IF($T$188="zákl. přenesená",$M$188,0)</f>
        <v>0</v>
      </c>
      <c r="BE188" s="107">
        <f>IF($T$188="sníž. přenesená",$M$188,0)</f>
        <v>0</v>
      </c>
      <c r="BF188" s="107">
        <f>IF($T$188="nulová",$M$188,0)</f>
        <v>0</v>
      </c>
      <c r="BG188" s="63" t="s">
        <v>1501</v>
      </c>
      <c r="BH188" s="107">
        <f>ROUND($K$188*$J$188,2)</f>
        <v>0</v>
      </c>
      <c r="BI188" s="63" t="s">
        <v>1582</v>
      </c>
      <c r="BJ188" s="63" t="s">
        <v>1892</v>
      </c>
    </row>
    <row r="189" spans="1:62" s="3" customFormat="1" ht="27" hidden="1" customHeight="1">
      <c r="A189" s="16"/>
      <c r="B189" s="100"/>
      <c r="C189" s="100"/>
      <c r="D189" s="98"/>
      <c r="E189" s="391"/>
      <c r="F189" s="392"/>
      <c r="G189" s="392"/>
      <c r="H189" s="394"/>
      <c r="I189" s="100"/>
      <c r="J189" s="101"/>
      <c r="K189" s="446"/>
      <c r="L189" s="432"/>
      <c r="M189" s="383">
        <f>ROUND($K$189*$J$189,2)</f>
        <v>0</v>
      </c>
      <c r="N189" s="432"/>
      <c r="O189" s="432"/>
      <c r="P189" s="432"/>
      <c r="Q189" s="99" t="s">
        <v>1595</v>
      </c>
      <c r="R189" s="16"/>
      <c r="S189" s="157"/>
      <c r="T189" s="158" t="s">
        <v>1515</v>
      </c>
      <c r="W189" s="159">
        <v>2.2000000000000001E-4</v>
      </c>
      <c r="X189" s="159">
        <f>$W$189*$J$189</f>
        <v>0</v>
      </c>
      <c r="Y189" s="159">
        <v>0</v>
      </c>
      <c r="Z189" s="160">
        <f>$Y$189*$J$189</f>
        <v>0</v>
      </c>
      <c r="AO189" s="63" t="s">
        <v>1582</v>
      </c>
      <c r="AQ189" s="63" t="s">
        <v>1578</v>
      </c>
      <c r="AR189" s="63" t="s">
        <v>1536</v>
      </c>
      <c r="AV189" s="63" t="s">
        <v>1577</v>
      </c>
      <c r="BB189" s="107">
        <f>IF($T$189="základní",$M$189,0)</f>
        <v>0</v>
      </c>
      <c r="BC189" s="107">
        <f>IF($T$189="snížená",$M$189,0)</f>
        <v>0</v>
      </c>
      <c r="BD189" s="107">
        <f>IF($T$189="zákl. přenesená",$M$189,0)</f>
        <v>0</v>
      </c>
      <c r="BE189" s="107">
        <f>IF($T$189="sníž. přenesená",$M$189,0)</f>
        <v>0</v>
      </c>
      <c r="BF189" s="107">
        <f>IF($T$189="nulová",$M$189,0)</f>
        <v>0</v>
      </c>
      <c r="BG189" s="63" t="s">
        <v>1501</v>
      </c>
      <c r="BH189" s="107">
        <f>ROUND($K$189*$J$189,2)</f>
        <v>0</v>
      </c>
      <c r="BI189" s="63" t="s">
        <v>1582</v>
      </c>
      <c r="BJ189" s="63" t="s">
        <v>1900</v>
      </c>
    </row>
    <row r="190" spans="1:62" s="3" customFormat="1" ht="27" hidden="1" customHeight="1">
      <c r="A190" s="16"/>
      <c r="B190" s="100"/>
      <c r="C190" s="100"/>
      <c r="D190" s="98"/>
      <c r="E190" s="391"/>
      <c r="F190" s="392"/>
      <c r="G190" s="392"/>
      <c r="H190" s="394"/>
      <c r="I190" s="100"/>
      <c r="J190" s="101"/>
      <c r="K190" s="446"/>
      <c r="L190" s="432"/>
      <c r="M190" s="383">
        <f>ROUND($K$190*$J$190,2)</f>
        <v>0</v>
      </c>
      <c r="N190" s="432"/>
      <c r="O190" s="432"/>
      <c r="P190" s="432"/>
      <c r="Q190" s="99" t="s">
        <v>1595</v>
      </c>
      <c r="R190" s="16"/>
      <c r="S190" s="157"/>
      <c r="T190" s="158" t="s">
        <v>1515</v>
      </c>
      <c r="W190" s="159">
        <v>2.1000000000000001E-4</v>
      </c>
      <c r="X190" s="159">
        <f>$W$190*$J$190</f>
        <v>0</v>
      </c>
      <c r="Y190" s="159">
        <v>0</v>
      </c>
      <c r="Z190" s="160">
        <f>$Y$190*$J$190</f>
        <v>0</v>
      </c>
      <c r="AO190" s="63" t="s">
        <v>1582</v>
      </c>
      <c r="AQ190" s="63" t="s">
        <v>1578</v>
      </c>
      <c r="AR190" s="63" t="s">
        <v>1536</v>
      </c>
      <c r="AV190" s="63" t="s">
        <v>1577</v>
      </c>
      <c r="BB190" s="107">
        <f>IF($T$190="základní",$M$190,0)</f>
        <v>0</v>
      </c>
      <c r="BC190" s="107">
        <f>IF($T$190="snížená",$M$190,0)</f>
        <v>0</v>
      </c>
      <c r="BD190" s="107">
        <f>IF($T$190="zákl. přenesená",$M$190,0)</f>
        <v>0</v>
      </c>
      <c r="BE190" s="107">
        <f>IF($T$190="sníž. přenesená",$M$190,0)</f>
        <v>0</v>
      </c>
      <c r="BF190" s="107">
        <f>IF($T$190="nulová",$M$190,0)</f>
        <v>0</v>
      </c>
      <c r="BG190" s="63" t="s">
        <v>1501</v>
      </c>
      <c r="BH190" s="107">
        <f>ROUND($K$190*$J$190,2)</f>
        <v>0</v>
      </c>
      <c r="BI190" s="63" t="s">
        <v>1582</v>
      </c>
      <c r="BJ190" s="63" t="s">
        <v>1904</v>
      </c>
    </row>
    <row r="191" spans="1:62" s="3" customFormat="1" ht="15.75" hidden="1" customHeight="1">
      <c r="A191" s="16"/>
      <c r="B191" s="100"/>
      <c r="C191" s="100"/>
      <c r="D191" s="98"/>
      <c r="E191" s="391"/>
      <c r="F191" s="392"/>
      <c r="G191" s="392"/>
      <c r="H191" s="394"/>
      <c r="I191" s="100"/>
      <c r="J191" s="101"/>
      <c r="K191" s="446"/>
      <c r="L191" s="432"/>
      <c r="M191" s="383">
        <f>ROUND($K$191*$J$191,2)</f>
        <v>0</v>
      </c>
      <c r="N191" s="432"/>
      <c r="O191" s="432"/>
      <c r="P191" s="432"/>
      <c r="Q191" s="99" t="s">
        <v>1595</v>
      </c>
      <c r="R191" s="16"/>
      <c r="S191" s="157"/>
      <c r="T191" s="158" t="s">
        <v>1515</v>
      </c>
      <c r="W191" s="159">
        <v>2.4000000000000001E-4</v>
      </c>
      <c r="X191" s="159">
        <f>$W$191*$J$191</f>
        <v>0</v>
      </c>
      <c r="Y191" s="159">
        <v>0</v>
      </c>
      <c r="Z191" s="160">
        <f>$Y$191*$J$191</f>
        <v>0</v>
      </c>
      <c r="AO191" s="63" t="s">
        <v>1582</v>
      </c>
      <c r="AQ191" s="63" t="s">
        <v>1578</v>
      </c>
      <c r="AR191" s="63" t="s">
        <v>1536</v>
      </c>
      <c r="AV191" s="63" t="s">
        <v>1577</v>
      </c>
      <c r="BB191" s="107">
        <f>IF($T$191="základní",$M$191,0)</f>
        <v>0</v>
      </c>
      <c r="BC191" s="107">
        <f>IF($T$191="snížená",$M$191,0)</f>
        <v>0</v>
      </c>
      <c r="BD191" s="107">
        <f>IF($T$191="zákl. přenesená",$M$191,0)</f>
        <v>0</v>
      </c>
      <c r="BE191" s="107">
        <f>IF($T$191="sníž. přenesená",$M$191,0)</f>
        <v>0</v>
      </c>
      <c r="BF191" s="107">
        <f>IF($T$191="nulová",$M$191,0)</f>
        <v>0</v>
      </c>
      <c r="BG191" s="63" t="s">
        <v>1501</v>
      </c>
      <c r="BH191" s="107">
        <f>ROUND($K$191*$J$191,2)</f>
        <v>0</v>
      </c>
      <c r="BI191" s="63" t="s">
        <v>1582</v>
      </c>
      <c r="BJ191" s="63" t="s">
        <v>1916</v>
      </c>
    </row>
    <row r="192" spans="1:62" s="3" customFormat="1" ht="27" hidden="1" customHeight="1">
      <c r="A192" s="16"/>
      <c r="B192" s="100"/>
      <c r="C192" s="100"/>
      <c r="D192" s="98"/>
      <c r="E192" s="391"/>
      <c r="F192" s="392"/>
      <c r="G192" s="392"/>
      <c r="H192" s="394"/>
      <c r="I192" s="100"/>
      <c r="J192" s="101"/>
      <c r="K192" s="446"/>
      <c r="L192" s="432"/>
      <c r="M192" s="383">
        <f>ROUND($K$192*$J$192,2)</f>
        <v>0</v>
      </c>
      <c r="N192" s="432"/>
      <c r="O192" s="432"/>
      <c r="P192" s="432"/>
      <c r="Q192" s="99" t="s">
        <v>1595</v>
      </c>
      <c r="R192" s="16"/>
      <c r="S192" s="157"/>
      <c r="T192" s="158" t="s">
        <v>1515</v>
      </c>
      <c r="W192" s="159">
        <v>0</v>
      </c>
      <c r="X192" s="159">
        <f>$W$192*$J$192</f>
        <v>0</v>
      </c>
      <c r="Y192" s="159">
        <v>0</v>
      </c>
      <c r="Z192" s="160">
        <f>$Y$192*$J$192</f>
        <v>0</v>
      </c>
      <c r="AO192" s="63" t="s">
        <v>1582</v>
      </c>
      <c r="AQ192" s="63" t="s">
        <v>1578</v>
      </c>
      <c r="AR192" s="63" t="s">
        <v>1536</v>
      </c>
      <c r="AV192" s="63" t="s">
        <v>1577</v>
      </c>
      <c r="BB192" s="107">
        <f>IF($T$192="základní",$M$192,0)</f>
        <v>0</v>
      </c>
      <c r="BC192" s="107">
        <f>IF($T$192="snížená",$M$192,0)</f>
        <v>0</v>
      </c>
      <c r="BD192" s="107">
        <f>IF($T$192="zákl. přenesená",$M$192,0)</f>
        <v>0</v>
      </c>
      <c r="BE192" s="107">
        <f>IF($T$192="sníž. přenesená",$M$192,0)</f>
        <v>0</v>
      </c>
      <c r="BF192" s="107">
        <f>IF($T$192="nulová",$M$192,0)</f>
        <v>0</v>
      </c>
      <c r="BG192" s="63" t="s">
        <v>1501</v>
      </c>
      <c r="BH192" s="107">
        <f>ROUND($K$192*$J$192,2)</f>
        <v>0</v>
      </c>
      <c r="BI192" s="63" t="s">
        <v>1582</v>
      </c>
      <c r="BJ192" s="63" t="s">
        <v>1619</v>
      </c>
    </row>
    <row r="193" spans="1:62" s="87" customFormat="1" ht="30.75" hidden="1" customHeight="1">
      <c r="A193" s="149"/>
      <c r="C193" s="156" t="s">
        <v>1626</v>
      </c>
      <c r="E193" s="391"/>
      <c r="F193" s="392"/>
      <c r="G193" s="392"/>
      <c r="H193" s="394"/>
      <c r="M193" s="447">
        <f>$BH$193</f>
        <v>0</v>
      </c>
      <c r="N193" s="448"/>
      <c r="O193" s="448"/>
      <c r="P193" s="448"/>
      <c r="R193" s="149"/>
      <c r="S193" s="151"/>
      <c r="V193" s="152">
        <f>SUM($V$194:$V$196)</f>
        <v>0</v>
      </c>
      <c r="X193" s="152">
        <f>SUM($X$194:$X$196)</f>
        <v>0</v>
      </c>
      <c r="Z193" s="153">
        <f>SUM($Z$194:$Z$196)</f>
        <v>0</v>
      </c>
      <c r="AO193" s="154" t="s">
        <v>1536</v>
      </c>
      <c r="AQ193" s="154" t="s">
        <v>1530</v>
      </c>
      <c r="AR193" s="154" t="s">
        <v>1501</v>
      </c>
      <c r="AV193" s="154" t="s">
        <v>1577</v>
      </c>
      <c r="BH193" s="155">
        <f>SUM($BH$194:$BH$196)</f>
        <v>0</v>
      </c>
    </row>
    <row r="194" spans="1:62" s="3" customFormat="1" ht="27" hidden="1" customHeight="1">
      <c r="A194" s="16"/>
      <c r="B194" s="100"/>
      <c r="C194" s="100"/>
      <c r="D194" s="98"/>
      <c r="E194" s="449"/>
      <c r="F194" s="432"/>
      <c r="G194" s="432"/>
      <c r="H194" s="432"/>
      <c r="I194" s="100"/>
      <c r="J194" s="101"/>
      <c r="K194" s="446"/>
      <c r="L194" s="432"/>
      <c r="M194" s="383">
        <f>ROUND($K$194*$J$194,2)</f>
        <v>0</v>
      </c>
      <c r="N194" s="432"/>
      <c r="O194" s="432"/>
      <c r="P194" s="432"/>
      <c r="Q194" s="99" t="s">
        <v>1768</v>
      </c>
      <c r="R194" s="16"/>
      <c r="S194" s="157"/>
      <c r="T194" s="158" t="s">
        <v>1515</v>
      </c>
      <c r="W194" s="159">
        <v>6.9999999999999994E-5</v>
      </c>
      <c r="X194" s="159">
        <f>$W$194*$J$194</f>
        <v>0</v>
      </c>
      <c r="Y194" s="159">
        <v>0</v>
      </c>
      <c r="Z194" s="160">
        <f>$Y$194*$J$194</f>
        <v>0</v>
      </c>
      <c r="AO194" s="63" t="s">
        <v>1582</v>
      </c>
      <c r="AQ194" s="63" t="s">
        <v>1578</v>
      </c>
      <c r="AR194" s="63" t="s">
        <v>1536</v>
      </c>
      <c r="AV194" s="63" t="s">
        <v>1577</v>
      </c>
      <c r="BB194" s="107">
        <f>IF($T$194="základní",$M$194,0)</f>
        <v>0</v>
      </c>
      <c r="BC194" s="107">
        <f>IF($T$194="snížená",$M$194,0)</f>
        <v>0</v>
      </c>
      <c r="BD194" s="107">
        <f>IF($T$194="zákl. přenesená",$M$194,0)</f>
        <v>0</v>
      </c>
      <c r="BE194" s="107">
        <f>IF($T$194="sníž. přenesená",$M$194,0)</f>
        <v>0</v>
      </c>
      <c r="BF194" s="107">
        <f>IF($T$194="nulová",$M$194,0)</f>
        <v>0</v>
      </c>
      <c r="BG194" s="63" t="s">
        <v>1501</v>
      </c>
      <c r="BH194" s="107">
        <f>ROUND($K$194*$J$194,2)</f>
        <v>0</v>
      </c>
      <c r="BI194" s="63" t="s">
        <v>1582</v>
      </c>
      <c r="BJ194" s="63" t="s">
        <v>1922</v>
      </c>
    </row>
    <row r="195" spans="1:62" s="3" customFormat="1" ht="27" hidden="1" customHeight="1">
      <c r="A195" s="16"/>
      <c r="B195" s="171"/>
      <c r="C195" s="171"/>
      <c r="D195" s="172"/>
      <c r="E195" s="445"/>
      <c r="F195" s="450"/>
      <c r="G195" s="450"/>
      <c r="H195" s="450"/>
      <c r="I195" s="171"/>
      <c r="J195" s="173"/>
      <c r="K195" s="451"/>
      <c r="L195" s="450"/>
      <c r="M195" s="452">
        <f>ROUND($K$195*$J$195,2)</f>
        <v>0</v>
      </c>
      <c r="N195" s="432"/>
      <c r="O195" s="432"/>
      <c r="P195" s="432"/>
      <c r="Q195" s="99"/>
      <c r="R195" s="16"/>
      <c r="S195" s="157"/>
      <c r="T195" s="158" t="s">
        <v>1515</v>
      </c>
      <c r="W195" s="159">
        <v>1.6000000000000001E-3</v>
      </c>
      <c r="X195" s="159">
        <f>$W$195*$J$195</f>
        <v>0</v>
      </c>
      <c r="Y195" s="159">
        <v>0</v>
      </c>
      <c r="Z195" s="160">
        <f>$Y$195*$J$195</f>
        <v>0</v>
      </c>
      <c r="AO195" s="63" t="s">
        <v>1654</v>
      </c>
      <c r="AQ195" s="63" t="s">
        <v>1651</v>
      </c>
      <c r="AR195" s="63" t="s">
        <v>1536</v>
      </c>
      <c r="AV195" s="63" t="s">
        <v>1577</v>
      </c>
      <c r="BB195" s="107">
        <f>IF($T$195="základní",$M$195,0)</f>
        <v>0</v>
      </c>
      <c r="BC195" s="107">
        <f>IF($T$195="snížená",$M$195,0)</f>
        <v>0</v>
      </c>
      <c r="BD195" s="107">
        <f>IF($T$195="zákl. přenesená",$M$195,0)</f>
        <v>0</v>
      </c>
      <c r="BE195" s="107">
        <f>IF($T$195="sníž. přenesená",$M$195,0)</f>
        <v>0</v>
      </c>
      <c r="BF195" s="107">
        <f>IF($T$195="nulová",$M$195,0)</f>
        <v>0</v>
      </c>
      <c r="BG195" s="63" t="s">
        <v>1501</v>
      </c>
      <c r="BH195" s="107">
        <f>ROUND($K$195*$J$195,2)</f>
        <v>0</v>
      </c>
      <c r="BI195" s="63" t="s">
        <v>1582</v>
      </c>
      <c r="BJ195" s="63" t="s">
        <v>1926</v>
      </c>
    </row>
    <row r="196" spans="1:62" s="3" customFormat="1" ht="27" hidden="1" customHeight="1">
      <c r="A196" s="16"/>
      <c r="B196" s="100"/>
      <c r="C196" s="100"/>
      <c r="D196" s="98"/>
      <c r="E196" s="431"/>
      <c r="F196" s="432"/>
      <c r="G196" s="432"/>
      <c r="H196" s="432"/>
      <c r="I196" s="100"/>
      <c r="J196" s="101"/>
      <c r="K196" s="446"/>
      <c r="L196" s="432"/>
      <c r="M196" s="383">
        <f>ROUND($K$196*$J$196,2)</f>
        <v>0</v>
      </c>
      <c r="N196" s="432"/>
      <c r="O196" s="432"/>
      <c r="P196" s="432"/>
      <c r="Q196" s="99" t="s">
        <v>1768</v>
      </c>
      <c r="R196" s="16"/>
      <c r="S196" s="157"/>
      <c r="T196" s="158" t="s">
        <v>1515</v>
      </c>
      <c r="W196" s="159">
        <v>0</v>
      </c>
      <c r="X196" s="159">
        <f>$W$196*$J$196</f>
        <v>0</v>
      </c>
      <c r="Y196" s="159">
        <v>0</v>
      </c>
      <c r="Z196" s="160">
        <f>$Y$196*$J$196</f>
        <v>0</v>
      </c>
      <c r="AO196" s="63" t="s">
        <v>1582</v>
      </c>
      <c r="AQ196" s="63" t="s">
        <v>1578</v>
      </c>
      <c r="AR196" s="63" t="s">
        <v>1536</v>
      </c>
      <c r="AV196" s="63" t="s">
        <v>1577</v>
      </c>
      <c r="BB196" s="107">
        <f>IF($T$196="základní",$M$196,0)</f>
        <v>0</v>
      </c>
      <c r="BC196" s="107">
        <f>IF($T$196="snížená",$M$196,0)</f>
        <v>0</v>
      </c>
      <c r="BD196" s="107">
        <f>IF($T$196="zákl. přenesená",$M$196,0)</f>
        <v>0</v>
      </c>
      <c r="BE196" s="107">
        <f>IF($T$196="sníž. přenesená",$M$196,0)</f>
        <v>0</v>
      </c>
      <c r="BF196" s="107">
        <f>IF($T$196="nulová",$M$196,0)</f>
        <v>0</v>
      </c>
      <c r="BG196" s="63" t="s">
        <v>1501</v>
      </c>
      <c r="BH196" s="107">
        <f>ROUND($K$196*$J$196,2)</f>
        <v>0</v>
      </c>
      <c r="BI196" s="63" t="s">
        <v>1582</v>
      </c>
      <c r="BJ196" s="63" t="s">
        <v>1930</v>
      </c>
    </row>
    <row r="197" spans="1:62" s="87" customFormat="1" ht="30.75" hidden="1" customHeight="1">
      <c r="A197" s="149"/>
      <c r="C197" s="156" t="s">
        <v>1627</v>
      </c>
      <c r="M197" s="447">
        <f>$BH$197</f>
        <v>0</v>
      </c>
      <c r="N197" s="448"/>
      <c r="O197" s="448"/>
      <c r="P197" s="448"/>
      <c r="R197" s="149"/>
      <c r="S197" s="151"/>
      <c r="V197" s="152">
        <f>SUM($V$198:$V$199)</f>
        <v>0</v>
      </c>
      <c r="X197" s="152">
        <f>SUM($X$198:$X$199)</f>
        <v>0</v>
      </c>
      <c r="Z197" s="153">
        <f>SUM($Z$198:$Z$199)</f>
        <v>0</v>
      </c>
      <c r="AO197" s="154" t="s">
        <v>1536</v>
      </c>
      <c r="AQ197" s="154" t="s">
        <v>1530</v>
      </c>
      <c r="AR197" s="154" t="s">
        <v>1501</v>
      </c>
      <c r="AV197" s="154" t="s">
        <v>1577</v>
      </c>
      <c r="BH197" s="155">
        <f>SUM($BH$198:$BH$199)</f>
        <v>0</v>
      </c>
    </row>
    <row r="198" spans="1:62" s="3" customFormat="1" ht="27" hidden="1" customHeight="1">
      <c r="A198" s="16"/>
      <c r="B198" s="100"/>
      <c r="C198" s="100"/>
      <c r="D198" s="98"/>
      <c r="E198" s="431"/>
      <c r="F198" s="432"/>
      <c r="G198" s="432"/>
      <c r="H198" s="432"/>
      <c r="I198" s="100"/>
      <c r="J198" s="101"/>
      <c r="K198" s="446"/>
      <c r="L198" s="432"/>
      <c r="M198" s="383">
        <f>ROUND($K$198*$J$198,2)</f>
        <v>0</v>
      </c>
      <c r="N198" s="432"/>
      <c r="O198" s="432"/>
      <c r="P198" s="432"/>
      <c r="Q198" s="99" t="s">
        <v>1595</v>
      </c>
      <c r="R198" s="16"/>
      <c r="S198" s="157"/>
      <c r="T198" s="158" t="s">
        <v>1515</v>
      </c>
      <c r="W198" s="159">
        <v>2.7E-4</v>
      </c>
      <c r="X198" s="159">
        <f>$W$198*$J$198</f>
        <v>0</v>
      </c>
      <c r="Y198" s="159">
        <v>0</v>
      </c>
      <c r="Z198" s="160">
        <f>$Y$198*$J$198</f>
        <v>0</v>
      </c>
      <c r="AO198" s="63" t="s">
        <v>1582</v>
      </c>
      <c r="AQ198" s="63" t="s">
        <v>1578</v>
      </c>
      <c r="AR198" s="63" t="s">
        <v>1536</v>
      </c>
      <c r="AV198" s="63" t="s">
        <v>1577</v>
      </c>
      <c r="BB198" s="107">
        <f>IF($T$198="základní",$M$198,0)</f>
        <v>0</v>
      </c>
      <c r="BC198" s="107">
        <f>IF($T$198="snížená",$M$198,0)</f>
        <v>0</v>
      </c>
      <c r="BD198" s="107">
        <f>IF($T$198="zákl. přenesená",$M$198,0)</f>
        <v>0</v>
      </c>
      <c r="BE198" s="107">
        <f>IF($T$198="sníž. přenesená",$M$198,0)</f>
        <v>0</v>
      </c>
      <c r="BF198" s="107">
        <f>IF($T$198="nulová",$M$198,0)</f>
        <v>0</v>
      </c>
      <c r="BG198" s="63" t="s">
        <v>1501</v>
      </c>
      <c r="BH198" s="107">
        <f>ROUND($K$198*$J$198,2)</f>
        <v>0</v>
      </c>
      <c r="BI198" s="63" t="s">
        <v>1582</v>
      </c>
      <c r="BJ198" s="63" t="s">
        <v>1934</v>
      </c>
    </row>
    <row r="199" spans="1:62" s="3" customFormat="1" ht="39" hidden="1" customHeight="1">
      <c r="A199" s="16"/>
      <c r="B199" s="100"/>
      <c r="C199" s="100"/>
      <c r="D199" s="98"/>
      <c r="E199" s="431"/>
      <c r="F199" s="432"/>
      <c r="G199" s="432"/>
      <c r="H199" s="432"/>
      <c r="I199" s="100"/>
      <c r="J199" s="101"/>
      <c r="K199" s="446"/>
      <c r="L199" s="432"/>
      <c r="M199" s="383">
        <f>ROUND($K$199*$J$199,2)</f>
        <v>0</v>
      </c>
      <c r="N199" s="432"/>
      <c r="O199" s="432"/>
      <c r="P199" s="432"/>
      <c r="Q199" s="99" t="s">
        <v>1595</v>
      </c>
      <c r="R199" s="16"/>
      <c r="S199" s="157"/>
      <c r="T199" s="174" t="s">
        <v>1515</v>
      </c>
      <c r="U199" s="110"/>
      <c r="V199" s="110"/>
      <c r="W199" s="175">
        <v>1.2E-4</v>
      </c>
      <c r="X199" s="175">
        <f>$W$199*$J$199</f>
        <v>0</v>
      </c>
      <c r="Y199" s="175">
        <v>0</v>
      </c>
      <c r="Z199" s="176">
        <f>$Y$199*$J$199</f>
        <v>0</v>
      </c>
      <c r="AO199" s="63" t="s">
        <v>1582</v>
      </c>
      <c r="AQ199" s="63" t="s">
        <v>1578</v>
      </c>
      <c r="AR199" s="63" t="s">
        <v>1536</v>
      </c>
      <c r="AV199" s="63" t="s">
        <v>1577</v>
      </c>
      <c r="BB199" s="107">
        <f>IF($T$199="základní",$M$199,0)</f>
        <v>0</v>
      </c>
      <c r="BC199" s="107">
        <f>IF($T$199="snížená",$M$199,0)</f>
        <v>0</v>
      </c>
      <c r="BD199" s="107">
        <f>IF($T$199="zákl. přenesená",$M$199,0)</f>
        <v>0</v>
      </c>
      <c r="BE199" s="107">
        <f>IF($T$199="sníž. přenesená",$M$199,0)</f>
        <v>0</v>
      </c>
      <c r="BF199" s="107">
        <f>IF($T$199="nulová",$M$199,0)</f>
        <v>0</v>
      </c>
      <c r="BG199" s="63" t="s">
        <v>1501</v>
      </c>
      <c r="BH199" s="107">
        <f>ROUND($K$199*$J$199,2)</f>
        <v>0</v>
      </c>
      <c r="BI199" s="63" t="s">
        <v>1582</v>
      </c>
      <c r="BJ199" s="63" t="s">
        <v>1937</v>
      </c>
    </row>
    <row r="200" spans="1:62" s="3" customFormat="1" ht="7.5" customHeight="1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16"/>
    </row>
  </sheetData>
  <mergeCells count="394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M90:P90"/>
    <mergeCell ref="K90:L90"/>
    <mergeCell ref="E91:H91"/>
    <mergeCell ref="M91:P91"/>
    <mergeCell ref="E92:H92"/>
    <mergeCell ref="M92:P92"/>
    <mergeCell ref="K91:L91"/>
    <mergeCell ref="K92:L92"/>
    <mergeCell ref="E95:H95"/>
    <mergeCell ref="M95:P95"/>
    <mergeCell ref="K93:L93"/>
    <mergeCell ref="K94:L94"/>
    <mergeCell ref="K95:L95"/>
    <mergeCell ref="E93:H93"/>
    <mergeCell ref="M93:P93"/>
    <mergeCell ref="E94:H94"/>
    <mergeCell ref="M94:P94"/>
    <mergeCell ref="E98:H98"/>
    <mergeCell ref="M98:P98"/>
    <mergeCell ref="K96:L96"/>
    <mergeCell ref="K97:L97"/>
    <mergeCell ref="K98:L98"/>
    <mergeCell ref="E96:H96"/>
    <mergeCell ref="M96:P96"/>
    <mergeCell ref="E97:H97"/>
    <mergeCell ref="M97:P97"/>
    <mergeCell ref="E101:H101"/>
    <mergeCell ref="M101:P101"/>
    <mergeCell ref="K99:L99"/>
    <mergeCell ref="K100:L100"/>
    <mergeCell ref="K101:L101"/>
    <mergeCell ref="E99:H99"/>
    <mergeCell ref="M99:P99"/>
    <mergeCell ref="E100:H100"/>
    <mergeCell ref="M100:P100"/>
    <mergeCell ref="E104:H104"/>
    <mergeCell ref="M104:P104"/>
    <mergeCell ref="K102:L102"/>
    <mergeCell ref="K103:L103"/>
    <mergeCell ref="K104:L104"/>
    <mergeCell ref="E102:H102"/>
    <mergeCell ref="M102:P102"/>
    <mergeCell ref="E103:H103"/>
    <mergeCell ref="M103:P103"/>
    <mergeCell ref="E107:H107"/>
    <mergeCell ref="M107:P107"/>
    <mergeCell ref="K105:L105"/>
    <mergeCell ref="K106:L106"/>
    <mergeCell ref="K107:L107"/>
    <mergeCell ref="E105:H105"/>
    <mergeCell ref="M105:P105"/>
    <mergeCell ref="E106:H106"/>
    <mergeCell ref="M106:P106"/>
    <mergeCell ref="E110:H110"/>
    <mergeCell ref="M110:P110"/>
    <mergeCell ref="K108:L108"/>
    <mergeCell ref="K109:L109"/>
    <mergeCell ref="K110:L110"/>
    <mergeCell ref="E108:H108"/>
    <mergeCell ref="M108:P108"/>
    <mergeCell ref="E109:H109"/>
    <mergeCell ref="M109:P109"/>
    <mergeCell ref="E113:H113"/>
    <mergeCell ref="M113:P113"/>
    <mergeCell ref="K111:L111"/>
    <mergeCell ref="K112:L112"/>
    <mergeCell ref="K113:L113"/>
    <mergeCell ref="E111:H111"/>
    <mergeCell ref="M111:P111"/>
    <mergeCell ref="E112:H112"/>
    <mergeCell ref="M112:P112"/>
    <mergeCell ref="E114:H114"/>
    <mergeCell ref="K114:L114"/>
    <mergeCell ref="M114:P114"/>
    <mergeCell ref="E115:H115"/>
    <mergeCell ref="K115:L115"/>
    <mergeCell ref="M115:P115"/>
    <mergeCell ref="E118:H118"/>
    <mergeCell ref="K118:L118"/>
    <mergeCell ref="M118:P118"/>
    <mergeCell ref="K117:L117"/>
    <mergeCell ref="E116:H116"/>
    <mergeCell ref="K116:L116"/>
    <mergeCell ref="M116:P116"/>
    <mergeCell ref="E117:H117"/>
    <mergeCell ref="M117:P117"/>
    <mergeCell ref="E121:H121"/>
    <mergeCell ref="M121:P121"/>
    <mergeCell ref="K119:L119"/>
    <mergeCell ref="K120:L120"/>
    <mergeCell ref="K121:L121"/>
    <mergeCell ref="E119:H119"/>
    <mergeCell ref="M119:P119"/>
    <mergeCell ref="E120:H120"/>
    <mergeCell ref="M120:P120"/>
    <mergeCell ref="E124:H124"/>
    <mergeCell ref="M124:P124"/>
    <mergeCell ref="K123:L123"/>
    <mergeCell ref="K124:L124"/>
    <mergeCell ref="E122:H122"/>
    <mergeCell ref="K122:L122"/>
    <mergeCell ref="M122:P122"/>
    <mergeCell ref="E123:H123"/>
    <mergeCell ref="M123:P123"/>
    <mergeCell ref="E127:H127"/>
    <mergeCell ref="M127:P127"/>
    <mergeCell ref="K125:L125"/>
    <mergeCell ref="K127:L127"/>
    <mergeCell ref="E125:H125"/>
    <mergeCell ref="M125:P125"/>
    <mergeCell ref="E126:H126"/>
    <mergeCell ref="K126:L126"/>
    <mergeCell ref="M126:P126"/>
    <mergeCell ref="E130:H130"/>
    <mergeCell ref="M130:P130"/>
    <mergeCell ref="K128:L128"/>
    <mergeCell ref="K129:L129"/>
    <mergeCell ref="K130:L130"/>
    <mergeCell ref="E128:H128"/>
    <mergeCell ref="M128:P128"/>
    <mergeCell ref="E129:H129"/>
    <mergeCell ref="M129:P129"/>
    <mergeCell ref="E133:H133"/>
    <mergeCell ref="M133:P133"/>
    <mergeCell ref="K131:L131"/>
    <mergeCell ref="K132:L132"/>
    <mergeCell ref="K133:L133"/>
    <mergeCell ref="E131:H131"/>
    <mergeCell ref="M131:P131"/>
    <mergeCell ref="E132:H132"/>
    <mergeCell ref="M132:P132"/>
    <mergeCell ref="E136:H136"/>
    <mergeCell ref="K136:L136"/>
    <mergeCell ref="M136:P136"/>
    <mergeCell ref="K134:L134"/>
    <mergeCell ref="K135:L135"/>
    <mergeCell ref="E134:H134"/>
    <mergeCell ref="M134:P134"/>
    <mergeCell ref="E135:H135"/>
    <mergeCell ref="M135:P135"/>
    <mergeCell ref="E139:H139"/>
    <mergeCell ref="M139:P139"/>
    <mergeCell ref="K137:L137"/>
    <mergeCell ref="K138:L138"/>
    <mergeCell ref="K139:L139"/>
    <mergeCell ref="E137:H137"/>
    <mergeCell ref="M137:P137"/>
    <mergeCell ref="E138:H138"/>
    <mergeCell ref="M138:P138"/>
    <mergeCell ref="E142:H142"/>
    <mergeCell ref="M142:P142"/>
    <mergeCell ref="K140:L140"/>
    <mergeCell ref="K141:L141"/>
    <mergeCell ref="K142:L142"/>
    <mergeCell ref="E140:H140"/>
    <mergeCell ref="M140:P140"/>
    <mergeCell ref="E141:H141"/>
    <mergeCell ref="M141:P141"/>
    <mergeCell ref="E145:H145"/>
    <mergeCell ref="M145:P145"/>
    <mergeCell ref="K143:L143"/>
    <mergeCell ref="K144:L144"/>
    <mergeCell ref="K145:L145"/>
    <mergeCell ref="E143:H143"/>
    <mergeCell ref="M143:P143"/>
    <mergeCell ref="E144:H144"/>
    <mergeCell ref="M144:P144"/>
    <mergeCell ref="E148:H148"/>
    <mergeCell ref="M148:P148"/>
    <mergeCell ref="K146:L146"/>
    <mergeCell ref="K147:L147"/>
    <mergeCell ref="K148:L148"/>
    <mergeCell ref="E146:H146"/>
    <mergeCell ref="M146:P146"/>
    <mergeCell ref="E147:H147"/>
    <mergeCell ref="M147:P147"/>
    <mergeCell ref="E151:H151"/>
    <mergeCell ref="M151:P151"/>
    <mergeCell ref="K149:L149"/>
    <mergeCell ref="K150:L150"/>
    <mergeCell ref="K151:L151"/>
    <mergeCell ref="E149:H149"/>
    <mergeCell ref="M149:P149"/>
    <mergeCell ref="E150:H150"/>
    <mergeCell ref="M150:P150"/>
    <mergeCell ref="E152:H152"/>
    <mergeCell ref="K152:L152"/>
    <mergeCell ref="M152:P152"/>
    <mergeCell ref="E153:H153"/>
    <mergeCell ref="M153:P153"/>
    <mergeCell ref="K153:L153"/>
    <mergeCell ref="E154:H154"/>
    <mergeCell ref="E157:H157"/>
    <mergeCell ref="K157:L157"/>
    <mergeCell ref="M157:P157"/>
    <mergeCell ref="E155:H155"/>
    <mergeCell ref="K155:L155"/>
    <mergeCell ref="M155:P155"/>
    <mergeCell ref="M156:P156"/>
    <mergeCell ref="M154:P154"/>
    <mergeCell ref="K154:L154"/>
    <mergeCell ref="E158:H158"/>
    <mergeCell ref="K158:L158"/>
    <mergeCell ref="M158:P158"/>
    <mergeCell ref="E159:H159"/>
    <mergeCell ref="K159:L159"/>
    <mergeCell ref="M159:P159"/>
    <mergeCell ref="E160:H160"/>
    <mergeCell ref="K160:L160"/>
    <mergeCell ref="M160:P160"/>
    <mergeCell ref="E161:H161"/>
    <mergeCell ref="K161:L161"/>
    <mergeCell ref="M161:P161"/>
    <mergeCell ref="E162:H162"/>
    <mergeCell ref="K162:L162"/>
    <mergeCell ref="M162:P162"/>
    <mergeCell ref="E163:H163"/>
    <mergeCell ref="K163:L163"/>
    <mergeCell ref="M163:P163"/>
    <mergeCell ref="M166:P166"/>
    <mergeCell ref="E167:H167"/>
    <mergeCell ref="K167:L167"/>
    <mergeCell ref="M167:P167"/>
    <mergeCell ref="E164:H164"/>
    <mergeCell ref="K164:L164"/>
    <mergeCell ref="M164:P164"/>
    <mergeCell ref="E165:H165"/>
    <mergeCell ref="K165:L165"/>
    <mergeCell ref="M165:P165"/>
    <mergeCell ref="E168:H168"/>
    <mergeCell ref="K168:L168"/>
    <mergeCell ref="M168:P168"/>
    <mergeCell ref="E169:H169"/>
    <mergeCell ref="K169:L169"/>
    <mergeCell ref="M169:P169"/>
    <mergeCell ref="E172:H172"/>
    <mergeCell ref="M172:P172"/>
    <mergeCell ref="E173:H173"/>
    <mergeCell ref="M173:P173"/>
    <mergeCell ref="E170:H170"/>
    <mergeCell ref="K170:L170"/>
    <mergeCell ref="M170:P170"/>
    <mergeCell ref="E171:H171"/>
    <mergeCell ref="K171:L171"/>
    <mergeCell ref="M171:P171"/>
    <mergeCell ref="E176:H176"/>
    <mergeCell ref="M176:P176"/>
    <mergeCell ref="E177:H177"/>
    <mergeCell ref="K177:L177"/>
    <mergeCell ref="M177:P177"/>
    <mergeCell ref="E174:H174"/>
    <mergeCell ref="M174:P174"/>
    <mergeCell ref="E175:H175"/>
    <mergeCell ref="M175:P175"/>
    <mergeCell ref="E178:H178"/>
    <mergeCell ref="K178:L178"/>
    <mergeCell ref="M178:P178"/>
    <mergeCell ref="E179:H179"/>
    <mergeCell ref="K179:L179"/>
    <mergeCell ref="M179:P179"/>
    <mergeCell ref="E180:H180"/>
    <mergeCell ref="K180:L180"/>
    <mergeCell ref="M180:P180"/>
    <mergeCell ref="E181:H181"/>
    <mergeCell ref="K181:L181"/>
    <mergeCell ref="M181:P181"/>
    <mergeCell ref="M185:P185"/>
    <mergeCell ref="E182:H182"/>
    <mergeCell ref="K182:L182"/>
    <mergeCell ref="M182:P182"/>
    <mergeCell ref="E183:H183"/>
    <mergeCell ref="K183:L183"/>
    <mergeCell ref="M183:P183"/>
    <mergeCell ref="E186:H186"/>
    <mergeCell ref="K186:L186"/>
    <mergeCell ref="M186:P186"/>
    <mergeCell ref="E187:H187"/>
    <mergeCell ref="M187:P187"/>
    <mergeCell ref="E184:H184"/>
    <mergeCell ref="K184:L184"/>
    <mergeCell ref="M184:P184"/>
    <mergeCell ref="E185:H185"/>
    <mergeCell ref="K185:L185"/>
    <mergeCell ref="M191:P191"/>
    <mergeCell ref="E188:H188"/>
    <mergeCell ref="K188:L188"/>
    <mergeCell ref="M188:P188"/>
    <mergeCell ref="E189:H189"/>
    <mergeCell ref="K189:L189"/>
    <mergeCell ref="M189:P189"/>
    <mergeCell ref="E192:H192"/>
    <mergeCell ref="K192:L192"/>
    <mergeCell ref="M192:P192"/>
    <mergeCell ref="E193:H193"/>
    <mergeCell ref="M193:P193"/>
    <mergeCell ref="E190:H190"/>
    <mergeCell ref="K190:L190"/>
    <mergeCell ref="M190:P190"/>
    <mergeCell ref="E191:H191"/>
    <mergeCell ref="K191:L191"/>
    <mergeCell ref="E194:H194"/>
    <mergeCell ref="K194:L194"/>
    <mergeCell ref="M194:P194"/>
    <mergeCell ref="E195:H195"/>
    <mergeCell ref="K195:L195"/>
    <mergeCell ref="M195:P195"/>
    <mergeCell ref="E199:H199"/>
    <mergeCell ref="K199:L199"/>
    <mergeCell ref="M199:P199"/>
    <mergeCell ref="E196:H196"/>
    <mergeCell ref="K196:L196"/>
    <mergeCell ref="M196:P196"/>
    <mergeCell ref="M197:P197"/>
    <mergeCell ref="E198:H198"/>
    <mergeCell ref="K198:L198"/>
    <mergeCell ref="M198:P198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25"/>
  <sheetViews>
    <sheetView showGridLines="0" view="pageBreakPreview" zoomScaleSheetLayoutView="100" workbookViewId="0">
      <pane ySplit="1" topLeftCell="A110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995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996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ROUNDUP($L$77,2)</f>
        <v>138949.79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SUM($AX$77:$AX$124)</f>
        <v>138949.78999999998</v>
      </c>
      <c r="H25" s="348"/>
      <c r="I25" s="348"/>
      <c r="L25" s="421">
        <f>G25*0.21</f>
        <v>29179.455899999994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SUM($AY$77:$AY$124)</f>
        <v>0</v>
      </c>
      <c r="H26" s="348"/>
      <c r="I26" s="348"/>
      <c r="L26" s="421">
        <f>SUM($AY$77:$AY$124)*$E$26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SUM($AZ$77:$AZ$124)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SUM($BA$77:$BA$124)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SUM($BB$77:$BB$124)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168129.25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132121-3_1 - SPŠD Křimice - PS - SO 07 Aula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ROUNDUP($L$77,2)</f>
        <v>138949.79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ROUNDUP($L$78,2)</f>
        <v>4008.16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ROUNDUP($L$79,2)</f>
        <v>3065.16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ROUNDUP($L$81,2)</f>
        <v>943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ROUNDUP($L$84,2)</f>
        <v>134941.63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1625</v>
      </c>
      <c r="G54" s="400"/>
      <c r="H54" s="401"/>
      <c r="I54" s="401"/>
      <c r="J54" s="400"/>
      <c r="K54" s="401"/>
      <c r="L54" s="400">
        <f>ROUNDUP($L$85,2)</f>
        <v>113435.52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1557</v>
      </c>
      <c r="G55" s="400"/>
      <c r="H55" s="401"/>
      <c r="I55" s="401"/>
      <c r="J55" s="400"/>
      <c r="K55" s="401"/>
      <c r="L55" s="400">
        <f>ROUNDUP($L$90,2)</f>
        <v>13540.14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1558</v>
      </c>
      <c r="G56" s="400"/>
      <c r="H56" s="401"/>
      <c r="I56" s="401"/>
      <c r="J56" s="400"/>
      <c r="K56" s="401"/>
      <c r="L56" s="400">
        <f>ROUNDUP($L$100,2)</f>
        <v>5796.61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1559</v>
      </c>
      <c r="G57" s="400"/>
      <c r="H57" s="401"/>
      <c r="I57" s="401"/>
      <c r="J57" s="400"/>
      <c r="K57" s="401"/>
      <c r="L57" s="400">
        <f>ROUNDUP($L$112,2)</f>
        <v>562.32000000000005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1626</v>
      </c>
      <c r="G58" s="400"/>
      <c r="H58" s="401"/>
      <c r="I58" s="401"/>
      <c r="J58" s="400"/>
      <c r="K58" s="401"/>
      <c r="L58" s="400">
        <f>ROUNDUP($L$118,2)</f>
        <v>572.20000000000005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1627</v>
      </c>
      <c r="G59" s="400"/>
      <c r="H59" s="401"/>
      <c r="I59" s="401"/>
      <c r="J59" s="400"/>
      <c r="K59" s="401"/>
      <c r="L59" s="400">
        <f>ROUNDUP($L$122,2)</f>
        <v>1034.8399999999999</v>
      </c>
      <c r="M59" s="401"/>
      <c r="N59" s="401"/>
      <c r="O59" s="401"/>
      <c r="P59" s="401"/>
      <c r="Q59" s="77"/>
    </row>
    <row r="60" spans="1:40" s="3" customFormat="1" ht="22.5" customHeight="1">
      <c r="A60" s="16"/>
      <c r="Q60" s="19"/>
    </row>
    <row r="61" spans="1:40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58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58" s="3" customFormat="1" ht="37.5" customHeight="1">
      <c r="A66" s="16"/>
      <c r="B66" s="362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58" s="3" customFormat="1" ht="7.5" customHeight="1">
      <c r="A67" s="16"/>
      <c r="R67" s="16"/>
    </row>
    <row r="68" spans="1:58" s="3" customFormat="1" ht="15" customHeight="1">
      <c r="A68" s="16"/>
      <c r="B68" s="12" t="s">
        <v>1499</v>
      </c>
      <c r="E68" s="409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58" s="3" customFormat="1" ht="15" customHeight="1">
      <c r="A69" s="16"/>
      <c r="B69" s="11" t="s">
        <v>1550</v>
      </c>
      <c r="E69" s="355" t="str">
        <f>$E$5</f>
        <v>132121-3_1 - SPŠD Křimice - PS - SO 07 Aula - Technologie vytápění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58" s="3" customFormat="1" ht="7.5" customHeight="1">
      <c r="A70" s="16"/>
      <c r="R70" s="16"/>
    </row>
    <row r="71" spans="1:58" s="3" customFormat="1" ht="18.75" customHeight="1">
      <c r="A71" s="16"/>
      <c r="B71" s="12" t="s">
        <v>1502</v>
      </c>
      <c r="E71" s="13" t="s">
        <v>319</v>
      </c>
      <c r="J71" s="12" t="s">
        <v>1504</v>
      </c>
      <c r="L71" s="347">
        <f>IF($N$8="","",$N$8)</f>
        <v>41426</v>
      </c>
      <c r="M71" s="348"/>
      <c r="N71" s="348"/>
      <c r="O71" s="348"/>
      <c r="R71" s="16"/>
    </row>
    <row r="72" spans="1:58" s="3" customFormat="1" ht="7.5" customHeight="1">
      <c r="A72" s="16"/>
      <c r="R72" s="16"/>
    </row>
    <row r="73" spans="1:58" s="3" customFormat="1" ht="15.75" customHeight="1">
      <c r="A73" s="16"/>
      <c r="B73" s="12" t="s">
        <v>1507</v>
      </c>
      <c r="E73" s="2" t="s">
        <v>320</v>
      </c>
      <c r="J73" s="12" t="s">
        <v>1511</v>
      </c>
      <c r="L73" s="430"/>
      <c r="M73" s="430"/>
      <c r="N73" s="430"/>
      <c r="O73" s="430"/>
      <c r="P73" s="430"/>
      <c r="R73" s="16"/>
    </row>
    <row r="74" spans="1:58" s="3" customFormat="1" ht="15" customHeight="1">
      <c r="A74" s="16"/>
      <c r="B74" s="12" t="s">
        <v>1510</v>
      </c>
      <c r="E74" s="13" t="str">
        <f>IF($D$14="","",$D$14)</f>
        <v/>
      </c>
      <c r="R74" s="16"/>
    </row>
    <row r="75" spans="1:58" s="3" customFormat="1" ht="11.25" customHeight="1">
      <c r="A75" s="16"/>
      <c r="R75" s="16"/>
    </row>
    <row r="76" spans="1:58" s="78" customFormat="1" ht="30" customHeight="1">
      <c r="A76" s="79"/>
      <c r="B76" s="80" t="s">
        <v>1560</v>
      </c>
      <c r="C76" s="81" t="s">
        <v>1528</v>
      </c>
      <c r="D76" s="81" t="s">
        <v>1524</v>
      </c>
      <c r="E76" s="410" t="s">
        <v>1561</v>
      </c>
      <c r="F76" s="411"/>
      <c r="G76" s="411"/>
      <c r="H76" s="411"/>
      <c r="I76" s="81" t="s">
        <v>1562</v>
      </c>
      <c r="J76" s="81" t="s">
        <v>1563</v>
      </c>
      <c r="K76" s="410" t="s">
        <v>1567</v>
      </c>
      <c r="L76" s="410"/>
      <c r="M76" s="410" t="s">
        <v>1567</v>
      </c>
      <c r="N76" s="410"/>
      <c r="O76" s="410" t="s">
        <v>1564</v>
      </c>
      <c r="P76" s="411"/>
      <c r="Q76" s="82" t="s">
        <v>1565</v>
      </c>
      <c r="R76" s="79"/>
      <c r="S76" s="42" t="s">
        <v>1566</v>
      </c>
      <c r="T76" s="43" t="s">
        <v>1514</v>
      </c>
      <c r="U76" s="43" t="s">
        <v>1567</v>
      </c>
      <c r="V76" s="43" t="s">
        <v>1568</v>
      </c>
      <c r="W76" s="43" t="s">
        <v>1569</v>
      </c>
      <c r="X76" s="43" t="s">
        <v>1570</v>
      </c>
      <c r="Y76" s="43" t="s">
        <v>1571</v>
      </c>
      <c r="Z76" s="43" t="s">
        <v>1572</v>
      </c>
      <c r="AA76" s="43" t="s">
        <v>1573</v>
      </c>
      <c r="AB76" s="43" t="s">
        <v>1574</v>
      </c>
      <c r="AC76" s="44" t="s">
        <v>1575</v>
      </c>
    </row>
    <row r="77" spans="1:58" s="3" customFormat="1" ht="30" customHeight="1">
      <c r="A77" s="16"/>
      <c r="B77" s="47" t="s">
        <v>513</v>
      </c>
      <c r="L77" s="414">
        <f>$BD$77</f>
        <v>138949.79</v>
      </c>
      <c r="M77" s="348"/>
      <c r="N77" s="348"/>
      <c r="O77" s="348"/>
      <c r="P77" s="348"/>
      <c r="R77" s="16"/>
      <c r="S77" s="46"/>
      <c r="T77" s="37"/>
      <c r="U77" s="37"/>
      <c r="V77" s="83">
        <f>$V$78+$V$84</f>
        <v>138949.79</v>
      </c>
      <c r="W77" s="83">
        <f>$W$78+$W$84</f>
        <v>0</v>
      </c>
      <c r="X77" s="37"/>
      <c r="Y77" s="84">
        <f>$Y$78+$Y$84</f>
        <v>0</v>
      </c>
      <c r="Z77" s="37"/>
      <c r="AA77" s="84">
        <f>$AA$78+$AA$84</f>
        <v>2.2047599999999998</v>
      </c>
      <c r="AB77" s="37"/>
      <c r="AC77" s="85">
        <f>$AC$78+$AC$84</f>
        <v>0</v>
      </c>
      <c r="AM77" s="3" t="s">
        <v>1530</v>
      </c>
      <c r="AN77" s="3" t="s">
        <v>1555</v>
      </c>
      <c r="BD77" s="86">
        <f>$BD$78+$BD$84</f>
        <v>138949.79</v>
      </c>
    </row>
    <row r="78" spans="1:58" s="87" customFormat="1" ht="37.5" customHeight="1">
      <c r="A78" s="88"/>
      <c r="C78" s="89" t="s">
        <v>1620</v>
      </c>
      <c r="L78" s="436">
        <f>$BD$78</f>
        <v>4008.16</v>
      </c>
      <c r="M78" s="434"/>
      <c r="N78" s="434"/>
      <c r="O78" s="437" t="s">
        <v>1576</v>
      </c>
      <c r="P78" s="434"/>
      <c r="R78" s="88"/>
      <c r="S78" s="91"/>
      <c r="V78" s="92">
        <f>$V$79+$V$81</f>
        <v>4008.16</v>
      </c>
      <c r="W78" s="92">
        <f>$W$79+$W$81</f>
        <v>0</v>
      </c>
      <c r="Y78" s="93">
        <f>$Y$79+$Y$81</f>
        <v>0</v>
      </c>
      <c r="AA78" s="93">
        <f>$AA$79+$AA$81</f>
        <v>3.4759999999999999E-2</v>
      </c>
      <c r="AC78" s="94">
        <f>$AC$79+$AC$81</f>
        <v>0</v>
      </c>
      <c r="AK78" s="90" t="s">
        <v>1501</v>
      </c>
      <c r="AM78" s="90" t="s">
        <v>1530</v>
      </c>
      <c r="AN78" s="90" t="s">
        <v>1531</v>
      </c>
      <c r="AR78" s="90" t="s">
        <v>1577</v>
      </c>
      <c r="BD78" s="95">
        <f>$BD$79+$BD$81</f>
        <v>4008.16</v>
      </c>
    </row>
    <row r="79" spans="1:58" s="87" customFormat="1" ht="21" customHeight="1">
      <c r="A79" s="88"/>
      <c r="C79" s="96" t="s">
        <v>1621</v>
      </c>
      <c r="L79" s="433">
        <f>$BD$79</f>
        <v>3065.16</v>
      </c>
      <c r="M79" s="434"/>
      <c r="N79" s="434"/>
      <c r="O79" s="435" t="s">
        <v>1576</v>
      </c>
      <c r="P79" s="434"/>
      <c r="R79" s="88"/>
      <c r="S79" s="91"/>
      <c r="V79" s="92">
        <f>$V$80</f>
        <v>3065.16</v>
      </c>
      <c r="W79" s="92">
        <f>$W$80</f>
        <v>0</v>
      </c>
      <c r="Y79" s="93">
        <f>$Y$80</f>
        <v>0</v>
      </c>
      <c r="AA79" s="93">
        <f>$AA$80</f>
        <v>3.474E-2</v>
      </c>
      <c r="AC79" s="94">
        <f>$AC$80</f>
        <v>0</v>
      </c>
      <c r="AK79" s="90" t="s">
        <v>1501</v>
      </c>
      <c r="AM79" s="90" t="s">
        <v>1530</v>
      </c>
      <c r="AN79" s="90" t="s">
        <v>1501</v>
      </c>
      <c r="AR79" s="90" t="s">
        <v>1577</v>
      </c>
      <c r="BD79" s="95">
        <f>$BD$80</f>
        <v>3065.16</v>
      </c>
    </row>
    <row r="80" spans="1:58" s="3" customFormat="1" ht="27" customHeight="1">
      <c r="A80" s="16"/>
      <c r="B80" s="97" t="s">
        <v>1501</v>
      </c>
      <c r="C80" s="97" t="s">
        <v>1578</v>
      </c>
      <c r="D80" s="162" t="s">
        <v>2072</v>
      </c>
      <c r="E80" s="431" t="s">
        <v>1631</v>
      </c>
      <c r="F80" s="432"/>
      <c r="G80" s="432"/>
      <c r="H80" s="432"/>
      <c r="I80" s="100" t="s">
        <v>1632</v>
      </c>
      <c r="J80" s="101">
        <v>6</v>
      </c>
      <c r="K80" s="424">
        <v>510.85999999999996</v>
      </c>
      <c r="L80" s="425"/>
      <c r="M80" s="425"/>
      <c r="N80" s="426"/>
      <c r="O80" s="383">
        <f>ROUND($U$80*$J$80,2)</f>
        <v>3065.16</v>
      </c>
      <c r="P80" s="432"/>
      <c r="Q80" s="99"/>
      <c r="R80" s="16"/>
      <c r="S80" s="103"/>
      <c r="T80" s="104" t="s">
        <v>1515</v>
      </c>
      <c r="U80" s="68">
        <f>$K$80+$L$80</f>
        <v>510.85999999999996</v>
      </c>
      <c r="V80" s="68">
        <f>ROUND($K$80*$J$80,2)</f>
        <v>3065.16</v>
      </c>
      <c r="W80" s="68">
        <f>ROUND($L$80*$J$80,2)</f>
        <v>0</v>
      </c>
      <c r="Z80" s="105">
        <v>5.79E-3</v>
      </c>
      <c r="AA80" s="105">
        <f>$Z$80*$J$80</f>
        <v>3.474E-2</v>
      </c>
      <c r="AB80" s="105">
        <v>0</v>
      </c>
      <c r="AC80" s="106">
        <f>$AB$80*$J$80</f>
        <v>0</v>
      </c>
      <c r="AK80" s="63" t="s">
        <v>1591</v>
      </c>
      <c r="AM80" s="63" t="s">
        <v>1578</v>
      </c>
      <c r="AN80" s="63" t="s">
        <v>1536</v>
      </c>
      <c r="AR80" s="3" t="s">
        <v>1577</v>
      </c>
      <c r="AX80" s="107">
        <f>IF($T$80="základní",$O$80,0)</f>
        <v>3065.16</v>
      </c>
      <c r="AY80" s="107">
        <f>IF($T$80="snížená",$O$80,0)</f>
        <v>0</v>
      </c>
      <c r="AZ80" s="107">
        <f>IF($T$80="zákl. přenesená",$O$80,0)</f>
        <v>0</v>
      </c>
      <c r="BA80" s="107">
        <f>IF($T$80="sníž. přenesená",$O$80,0)</f>
        <v>0</v>
      </c>
      <c r="BB80" s="107">
        <f>IF($T$80="nulová",$O$80,0)</f>
        <v>0</v>
      </c>
      <c r="BC80" s="63" t="s">
        <v>1501</v>
      </c>
      <c r="BD80" s="107">
        <f>ROUND($U$80*$J$80,2)</f>
        <v>3065.16</v>
      </c>
      <c r="BE80" s="63" t="s">
        <v>1591</v>
      </c>
      <c r="BF80" s="63" t="s">
        <v>1633</v>
      </c>
    </row>
    <row r="81" spans="1:58" s="87" customFormat="1" ht="30.75" customHeight="1">
      <c r="A81" s="88"/>
      <c r="C81" s="96" t="s">
        <v>1622</v>
      </c>
      <c r="L81" s="433">
        <f>$BD$81</f>
        <v>943</v>
      </c>
      <c r="M81" s="434"/>
      <c r="N81" s="434"/>
      <c r="O81" s="435" t="s">
        <v>1576</v>
      </c>
      <c r="P81" s="434"/>
      <c r="R81" s="88"/>
      <c r="S81" s="91"/>
      <c r="V81" s="92">
        <f>SUM($V$82:$V$83)</f>
        <v>943</v>
      </c>
      <c r="W81" s="92">
        <f>SUM($W$82:$W$83)</f>
        <v>0</v>
      </c>
      <c r="Y81" s="93">
        <f>SUM($Y$82:$Y$83)</f>
        <v>0</v>
      </c>
      <c r="AA81" s="93">
        <f>SUM($AA$82:$AA$83)</f>
        <v>2.0000000000000002E-5</v>
      </c>
      <c r="AC81" s="94">
        <f>SUM($AC$82:$AC$83)</f>
        <v>0</v>
      </c>
      <c r="AK81" s="90" t="s">
        <v>1501</v>
      </c>
      <c r="AM81" s="90" t="s">
        <v>1530</v>
      </c>
      <c r="AN81" s="90" t="s">
        <v>1501</v>
      </c>
      <c r="AR81" s="90" t="s">
        <v>1577</v>
      </c>
      <c r="BD81" s="95">
        <f>SUM($BD$82:$BD$83)</f>
        <v>943</v>
      </c>
    </row>
    <row r="82" spans="1:58" s="3" customFormat="1" ht="15.75" customHeight="1">
      <c r="A82" s="16"/>
      <c r="B82" s="100" t="s">
        <v>1536</v>
      </c>
      <c r="C82" s="100" t="s">
        <v>1578</v>
      </c>
      <c r="D82" s="162" t="s">
        <v>976</v>
      </c>
      <c r="E82" s="431" t="s">
        <v>1635</v>
      </c>
      <c r="F82" s="432"/>
      <c r="G82" s="432"/>
      <c r="H82" s="432"/>
      <c r="I82" s="100" t="s">
        <v>1636</v>
      </c>
      <c r="J82" s="101">
        <v>2</v>
      </c>
      <c r="K82" s="424">
        <v>164</v>
      </c>
      <c r="L82" s="425"/>
      <c r="M82" s="425"/>
      <c r="N82" s="426"/>
      <c r="O82" s="383">
        <f>ROUND($U$82*$J$82,2)</f>
        <v>328</v>
      </c>
      <c r="P82" s="432"/>
      <c r="Q82" s="99"/>
      <c r="R82" s="16"/>
      <c r="S82" s="103"/>
      <c r="T82" s="104" t="s">
        <v>1515</v>
      </c>
      <c r="U82" s="68">
        <f>$K$82+$L$82</f>
        <v>164</v>
      </c>
      <c r="V82" s="68">
        <f>ROUND($K$82*$J$82,2)</f>
        <v>328</v>
      </c>
      <c r="W82" s="68">
        <f>ROUND($L$82*$J$82,2)</f>
        <v>0</v>
      </c>
      <c r="Z82" s="105">
        <v>1.0000000000000001E-5</v>
      </c>
      <c r="AA82" s="105">
        <f>$Z$82*$J$82</f>
        <v>2.0000000000000002E-5</v>
      </c>
      <c r="AB82" s="105">
        <v>0</v>
      </c>
      <c r="AC82" s="106">
        <f>$AB$82*$J$82</f>
        <v>0</v>
      </c>
      <c r="AK82" s="63" t="s">
        <v>1591</v>
      </c>
      <c r="AM82" s="63" t="s">
        <v>1578</v>
      </c>
      <c r="AN82" s="63" t="s">
        <v>1536</v>
      </c>
      <c r="AR82" s="63" t="s">
        <v>1577</v>
      </c>
      <c r="AX82" s="107">
        <f>IF($T$82="základní",$O$82,0)</f>
        <v>328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328</v>
      </c>
      <c r="BE82" s="63" t="s">
        <v>1591</v>
      </c>
      <c r="BF82" s="63" t="s">
        <v>1637</v>
      </c>
    </row>
    <row r="83" spans="1:58" s="3" customFormat="1" ht="15.75" customHeight="1">
      <c r="A83" s="16"/>
      <c r="B83" s="100" t="s">
        <v>1587</v>
      </c>
      <c r="C83" s="100" t="s">
        <v>1578</v>
      </c>
      <c r="D83" s="98" t="s">
        <v>1638</v>
      </c>
      <c r="E83" s="431" t="s">
        <v>1639</v>
      </c>
      <c r="F83" s="432"/>
      <c r="G83" s="432"/>
      <c r="H83" s="432"/>
      <c r="I83" s="100" t="s">
        <v>1632</v>
      </c>
      <c r="J83" s="101">
        <v>50</v>
      </c>
      <c r="K83" s="424">
        <v>12.299999999999999</v>
      </c>
      <c r="L83" s="425"/>
      <c r="M83" s="425"/>
      <c r="N83" s="426"/>
      <c r="O83" s="383">
        <f>ROUND($U$83*$J$83,2)</f>
        <v>615</v>
      </c>
      <c r="P83" s="432"/>
      <c r="Q83" s="99" t="s">
        <v>1595</v>
      </c>
      <c r="R83" s="16"/>
      <c r="S83" s="103"/>
      <c r="T83" s="104" t="s">
        <v>1515</v>
      </c>
      <c r="U83" s="68">
        <f>$K$83+$L$83</f>
        <v>12.299999999999999</v>
      </c>
      <c r="V83" s="68">
        <f>ROUND($K$83*$J$83,2)</f>
        <v>615</v>
      </c>
      <c r="W83" s="68">
        <f>ROUND($L$83*$J$83,2)</f>
        <v>0</v>
      </c>
      <c r="Z83" s="105">
        <v>0</v>
      </c>
      <c r="AA83" s="105">
        <f>$Z$83*$J$83</f>
        <v>0</v>
      </c>
      <c r="AB83" s="105">
        <v>0</v>
      </c>
      <c r="AC83" s="106">
        <f>$AB$83*$J$83</f>
        <v>0</v>
      </c>
      <c r="AK83" s="63" t="s">
        <v>1591</v>
      </c>
      <c r="AM83" s="63" t="s">
        <v>1578</v>
      </c>
      <c r="AN83" s="63" t="s">
        <v>1536</v>
      </c>
      <c r="AR83" s="63" t="s">
        <v>1577</v>
      </c>
      <c r="AX83" s="107">
        <f>IF($T$83="základní",$O$83,0)</f>
        <v>615</v>
      </c>
      <c r="AY83" s="107">
        <f>IF($T$83="snížená",$O$83,0)</f>
        <v>0</v>
      </c>
      <c r="AZ83" s="107">
        <f>IF($T$83="zákl. přenesená",$O$83,0)</f>
        <v>0</v>
      </c>
      <c r="BA83" s="107">
        <f>IF($T$83="sníž. přenesená",$O$83,0)</f>
        <v>0</v>
      </c>
      <c r="BB83" s="107">
        <f>IF($T$83="nulová",$O$83,0)</f>
        <v>0</v>
      </c>
      <c r="BC83" s="63" t="s">
        <v>1501</v>
      </c>
      <c r="BD83" s="107">
        <f>ROUND($U$83*$J$83,2)</f>
        <v>615</v>
      </c>
      <c r="BE83" s="63" t="s">
        <v>1591</v>
      </c>
      <c r="BF83" s="63" t="s">
        <v>1640</v>
      </c>
    </row>
    <row r="84" spans="1:58" s="87" customFormat="1" ht="37.5" customHeight="1">
      <c r="A84" s="88"/>
      <c r="C84" s="89" t="s">
        <v>1556</v>
      </c>
      <c r="L84" s="436">
        <f>$BD$84</f>
        <v>134941.63</v>
      </c>
      <c r="M84" s="434"/>
      <c r="N84" s="434"/>
      <c r="O84" s="437" t="s">
        <v>1576</v>
      </c>
      <c r="P84" s="434"/>
      <c r="R84" s="88"/>
      <c r="S84" s="91"/>
      <c r="V84" s="92">
        <f>$V$85+$V$90+$V$100+$V$112+$V$118+$V$122</f>
        <v>134941.63</v>
      </c>
      <c r="W84" s="92">
        <f>$W$85+$W$90+$W$100+$W$112+$W$118+$W$122</f>
        <v>0</v>
      </c>
      <c r="Y84" s="93">
        <f>$Y$85+$Y$90+$Y$100+$Y$112+$Y$118+$Y$122</f>
        <v>0</v>
      </c>
      <c r="AA84" s="93">
        <f>$AA$85+$AA$90+$AA$100+$AA$112+$AA$118+$AA$122</f>
        <v>2.17</v>
      </c>
      <c r="AC84" s="94">
        <f>$AC$85+$AC$90+$AC$100+$AC$112+$AC$118+$AC$122</f>
        <v>0</v>
      </c>
      <c r="AK84" s="90" t="s">
        <v>1536</v>
      </c>
      <c r="AM84" s="90" t="s">
        <v>1530</v>
      </c>
      <c r="AN84" s="90" t="s">
        <v>1531</v>
      </c>
      <c r="AR84" s="90" t="s">
        <v>1577</v>
      </c>
      <c r="BD84" s="95">
        <f>$BD$85+$BD$90+$BD$100+$BD$112+$BD$118+$BD$122</f>
        <v>134941.63</v>
      </c>
    </row>
    <row r="85" spans="1:58" s="87" customFormat="1" ht="21" customHeight="1">
      <c r="A85" s="88"/>
      <c r="C85" s="96" t="s">
        <v>1625</v>
      </c>
      <c r="L85" s="433">
        <f>$BD$85</f>
        <v>113435.52</v>
      </c>
      <c r="M85" s="434"/>
      <c r="N85" s="434"/>
      <c r="O85" s="435" t="s">
        <v>1576</v>
      </c>
      <c r="P85" s="434"/>
      <c r="R85" s="88"/>
      <c r="S85" s="91"/>
      <c r="V85" s="92">
        <f>SUM($V$86:$V$89)</f>
        <v>113435.52</v>
      </c>
      <c r="W85" s="92">
        <f>SUM($W$86:$W$89)</f>
        <v>0</v>
      </c>
      <c r="Y85" s="93">
        <f>SUM($Y$86:$Y$89)</f>
        <v>0</v>
      </c>
      <c r="AA85" s="93">
        <f>SUM($AA$86:$AA$89)</f>
        <v>1.0107999999999999</v>
      </c>
      <c r="AC85" s="94">
        <f>SUM($AC$86:$AC$89)</f>
        <v>0</v>
      </c>
      <c r="AK85" s="90" t="s">
        <v>1536</v>
      </c>
      <c r="AM85" s="90" t="s">
        <v>1530</v>
      </c>
      <c r="AN85" s="90" t="s">
        <v>1501</v>
      </c>
      <c r="AR85" s="90" t="s">
        <v>1577</v>
      </c>
      <c r="BD85" s="95">
        <f>SUM($BD$86:$BD$89)</f>
        <v>113435.52</v>
      </c>
    </row>
    <row r="86" spans="1:58" s="3" customFormat="1" ht="15.75" customHeight="1">
      <c r="A86" s="16"/>
      <c r="B86" s="100" t="s">
        <v>1591</v>
      </c>
      <c r="C86" s="100" t="s">
        <v>1578</v>
      </c>
      <c r="D86" s="162" t="s">
        <v>970</v>
      </c>
      <c r="E86" s="431" t="s">
        <v>1747</v>
      </c>
      <c r="F86" s="432"/>
      <c r="G86" s="432"/>
      <c r="H86" s="432"/>
      <c r="I86" s="100" t="s">
        <v>1738</v>
      </c>
      <c r="J86" s="101">
        <v>1</v>
      </c>
      <c r="K86" s="424">
        <v>4100</v>
      </c>
      <c r="L86" s="425"/>
      <c r="M86" s="425"/>
      <c r="N86" s="426"/>
      <c r="O86" s="383">
        <f>ROUND($U$86*$J$86,2)</f>
        <v>4100</v>
      </c>
      <c r="P86" s="432"/>
      <c r="Q86" s="99"/>
      <c r="R86" s="16"/>
      <c r="S86" s="103"/>
      <c r="T86" s="104" t="s">
        <v>1515</v>
      </c>
      <c r="U86" s="68">
        <f>$K$86+$L$86</f>
        <v>4100</v>
      </c>
      <c r="V86" s="68">
        <f>ROUND($K$86*$J$86,2)</f>
        <v>4100</v>
      </c>
      <c r="W86" s="68">
        <f>ROUND($L$86*$J$86,2)</f>
        <v>0</v>
      </c>
      <c r="Z86" s="105">
        <v>0</v>
      </c>
      <c r="AA86" s="105">
        <f>$Z$86*$J$86</f>
        <v>0</v>
      </c>
      <c r="AB86" s="105">
        <v>0</v>
      </c>
      <c r="AC86" s="106">
        <f>$AB$86*$J$86</f>
        <v>0</v>
      </c>
      <c r="AK86" s="63" t="s">
        <v>1582</v>
      </c>
      <c r="AM86" s="63" t="s">
        <v>1578</v>
      </c>
      <c r="AN86" s="63" t="s">
        <v>1536</v>
      </c>
      <c r="AR86" s="63" t="s">
        <v>1577</v>
      </c>
      <c r="AX86" s="107">
        <f>IF($T$86="základní",$O$86,0)</f>
        <v>4100</v>
      </c>
      <c r="AY86" s="107">
        <f>IF($T$86="snížená",$O$86,0)</f>
        <v>0</v>
      </c>
      <c r="AZ86" s="107">
        <f>IF($T$86="zákl. přenesená",$O$86,0)</f>
        <v>0</v>
      </c>
      <c r="BA86" s="107">
        <f>IF($T$86="sníž. přenesená",$O$86,0)</f>
        <v>0</v>
      </c>
      <c r="BB86" s="107">
        <f>IF($T$86="nulová",$O$86,0)</f>
        <v>0</v>
      </c>
      <c r="BC86" s="63" t="s">
        <v>1501</v>
      </c>
      <c r="BD86" s="107">
        <f>ROUND($U$86*$J$86,2)</f>
        <v>4100</v>
      </c>
      <c r="BE86" s="63" t="s">
        <v>1582</v>
      </c>
      <c r="BF86" s="63" t="s">
        <v>1748</v>
      </c>
    </row>
    <row r="87" spans="1:58" s="3" customFormat="1" ht="27" customHeight="1">
      <c r="A87" s="16"/>
      <c r="B87" s="113" t="s">
        <v>1597</v>
      </c>
      <c r="C87" s="113" t="s">
        <v>1651</v>
      </c>
      <c r="D87" s="172" t="s">
        <v>971</v>
      </c>
      <c r="E87" s="438" t="s">
        <v>285</v>
      </c>
      <c r="F87" s="439"/>
      <c r="G87" s="439"/>
      <c r="H87" s="439"/>
      <c r="I87" s="113" t="s">
        <v>1738</v>
      </c>
      <c r="J87" s="115">
        <v>1</v>
      </c>
      <c r="K87" s="427">
        <v>106600</v>
      </c>
      <c r="L87" s="428"/>
      <c r="M87" s="428"/>
      <c r="N87" s="429"/>
      <c r="O87" s="440">
        <f>ROUND($U$87*$J$87,2)</f>
        <v>106600</v>
      </c>
      <c r="P87" s="441"/>
      <c r="Q87" s="99"/>
      <c r="R87" s="16"/>
      <c r="S87" s="103"/>
      <c r="T87" s="104" t="s">
        <v>1515</v>
      </c>
      <c r="U87" s="68">
        <f>$K$87+$L$87</f>
        <v>106600</v>
      </c>
      <c r="V87" s="68">
        <f>ROUND($K$87*$J$87,2)</f>
        <v>106600</v>
      </c>
      <c r="W87" s="68">
        <f>ROUND($L$87*$J$87,2)</f>
        <v>0</v>
      </c>
      <c r="Z87" s="105">
        <v>1</v>
      </c>
      <c r="AA87" s="105">
        <f>$Z$87*$J$87</f>
        <v>1</v>
      </c>
      <c r="AB87" s="105">
        <v>0</v>
      </c>
      <c r="AC87" s="106">
        <f>$AB$87*$J$87</f>
        <v>0</v>
      </c>
      <c r="AK87" s="63" t="s">
        <v>1654</v>
      </c>
      <c r="AM87" s="63" t="s">
        <v>1651</v>
      </c>
      <c r="AN87" s="63" t="s">
        <v>1536</v>
      </c>
      <c r="AR87" s="63" t="s">
        <v>1577</v>
      </c>
      <c r="AX87" s="107">
        <f>IF($T$87="základní",$O$87,0)</f>
        <v>106600</v>
      </c>
      <c r="AY87" s="107">
        <f>IF($T$87="snížená",$O$87,0)</f>
        <v>0</v>
      </c>
      <c r="AZ87" s="107">
        <f>IF($T$87="zákl. přenesená",$O$87,0)</f>
        <v>0</v>
      </c>
      <c r="BA87" s="107">
        <f>IF($T$87="sníž. přenesená",$O$87,0)</f>
        <v>0</v>
      </c>
      <c r="BB87" s="107">
        <f>IF($T$87="nulová",$O$87,0)</f>
        <v>0</v>
      </c>
      <c r="BC87" s="63" t="s">
        <v>1501</v>
      </c>
      <c r="BD87" s="107">
        <f>ROUND($U$87*$J$87,2)</f>
        <v>106600</v>
      </c>
      <c r="BE87" s="63" t="s">
        <v>1582</v>
      </c>
      <c r="BF87" s="63" t="s">
        <v>1750</v>
      </c>
    </row>
    <row r="88" spans="1:58" s="3" customFormat="1" ht="15.75" customHeight="1">
      <c r="A88" s="16"/>
      <c r="B88" s="113" t="s">
        <v>1601</v>
      </c>
      <c r="C88" s="113" t="s">
        <v>1651</v>
      </c>
      <c r="D88" s="172" t="s">
        <v>975</v>
      </c>
      <c r="E88" s="438" t="s">
        <v>1763</v>
      </c>
      <c r="F88" s="439"/>
      <c r="G88" s="439"/>
      <c r="H88" s="439"/>
      <c r="I88" s="113" t="s">
        <v>1738</v>
      </c>
      <c r="J88" s="115">
        <v>1</v>
      </c>
      <c r="K88" s="427">
        <v>2460</v>
      </c>
      <c r="L88" s="428"/>
      <c r="M88" s="428"/>
      <c r="N88" s="429"/>
      <c r="O88" s="440">
        <f>ROUND($U$88*$J$88,2)</f>
        <v>2460</v>
      </c>
      <c r="P88" s="441"/>
      <c r="Q88" s="99"/>
      <c r="R88" s="16"/>
      <c r="S88" s="103"/>
      <c r="T88" s="104" t="s">
        <v>1515</v>
      </c>
      <c r="U88" s="68">
        <f>$K$88+$L$88</f>
        <v>2460</v>
      </c>
      <c r="V88" s="68">
        <f>ROUND($K$88*$J$88,2)</f>
        <v>2460</v>
      </c>
      <c r="W88" s="68">
        <f>ROUND($L$88*$J$88,2)</f>
        <v>0</v>
      </c>
      <c r="Z88" s="105">
        <v>1.0800000000000001E-2</v>
      </c>
      <c r="AA88" s="105">
        <f>$Z$88*$J$88</f>
        <v>1.0800000000000001E-2</v>
      </c>
      <c r="AB88" s="105">
        <v>0</v>
      </c>
      <c r="AC88" s="106">
        <f>$AB$88*$J$88</f>
        <v>0</v>
      </c>
      <c r="AK88" s="63" t="s">
        <v>1654</v>
      </c>
      <c r="AM88" s="63" t="s">
        <v>1651</v>
      </c>
      <c r="AN88" s="63" t="s">
        <v>1536</v>
      </c>
      <c r="AR88" s="63" t="s">
        <v>1577</v>
      </c>
      <c r="AX88" s="107">
        <f>IF($T$88="základní",$O$88,0)</f>
        <v>2460</v>
      </c>
      <c r="AY88" s="107">
        <f>IF($T$88="snížená",$O$88,0)</f>
        <v>0</v>
      </c>
      <c r="AZ88" s="107">
        <f>IF($T$88="zákl. přenesená",$O$88,0)</f>
        <v>0</v>
      </c>
      <c r="BA88" s="107">
        <f>IF($T$88="sníž. přenesená",$O$88,0)</f>
        <v>0</v>
      </c>
      <c r="BB88" s="107">
        <f>IF($T$88="nulová",$O$88,0)</f>
        <v>0</v>
      </c>
      <c r="BC88" s="63" t="s">
        <v>1501</v>
      </c>
      <c r="BD88" s="107">
        <f>ROUND($U$88*$J$88,2)</f>
        <v>2460</v>
      </c>
      <c r="BE88" s="63" t="s">
        <v>1582</v>
      </c>
      <c r="BF88" s="63" t="s">
        <v>1764</v>
      </c>
    </row>
    <row r="89" spans="1:58" s="3" customFormat="1" ht="15.75" customHeight="1">
      <c r="A89" s="16"/>
      <c r="B89" s="100" t="s">
        <v>1765</v>
      </c>
      <c r="C89" s="100" t="s">
        <v>1578</v>
      </c>
      <c r="D89" s="98" t="s">
        <v>1766</v>
      </c>
      <c r="E89" s="431" t="s">
        <v>1767</v>
      </c>
      <c r="F89" s="432"/>
      <c r="G89" s="432"/>
      <c r="H89" s="432"/>
      <c r="I89" s="100" t="s">
        <v>1618</v>
      </c>
      <c r="J89" s="101">
        <v>0.14000000000000001</v>
      </c>
      <c r="K89" s="424">
        <v>1967.9999999999998</v>
      </c>
      <c r="L89" s="425"/>
      <c r="M89" s="425"/>
      <c r="N89" s="426"/>
      <c r="O89" s="383">
        <f>ROUND($U$89*$J$89,2)</f>
        <v>275.52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1967.9999999999998</v>
      </c>
      <c r="V89" s="68">
        <f>ROUND($K$89*$J$89,2)</f>
        <v>275.52</v>
      </c>
      <c r="W89" s="68">
        <f>ROUND($L$89*$J$89,2)</f>
        <v>0</v>
      </c>
      <c r="Z89" s="105">
        <v>0</v>
      </c>
      <c r="AA89" s="105">
        <f>$Z$89*$J$89</f>
        <v>0</v>
      </c>
      <c r="AB89" s="105">
        <v>0</v>
      </c>
      <c r="AC89" s="106">
        <f>$AB$89*$J$89</f>
        <v>0</v>
      </c>
      <c r="AK89" s="63" t="s">
        <v>1582</v>
      </c>
      <c r="AM89" s="63" t="s">
        <v>1578</v>
      </c>
      <c r="AN89" s="63" t="s">
        <v>1536</v>
      </c>
      <c r="AR89" s="63" t="s">
        <v>1577</v>
      </c>
      <c r="AX89" s="107">
        <f>IF($T$89="základní",$O$89,0)</f>
        <v>275.52</v>
      </c>
      <c r="AY89" s="107">
        <f>IF($T$89="snížená",$O$89,0)</f>
        <v>0</v>
      </c>
      <c r="AZ89" s="107">
        <f>IF($T$89="zákl. přenesená",$O$89,0)</f>
        <v>0</v>
      </c>
      <c r="BA89" s="107">
        <f>IF($T$89="sníž. přenesená",$O$89,0)</f>
        <v>0</v>
      </c>
      <c r="BB89" s="107">
        <f>IF($T$89="nulová",$O$89,0)</f>
        <v>0</v>
      </c>
      <c r="BC89" s="63" t="s">
        <v>1501</v>
      </c>
      <c r="BD89" s="107">
        <f>ROUND($U$89*$J$89,2)</f>
        <v>275.52</v>
      </c>
      <c r="BE89" s="63" t="s">
        <v>1582</v>
      </c>
      <c r="BF89" s="63" t="s">
        <v>1769</v>
      </c>
    </row>
    <row r="90" spans="1:58" s="87" customFormat="1" ht="30.75" customHeight="1">
      <c r="A90" s="88"/>
      <c r="C90" s="96" t="s">
        <v>1557</v>
      </c>
      <c r="L90" s="433">
        <f>$BD$90</f>
        <v>13540.140000000001</v>
      </c>
      <c r="M90" s="434"/>
      <c r="N90" s="434"/>
      <c r="O90" s="435" t="s">
        <v>1576</v>
      </c>
      <c r="P90" s="434"/>
      <c r="R90" s="88"/>
      <c r="S90" s="91"/>
      <c r="V90" s="92">
        <f>SUM($V$91:$V$99)</f>
        <v>13540.140000000001</v>
      </c>
      <c r="W90" s="92">
        <f>SUM($W$91:$W$99)</f>
        <v>0</v>
      </c>
      <c r="Y90" s="93">
        <f>SUM($Y$91:$Y$99)</f>
        <v>0</v>
      </c>
      <c r="AA90" s="93">
        <f>SUM($AA$91:$AA$99)</f>
        <v>1.0090399999999999</v>
      </c>
      <c r="AC90" s="94">
        <f>SUM($AC$91:$AC$99)</f>
        <v>0</v>
      </c>
      <c r="AK90" s="90" t="s">
        <v>1536</v>
      </c>
      <c r="AM90" s="90" t="s">
        <v>1530</v>
      </c>
      <c r="AN90" s="90" t="s">
        <v>1501</v>
      </c>
      <c r="AR90" s="90" t="s">
        <v>1577</v>
      </c>
      <c r="BD90" s="95">
        <f>SUM($BD$91:$BD$99)</f>
        <v>13540.140000000001</v>
      </c>
    </row>
    <row r="91" spans="1:58" s="3" customFormat="1" ht="15.75" customHeight="1">
      <c r="A91" s="16"/>
      <c r="B91" s="100" t="s">
        <v>1605</v>
      </c>
      <c r="C91" s="100" t="s">
        <v>1578</v>
      </c>
      <c r="D91" s="162" t="s">
        <v>977</v>
      </c>
      <c r="E91" s="431" t="s">
        <v>1580</v>
      </c>
      <c r="F91" s="432"/>
      <c r="G91" s="432"/>
      <c r="H91" s="432"/>
      <c r="I91" s="100" t="s">
        <v>1581</v>
      </c>
      <c r="J91" s="101">
        <v>72</v>
      </c>
      <c r="K91" s="424">
        <v>122.99999999999999</v>
      </c>
      <c r="L91" s="425"/>
      <c r="M91" s="425"/>
      <c r="N91" s="426"/>
      <c r="O91" s="383">
        <f>ROUND($U$91*$J$91,2)</f>
        <v>8856</v>
      </c>
      <c r="P91" s="432"/>
      <c r="Q91" s="99"/>
      <c r="R91" s="16"/>
      <c r="S91" s="103"/>
      <c r="T91" s="104" t="s">
        <v>1515</v>
      </c>
      <c r="U91" s="68">
        <f>$K$91+$L$91</f>
        <v>122.99999999999999</v>
      </c>
      <c r="V91" s="68">
        <f>ROUND($K$91*$J$91,2)</f>
        <v>8856</v>
      </c>
      <c r="W91" s="68">
        <f>ROUND($L$91*$J$91,2)</f>
        <v>0</v>
      </c>
      <c r="Z91" s="105">
        <v>0</v>
      </c>
      <c r="AA91" s="105">
        <f>$Z$91*$J$91</f>
        <v>0</v>
      </c>
      <c r="AB91" s="105">
        <v>0</v>
      </c>
      <c r="AC91" s="106">
        <f>$AB$91*$J$91</f>
        <v>0</v>
      </c>
      <c r="AK91" s="63" t="s">
        <v>1582</v>
      </c>
      <c r="AM91" s="63" t="s">
        <v>1578</v>
      </c>
      <c r="AN91" s="63" t="s">
        <v>1536</v>
      </c>
      <c r="AR91" s="63" t="s">
        <v>1577</v>
      </c>
      <c r="AX91" s="107">
        <f>IF($T$91="základní",$O$91,0)</f>
        <v>8856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8856</v>
      </c>
      <c r="BE91" s="63" t="s">
        <v>1582</v>
      </c>
      <c r="BF91" s="63" t="s">
        <v>1583</v>
      </c>
    </row>
    <row r="92" spans="1:58" s="3" customFormat="1" ht="27" customHeight="1">
      <c r="A92" s="16"/>
      <c r="B92" s="100" t="s">
        <v>1609</v>
      </c>
      <c r="C92" s="100" t="s">
        <v>1578</v>
      </c>
      <c r="D92" s="162" t="s">
        <v>977</v>
      </c>
      <c r="E92" s="431" t="s">
        <v>1771</v>
      </c>
      <c r="F92" s="432"/>
      <c r="G92" s="432"/>
      <c r="H92" s="432"/>
      <c r="I92" s="100" t="s">
        <v>1581</v>
      </c>
      <c r="J92" s="101">
        <v>2</v>
      </c>
      <c r="K92" s="424">
        <v>205</v>
      </c>
      <c r="L92" s="425"/>
      <c r="M92" s="425"/>
      <c r="N92" s="426"/>
      <c r="O92" s="383">
        <f>ROUND($U$92*$J$92,2)</f>
        <v>410</v>
      </c>
      <c r="P92" s="432"/>
      <c r="Q92" s="99"/>
      <c r="R92" s="16"/>
      <c r="S92" s="103"/>
      <c r="T92" s="104" t="s">
        <v>1515</v>
      </c>
      <c r="U92" s="68">
        <f>$K$92+$L$92</f>
        <v>205</v>
      </c>
      <c r="V92" s="68">
        <f>ROUND($K$92*$J$92,2)</f>
        <v>410</v>
      </c>
      <c r="W92" s="68">
        <f>ROUND($L$92*$J$92,2)</f>
        <v>0</v>
      </c>
      <c r="Z92" s="105">
        <v>0</v>
      </c>
      <c r="AA92" s="105">
        <f>$Z$92*$J$92</f>
        <v>0</v>
      </c>
      <c r="AB92" s="105">
        <v>0</v>
      </c>
      <c r="AC92" s="106">
        <f>$AB$92*$J$92</f>
        <v>0</v>
      </c>
      <c r="AK92" s="63" t="s">
        <v>1582</v>
      </c>
      <c r="AM92" s="63" t="s">
        <v>1578</v>
      </c>
      <c r="AN92" s="63" t="s">
        <v>1536</v>
      </c>
      <c r="AR92" s="63" t="s">
        <v>1577</v>
      </c>
      <c r="AX92" s="107">
        <f>IF($T$92="základní",$O$92,0)</f>
        <v>410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410</v>
      </c>
      <c r="BE92" s="63" t="s">
        <v>1582</v>
      </c>
      <c r="BF92" s="63" t="s">
        <v>1772</v>
      </c>
    </row>
    <row r="93" spans="1:58" s="3" customFormat="1" ht="15.75" customHeight="1">
      <c r="A93" s="16"/>
      <c r="B93" s="100" t="s">
        <v>1613</v>
      </c>
      <c r="C93" s="100" t="s">
        <v>1578</v>
      </c>
      <c r="D93" s="162" t="s">
        <v>978</v>
      </c>
      <c r="E93" s="431" t="s">
        <v>1585</v>
      </c>
      <c r="F93" s="432"/>
      <c r="G93" s="432"/>
      <c r="H93" s="432"/>
      <c r="I93" s="100" t="s">
        <v>1581</v>
      </c>
      <c r="J93" s="101">
        <v>6</v>
      </c>
      <c r="K93" s="424">
        <v>122.99999999999999</v>
      </c>
      <c r="L93" s="425"/>
      <c r="M93" s="425"/>
      <c r="N93" s="426"/>
      <c r="O93" s="383">
        <f>ROUND($U$93*$J$93,2)</f>
        <v>738</v>
      </c>
      <c r="P93" s="432"/>
      <c r="Q93" s="99"/>
      <c r="R93" s="16"/>
      <c r="S93" s="103"/>
      <c r="T93" s="104" t="s">
        <v>1515</v>
      </c>
      <c r="U93" s="68">
        <f>$K$93+$L$93</f>
        <v>122.99999999999999</v>
      </c>
      <c r="V93" s="68">
        <f>ROUND($K$93*$J$93,2)</f>
        <v>738</v>
      </c>
      <c r="W93" s="68">
        <f>ROUND($L$93*$J$93,2)</f>
        <v>0</v>
      </c>
      <c r="Z93" s="105">
        <v>0</v>
      </c>
      <c r="AA93" s="105">
        <f>$Z$93*$J$93</f>
        <v>0</v>
      </c>
      <c r="AB93" s="105">
        <v>0</v>
      </c>
      <c r="AC93" s="106">
        <f>$AB$93*$J$93</f>
        <v>0</v>
      </c>
      <c r="AK93" s="63" t="s">
        <v>1582</v>
      </c>
      <c r="AM93" s="63" t="s">
        <v>1578</v>
      </c>
      <c r="AN93" s="63" t="s">
        <v>1536</v>
      </c>
      <c r="AR93" s="63" t="s">
        <v>1577</v>
      </c>
      <c r="AX93" s="107">
        <f>IF($T$93="základní",$O$93,0)</f>
        <v>738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738</v>
      </c>
      <c r="BE93" s="63" t="s">
        <v>1582</v>
      </c>
      <c r="BF93" s="63" t="s">
        <v>1586</v>
      </c>
    </row>
    <row r="94" spans="1:58" s="3" customFormat="1" ht="15.75" customHeight="1">
      <c r="A94" s="16"/>
      <c r="B94" s="100" t="s">
        <v>1505</v>
      </c>
      <c r="C94" s="100" t="s">
        <v>1578</v>
      </c>
      <c r="D94" s="162" t="s">
        <v>978</v>
      </c>
      <c r="E94" s="431" t="s">
        <v>1774</v>
      </c>
      <c r="F94" s="432"/>
      <c r="G94" s="432"/>
      <c r="H94" s="432"/>
      <c r="I94" s="100" t="s">
        <v>1581</v>
      </c>
      <c r="J94" s="101">
        <v>2</v>
      </c>
      <c r="K94" s="424">
        <v>205</v>
      </c>
      <c r="L94" s="425"/>
      <c r="M94" s="425"/>
      <c r="N94" s="426"/>
      <c r="O94" s="383">
        <f>ROUND($U$94*$J$94,2)</f>
        <v>410</v>
      </c>
      <c r="P94" s="432"/>
      <c r="Q94" s="99"/>
      <c r="R94" s="16"/>
      <c r="S94" s="103"/>
      <c r="T94" s="104" t="s">
        <v>1515</v>
      </c>
      <c r="U94" s="68">
        <f>$K$94+$L$94</f>
        <v>205</v>
      </c>
      <c r="V94" s="68">
        <f>ROUND($K$94*$J$94,2)</f>
        <v>410</v>
      </c>
      <c r="W94" s="68">
        <f>ROUND($L$94*$J$94,2)</f>
        <v>0</v>
      </c>
      <c r="Z94" s="105">
        <v>0</v>
      </c>
      <c r="AA94" s="105">
        <f>$Z$94*$J$94</f>
        <v>0</v>
      </c>
      <c r="AB94" s="105">
        <v>0</v>
      </c>
      <c r="AC94" s="106">
        <f>$AB$94*$J$94</f>
        <v>0</v>
      </c>
      <c r="AK94" s="63" t="s">
        <v>1582</v>
      </c>
      <c r="AM94" s="63" t="s">
        <v>1578</v>
      </c>
      <c r="AN94" s="63" t="s">
        <v>1536</v>
      </c>
      <c r="AR94" s="63" t="s">
        <v>1577</v>
      </c>
      <c r="AX94" s="107">
        <f>IF($T$94="základní",$O$94,0)</f>
        <v>410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410</v>
      </c>
      <c r="BE94" s="63" t="s">
        <v>1582</v>
      </c>
      <c r="BF94" s="63" t="s">
        <v>1775</v>
      </c>
    </row>
    <row r="95" spans="1:58" s="3" customFormat="1" ht="15.75" customHeight="1">
      <c r="A95" s="16"/>
      <c r="B95" s="100" t="s">
        <v>1776</v>
      </c>
      <c r="C95" s="100" t="s">
        <v>1578</v>
      </c>
      <c r="D95" s="162" t="s">
        <v>979</v>
      </c>
      <c r="E95" s="431" t="s">
        <v>1589</v>
      </c>
      <c r="F95" s="432"/>
      <c r="G95" s="432"/>
      <c r="H95" s="432"/>
      <c r="I95" s="100" t="s">
        <v>1581</v>
      </c>
      <c r="J95" s="101">
        <v>2</v>
      </c>
      <c r="K95" s="424">
        <v>164</v>
      </c>
      <c r="L95" s="425"/>
      <c r="M95" s="425"/>
      <c r="N95" s="426"/>
      <c r="O95" s="383">
        <f>ROUND($U$95*$J$95,2)</f>
        <v>328</v>
      </c>
      <c r="P95" s="432"/>
      <c r="Q95" s="99"/>
      <c r="R95" s="16"/>
      <c r="S95" s="103"/>
      <c r="T95" s="104" t="s">
        <v>1515</v>
      </c>
      <c r="U95" s="68">
        <f>$K$95+$L$95</f>
        <v>164</v>
      </c>
      <c r="V95" s="68">
        <f>ROUND($K$95*$J$95,2)</f>
        <v>328</v>
      </c>
      <c r="W95" s="68">
        <f>ROUND($L$95*$J$95,2)</f>
        <v>0</v>
      </c>
      <c r="Z95" s="105">
        <v>0</v>
      </c>
      <c r="AA95" s="105">
        <f>$Z$95*$J$95</f>
        <v>0</v>
      </c>
      <c r="AB95" s="105">
        <v>0</v>
      </c>
      <c r="AC95" s="106">
        <f>$AB$95*$J$95</f>
        <v>0</v>
      </c>
      <c r="AK95" s="63" t="s">
        <v>1582</v>
      </c>
      <c r="AM95" s="63" t="s">
        <v>1578</v>
      </c>
      <c r="AN95" s="63" t="s">
        <v>1536</v>
      </c>
      <c r="AR95" s="63" t="s">
        <v>1577</v>
      </c>
      <c r="AX95" s="107">
        <f>IF($T$95="základní",$O$95,0)</f>
        <v>328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328</v>
      </c>
      <c r="BE95" s="63" t="s">
        <v>1582</v>
      </c>
      <c r="BF95" s="63" t="s">
        <v>1590</v>
      </c>
    </row>
    <row r="96" spans="1:58" s="3" customFormat="1" ht="15.75" customHeight="1">
      <c r="A96" s="16"/>
      <c r="B96" s="100" t="s">
        <v>1777</v>
      </c>
      <c r="C96" s="100" t="s">
        <v>1578</v>
      </c>
      <c r="D96" s="98" t="s">
        <v>1778</v>
      </c>
      <c r="E96" s="431" t="s">
        <v>1779</v>
      </c>
      <c r="F96" s="432"/>
      <c r="G96" s="432"/>
      <c r="H96" s="432"/>
      <c r="I96" s="100" t="s">
        <v>1738</v>
      </c>
      <c r="J96" s="101">
        <v>8</v>
      </c>
      <c r="K96" s="424">
        <v>23.779999999999998</v>
      </c>
      <c r="L96" s="425"/>
      <c r="M96" s="425"/>
      <c r="N96" s="426"/>
      <c r="O96" s="383">
        <f>ROUND($U$96*$J$96,2)</f>
        <v>190.24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23.779999999999998</v>
      </c>
      <c r="V96" s="68">
        <f>ROUND($K$96*$J$96,2)</f>
        <v>190.24</v>
      </c>
      <c r="W96" s="68">
        <f>ROUND($L$96*$J$96,2)</f>
        <v>0</v>
      </c>
      <c r="Z96" s="105">
        <v>1.1299999999999999E-3</v>
      </c>
      <c r="AA96" s="105">
        <f>$Z$96*$J$96</f>
        <v>9.0399999999999994E-3</v>
      </c>
      <c r="AB96" s="105">
        <v>0</v>
      </c>
      <c r="AC96" s="106">
        <f>$AB$96*$J$96</f>
        <v>0</v>
      </c>
      <c r="AK96" s="63" t="s">
        <v>1582</v>
      </c>
      <c r="AM96" s="63" t="s">
        <v>1578</v>
      </c>
      <c r="AN96" s="63" t="s">
        <v>1536</v>
      </c>
      <c r="AR96" s="63" t="s">
        <v>1577</v>
      </c>
      <c r="AX96" s="107">
        <f>IF($T$96="základní",$O$96,0)</f>
        <v>190.24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190.24</v>
      </c>
      <c r="BE96" s="63" t="s">
        <v>1582</v>
      </c>
      <c r="BF96" s="63" t="s">
        <v>1780</v>
      </c>
    </row>
    <row r="97" spans="1:58" s="3" customFormat="1" ht="15.75" customHeight="1">
      <c r="A97" s="16"/>
      <c r="B97" s="113" t="s">
        <v>1781</v>
      </c>
      <c r="C97" s="113" t="s">
        <v>1651</v>
      </c>
      <c r="D97" s="172" t="s">
        <v>980</v>
      </c>
      <c r="E97" s="438" t="s">
        <v>1783</v>
      </c>
      <c r="F97" s="439"/>
      <c r="G97" s="439"/>
      <c r="H97" s="439"/>
      <c r="I97" s="113" t="s">
        <v>1594</v>
      </c>
      <c r="J97" s="115">
        <v>8</v>
      </c>
      <c r="K97" s="427">
        <v>57.4</v>
      </c>
      <c r="L97" s="428"/>
      <c r="M97" s="428"/>
      <c r="N97" s="429"/>
      <c r="O97" s="440">
        <f>ROUND($U$97*$J$97,2)</f>
        <v>459.2</v>
      </c>
      <c r="P97" s="441"/>
      <c r="Q97" s="99"/>
      <c r="R97" s="16"/>
      <c r="S97" s="103"/>
      <c r="T97" s="104" t="s">
        <v>1515</v>
      </c>
      <c r="U97" s="68">
        <f>$K$97+$L$97</f>
        <v>57.4</v>
      </c>
      <c r="V97" s="68">
        <f>ROUND($K$97*$J$97,2)</f>
        <v>459.2</v>
      </c>
      <c r="W97" s="68">
        <f>ROUND($L$97*$J$97,2)</f>
        <v>0</v>
      </c>
      <c r="Z97" s="105">
        <v>0</v>
      </c>
      <c r="AA97" s="105">
        <f>$Z$97*$J$97</f>
        <v>0</v>
      </c>
      <c r="AB97" s="105">
        <v>0</v>
      </c>
      <c r="AC97" s="106">
        <f>$AB$97*$J$97</f>
        <v>0</v>
      </c>
      <c r="AK97" s="63" t="s">
        <v>1654</v>
      </c>
      <c r="AM97" s="63" t="s">
        <v>1651</v>
      </c>
      <c r="AN97" s="63" t="s">
        <v>1536</v>
      </c>
      <c r="AR97" s="63" t="s">
        <v>1577</v>
      </c>
      <c r="AX97" s="107">
        <f>IF($T$97="základní",$O$97,0)</f>
        <v>459.2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459.2</v>
      </c>
      <c r="BE97" s="63" t="s">
        <v>1582</v>
      </c>
      <c r="BF97" s="63" t="s">
        <v>1784</v>
      </c>
    </row>
    <row r="98" spans="1:58" s="3" customFormat="1" ht="27" customHeight="1">
      <c r="A98" s="16"/>
      <c r="B98" s="100" t="s">
        <v>1785</v>
      </c>
      <c r="C98" s="100" t="s">
        <v>1578</v>
      </c>
      <c r="D98" s="162" t="s">
        <v>981</v>
      </c>
      <c r="E98" s="431" t="s">
        <v>1787</v>
      </c>
      <c r="F98" s="432"/>
      <c r="G98" s="432"/>
      <c r="H98" s="432"/>
      <c r="I98" s="100" t="s">
        <v>1738</v>
      </c>
      <c r="J98" s="101">
        <v>1</v>
      </c>
      <c r="K98" s="424">
        <v>2050</v>
      </c>
      <c r="L98" s="425"/>
      <c r="M98" s="425"/>
      <c r="N98" s="426"/>
      <c r="O98" s="383">
        <f>ROUND($U$98*$J$98,2)</f>
        <v>2050</v>
      </c>
      <c r="P98" s="432"/>
      <c r="Q98" s="99"/>
      <c r="R98" s="16"/>
      <c r="S98" s="103"/>
      <c r="T98" s="104" t="s">
        <v>1515</v>
      </c>
      <c r="U98" s="68">
        <f>$K$98+$L$98</f>
        <v>2050</v>
      </c>
      <c r="V98" s="68">
        <f>ROUND($K$98*$J$98,2)</f>
        <v>2050</v>
      </c>
      <c r="W98" s="68">
        <f>ROUND($L$98*$J$98,2)</f>
        <v>0</v>
      </c>
      <c r="Z98" s="105">
        <v>1</v>
      </c>
      <c r="AA98" s="105">
        <f>$Z$98*$J$98</f>
        <v>1</v>
      </c>
      <c r="AB98" s="105">
        <v>0</v>
      </c>
      <c r="AC98" s="106">
        <f>$AB$98*$J$98</f>
        <v>0</v>
      </c>
      <c r="AK98" s="63" t="s">
        <v>1582</v>
      </c>
      <c r="AM98" s="63" t="s">
        <v>1578</v>
      </c>
      <c r="AN98" s="63" t="s">
        <v>1536</v>
      </c>
      <c r="AR98" s="63" t="s">
        <v>1577</v>
      </c>
      <c r="AX98" s="107">
        <f>IF($T$98="základní",$O$98,0)</f>
        <v>2050</v>
      </c>
      <c r="AY98" s="107">
        <f>IF($T$98="snížená",$O$98,0)</f>
        <v>0</v>
      </c>
      <c r="AZ98" s="107">
        <f>IF($T$98="zákl. přenesená",$O$98,0)</f>
        <v>0</v>
      </c>
      <c r="BA98" s="107">
        <f>IF($T$98="sníž. přenesená",$O$98,0)</f>
        <v>0</v>
      </c>
      <c r="BB98" s="107">
        <f>IF($T$98="nulová",$O$98,0)</f>
        <v>0</v>
      </c>
      <c r="BC98" s="63" t="s">
        <v>1501</v>
      </c>
      <c r="BD98" s="107">
        <f>ROUND($U$98*$J$98,2)</f>
        <v>2050</v>
      </c>
      <c r="BE98" s="63" t="s">
        <v>1582</v>
      </c>
      <c r="BF98" s="63" t="s">
        <v>1788</v>
      </c>
    </row>
    <row r="99" spans="1:58" s="3" customFormat="1" ht="27" customHeight="1">
      <c r="A99" s="16"/>
      <c r="B99" s="100" t="s">
        <v>1495</v>
      </c>
      <c r="C99" s="100" t="s">
        <v>1578</v>
      </c>
      <c r="D99" s="98" t="s">
        <v>1789</v>
      </c>
      <c r="E99" s="431" t="s">
        <v>1790</v>
      </c>
      <c r="F99" s="432"/>
      <c r="G99" s="432"/>
      <c r="H99" s="432"/>
      <c r="I99" s="100" t="s">
        <v>1618</v>
      </c>
      <c r="J99" s="101">
        <v>0.12</v>
      </c>
      <c r="K99" s="424">
        <v>822.45999999999992</v>
      </c>
      <c r="L99" s="425"/>
      <c r="M99" s="425"/>
      <c r="N99" s="426"/>
      <c r="O99" s="383">
        <f>ROUND($U$99*$J$99,2)</f>
        <v>98.7</v>
      </c>
      <c r="P99" s="432"/>
      <c r="Q99" s="99" t="s">
        <v>1595</v>
      </c>
      <c r="R99" s="16"/>
      <c r="S99" s="103"/>
      <c r="T99" s="104" t="s">
        <v>1515</v>
      </c>
      <c r="U99" s="68">
        <f>$K$99+$L$99</f>
        <v>822.45999999999992</v>
      </c>
      <c r="V99" s="68">
        <f>ROUND($K$99*$J$99,2)</f>
        <v>98.7</v>
      </c>
      <c r="W99" s="68">
        <f>ROUND($L$99*$J$99,2)</f>
        <v>0</v>
      </c>
      <c r="Z99" s="105">
        <v>0</v>
      </c>
      <c r="AA99" s="105">
        <f>$Z$99*$J$99</f>
        <v>0</v>
      </c>
      <c r="AB99" s="105">
        <v>0</v>
      </c>
      <c r="AC99" s="106">
        <f>$AB$99*$J$99</f>
        <v>0</v>
      </c>
      <c r="AK99" s="63" t="s">
        <v>1582</v>
      </c>
      <c r="AM99" s="63" t="s">
        <v>1578</v>
      </c>
      <c r="AN99" s="63" t="s">
        <v>1536</v>
      </c>
      <c r="AR99" s="63" t="s">
        <v>1577</v>
      </c>
      <c r="AX99" s="107">
        <f>IF($T$99="základní",$O$99,0)</f>
        <v>98.7</v>
      </c>
      <c r="AY99" s="107">
        <f>IF($T$99="snížená",$O$99,0)</f>
        <v>0</v>
      </c>
      <c r="AZ99" s="107">
        <f>IF($T$99="zákl. přenesená",$O$99,0)</f>
        <v>0</v>
      </c>
      <c r="BA99" s="107">
        <f>IF($T$99="sníž. přenesená",$O$99,0)</f>
        <v>0</v>
      </c>
      <c r="BB99" s="107">
        <f>IF($T$99="nulová",$O$99,0)</f>
        <v>0</v>
      </c>
      <c r="BC99" s="63" t="s">
        <v>1501</v>
      </c>
      <c r="BD99" s="107">
        <f>ROUND($U$99*$J$99,2)</f>
        <v>98.7</v>
      </c>
      <c r="BE99" s="63" t="s">
        <v>1582</v>
      </c>
      <c r="BF99" s="63" t="s">
        <v>1791</v>
      </c>
    </row>
    <row r="100" spans="1:58" s="87" customFormat="1" ht="30.75" customHeight="1">
      <c r="A100" s="88"/>
      <c r="C100" s="96" t="s">
        <v>1558</v>
      </c>
      <c r="L100" s="433">
        <f>$BD$100</f>
        <v>5796.61</v>
      </c>
      <c r="M100" s="434"/>
      <c r="N100" s="434"/>
      <c r="O100" s="435" t="s">
        <v>1576</v>
      </c>
      <c r="P100" s="434"/>
      <c r="R100" s="88"/>
      <c r="S100" s="91"/>
      <c r="V100" s="92">
        <f>SUM($V$101:$V$111)</f>
        <v>5796.61</v>
      </c>
      <c r="W100" s="92">
        <f>SUM($W$101:$W$111)</f>
        <v>0</v>
      </c>
      <c r="Y100" s="93">
        <f>SUM($Y$101:$Y$111)</f>
        <v>0</v>
      </c>
      <c r="AA100" s="93">
        <f>SUM($AA$101:$AA$111)</f>
        <v>0.12976000000000001</v>
      </c>
      <c r="AC100" s="94">
        <f>SUM($AC$101:$AC$111)</f>
        <v>0</v>
      </c>
      <c r="AK100" s="90" t="s">
        <v>1536</v>
      </c>
      <c r="AM100" s="90" t="s">
        <v>1530</v>
      </c>
      <c r="AN100" s="90" t="s">
        <v>1501</v>
      </c>
      <c r="AR100" s="90" t="s">
        <v>1577</v>
      </c>
      <c r="BD100" s="95">
        <f>SUM($BD$101:$BD$111)</f>
        <v>5796.61</v>
      </c>
    </row>
    <row r="101" spans="1:58" s="3" customFormat="1" ht="27" customHeight="1">
      <c r="A101" s="16"/>
      <c r="B101" s="100" t="s">
        <v>1582</v>
      </c>
      <c r="C101" s="100" t="s">
        <v>1578</v>
      </c>
      <c r="D101" s="98" t="s">
        <v>1792</v>
      </c>
      <c r="E101" s="431" t="s">
        <v>1793</v>
      </c>
      <c r="F101" s="432"/>
      <c r="G101" s="432"/>
      <c r="H101" s="432"/>
      <c r="I101" s="100" t="s">
        <v>1648</v>
      </c>
      <c r="J101" s="101">
        <v>10</v>
      </c>
      <c r="K101" s="424">
        <v>91.839999999999989</v>
      </c>
      <c r="L101" s="425"/>
      <c r="M101" s="425"/>
      <c r="N101" s="426"/>
      <c r="O101" s="383">
        <f>ROUND($U$101*$J$101,2)</f>
        <v>918.4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91.839999999999989</v>
      </c>
      <c r="V101" s="68">
        <f>ROUND($K$101*$J$101,2)</f>
        <v>918.4</v>
      </c>
      <c r="W101" s="68">
        <f>ROUND($L$101*$J$101,2)</f>
        <v>0</v>
      </c>
      <c r="Z101" s="105">
        <v>1.48E-3</v>
      </c>
      <c r="AA101" s="105">
        <f>$Z$101*$J$101</f>
        <v>1.4800000000000001E-2</v>
      </c>
      <c r="AB101" s="105">
        <v>0</v>
      </c>
      <c r="AC101" s="106">
        <f>$AB$101*$J$101</f>
        <v>0</v>
      </c>
      <c r="AK101" s="63" t="s">
        <v>1582</v>
      </c>
      <c r="AM101" s="63" t="s">
        <v>1578</v>
      </c>
      <c r="AN101" s="63" t="s">
        <v>1536</v>
      </c>
      <c r="AR101" s="63" t="s">
        <v>1577</v>
      </c>
      <c r="AX101" s="107">
        <f>IF($T$101="základní",$O$101,0)</f>
        <v>918.4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918.4</v>
      </c>
      <c r="BE101" s="63" t="s">
        <v>1582</v>
      </c>
      <c r="BF101" s="63" t="s">
        <v>1794</v>
      </c>
    </row>
    <row r="102" spans="1:58" s="3" customFormat="1" ht="27" customHeight="1">
      <c r="A102" s="16"/>
      <c r="B102" s="100" t="s">
        <v>1803</v>
      </c>
      <c r="C102" s="100" t="s">
        <v>1578</v>
      </c>
      <c r="D102" s="98" t="s">
        <v>1804</v>
      </c>
      <c r="E102" s="431" t="s">
        <v>1805</v>
      </c>
      <c r="F102" s="432"/>
      <c r="G102" s="432"/>
      <c r="H102" s="432"/>
      <c r="I102" s="100" t="s">
        <v>1648</v>
      </c>
      <c r="J102" s="101">
        <v>14</v>
      </c>
      <c r="K102" s="424">
        <v>137.76</v>
      </c>
      <c r="L102" s="425"/>
      <c r="M102" s="425"/>
      <c r="N102" s="426"/>
      <c r="O102" s="383">
        <f>ROUND($U$102*$J$102,2)</f>
        <v>1928.64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137.76</v>
      </c>
      <c r="V102" s="68">
        <f>ROUND($K$102*$J$102,2)</f>
        <v>1928.64</v>
      </c>
      <c r="W102" s="68">
        <f>ROUND($L$102*$J$102,2)</f>
        <v>0</v>
      </c>
      <c r="Z102" s="105">
        <v>3.7299999999999998E-3</v>
      </c>
      <c r="AA102" s="105">
        <f>$Z$102*$J$102</f>
        <v>5.2219999999999996E-2</v>
      </c>
      <c r="AB102" s="105">
        <v>0</v>
      </c>
      <c r="AC102" s="106">
        <f>$AB$102*$J$102</f>
        <v>0</v>
      </c>
      <c r="AK102" s="63" t="s">
        <v>1582</v>
      </c>
      <c r="AM102" s="63" t="s">
        <v>1578</v>
      </c>
      <c r="AN102" s="63" t="s">
        <v>1536</v>
      </c>
      <c r="AR102" s="63" t="s">
        <v>1577</v>
      </c>
      <c r="AX102" s="107">
        <f>IF($T$102="základní",$O$102,0)</f>
        <v>1928.64</v>
      </c>
      <c r="AY102" s="107">
        <f>IF($T$102="snížená",$O$102,0)</f>
        <v>0</v>
      </c>
      <c r="AZ102" s="107">
        <f>IF($T$102="zákl. přenesená",$O$102,0)</f>
        <v>0</v>
      </c>
      <c r="BA102" s="107">
        <f>IF($T$102="sníž. přenesená",$O$102,0)</f>
        <v>0</v>
      </c>
      <c r="BB102" s="107">
        <f>IF($T$102="nulová",$O$102,0)</f>
        <v>0</v>
      </c>
      <c r="BC102" s="63" t="s">
        <v>1501</v>
      </c>
      <c r="BD102" s="107">
        <f>ROUND($U$102*$J$102,2)</f>
        <v>1928.64</v>
      </c>
      <c r="BE102" s="63" t="s">
        <v>1582</v>
      </c>
      <c r="BF102" s="63" t="s">
        <v>1806</v>
      </c>
    </row>
    <row r="103" spans="1:58" s="3" customFormat="1" ht="27" customHeight="1">
      <c r="A103" s="16"/>
      <c r="B103" s="100" t="s">
        <v>2179</v>
      </c>
      <c r="C103" s="100" t="s">
        <v>1578</v>
      </c>
      <c r="D103" s="98" t="s">
        <v>2032</v>
      </c>
      <c r="E103" s="431" t="s">
        <v>2033</v>
      </c>
      <c r="F103" s="432"/>
      <c r="G103" s="432"/>
      <c r="H103" s="432"/>
      <c r="I103" s="100" t="s">
        <v>1648</v>
      </c>
      <c r="J103" s="101">
        <v>4</v>
      </c>
      <c r="K103" s="424">
        <v>150.06</v>
      </c>
      <c r="L103" s="425"/>
      <c r="M103" s="425"/>
      <c r="N103" s="426"/>
      <c r="O103" s="383">
        <f>ROUND($U$103*$J$103,2)</f>
        <v>600.24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150.06</v>
      </c>
      <c r="V103" s="68">
        <f>ROUND($K$103*$J$103,2)</f>
        <v>600.24</v>
      </c>
      <c r="W103" s="68">
        <f>ROUND($L$103*$J$103,2)</f>
        <v>0</v>
      </c>
      <c r="Z103" s="105">
        <v>4.3600000000000002E-3</v>
      </c>
      <c r="AA103" s="105">
        <f>$Z$103*$J$103</f>
        <v>1.7440000000000001E-2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600.24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600.24</v>
      </c>
      <c r="BE103" s="63" t="s">
        <v>1582</v>
      </c>
      <c r="BF103" s="63" t="s">
        <v>286</v>
      </c>
    </row>
    <row r="104" spans="1:58" s="3" customFormat="1" ht="27" customHeight="1">
      <c r="A104" s="16"/>
      <c r="B104" s="100" t="s">
        <v>2035</v>
      </c>
      <c r="C104" s="100" t="s">
        <v>1578</v>
      </c>
      <c r="D104" s="98" t="s">
        <v>2036</v>
      </c>
      <c r="E104" s="431" t="s">
        <v>2037</v>
      </c>
      <c r="F104" s="432"/>
      <c r="G104" s="432"/>
      <c r="H104" s="432"/>
      <c r="I104" s="100" t="s">
        <v>1648</v>
      </c>
      <c r="J104" s="101">
        <v>6</v>
      </c>
      <c r="K104" s="424">
        <v>186.95999999999998</v>
      </c>
      <c r="L104" s="425"/>
      <c r="M104" s="425"/>
      <c r="N104" s="426"/>
      <c r="O104" s="383">
        <f>ROUND($U$104*$J$104,2)</f>
        <v>1121.76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186.95999999999998</v>
      </c>
      <c r="V104" s="68">
        <f>ROUND($K$104*$J$104,2)</f>
        <v>1121.76</v>
      </c>
      <c r="W104" s="68">
        <f>ROUND($L$104*$J$104,2)</f>
        <v>0</v>
      </c>
      <c r="Z104" s="105">
        <v>6.2300000000000003E-3</v>
      </c>
      <c r="AA104" s="105">
        <f>$Z$104*$J$104</f>
        <v>3.7380000000000004E-2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1121.76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1121.76</v>
      </c>
      <c r="BE104" s="63" t="s">
        <v>1582</v>
      </c>
      <c r="BF104" s="63" t="s">
        <v>2038</v>
      </c>
    </row>
    <row r="105" spans="1:58" s="3" customFormat="1" ht="27" customHeight="1">
      <c r="A105" s="16"/>
      <c r="B105" s="100" t="s">
        <v>2172</v>
      </c>
      <c r="C105" s="100" t="s">
        <v>1578</v>
      </c>
      <c r="D105" s="98" t="s">
        <v>287</v>
      </c>
      <c r="E105" s="431" t="s">
        <v>288</v>
      </c>
      <c r="F105" s="432"/>
      <c r="G105" s="432"/>
      <c r="H105" s="432"/>
      <c r="I105" s="100" t="s">
        <v>1594</v>
      </c>
      <c r="J105" s="101">
        <v>2</v>
      </c>
      <c r="K105" s="424">
        <v>65.599999999999994</v>
      </c>
      <c r="L105" s="425"/>
      <c r="M105" s="425"/>
      <c r="N105" s="426"/>
      <c r="O105" s="383">
        <f>ROUND($U$105*$J$105,2)</f>
        <v>131.19999999999999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65.599999999999994</v>
      </c>
      <c r="V105" s="68">
        <f>ROUND($K$105*$J$105,2)</f>
        <v>131.19999999999999</v>
      </c>
      <c r="W105" s="68">
        <f>ROUND($L$105*$J$105,2)</f>
        <v>0</v>
      </c>
      <c r="Z105" s="105">
        <v>0</v>
      </c>
      <c r="AA105" s="105">
        <f>$Z$105*$J$105</f>
        <v>0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131.19999999999999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131.19999999999999</v>
      </c>
      <c r="BE105" s="63" t="s">
        <v>1582</v>
      </c>
      <c r="BF105" s="63" t="s">
        <v>289</v>
      </c>
    </row>
    <row r="106" spans="1:58" s="3" customFormat="1" ht="39" customHeight="1">
      <c r="A106" s="16"/>
      <c r="B106" s="100" t="s">
        <v>1835</v>
      </c>
      <c r="C106" s="100" t="s">
        <v>1578</v>
      </c>
      <c r="D106" s="98" t="s">
        <v>1836</v>
      </c>
      <c r="E106" s="431" t="s">
        <v>1837</v>
      </c>
      <c r="F106" s="432"/>
      <c r="G106" s="432"/>
      <c r="H106" s="432"/>
      <c r="I106" s="100" t="s">
        <v>1594</v>
      </c>
      <c r="J106" s="101">
        <v>2</v>
      </c>
      <c r="K106" s="424">
        <v>81.179999999999993</v>
      </c>
      <c r="L106" s="425"/>
      <c r="M106" s="425"/>
      <c r="N106" s="426"/>
      <c r="O106" s="383">
        <f>ROUND($U$106*$J$106,2)</f>
        <v>162.36000000000001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81.179999999999993</v>
      </c>
      <c r="V106" s="68">
        <f>ROUND($K$106*$J$106,2)</f>
        <v>162.36000000000001</v>
      </c>
      <c r="W106" s="68">
        <f>ROUND($L$106*$J$106,2)</f>
        <v>0</v>
      </c>
      <c r="Z106" s="105">
        <v>1.14E-3</v>
      </c>
      <c r="AA106" s="105">
        <f>$Z$106*$J$106</f>
        <v>2.2799999999999999E-3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162.36000000000001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162.36000000000001</v>
      </c>
      <c r="BE106" s="63" t="s">
        <v>1582</v>
      </c>
      <c r="BF106" s="63" t="s">
        <v>1838</v>
      </c>
    </row>
    <row r="107" spans="1:58" s="3" customFormat="1" ht="39" customHeight="1">
      <c r="A107" s="16"/>
      <c r="B107" s="100" t="s">
        <v>207</v>
      </c>
      <c r="C107" s="100" t="s">
        <v>1578</v>
      </c>
      <c r="D107" s="98" t="s">
        <v>1844</v>
      </c>
      <c r="E107" s="431" t="s">
        <v>1845</v>
      </c>
      <c r="F107" s="432"/>
      <c r="G107" s="432"/>
      <c r="H107" s="432"/>
      <c r="I107" s="100" t="s">
        <v>1594</v>
      </c>
      <c r="J107" s="101">
        <v>2</v>
      </c>
      <c r="K107" s="424">
        <v>145.13999999999999</v>
      </c>
      <c r="L107" s="425"/>
      <c r="M107" s="425"/>
      <c r="N107" s="426"/>
      <c r="O107" s="383">
        <f>ROUND($U$107*$J$107,2)</f>
        <v>290.27999999999997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145.13999999999999</v>
      </c>
      <c r="V107" s="68">
        <f>ROUND($K$107*$J$107,2)</f>
        <v>290.27999999999997</v>
      </c>
      <c r="W107" s="68">
        <f>ROUND($L$107*$J$107,2)</f>
        <v>0</v>
      </c>
      <c r="Z107" s="105">
        <v>1.49E-3</v>
      </c>
      <c r="AA107" s="105">
        <f>$Z$107*$J$107</f>
        <v>2.98E-3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290.27999999999997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290.27999999999997</v>
      </c>
      <c r="BE107" s="63" t="s">
        <v>1582</v>
      </c>
      <c r="BF107" s="63" t="s">
        <v>290</v>
      </c>
    </row>
    <row r="108" spans="1:58" s="3" customFormat="1" ht="27" customHeight="1">
      <c r="A108" s="16"/>
      <c r="B108" s="100" t="s">
        <v>1494</v>
      </c>
      <c r="C108" s="100" t="s">
        <v>1578</v>
      </c>
      <c r="D108" s="98" t="s">
        <v>1858</v>
      </c>
      <c r="E108" s="431" t="s">
        <v>1859</v>
      </c>
      <c r="F108" s="432"/>
      <c r="G108" s="432"/>
      <c r="H108" s="432"/>
      <c r="I108" s="100" t="s">
        <v>1594</v>
      </c>
      <c r="J108" s="101">
        <v>2</v>
      </c>
      <c r="K108" s="424">
        <v>129.56</v>
      </c>
      <c r="L108" s="425"/>
      <c r="M108" s="425"/>
      <c r="N108" s="426"/>
      <c r="O108" s="383">
        <f>ROUND($U$108*$J$108,2)</f>
        <v>259.12</v>
      </c>
      <c r="P108" s="432"/>
      <c r="Q108" s="99" t="s">
        <v>1595</v>
      </c>
      <c r="R108" s="16"/>
      <c r="S108" s="103"/>
      <c r="T108" s="104" t="s">
        <v>1515</v>
      </c>
      <c r="U108" s="68">
        <f>$K$108+$L$108</f>
        <v>129.56</v>
      </c>
      <c r="V108" s="68">
        <f>ROUND($K$108*$J$108,2)</f>
        <v>259.12</v>
      </c>
      <c r="W108" s="68">
        <f>ROUND($L$108*$J$108,2)</f>
        <v>0</v>
      </c>
      <c r="Z108" s="105">
        <v>1.33E-3</v>
      </c>
      <c r="AA108" s="105">
        <f>$Z$108*$J$108</f>
        <v>2.66E-3</v>
      </c>
      <c r="AB108" s="105">
        <v>0</v>
      </c>
      <c r="AC108" s="106">
        <f>$AB$108*$J$108</f>
        <v>0</v>
      </c>
      <c r="AK108" s="63" t="s">
        <v>1582</v>
      </c>
      <c r="AM108" s="63" t="s">
        <v>1578</v>
      </c>
      <c r="AN108" s="63" t="s">
        <v>1536</v>
      </c>
      <c r="AR108" s="63" t="s">
        <v>1577</v>
      </c>
      <c r="AX108" s="107">
        <f>IF($T$108="základní",$O$108,0)</f>
        <v>259.12</v>
      </c>
      <c r="AY108" s="107">
        <f>IF($T$108="snížená",$O$108,0)</f>
        <v>0</v>
      </c>
      <c r="AZ108" s="107">
        <f>IF($T$108="zákl. přenesená",$O$108,0)</f>
        <v>0</v>
      </c>
      <c r="BA108" s="107">
        <f>IF($T$108="sníž. přenesená",$O$108,0)</f>
        <v>0</v>
      </c>
      <c r="BB108" s="107">
        <f>IF($T$108="nulová",$O$108,0)</f>
        <v>0</v>
      </c>
      <c r="BC108" s="63" t="s">
        <v>1501</v>
      </c>
      <c r="BD108" s="107">
        <f>ROUND($U$108*$J$108,2)</f>
        <v>259.12</v>
      </c>
      <c r="BE108" s="63" t="s">
        <v>1582</v>
      </c>
      <c r="BF108" s="63" t="s">
        <v>1860</v>
      </c>
    </row>
    <row r="109" spans="1:58" s="3" customFormat="1" ht="27" customHeight="1">
      <c r="A109" s="16"/>
      <c r="B109" s="100" t="s">
        <v>1861</v>
      </c>
      <c r="C109" s="100" t="s">
        <v>1578</v>
      </c>
      <c r="D109" s="98" t="s">
        <v>1862</v>
      </c>
      <c r="E109" s="431" t="s">
        <v>1863</v>
      </c>
      <c r="F109" s="432"/>
      <c r="G109" s="432"/>
      <c r="H109" s="432"/>
      <c r="I109" s="100" t="s">
        <v>1648</v>
      </c>
      <c r="J109" s="101">
        <v>28</v>
      </c>
      <c r="K109" s="424">
        <v>8.1999999999999993</v>
      </c>
      <c r="L109" s="425"/>
      <c r="M109" s="425"/>
      <c r="N109" s="426"/>
      <c r="O109" s="383">
        <f>ROUND($U$109*$J$109,2)</f>
        <v>229.6</v>
      </c>
      <c r="P109" s="432"/>
      <c r="Q109" s="99" t="s">
        <v>1595</v>
      </c>
      <c r="R109" s="16"/>
      <c r="S109" s="103"/>
      <c r="T109" s="104" t="s">
        <v>1515</v>
      </c>
      <c r="U109" s="68">
        <f>$K$109+$L$109</f>
        <v>8.1999999999999993</v>
      </c>
      <c r="V109" s="68">
        <f>ROUND($K$109*$J$109,2)</f>
        <v>229.6</v>
      </c>
      <c r="W109" s="68">
        <f>ROUND($L$109*$J$109,2)</f>
        <v>0</v>
      </c>
      <c r="Z109" s="105">
        <v>0</v>
      </c>
      <c r="AA109" s="105">
        <f>$Z$109*$J$109</f>
        <v>0</v>
      </c>
      <c r="AB109" s="105">
        <v>0</v>
      </c>
      <c r="AC109" s="106">
        <f>$AB$109*$J$109</f>
        <v>0</v>
      </c>
      <c r="AK109" s="63" t="s">
        <v>1582</v>
      </c>
      <c r="AM109" s="63" t="s">
        <v>1578</v>
      </c>
      <c r="AN109" s="63" t="s">
        <v>1536</v>
      </c>
      <c r="AR109" s="63" t="s">
        <v>1577</v>
      </c>
      <c r="AX109" s="107">
        <f>IF($T$109="základní",$O$109,0)</f>
        <v>229.6</v>
      </c>
      <c r="AY109" s="107">
        <f>IF($T$109="snížená",$O$109,0)</f>
        <v>0</v>
      </c>
      <c r="AZ109" s="107">
        <f>IF($T$109="zákl. přenesená",$O$109,0)</f>
        <v>0</v>
      </c>
      <c r="BA109" s="107">
        <f>IF($T$109="sníž. přenesená",$O$109,0)</f>
        <v>0</v>
      </c>
      <c r="BB109" s="107">
        <f>IF($T$109="nulová",$O$109,0)</f>
        <v>0</v>
      </c>
      <c r="BC109" s="63" t="s">
        <v>1501</v>
      </c>
      <c r="BD109" s="107">
        <f>ROUND($U$109*$J$109,2)</f>
        <v>229.6</v>
      </c>
      <c r="BE109" s="63" t="s">
        <v>1582</v>
      </c>
      <c r="BF109" s="63" t="s">
        <v>1864</v>
      </c>
    </row>
    <row r="110" spans="1:58" s="3" customFormat="1" ht="27" customHeight="1">
      <c r="A110" s="16"/>
      <c r="B110" s="100" t="s">
        <v>211</v>
      </c>
      <c r="C110" s="100" t="s">
        <v>1578</v>
      </c>
      <c r="D110" s="98" t="s">
        <v>291</v>
      </c>
      <c r="E110" s="431" t="s">
        <v>292</v>
      </c>
      <c r="F110" s="432"/>
      <c r="G110" s="432"/>
      <c r="H110" s="432"/>
      <c r="I110" s="100" t="s">
        <v>1648</v>
      </c>
      <c r="J110" s="101">
        <v>6</v>
      </c>
      <c r="K110" s="424">
        <v>11.479999999999999</v>
      </c>
      <c r="L110" s="425"/>
      <c r="M110" s="425"/>
      <c r="N110" s="426"/>
      <c r="O110" s="383">
        <f>ROUND($U$110*$J$110,2)</f>
        <v>68.88</v>
      </c>
      <c r="P110" s="432"/>
      <c r="Q110" s="99" t="s">
        <v>1595</v>
      </c>
      <c r="R110" s="16"/>
      <c r="S110" s="103"/>
      <c r="T110" s="104" t="s">
        <v>1515</v>
      </c>
      <c r="U110" s="68">
        <f>$K$110+$L$110</f>
        <v>11.479999999999999</v>
      </c>
      <c r="V110" s="68">
        <f>ROUND($K$110*$J$110,2)</f>
        <v>68.88</v>
      </c>
      <c r="W110" s="68">
        <f>ROUND($L$110*$J$110,2)</f>
        <v>0</v>
      </c>
      <c r="Z110" s="105">
        <v>0</v>
      </c>
      <c r="AA110" s="105">
        <f>$Z$110*$J$110</f>
        <v>0</v>
      </c>
      <c r="AB110" s="105">
        <v>0</v>
      </c>
      <c r="AC110" s="106">
        <f>$AB$110*$J$110</f>
        <v>0</v>
      </c>
      <c r="AK110" s="63" t="s">
        <v>1582</v>
      </c>
      <c r="AM110" s="63" t="s">
        <v>1578</v>
      </c>
      <c r="AN110" s="63" t="s">
        <v>1536</v>
      </c>
      <c r="AR110" s="63" t="s">
        <v>1577</v>
      </c>
      <c r="AX110" s="107">
        <f>IF($T$110="základní",$O$110,0)</f>
        <v>68.88</v>
      </c>
      <c r="AY110" s="107">
        <f>IF($T$110="snížená",$O$110,0)</f>
        <v>0</v>
      </c>
      <c r="AZ110" s="107">
        <f>IF($T$110="zákl. přenesená",$O$110,0)</f>
        <v>0</v>
      </c>
      <c r="BA110" s="107">
        <f>IF($T$110="sníž. přenesená",$O$110,0)</f>
        <v>0</v>
      </c>
      <c r="BB110" s="107">
        <f>IF($T$110="nulová",$O$110,0)</f>
        <v>0</v>
      </c>
      <c r="BC110" s="63" t="s">
        <v>1501</v>
      </c>
      <c r="BD110" s="107">
        <f>ROUND($U$110*$J$110,2)</f>
        <v>68.88</v>
      </c>
      <c r="BE110" s="63" t="s">
        <v>1582</v>
      </c>
      <c r="BF110" s="63" t="s">
        <v>293</v>
      </c>
    </row>
    <row r="111" spans="1:58" s="3" customFormat="1" ht="27" customHeight="1">
      <c r="A111" s="16"/>
      <c r="B111" s="100" t="s">
        <v>1877</v>
      </c>
      <c r="C111" s="100" t="s">
        <v>1578</v>
      </c>
      <c r="D111" s="98" t="s">
        <v>1878</v>
      </c>
      <c r="E111" s="431" t="s">
        <v>1879</v>
      </c>
      <c r="F111" s="432"/>
      <c r="G111" s="432"/>
      <c r="H111" s="432"/>
      <c r="I111" s="100" t="s">
        <v>1618</v>
      </c>
      <c r="J111" s="101">
        <v>0.13</v>
      </c>
      <c r="K111" s="424">
        <v>662.56</v>
      </c>
      <c r="L111" s="425"/>
      <c r="M111" s="425"/>
      <c r="N111" s="426"/>
      <c r="O111" s="383">
        <f>ROUND($U$111*$J$111,2)</f>
        <v>86.13</v>
      </c>
      <c r="P111" s="432"/>
      <c r="Q111" s="99" t="s">
        <v>1595</v>
      </c>
      <c r="R111" s="16"/>
      <c r="S111" s="103"/>
      <c r="T111" s="104" t="s">
        <v>1515</v>
      </c>
      <c r="U111" s="68">
        <f>$K$111+$L$111</f>
        <v>662.56</v>
      </c>
      <c r="V111" s="68">
        <f>ROUND($K$111*$J$111,2)</f>
        <v>86.13</v>
      </c>
      <c r="W111" s="68">
        <f>ROUND($L$111*$J$111,2)</f>
        <v>0</v>
      </c>
      <c r="Z111" s="105">
        <v>0</v>
      </c>
      <c r="AA111" s="105">
        <f>$Z$111*$J$111</f>
        <v>0</v>
      </c>
      <c r="AB111" s="105">
        <v>0</v>
      </c>
      <c r="AC111" s="106">
        <f>$AB$111*$J$111</f>
        <v>0</v>
      </c>
      <c r="AK111" s="63" t="s">
        <v>1582</v>
      </c>
      <c r="AM111" s="63" t="s">
        <v>1578</v>
      </c>
      <c r="AN111" s="63" t="s">
        <v>1536</v>
      </c>
      <c r="AR111" s="63" t="s">
        <v>1577</v>
      </c>
      <c r="AX111" s="107">
        <f>IF($T$111="základní",$O$111,0)</f>
        <v>86.13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86.13</v>
      </c>
      <c r="BE111" s="63" t="s">
        <v>1582</v>
      </c>
      <c r="BF111" s="63" t="s">
        <v>1880</v>
      </c>
    </row>
    <row r="112" spans="1:58" s="87" customFormat="1" ht="30.75" customHeight="1">
      <c r="A112" s="88"/>
      <c r="C112" s="96" t="s">
        <v>1559</v>
      </c>
      <c r="L112" s="433">
        <f>$BD$112</f>
        <v>562.32000000000005</v>
      </c>
      <c r="M112" s="434"/>
      <c r="N112" s="434"/>
      <c r="O112" s="435" t="s">
        <v>1576</v>
      </c>
      <c r="P112" s="434"/>
      <c r="R112" s="88"/>
      <c r="S112" s="91"/>
      <c r="V112" s="92">
        <f>SUM($V$113:$V$117)</f>
        <v>562.32000000000005</v>
      </c>
      <c r="W112" s="92">
        <f>SUM($W$113:$W$117)</f>
        <v>0</v>
      </c>
      <c r="Y112" s="93">
        <f>SUM($Y$113:$Y$117)</f>
        <v>0</v>
      </c>
      <c r="AA112" s="93">
        <f>SUM($AA$113:$AA$117)</f>
        <v>2.8400000000000001E-3</v>
      </c>
      <c r="AC112" s="94">
        <f>SUM($AC$113:$AC$117)</f>
        <v>0</v>
      </c>
      <c r="AK112" s="90" t="s">
        <v>1536</v>
      </c>
      <c r="AM112" s="90" t="s">
        <v>1530</v>
      </c>
      <c r="AN112" s="90" t="s">
        <v>1501</v>
      </c>
      <c r="AR112" s="90" t="s">
        <v>1577</v>
      </c>
      <c r="BD112" s="95">
        <f>SUM($BD$113:$BD$117)</f>
        <v>562.32000000000005</v>
      </c>
    </row>
    <row r="113" spans="1:58" s="3" customFormat="1" ht="39" customHeight="1">
      <c r="A113" s="16"/>
      <c r="B113" s="100" t="s">
        <v>1889</v>
      </c>
      <c r="C113" s="100" t="s">
        <v>1578</v>
      </c>
      <c r="D113" s="98" t="s">
        <v>1890</v>
      </c>
      <c r="E113" s="431" t="s">
        <v>1891</v>
      </c>
      <c r="F113" s="432"/>
      <c r="G113" s="432"/>
      <c r="H113" s="432"/>
      <c r="I113" s="100" t="s">
        <v>1594</v>
      </c>
      <c r="J113" s="101">
        <v>2</v>
      </c>
      <c r="K113" s="424">
        <v>93.47999999999999</v>
      </c>
      <c r="L113" s="425"/>
      <c r="M113" s="425"/>
      <c r="N113" s="426"/>
      <c r="O113" s="383">
        <f>ROUND($U$113*$J$113,2)</f>
        <v>186.96</v>
      </c>
      <c r="P113" s="432"/>
      <c r="Q113" s="99" t="s">
        <v>1595</v>
      </c>
      <c r="R113" s="16"/>
      <c r="S113" s="103"/>
      <c r="T113" s="104" t="s">
        <v>1515</v>
      </c>
      <c r="U113" s="68">
        <f>$K$113+$L$113</f>
        <v>93.47999999999999</v>
      </c>
      <c r="V113" s="68">
        <f>ROUND($K$113*$J$113,2)</f>
        <v>186.96</v>
      </c>
      <c r="W113" s="68">
        <f>ROUND($L$113*$J$113,2)</f>
        <v>0</v>
      </c>
      <c r="Z113" s="105">
        <v>2.7E-4</v>
      </c>
      <c r="AA113" s="105">
        <f>$Z$113*$J$113</f>
        <v>5.4000000000000001E-4</v>
      </c>
      <c r="AB113" s="105">
        <v>0</v>
      </c>
      <c r="AC113" s="106">
        <f>$AB$113*$J$113</f>
        <v>0</v>
      </c>
      <c r="AK113" s="63" t="s">
        <v>1582</v>
      </c>
      <c r="AM113" s="63" t="s">
        <v>1578</v>
      </c>
      <c r="AN113" s="63" t="s">
        <v>1536</v>
      </c>
      <c r="AR113" s="63" t="s">
        <v>1577</v>
      </c>
      <c r="AX113" s="107">
        <f>IF($T$113="základní",$O$113,0)</f>
        <v>186.96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186.96</v>
      </c>
      <c r="BE113" s="63" t="s">
        <v>1582</v>
      </c>
      <c r="BF113" s="63" t="s">
        <v>1892</v>
      </c>
    </row>
    <row r="114" spans="1:58" s="3" customFormat="1" ht="27" customHeight="1">
      <c r="A114" s="16"/>
      <c r="B114" s="100" t="s">
        <v>1897</v>
      </c>
      <c r="C114" s="100" t="s">
        <v>1578</v>
      </c>
      <c r="D114" s="98" t="s">
        <v>1898</v>
      </c>
      <c r="E114" s="431" t="s">
        <v>1899</v>
      </c>
      <c r="F114" s="432"/>
      <c r="G114" s="432"/>
      <c r="H114" s="432"/>
      <c r="I114" s="100" t="s">
        <v>1594</v>
      </c>
      <c r="J114" s="101">
        <v>2</v>
      </c>
      <c r="K114" s="424">
        <v>93.47999999999999</v>
      </c>
      <c r="L114" s="425"/>
      <c r="M114" s="425"/>
      <c r="N114" s="426"/>
      <c r="O114" s="383">
        <f>ROUND($U$114*$J$114,2)</f>
        <v>186.96</v>
      </c>
      <c r="P114" s="432"/>
      <c r="Q114" s="99" t="s">
        <v>1595</v>
      </c>
      <c r="R114" s="16"/>
      <c r="S114" s="103"/>
      <c r="T114" s="104" t="s">
        <v>1515</v>
      </c>
      <c r="U114" s="68">
        <f>$K$114+$L$114</f>
        <v>93.47999999999999</v>
      </c>
      <c r="V114" s="68">
        <f>ROUND($K$114*$J$114,2)</f>
        <v>186.96</v>
      </c>
      <c r="W114" s="68">
        <f>ROUND($L$114*$J$114,2)</f>
        <v>0</v>
      </c>
      <c r="Z114" s="105">
        <v>2.2000000000000001E-4</v>
      </c>
      <c r="AA114" s="105">
        <f>$Z$114*$J$114</f>
        <v>4.4000000000000002E-4</v>
      </c>
      <c r="AB114" s="105">
        <v>0</v>
      </c>
      <c r="AC114" s="106">
        <f>$AB$114*$J$114</f>
        <v>0</v>
      </c>
      <c r="AK114" s="63" t="s">
        <v>1582</v>
      </c>
      <c r="AM114" s="63" t="s">
        <v>1578</v>
      </c>
      <c r="AN114" s="63" t="s">
        <v>1536</v>
      </c>
      <c r="AR114" s="63" t="s">
        <v>1577</v>
      </c>
      <c r="AX114" s="107">
        <f>IF($T$114="základní",$O$114,0)</f>
        <v>186.96</v>
      </c>
      <c r="AY114" s="107">
        <f>IF($T$114="snížená",$O$114,0)</f>
        <v>0</v>
      </c>
      <c r="AZ114" s="107">
        <f>IF($T$114="zákl. přenesená",$O$114,0)</f>
        <v>0</v>
      </c>
      <c r="BA114" s="107">
        <f>IF($T$114="sníž. přenesená",$O$114,0)</f>
        <v>0</v>
      </c>
      <c r="BB114" s="107">
        <f>IF($T$114="nulová",$O$114,0)</f>
        <v>0</v>
      </c>
      <c r="BC114" s="63" t="s">
        <v>1501</v>
      </c>
      <c r="BD114" s="107">
        <f>ROUND($U$114*$J$114,2)</f>
        <v>186.96</v>
      </c>
      <c r="BE114" s="63" t="s">
        <v>1582</v>
      </c>
      <c r="BF114" s="63" t="s">
        <v>1900</v>
      </c>
    </row>
    <row r="115" spans="1:58" s="3" customFormat="1" ht="27" customHeight="1">
      <c r="A115" s="16"/>
      <c r="B115" s="100" t="s">
        <v>1901</v>
      </c>
      <c r="C115" s="100" t="s">
        <v>1578</v>
      </c>
      <c r="D115" s="98" t="s">
        <v>1902</v>
      </c>
      <c r="E115" s="431" t="s">
        <v>1903</v>
      </c>
      <c r="F115" s="432"/>
      <c r="G115" s="432"/>
      <c r="H115" s="432"/>
      <c r="I115" s="100" t="s">
        <v>1594</v>
      </c>
      <c r="J115" s="101">
        <v>2</v>
      </c>
      <c r="K115" s="424">
        <v>78.72</v>
      </c>
      <c r="L115" s="425"/>
      <c r="M115" s="425"/>
      <c r="N115" s="426"/>
      <c r="O115" s="383">
        <f>ROUND($U$115*$J$115,2)</f>
        <v>157.44</v>
      </c>
      <c r="P115" s="432"/>
      <c r="Q115" s="99" t="s">
        <v>1595</v>
      </c>
      <c r="R115" s="16"/>
      <c r="S115" s="103"/>
      <c r="T115" s="104" t="s">
        <v>1515</v>
      </c>
      <c r="U115" s="68">
        <f>$K$115+$L$115</f>
        <v>78.72</v>
      </c>
      <c r="V115" s="68">
        <f>ROUND($K$115*$J$115,2)</f>
        <v>157.44</v>
      </c>
      <c r="W115" s="68">
        <f>ROUND($L$115*$J$115,2)</f>
        <v>0</v>
      </c>
      <c r="Z115" s="105">
        <v>2.1000000000000001E-4</v>
      </c>
      <c r="AA115" s="105">
        <f>$Z$115*$J$115</f>
        <v>4.2000000000000002E-4</v>
      </c>
      <c r="AB115" s="105">
        <v>0</v>
      </c>
      <c r="AC115" s="106">
        <f>$AB$115*$J$115</f>
        <v>0</v>
      </c>
      <c r="AK115" s="63" t="s">
        <v>1582</v>
      </c>
      <c r="AM115" s="63" t="s">
        <v>1578</v>
      </c>
      <c r="AN115" s="63" t="s">
        <v>1536</v>
      </c>
      <c r="AR115" s="63" t="s">
        <v>1577</v>
      </c>
      <c r="AX115" s="107">
        <f>IF($T$115="základní",$O$115,0)</f>
        <v>157.44</v>
      </c>
      <c r="AY115" s="107">
        <f>IF($T$115="snížená",$O$115,0)</f>
        <v>0</v>
      </c>
      <c r="AZ115" s="107">
        <f>IF($T$115="zákl. přenesená",$O$115,0)</f>
        <v>0</v>
      </c>
      <c r="BA115" s="107">
        <f>IF($T$115="sníž. přenesená",$O$115,0)</f>
        <v>0</v>
      </c>
      <c r="BB115" s="107">
        <f>IF($T$115="nulová",$O$115,0)</f>
        <v>0</v>
      </c>
      <c r="BC115" s="63" t="s">
        <v>1501</v>
      </c>
      <c r="BD115" s="107">
        <f>ROUND($U$115*$J$115,2)</f>
        <v>157.44</v>
      </c>
      <c r="BE115" s="63" t="s">
        <v>1582</v>
      </c>
      <c r="BF115" s="63" t="s">
        <v>1904</v>
      </c>
    </row>
    <row r="116" spans="1:58" s="3" customFormat="1" ht="15.75" customHeight="1">
      <c r="A116" s="16"/>
      <c r="B116" s="100" t="s">
        <v>1913</v>
      </c>
      <c r="C116" s="100" t="s">
        <v>1578</v>
      </c>
      <c r="D116" s="98" t="s">
        <v>1914</v>
      </c>
      <c r="E116" s="431" t="s">
        <v>1915</v>
      </c>
      <c r="F116" s="432"/>
      <c r="G116" s="432"/>
      <c r="H116" s="432"/>
      <c r="I116" s="100" t="s">
        <v>1594</v>
      </c>
      <c r="J116" s="101">
        <v>6</v>
      </c>
      <c r="K116" s="424">
        <v>4.92</v>
      </c>
      <c r="L116" s="425"/>
      <c r="M116" s="425"/>
      <c r="N116" s="426"/>
      <c r="O116" s="383">
        <f>ROUND($U$116*$J$116,2)</f>
        <v>29.52</v>
      </c>
      <c r="P116" s="432"/>
      <c r="Q116" s="99" t="s">
        <v>1595</v>
      </c>
      <c r="R116" s="16"/>
      <c r="S116" s="103"/>
      <c r="T116" s="104" t="s">
        <v>1515</v>
      </c>
      <c r="U116" s="68">
        <f>$K$116+$L$116</f>
        <v>4.92</v>
      </c>
      <c r="V116" s="68">
        <f>ROUND($K$116*$J$116,2)</f>
        <v>29.52</v>
      </c>
      <c r="W116" s="68">
        <f>ROUND($L$116*$J$116,2)</f>
        <v>0</v>
      </c>
      <c r="Z116" s="105">
        <v>2.4000000000000001E-4</v>
      </c>
      <c r="AA116" s="105">
        <f>$Z$116*$J$116</f>
        <v>1.4400000000000001E-3</v>
      </c>
      <c r="AB116" s="105">
        <v>0</v>
      </c>
      <c r="AC116" s="106">
        <f>$AB$116*$J$116</f>
        <v>0</v>
      </c>
      <c r="AK116" s="63" t="s">
        <v>1582</v>
      </c>
      <c r="AM116" s="63" t="s">
        <v>1578</v>
      </c>
      <c r="AN116" s="63" t="s">
        <v>1536</v>
      </c>
      <c r="AR116" s="63" t="s">
        <v>1577</v>
      </c>
      <c r="AX116" s="107">
        <f>IF($T$116="základní",$O$116,0)</f>
        <v>29.52</v>
      </c>
      <c r="AY116" s="107">
        <f>IF($T$116="snížená",$O$116,0)</f>
        <v>0</v>
      </c>
      <c r="AZ116" s="107">
        <f>IF($T$116="zákl. přenesená",$O$116,0)</f>
        <v>0</v>
      </c>
      <c r="BA116" s="107">
        <f>IF($T$116="sníž. přenesená",$O$116,0)</f>
        <v>0</v>
      </c>
      <c r="BB116" s="107">
        <f>IF($T$116="nulová",$O$116,0)</f>
        <v>0</v>
      </c>
      <c r="BC116" s="63" t="s">
        <v>1501</v>
      </c>
      <c r="BD116" s="107">
        <f>ROUND($U$116*$J$116,2)</f>
        <v>29.52</v>
      </c>
      <c r="BE116" s="63" t="s">
        <v>1582</v>
      </c>
      <c r="BF116" s="63" t="s">
        <v>1916</v>
      </c>
    </row>
    <row r="117" spans="1:58" s="3" customFormat="1" ht="27" customHeight="1">
      <c r="A117" s="16"/>
      <c r="B117" s="100" t="s">
        <v>1917</v>
      </c>
      <c r="C117" s="100" t="s">
        <v>1578</v>
      </c>
      <c r="D117" s="98" t="s">
        <v>1616</v>
      </c>
      <c r="E117" s="431" t="s">
        <v>1617</v>
      </c>
      <c r="F117" s="432"/>
      <c r="G117" s="432"/>
      <c r="H117" s="432"/>
      <c r="I117" s="100" t="s">
        <v>1618</v>
      </c>
      <c r="J117" s="101">
        <v>3.0000000000000001E-3</v>
      </c>
      <c r="K117" s="424">
        <v>478.88</v>
      </c>
      <c r="L117" s="425"/>
      <c r="M117" s="425"/>
      <c r="N117" s="426"/>
      <c r="O117" s="383">
        <f>ROUND($U$117*$J$117,2)</f>
        <v>1.44</v>
      </c>
      <c r="P117" s="432"/>
      <c r="Q117" s="99" t="s">
        <v>1595</v>
      </c>
      <c r="R117" s="16"/>
      <c r="S117" s="103"/>
      <c r="T117" s="104" t="s">
        <v>1515</v>
      </c>
      <c r="U117" s="68">
        <f>$K$117+$L$117</f>
        <v>478.88</v>
      </c>
      <c r="V117" s="68">
        <f>ROUND($K$117*$J$117,2)</f>
        <v>1.44</v>
      </c>
      <c r="W117" s="68">
        <f>ROUND($L$117*$J$117,2)</f>
        <v>0</v>
      </c>
      <c r="Z117" s="105">
        <v>0</v>
      </c>
      <c r="AA117" s="105">
        <f>$Z$117*$J$117</f>
        <v>0</v>
      </c>
      <c r="AB117" s="105">
        <v>0</v>
      </c>
      <c r="AC117" s="106">
        <f>$AB$117*$J$117</f>
        <v>0</v>
      </c>
      <c r="AK117" s="63" t="s">
        <v>1582</v>
      </c>
      <c r="AM117" s="63" t="s">
        <v>1578</v>
      </c>
      <c r="AN117" s="63" t="s">
        <v>1536</v>
      </c>
      <c r="AR117" s="63" t="s">
        <v>1577</v>
      </c>
      <c r="AX117" s="107">
        <f>IF($T$117="základní",$O$117,0)</f>
        <v>1.44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1.44</v>
      </c>
      <c r="BE117" s="63" t="s">
        <v>1582</v>
      </c>
      <c r="BF117" s="63" t="s">
        <v>1619</v>
      </c>
    </row>
    <row r="118" spans="1:58" s="87" customFormat="1" ht="30.75" customHeight="1">
      <c r="A118" s="88"/>
      <c r="C118" s="96" t="s">
        <v>1626</v>
      </c>
      <c r="L118" s="433">
        <f>$BD$118</f>
        <v>572.20000000000005</v>
      </c>
      <c r="M118" s="434"/>
      <c r="N118" s="434"/>
      <c r="O118" s="435" t="s">
        <v>1576</v>
      </c>
      <c r="P118" s="434"/>
      <c r="R118" s="88"/>
      <c r="S118" s="91"/>
      <c r="V118" s="92">
        <f>SUM($V$119:$V$121)</f>
        <v>572.20000000000005</v>
      </c>
      <c r="W118" s="92">
        <f>SUM($W$119:$W$121)</f>
        <v>0</v>
      </c>
      <c r="Y118" s="93">
        <f>SUM($Y$119:$Y$121)</f>
        <v>0</v>
      </c>
      <c r="AA118" s="93">
        <f>SUM($AA$119:$AA$121)</f>
        <v>1.294E-2</v>
      </c>
      <c r="AC118" s="94">
        <f>SUM($AC$119:$AC$121)</f>
        <v>0</v>
      </c>
      <c r="AK118" s="90" t="s">
        <v>1536</v>
      </c>
      <c r="AM118" s="90" t="s">
        <v>1530</v>
      </c>
      <c r="AN118" s="90" t="s">
        <v>1501</v>
      </c>
      <c r="AR118" s="90" t="s">
        <v>1577</v>
      </c>
      <c r="BD118" s="95">
        <f>SUM($BD$119:$BD$121)</f>
        <v>572.20000000000005</v>
      </c>
    </row>
    <row r="119" spans="1:58" s="3" customFormat="1" ht="27" customHeight="1">
      <c r="A119" s="16"/>
      <c r="B119" s="100" t="s">
        <v>1918</v>
      </c>
      <c r="C119" s="100" t="s">
        <v>1578</v>
      </c>
      <c r="D119" s="98" t="s">
        <v>1919</v>
      </c>
      <c r="E119" s="431" t="s">
        <v>1920</v>
      </c>
      <c r="F119" s="432"/>
      <c r="G119" s="432"/>
      <c r="H119" s="432"/>
      <c r="I119" s="100" t="s">
        <v>1921</v>
      </c>
      <c r="J119" s="101">
        <v>2</v>
      </c>
      <c r="K119" s="424">
        <v>101.67999999999999</v>
      </c>
      <c r="L119" s="425"/>
      <c r="M119" s="425"/>
      <c r="N119" s="426"/>
      <c r="O119" s="383">
        <f>ROUND($U$119*$J$119,2)</f>
        <v>203.36</v>
      </c>
      <c r="P119" s="432"/>
      <c r="Q119" s="99" t="s">
        <v>1595</v>
      </c>
      <c r="R119" s="16"/>
      <c r="S119" s="103"/>
      <c r="T119" s="104" t="s">
        <v>1515</v>
      </c>
      <c r="U119" s="68">
        <f>$K$119+$L$119</f>
        <v>101.67999999999999</v>
      </c>
      <c r="V119" s="68">
        <f>ROUND($K$119*$J$119,2)</f>
        <v>203.36</v>
      </c>
      <c r="W119" s="68">
        <f>ROUND($L$119*$J$119,2)</f>
        <v>0</v>
      </c>
      <c r="Z119" s="105">
        <v>6.9999999999999994E-5</v>
      </c>
      <c r="AA119" s="105">
        <f>$Z$119*$J$119</f>
        <v>1.3999999999999999E-4</v>
      </c>
      <c r="AB119" s="105">
        <v>0</v>
      </c>
      <c r="AC119" s="106">
        <f>$AB$119*$J$119</f>
        <v>0</v>
      </c>
      <c r="AK119" s="63" t="s">
        <v>1582</v>
      </c>
      <c r="AM119" s="63" t="s">
        <v>1578</v>
      </c>
      <c r="AN119" s="63" t="s">
        <v>1536</v>
      </c>
      <c r="AR119" s="63" t="s">
        <v>1577</v>
      </c>
      <c r="AX119" s="107">
        <f>IF($T$119="základní",$O$119,0)</f>
        <v>203.36</v>
      </c>
      <c r="AY119" s="107">
        <f>IF($T$119="snížená",$O$119,0)</f>
        <v>0</v>
      </c>
      <c r="AZ119" s="107">
        <f>IF($T$119="zákl. přenesená",$O$119,0)</f>
        <v>0</v>
      </c>
      <c r="BA119" s="107">
        <f>IF($T$119="sníž. přenesená",$O$119,0)</f>
        <v>0</v>
      </c>
      <c r="BB119" s="107">
        <f>IF($T$119="nulová",$O$119,0)</f>
        <v>0</v>
      </c>
      <c r="BC119" s="63" t="s">
        <v>1501</v>
      </c>
      <c r="BD119" s="107">
        <f>ROUND($U$119*$J$119,2)</f>
        <v>203.36</v>
      </c>
      <c r="BE119" s="63" t="s">
        <v>1582</v>
      </c>
      <c r="BF119" s="63" t="s">
        <v>1922</v>
      </c>
    </row>
    <row r="120" spans="1:58" s="3" customFormat="1" ht="27" customHeight="1">
      <c r="A120" s="16"/>
      <c r="B120" s="113" t="s">
        <v>1923</v>
      </c>
      <c r="C120" s="113" t="s">
        <v>1651</v>
      </c>
      <c r="D120" s="114" t="s">
        <v>1924</v>
      </c>
      <c r="E120" s="438" t="s">
        <v>1925</v>
      </c>
      <c r="F120" s="439"/>
      <c r="G120" s="439"/>
      <c r="H120" s="439"/>
      <c r="I120" s="113" t="s">
        <v>1594</v>
      </c>
      <c r="J120" s="115">
        <v>8</v>
      </c>
      <c r="K120" s="427">
        <v>45.099999999999994</v>
      </c>
      <c r="L120" s="428"/>
      <c r="M120" s="428"/>
      <c r="N120" s="429"/>
      <c r="O120" s="440">
        <f>ROUND($U$120*$J$120,2)</f>
        <v>360.8</v>
      </c>
      <c r="P120" s="441"/>
      <c r="Q120" s="99" t="s">
        <v>1595</v>
      </c>
      <c r="R120" s="16"/>
      <c r="S120" s="103"/>
      <c r="T120" s="104" t="s">
        <v>1515</v>
      </c>
      <c r="U120" s="68">
        <f>$K$120+$L$120</f>
        <v>45.099999999999994</v>
      </c>
      <c r="V120" s="68">
        <f>ROUND($K$120*$J$120,2)</f>
        <v>360.8</v>
      </c>
      <c r="W120" s="68">
        <f>ROUND($L$120*$J$120,2)</f>
        <v>0</v>
      </c>
      <c r="Z120" s="105">
        <v>1.6000000000000001E-3</v>
      </c>
      <c r="AA120" s="105">
        <f>$Z$120*$J$120</f>
        <v>1.2800000000000001E-2</v>
      </c>
      <c r="AB120" s="105">
        <v>0</v>
      </c>
      <c r="AC120" s="106">
        <f>$AB$120*$J$120</f>
        <v>0</v>
      </c>
      <c r="AK120" s="63" t="s">
        <v>1654</v>
      </c>
      <c r="AM120" s="63" t="s">
        <v>1651</v>
      </c>
      <c r="AN120" s="63" t="s">
        <v>1536</v>
      </c>
      <c r="AR120" s="63" t="s">
        <v>1577</v>
      </c>
      <c r="AX120" s="107">
        <f>IF($T$120="základní",$O$120,0)</f>
        <v>360.8</v>
      </c>
      <c r="AY120" s="107">
        <f>IF($T$120="snížená",$O$120,0)</f>
        <v>0</v>
      </c>
      <c r="AZ120" s="107">
        <f>IF($T$120="zákl. přenesená",$O$120,0)</f>
        <v>0</v>
      </c>
      <c r="BA120" s="107">
        <f>IF($T$120="sníž. přenesená",$O$120,0)</f>
        <v>0</v>
      </c>
      <c r="BB120" s="107">
        <f>IF($T$120="nulová",$O$120,0)</f>
        <v>0</v>
      </c>
      <c r="BC120" s="63" t="s">
        <v>1501</v>
      </c>
      <c r="BD120" s="107">
        <f>ROUND($U$120*$J$120,2)</f>
        <v>360.8</v>
      </c>
      <c r="BE120" s="63" t="s">
        <v>1582</v>
      </c>
      <c r="BF120" s="63" t="s">
        <v>1926</v>
      </c>
    </row>
    <row r="121" spans="1:58" s="3" customFormat="1" ht="27" customHeight="1">
      <c r="A121" s="16"/>
      <c r="B121" s="100" t="s">
        <v>1927</v>
      </c>
      <c r="C121" s="100" t="s">
        <v>1578</v>
      </c>
      <c r="D121" s="98" t="s">
        <v>1928</v>
      </c>
      <c r="E121" s="431" t="s">
        <v>1929</v>
      </c>
      <c r="F121" s="432"/>
      <c r="G121" s="432"/>
      <c r="H121" s="432"/>
      <c r="I121" s="100" t="s">
        <v>1618</v>
      </c>
      <c r="J121" s="101">
        <v>1.2999999999999999E-2</v>
      </c>
      <c r="K121" s="424">
        <v>618.28</v>
      </c>
      <c r="L121" s="425"/>
      <c r="M121" s="425"/>
      <c r="N121" s="426"/>
      <c r="O121" s="383">
        <f>ROUND($U$121*$J$121,2)</f>
        <v>8.0399999999999991</v>
      </c>
      <c r="P121" s="432"/>
      <c r="Q121" s="99" t="s">
        <v>1595</v>
      </c>
      <c r="R121" s="16"/>
      <c r="S121" s="103"/>
      <c r="T121" s="104" t="s">
        <v>1515</v>
      </c>
      <c r="U121" s="68">
        <f>$K$121+$L$121</f>
        <v>618.28</v>
      </c>
      <c r="V121" s="68">
        <f>ROUND($K$121*$J$121,2)</f>
        <v>8.0399999999999991</v>
      </c>
      <c r="W121" s="68">
        <f>ROUND($L$121*$J$121,2)</f>
        <v>0</v>
      </c>
      <c r="Z121" s="105">
        <v>0</v>
      </c>
      <c r="AA121" s="105">
        <f>$Z$121*$J$121</f>
        <v>0</v>
      </c>
      <c r="AB121" s="105">
        <v>0</v>
      </c>
      <c r="AC121" s="106">
        <f>$AB$121*$J$121</f>
        <v>0</v>
      </c>
      <c r="AK121" s="63" t="s">
        <v>1582</v>
      </c>
      <c r="AM121" s="63" t="s">
        <v>1578</v>
      </c>
      <c r="AN121" s="63" t="s">
        <v>1536</v>
      </c>
      <c r="AR121" s="63" t="s">
        <v>1577</v>
      </c>
      <c r="AX121" s="107">
        <f>IF($T$121="základní",$O$121,0)</f>
        <v>8.0399999999999991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8.0399999999999991</v>
      </c>
      <c r="BE121" s="63" t="s">
        <v>1582</v>
      </c>
      <c r="BF121" s="63" t="s">
        <v>1930</v>
      </c>
    </row>
    <row r="122" spans="1:58" s="87" customFormat="1" ht="30.75" customHeight="1">
      <c r="A122" s="88"/>
      <c r="C122" s="96" t="s">
        <v>1627</v>
      </c>
      <c r="L122" s="433">
        <f>$BD$122</f>
        <v>1034.8399999999999</v>
      </c>
      <c r="M122" s="434"/>
      <c r="N122" s="434"/>
      <c r="O122" s="435" t="s">
        <v>1576</v>
      </c>
      <c r="P122" s="434"/>
      <c r="R122" s="88"/>
      <c r="S122" s="91"/>
      <c r="V122" s="92">
        <f>SUM($V$123:$V$124)</f>
        <v>1034.8399999999999</v>
      </c>
      <c r="W122" s="92">
        <f>SUM($W$123:$W$124)</f>
        <v>0</v>
      </c>
      <c r="Y122" s="93">
        <f>SUM($Y$123:$Y$124)</f>
        <v>0</v>
      </c>
      <c r="AA122" s="93">
        <f>SUM($AA$123:$AA$124)</f>
        <v>4.62E-3</v>
      </c>
      <c r="AC122" s="94">
        <f>SUM($AC$123:$AC$124)</f>
        <v>0</v>
      </c>
      <c r="AK122" s="90" t="s">
        <v>1536</v>
      </c>
      <c r="AM122" s="90" t="s">
        <v>1530</v>
      </c>
      <c r="AN122" s="90" t="s">
        <v>1501</v>
      </c>
      <c r="AR122" s="90" t="s">
        <v>1577</v>
      </c>
      <c r="BD122" s="95">
        <f>SUM($BD$123:$BD$124)</f>
        <v>1034.8399999999999</v>
      </c>
    </row>
    <row r="123" spans="1:58" s="3" customFormat="1" ht="27" customHeight="1">
      <c r="A123" s="16"/>
      <c r="B123" s="100" t="s">
        <v>1931</v>
      </c>
      <c r="C123" s="100" t="s">
        <v>1578</v>
      </c>
      <c r="D123" s="98" t="s">
        <v>1932</v>
      </c>
      <c r="E123" s="431" t="s">
        <v>1933</v>
      </c>
      <c r="F123" s="432"/>
      <c r="G123" s="432"/>
      <c r="H123" s="432"/>
      <c r="I123" s="100" t="s">
        <v>1632</v>
      </c>
      <c r="J123" s="101">
        <v>2</v>
      </c>
      <c r="K123" s="424">
        <v>57.4</v>
      </c>
      <c r="L123" s="425"/>
      <c r="M123" s="425"/>
      <c r="N123" s="426"/>
      <c r="O123" s="383">
        <f>ROUND($U$123*$J$123,2)</f>
        <v>114.8</v>
      </c>
      <c r="P123" s="432"/>
      <c r="Q123" s="99" t="s">
        <v>1595</v>
      </c>
      <c r="R123" s="16"/>
      <c r="S123" s="103"/>
      <c r="T123" s="104" t="s">
        <v>1515</v>
      </c>
      <c r="U123" s="68">
        <f>$K$123+$L$123</f>
        <v>57.4</v>
      </c>
      <c r="V123" s="68">
        <f>ROUND($K$123*$J$123,2)</f>
        <v>114.8</v>
      </c>
      <c r="W123" s="68">
        <f>ROUND($L$123*$J$123,2)</f>
        <v>0</v>
      </c>
      <c r="Z123" s="105">
        <v>2.7E-4</v>
      </c>
      <c r="AA123" s="105">
        <f>$Z$123*$J$123</f>
        <v>5.4000000000000001E-4</v>
      </c>
      <c r="AB123" s="105">
        <v>0</v>
      </c>
      <c r="AC123" s="106">
        <f>$AB$123*$J$123</f>
        <v>0</v>
      </c>
      <c r="AK123" s="63" t="s">
        <v>1582</v>
      </c>
      <c r="AM123" s="63" t="s">
        <v>1578</v>
      </c>
      <c r="AN123" s="63" t="s">
        <v>1536</v>
      </c>
      <c r="AR123" s="63" t="s">
        <v>1577</v>
      </c>
      <c r="AX123" s="107">
        <f>IF($T$123="základní",$O$123,0)</f>
        <v>114.8</v>
      </c>
      <c r="AY123" s="107">
        <f>IF($T$123="snížená",$O$123,0)</f>
        <v>0</v>
      </c>
      <c r="AZ123" s="107">
        <f>IF($T$123="zákl. přenesená",$O$123,0)</f>
        <v>0</v>
      </c>
      <c r="BA123" s="107">
        <f>IF($T$123="sníž. přenesená",$O$123,0)</f>
        <v>0</v>
      </c>
      <c r="BB123" s="107">
        <f>IF($T$123="nulová",$O$123,0)</f>
        <v>0</v>
      </c>
      <c r="BC123" s="63" t="s">
        <v>1501</v>
      </c>
      <c r="BD123" s="107">
        <f>ROUND($U$123*$J$123,2)</f>
        <v>114.8</v>
      </c>
      <c r="BE123" s="63" t="s">
        <v>1582</v>
      </c>
      <c r="BF123" s="63" t="s">
        <v>1934</v>
      </c>
    </row>
    <row r="124" spans="1:58" s="3" customFormat="1" ht="39" customHeight="1">
      <c r="A124" s="16"/>
      <c r="B124" s="100" t="s">
        <v>1654</v>
      </c>
      <c r="C124" s="100" t="s">
        <v>1578</v>
      </c>
      <c r="D124" s="98" t="s">
        <v>1935</v>
      </c>
      <c r="E124" s="431" t="s">
        <v>1936</v>
      </c>
      <c r="F124" s="432"/>
      <c r="G124" s="432"/>
      <c r="H124" s="432"/>
      <c r="I124" s="100" t="s">
        <v>1648</v>
      </c>
      <c r="J124" s="101">
        <v>34</v>
      </c>
      <c r="K124" s="424">
        <v>27.06</v>
      </c>
      <c r="L124" s="425"/>
      <c r="M124" s="425"/>
      <c r="N124" s="426"/>
      <c r="O124" s="383">
        <f>ROUND($U$124*$J$124,2)</f>
        <v>920.04</v>
      </c>
      <c r="P124" s="432"/>
      <c r="Q124" s="99" t="s">
        <v>1595</v>
      </c>
      <c r="R124" s="16"/>
      <c r="S124" s="103"/>
      <c r="T124" s="108" t="s">
        <v>1515</v>
      </c>
      <c r="U124" s="109">
        <f>$K$124+$L$124</f>
        <v>27.06</v>
      </c>
      <c r="V124" s="109">
        <f>ROUND($K$124*$J$124,2)</f>
        <v>920.04</v>
      </c>
      <c r="W124" s="109">
        <f>ROUND($L$124*$J$124,2)</f>
        <v>0</v>
      </c>
      <c r="X124" s="110"/>
      <c r="Y124" s="110"/>
      <c r="Z124" s="111">
        <v>1.2E-4</v>
      </c>
      <c r="AA124" s="111">
        <f>$Z$124*$J$124</f>
        <v>4.0800000000000003E-3</v>
      </c>
      <c r="AB124" s="111">
        <v>0</v>
      </c>
      <c r="AC124" s="112">
        <f>$AB$124*$J$124</f>
        <v>0</v>
      </c>
      <c r="AK124" s="63" t="s">
        <v>1582</v>
      </c>
      <c r="AM124" s="63" t="s">
        <v>1578</v>
      </c>
      <c r="AN124" s="63" t="s">
        <v>1536</v>
      </c>
      <c r="AR124" s="63" t="s">
        <v>1577</v>
      </c>
      <c r="AX124" s="107">
        <f>IF($T$124="základní",$O$124,0)</f>
        <v>920.04</v>
      </c>
      <c r="AY124" s="107">
        <f>IF($T$124="snížená",$O$124,0)</f>
        <v>0</v>
      </c>
      <c r="AZ124" s="107">
        <f>IF($T$124="zákl. přenesená",$O$124,0)</f>
        <v>0</v>
      </c>
      <c r="BA124" s="107">
        <f>IF($T$124="sníž. přenesená",$O$124,0)</f>
        <v>0</v>
      </c>
      <c r="BB124" s="107">
        <f>IF($T$124="nulová",$O$124,0)</f>
        <v>0</v>
      </c>
      <c r="BC124" s="63" t="s">
        <v>1501</v>
      </c>
      <c r="BD124" s="107">
        <f>ROUND($U$124*$J$124,2)</f>
        <v>920.04</v>
      </c>
      <c r="BE124" s="63" t="s">
        <v>1582</v>
      </c>
      <c r="BF124" s="63" t="s">
        <v>1937</v>
      </c>
    </row>
    <row r="125" spans="1:58" s="3" customFormat="1" ht="7.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16"/>
    </row>
  </sheetData>
  <mergeCells count="196">
    <mergeCell ref="L112:P112"/>
    <mergeCell ref="L118:P118"/>
    <mergeCell ref="L122:P122"/>
    <mergeCell ref="E121:H121"/>
    <mergeCell ref="O121:P121"/>
    <mergeCell ref="E116:H116"/>
    <mergeCell ref="O116:P116"/>
    <mergeCell ref="K114:N114"/>
    <mergeCell ref="E113:H113"/>
    <mergeCell ref="O113:P113"/>
    <mergeCell ref="E124:H124"/>
    <mergeCell ref="O124:P124"/>
    <mergeCell ref="L77:P77"/>
    <mergeCell ref="L78:P78"/>
    <mergeCell ref="L79:P79"/>
    <mergeCell ref="L81:P81"/>
    <mergeCell ref="L84:P84"/>
    <mergeCell ref="L85:P85"/>
    <mergeCell ref="L90:P90"/>
    <mergeCell ref="L100:P100"/>
    <mergeCell ref="E123:H123"/>
    <mergeCell ref="O123:P123"/>
    <mergeCell ref="E119:H119"/>
    <mergeCell ref="O119:P119"/>
    <mergeCell ref="E120:H120"/>
    <mergeCell ref="O120:P120"/>
    <mergeCell ref="K119:N119"/>
    <mergeCell ref="K121:N121"/>
    <mergeCell ref="K123:N123"/>
    <mergeCell ref="K113:N113"/>
    <mergeCell ref="E117:H117"/>
    <mergeCell ref="O117:P117"/>
    <mergeCell ref="E114:H114"/>
    <mergeCell ref="O114:P114"/>
    <mergeCell ref="E115:H115"/>
    <mergeCell ref="O115:P115"/>
    <mergeCell ref="E111:H111"/>
    <mergeCell ref="O111:P111"/>
    <mergeCell ref="K111:N111"/>
    <mergeCell ref="E108:H108"/>
    <mergeCell ref="O108:P108"/>
    <mergeCell ref="E110:H110"/>
    <mergeCell ref="O110:P110"/>
    <mergeCell ref="K109:N109"/>
    <mergeCell ref="K110:N110"/>
    <mergeCell ref="K107:N107"/>
    <mergeCell ref="K108:N108"/>
    <mergeCell ref="E109:H109"/>
    <mergeCell ref="O109:P109"/>
    <mergeCell ref="E107:H107"/>
    <mergeCell ref="O107:P107"/>
    <mergeCell ref="E106:H106"/>
    <mergeCell ref="O106:P106"/>
    <mergeCell ref="K105:N105"/>
    <mergeCell ref="K106:N106"/>
    <mergeCell ref="E105:H105"/>
    <mergeCell ref="O105:P105"/>
    <mergeCell ref="E104:H104"/>
    <mergeCell ref="O104:P104"/>
    <mergeCell ref="K103:N103"/>
    <mergeCell ref="K104:N104"/>
    <mergeCell ref="E103:H103"/>
    <mergeCell ref="O103:P103"/>
    <mergeCell ref="E102:H102"/>
    <mergeCell ref="O102:P102"/>
    <mergeCell ref="K101:N101"/>
    <mergeCell ref="K102:N102"/>
    <mergeCell ref="E101:H101"/>
    <mergeCell ref="O101:P101"/>
    <mergeCell ref="E99:H99"/>
    <mergeCell ref="O99:P99"/>
    <mergeCell ref="K98:N98"/>
    <mergeCell ref="K99:N99"/>
    <mergeCell ref="E98:H98"/>
    <mergeCell ref="O98:P98"/>
    <mergeCell ref="E97:H97"/>
    <mergeCell ref="O97:P97"/>
    <mergeCell ref="K96:N96"/>
    <mergeCell ref="K97:N97"/>
    <mergeCell ref="E96:H96"/>
    <mergeCell ref="O96:P96"/>
    <mergeCell ref="E95:H95"/>
    <mergeCell ref="O95:P95"/>
    <mergeCell ref="K94:N94"/>
    <mergeCell ref="K95:N95"/>
    <mergeCell ref="E94:H94"/>
    <mergeCell ref="O94:P94"/>
    <mergeCell ref="E93:H93"/>
    <mergeCell ref="O93:P93"/>
    <mergeCell ref="K92:N92"/>
    <mergeCell ref="K93:N93"/>
    <mergeCell ref="E92:H92"/>
    <mergeCell ref="O92:P92"/>
    <mergeCell ref="E91:H91"/>
    <mergeCell ref="O91:P91"/>
    <mergeCell ref="K89:N89"/>
    <mergeCell ref="K91:N91"/>
    <mergeCell ref="E89:H89"/>
    <mergeCell ref="O89:P89"/>
    <mergeCell ref="O82:P82"/>
    <mergeCell ref="E83:H83"/>
    <mergeCell ref="O83:P83"/>
    <mergeCell ref="E87:H87"/>
    <mergeCell ref="O87:P87"/>
    <mergeCell ref="E88:H88"/>
    <mergeCell ref="O88:P88"/>
    <mergeCell ref="K88:N88"/>
    <mergeCell ref="K87:N87"/>
    <mergeCell ref="L73:P73"/>
    <mergeCell ref="E76:H76"/>
    <mergeCell ref="O76:P76"/>
    <mergeCell ref="K76:N76"/>
    <mergeCell ref="E86:H86"/>
    <mergeCell ref="O86:P86"/>
    <mergeCell ref="K82:N82"/>
    <mergeCell ref="K83:N83"/>
    <mergeCell ref="K86:N86"/>
    <mergeCell ref="E82:H82"/>
    <mergeCell ref="E80:H80"/>
    <mergeCell ref="O80:P80"/>
    <mergeCell ref="K80:N80"/>
    <mergeCell ref="G59:I59"/>
    <mergeCell ref="J59:K59"/>
    <mergeCell ref="L59:P59"/>
    <mergeCell ref="B66:Q66"/>
    <mergeCell ref="E68:P68"/>
    <mergeCell ref="E69:P69"/>
    <mergeCell ref="L71:O71"/>
    <mergeCell ref="G57:I57"/>
    <mergeCell ref="J57:K57"/>
    <mergeCell ref="L57:P57"/>
    <mergeCell ref="G58:I58"/>
    <mergeCell ref="J58:K58"/>
    <mergeCell ref="L58:P58"/>
    <mergeCell ref="G55:I55"/>
    <mergeCell ref="J55:K55"/>
    <mergeCell ref="L55:P55"/>
    <mergeCell ref="G56:I56"/>
    <mergeCell ref="J56:K56"/>
    <mergeCell ref="L56:P56"/>
    <mergeCell ref="G53:I53"/>
    <mergeCell ref="J53:K53"/>
    <mergeCell ref="L53:P53"/>
    <mergeCell ref="G54:I54"/>
    <mergeCell ref="J54:K54"/>
    <mergeCell ref="L54:P54"/>
    <mergeCell ref="G51:I51"/>
    <mergeCell ref="J51:K51"/>
    <mergeCell ref="L51:P51"/>
    <mergeCell ref="G52:I52"/>
    <mergeCell ref="J52:K52"/>
    <mergeCell ref="L52:P52"/>
    <mergeCell ref="L42:O42"/>
    <mergeCell ref="L44:P44"/>
    <mergeCell ref="G49:I49"/>
    <mergeCell ref="J49:K49"/>
    <mergeCell ref="L49:P49"/>
    <mergeCell ref="G50:I50"/>
    <mergeCell ref="J50:K50"/>
    <mergeCell ref="L50:P50"/>
    <mergeCell ref="G28:I28"/>
    <mergeCell ref="L28:O28"/>
    <mergeCell ref="G29:I29"/>
    <mergeCell ref="L29:O29"/>
    <mergeCell ref="B47:F47"/>
    <mergeCell ref="G47:I47"/>
    <mergeCell ref="J47:K47"/>
    <mergeCell ref="L47:P47"/>
    <mergeCell ref="E39:P39"/>
    <mergeCell ref="E40:P40"/>
    <mergeCell ref="G25:I25"/>
    <mergeCell ref="L25:O25"/>
    <mergeCell ref="G26:I26"/>
    <mergeCell ref="L26:O26"/>
    <mergeCell ref="G27:I27"/>
    <mergeCell ref="L27:O27"/>
    <mergeCell ref="E16:I16"/>
    <mergeCell ref="B2:Q2"/>
    <mergeCell ref="E4:P4"/>
    <mergeCell ref="E5:P5"/>
    <mergeCell ref="N8:O8"/>
    <mergeCell ref="N10:O10"/>
    <mergeCell ref="N11:O11"/>
    <mergeCell ref="N13:O13"/>
    <mergeCell ref="N14:O14"/>
    <mergeCell ref="N16:O16"/>
    <mergeCell ref="K124:N124"/>
    <mergeCell ref="K120:N120"/>
    <mergeCell ref="K115:N115"/>
    <mergeCell ref="K116:N116"/>
    <mergeCell ref="K117:N117"/>
    <mergeCell ref="N17:O17"/>
    <mergeCell ref="D20:O20"/>
    <mergeCell ref="K31:O31"/>
    <mergeCell ref="B37:Q37"/>
    <mergeCell ref="L23:O23"/>
  </mergeCells>
  <phoneticPr fontId="27" type="noConversion"/>
  <pageMargins left="0.59027779102325439" right="0.59027779102325439" top="0.59027779102325439" bottom="0.59027779102325439" header="0" footer="0"/>
  <pageSetup paperSize="9" scale="85" fitToHeight="100" orientation="portrait" blackAndWhite="1" r:id="rId1"/>
  <headerFooter alignWithMargins="0"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70"/>
  <sheetViews>
    <sheetView showGridLines="0" view="pageBreakPreview" zoomScaleSheetLayoutView="100" workbookViewId="0">
      <pane ySplit="1" topLeftCell="A102" activePane="bottomLeft" state="frozenSplit"/>
      <selection pane="bottomLeft" activeCell="AB99" sqref="AB99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74" t="str">
        <f>'[3]Rekapitulace stavby'!$K$6</f>
        <v>132121 - SPŠD-Křimice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1009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997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IF('[3]Rekapitulace stavby'!$E$11="","",'[3]Rekapitulace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IF('[3]Rekapitulace stavby'!$E$17="","",'[3]Rekapitulace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71151.3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71151.3</v>
      </c>
      <c r="H25" s="348"/>
      <c r="I25" s="348"/>
      <c r="L25" s="478">
        <f>G25*0.21</f>
        <v>14941.772999999999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SUM($BC$77:$BC$169)</f>
        <v>0</v>
      </c>
      <c r="H26" s="348"/>
      <c r="I26" s="348"/>
      <c r="L26" s="478">
        <f>SUM($BC$77:$BC$169)*$E$26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SUM($BD$77:$BD$169)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SUM($BE$77:$BE$169)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SUM($BF$77:$BF$169)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86093.08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132121 - SPŠD-Křimice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132121-3_2 - SPŠD Křimice - PS - SO 07 Aula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71151.3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71151.3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64591.3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ROUNDUP($M$126,2)</f>
        <v>6560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ROUNDUP($M$136,2)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ROUNDUP($M$157,2)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ROUNDUP($M$163,2)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ROUNDUP($M$167,2)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132121 - SPŠD-Křimice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132121-3_2 - SPŠD Křimice - PS - SO 07 Aula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23" t="str">
        <f>$E$8</f>
        <v>SPŠD Křimice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123" t="str">
        <f>$D$11</f>
        <v xml:space="preserve"> 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 t="str">
        <f>IF($D$14="","",$D$14)</f>
        <v/>
      </c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71151.3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1.0833499999999998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17758.3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M85+M126</f>
        <v>71151.3</v>
      </c>
      <c r="N84" s="448"/>
      <c r="O84" s="448"/>
      <c r="P84" s="448"/>
      <c r="R84" s="149"/>
      <c r="S84" s="151"/>
      <c r="V84" s="152">
        <f>$V$85+$V$126+$V$136+$V$157+$V$163+$V$167</f>
        <v>0</v>
      </c>
      <c r="X84" s="152">
        <f>$X$85+$X$126+$X$136+$X$157+$X$163+$X$167</f>
        <v>1.0833499999999998</v>
      </c>
      <c r="Z84" s="153">
        <f>$Z$85+$Z$126+$Z$136+$Z$157+$Z$163+$Z$167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$BH$85+$BH$126+$BH$136+$BH$157+$BH$163+$BH$167</f>
        <v>17758.3</v>
      </c>
    </row>
    <row r="85" spans="1:62" s="87" customFormat="1" ht="21" customHeight="1">
      <c r="A85" s="149"/>
      <c r="C85" s="156" t="s">
        <v>324</v>
      </c>
      <c r="M85" s="447">
        <f>SUM(M86:P125)</f>
        <v>64591.3</v>
      </c>
      <c r="N85" s="448"/>
      <c r="O85" s="448"/>
      <c r="P85" s="448"/>
      <c r="R85" s="149"/>
      <c r="S85" s="151"/>
      <c r="V85" s="152">
        <f>SUM($V$86:$V$125)</f>
        <v>0</v>
      </c>
      <c r="X85" s="152">
        <f>SUM($X$86:$X$125)</f>
        <v>1.0107999999999999</v>
      </c>
      <c r="Z85" s="153">
        <f>SUM($Z$86:$Z$125)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SUM($BH$86:$BH$125)</f>
        <v>13448.3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1351</v>
      </c>
      <c r="E86" s="449" t="s">
        <v>1352</v>
      </c>
      <c r="F86" s="432"/>
      <c r="G86" s="432"/>
      <c r="H86" s="432"/>
      <c r="I86" s="161" t="s">
        <v>1594</v>
      </c>
      <c r="J86" s="101">
        <v>1</v>
      </c>
      <c r="K86" s="446">
        <v>13250</v>
      </c>
      <c r="L86" s="432"/>
      <c r="M86" s="383">
        <f t="shared" ref="M86:M91" si="0">J86*K86</f>
        <v>13250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13250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13250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1353</v>
      </c>
      <c r="E87" s="464" t="s">
        <v>1354</v>
      </c>
      <c r="F87" s="441"/>
      <c r="G87" s="441"/>
      <c r="H87" s="441"/>
      <c r="I87" s="188" t="s">
        <v>1594</v>
      </c>
      <c r="J87" s="189">
        <v>1</v>
      </c>
      <c r="K87" s="488">
        <v>48150</v>
      </c>
      <c r="L87" s="441"/>
      <c r="M87" s="440">
        <f t="shared" si="0"/>
        <v>48150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432"/>
      <c r="M88" s="383">
        <f t="shared" si="0"/>
        <v>32.5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32.5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32.5</v>
      </c>
      <c r="BI88" s="63" t="s">
        <v>1582</v>
      </c>
      <c r="BJ88" s="63" t="s">
        <v>1750</v>
      </c>
    </row>
    <row r="89" spans="1:62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88">
        <v>52.5</v>
      </c>
      <c r="L89" s="441"/>
      <c r="M89" s="440">
        <f t="shared" si="0"/>
        <v>52.5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15.75" customHeight="1">
      <c r="A90" s="16"/>
      <c r="B90" s="100">
        <v>5</v>
      </c>
      <c r="C90" s="161" t="s">
        <v>1578</v>
      </c>
      <c r="D90" s="162" t="s">
        <v>1355</v>
      </c>
      <c r="E90" s="449" t="s">
        <v>547</v>
      </c>
      <c r="F90" s="432"/>
      <c r="G90" s="432"/>
      <c r="H90" s="432"/>
      <c r="I90" s="161" t="s">
        <v>1594</v>
      </c>
      <c r="J90" s="101">
        <v>1</v>
      </c>
      <c r="K90" s="446">
        <v>49</v>
      </c>
      <c r="L90" s="432"/>
      <c r="M90" s="383">
        <f t="shared" si="0"/>
        <v>49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1.0800000000000001E-2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49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49</v>
      </c>
      <c r="BI90" s="63" t="s">
        <v>1582</v>
      </c>
      <c r="BJ90" s="63" t="s">
        <v>1764</v>
      </c>
    </row>
    <row r="91" spans="1:62" s="3" customFormat="1" ht="15.75" customHeight="1">
      <c r="A91" s="16"/>
      <c r="B91" s="188">
        <v>6</v>
      </c>
      <c r="C91" s="188" t="s">
        <v>1651</v>
      </c>
      <c r="D91" s="187" t="s">
        <v>1320</v>
      </c>
      <c r="E91" s="464" t="s">
        <v>548</v>
      </c>
      <c r="F91" s="441"/>
      <c r="G91" s="441"/>
      <c r="H91" s="441"/>
      <c r="I91" s="188" t="s">
        <v>1594</v>
      </c>
      <c r="J91" s="189">
        <v>1</v>
      </c>
      <c r="K91" s="488">
        <v>72.5</v>
      </c>
      <c r="L91" s="441"/>
      <c r="M91" s="440">
        <f t="shared" si="0"/>
        <v>72.5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15.75" customHeight="1">
      <c r="A92" s="16"/>
      <c r="B92" s="100">
        <v>7</v>
      </c>
      <c r="C92" s="161" t="s">
        <v>1578</v>
      </c>
      <c r="D92" s="162" t="s">
        <v>549</v>
      </c>
      <c r="E92" s="449" t="s">
        <v>550</v>
      </c>
      <c r="F92" s="432"/>
      <c r="G92" s="432"/>
      <c r="H92" s="432"/>
      <c r="I92" s="161" t="s">
        <v>1648</v>
      </c>
      <c r="J92" s="101">
        <v>20</v>
      </c>
      <c r="K92" s="446">
        <v>6</v>
      </c>
      <c r="L92" s="432"/>
      <c r="M92" s="383">
        <f t="shared" ref="M92:M102" si="1">J92*K92</f>
        <v>120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15.75" customHeight="1">
      <c r="A93" s="16"/>
      <c r="B93" s="188">
        <v>8</v>
      </c>
      <c r="C93" s="188" t="s">
        <v>1651</v>
      </c>
      <c r="D93" s="187" t="s">
        <v>551</v>
      </c>
      <c r="E93" s="464" t="s">
        <v>552</v>
      </c>
      <c r="F93" s="441"/>
      <c r="G93" s="441"/>
      <c r="H93" s="441"/>
      <c r="I93" s="188" t="s">
        <v>1648</v>
      </c>
      <c r="J93" s="189">
        <v>20</v>
      </c>
      <c r="K93" s="488">
        <v>8.94</v>
      </c>
      <c r="L93" s="441"/>
      <c r="M93" s="440">
        <f t="shared" si="1"/>
        <v>178.79999999999998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15.75" customHeight="1">
      <c r="A94" s="16"/>
      <c r="B94" s="100">
        <v>9</v>
      </c>
      <c r="C94" s="161" t="s">
        <v>1578</v>
      </c>
      <c r="D94" s="162" t="s">
        <v>1221</v>
      </c>
      <c r="E94" s="449" t="s">
        <v>1222</v>
      </c>
      <c r="F94" s="432"/>
      <c r="G94" s="432"/>
      <c r="H94" s="432"/>
      <c r="I94" s="161" t="s">
        <v>1648</v>
      </c>
      <c r="J94" s="101">
        <v>15</v>
      </c>
      <c r="K94" s="446">
        <v>5.5</v>
      </c>
      <c r="L94" s="432"/>
      <c r="M94" s="383">
        <f t="shared" si="1"/>
        <v>82.5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15.75" customHeight="1">
      <c r="A95" s="16"/>
      <c r="B95" s="188">
        <v>10</v>
      </c>
      <c r="C95" s="188" t="s">
        <v>1651</v>
      </c>
      <c r="D95" s="187" t="s">
        <v>1223</v>
      </c>
      <c r="E95" s="464" t="s">
        <v>1224</v>
      </c>
      <c r="F95" s="441"/>
      <c r="G95" s="441"/>
      <c r="H95" s="441"/>
      <c r="I95" s="188" t="s">
        <v>1648</v>
      </c>
      <c r="J95" s="189">
        <v>15</v>
      </c>
      <c r="K95" s="488">
        <v>3.8050000000000002</v>
      </c>
      <c r="L95" s="441"/>
      <c r="M95" s="440">
        <f t="shared" si="1"/>
        <v>57.075000000000003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15.75" hidden="1" customHeight="1">
      <c r="A96" s="16"/>
      <c r="B96" s="100">
        <v>11</v>
      </c>
      <c r="C96" s="161" t="s">
        <v>1578</v>
      </c>
      <c r="D96" s="162" t="s">
        <v>1225</v>
      </c>
      <c r="E96" s="449" t="s">
        <v>1226</v>
      </c>
      <c r="F96" s="432"/>
      <c r="G96" s="432"/>
      <c r="H96" s="432"/>
      <c r="I96" s="161" t="s">
        <v>1648</v>
      </c>
      <c r="J96" s="101"/>
      <c r="K96" s="446">
        <v>0</v>
      </c>
      <c r="L96" s="432"/>
      <c r="M96" s="383">
        <f t="shared" si="1"/>
        <v>0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15.75" hidden="1" customHeight="1">
      <c r="A97" s="16"/>
      <c r="B97" s="188">
        <v>12</v>
      </c>
      <c r="C97" s="188" t="s">
        <v>1651</v>
      </c>
      <c r="D97" s="187" t="s">
        <v>1227</v>
      </c>
      <c r="E97" s="464" t="s">
        <v>1228</v>
      </c>
      <c r="F97" s="441"/>
      <c r="G97" s="441"/>
      <c r="H97" s="441"/>
      <c r="I97" s="188" t="s">
        <v>1648</v>
      </c>
      <c r="J97" s="189"/>
      <c r="K97" s="488">
        <v>0</v>
      </c>
      <c r="L97" s="441"/>
      <c r="M97" s="440">
        <f t="shared" si="1"/>
        <v>0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15.75" customHeight="1">
      <c r="A98" s="16"/>
      <c r="B98" s="100">
        <v>11</v>
      </c>
      <c r="C98" s="161" t="s">
        <v>1578</v>
      </c>
      <c r="D98" s="162" t="s">
        <v>1233</v>
      </c>
      <c r="E98" s="449" t="s">
        <v>1234</v>
      </c>
      <c r="F98" s="432"/>
      <c r="G98" s="432"/>
      <c r="H98" s="432"/>
      <c r="I98" s="161" t="s">
        <v>1648</v>
      </c>
      <c r="J98" s="101">
        <v>10</v>
      </c>
      <c r="K98" s="446">
        <v>5.5</v>
      </c>
      <c r="L98" s="432"/>
      <c r="M98" s="383">
        <f t="shared" si="1"/>
        <v>55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15.75" customHeight="1">
      <c r="A99" s="16"/>
      <c r="B99" s="188">
        <v>12</v>
      </c>
      <c r="C99" s="188" t="s">
        <v>1651</v>
      </c>
      <c r="D99" s="187" t="s">
        <v>1235</v>
      </c>
      <c r="E99" s="464" t="s">
        <v>1236</v>
      </c>
      <c r="F99" s="441"/>
      <c r="G99" s="441"/>
      <c r="H99" s="441"/>
      <c r="I99" s="188" t="s">
        <v>1648</v>
      </c>
      <c r="J99" s="189">
        <v>10</v>
      </c>
      <c r="K99" s="488">
        <v>3.94</v>
      </c>
      <c r="L99" s="441"/>
      <c r="M99" s="440">
        <f t="shared" si="1"/>
        <v>39.4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15.75" hidden="1" customHeight="1">
      <c r="A100" s="16"/>
      <c r="B100" s="100">
        <v>14.3186813186813</v>
      </c>
      <c r="C100" s="161" t="s">
        <v>1578</v>
      </c>
      <c r="D100" s="162" t="s">
        <v>1237</v>
      </c>
      <c r="E100" s="449" t="s">
        <v>1238</v>
      </c>
      <c r="F100" s="432"/>
      <c r="G100" s="432"/>
      <c r="H100" s="432"/>
      <c r="I100" s="161" t="s">
        <v>1648</v>
      </c>
      <c r="J100" s="101"/>
      <c r="K100" s="446">
        <v>0</v>
      </c>
      <c r="L100" s="432"/>
      <c r="M100" s="383">
        <f t="shared" si="1"/>
        <v>0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15.75" hidden="1" customHeight="1">
      <c r="A101" s="16"/>
      <c r="B101" s="188">
        <v>15.2527472527472</v>
      </c>
      <c r="C101" s="188" t="s">
        <v>1651</v>
      </c>
      <c r="D101" s="187" t="s">
        <v>1239</v>
      </c>
      <c r="E101" s="464" t="s">
        <v>1240</v>
      </c>
      <c r="F101" s="441"/>
      <c r="G101" s="441"/>
      <c r="H101" s="441"/>
      <c r="I101" s="188" t="s">
        <v>1648</v>
      </c>
      <c r="J101" s="189"/>
      <c r="K101" s="488">
        <v>0</v>
      </c>
      <c r="L101" s="441"/>
      <c r="M101" s="440">
        <f t="shared" si="1"/>
        <v>0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15.75" customHeight="1">
      <c r="A102" s="16"/>
      <c r="B102" s="100">
        <v>13</v>
      </c>
      <c r="C102" s="161" t="s">
        <v>1578</v>
      </c>
      <c r="D102" s="162" t="s">
        <v>1252</v>
      </c>
      <c r="E102" s="449" t="s">
        <v>1253</v>
      </c>
      <c r="F102" s="432"/>
      <c r="G102" s="432"/>
      <c r="H102" s="432"/>
      <c r="I102" s="161" t="s">
        <v>1648</v>
      </c>
      <c r="J102" s="101">
        <v>10</v>
      </c>
      <c r="K102" s="446">
        <v>6</v>
      </c>
      <c r="L102" s="432"/>
      <c r="M102" s="383">
        <f t="shared" si="1"/>
        <v>60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15.75" customHeight="1">
      <c r="A103" s="16"/>
      <c r="B103" s="188">
        <v>14</v>
      </c>
      <c r="C103" s="188" t="s">
        <v>1651</v>
      </c>
      <c r="D103" s="187" t="s">
        <v>1254</v>
      </c>
      <c r="E103" s="464" t="s">
        <v>1255</v>
      </c>
      <c r="F103" s="441"/>
      <c r="G103" s="441"/>
      <c r="H103" s="441"/>
      <c r="I103" s="188" t="s">
        <v>1648</v>
      </c>
      <c r="J103" s="189">
        <v>10</v>
      </c>
      <c r="K103" s="488">
        <v>10.345000000000001</v>
      </c>
      <c r="L103" s="441"/>
      <c r="M103" s="440">
        <f>J103*K103</f>
        <v>103.45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15.75" customHeight="1">
      <c r="A104" s="16"/>
      <c r="B104" s="100">
        <v>15</v>
      </c>
      <c r="C104" s="161" t="s">
        <v>1578</v>
      </c>
      <c r="D104" s="162" t="s">
        <v>1259</v>
      </c>
      <c r="E104" s="449" t="s">
        <v>1260</v>
      </c>
      <c r="F104" s="432"/>
      <c r="G104" s="432"/>
      <c r="H104" s="432"/>
      <c r="I104" s="161" t="s">
        <v>1648</v>
      </c>
      <c r="J104" s="101">
        <v>25</v>
      </c>
      <c r="K104" s="446">
        <v>5.5</v>
      </c>
      <c r="L104" s="432"/>
      <c r="M104" s="383">
        <f>J104*K104</f>
        <v>137.5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15.75" customHeight="1">
      <c r="A105" s="16"/>
      <c r="B105" s="188">
        <v>16</v>
      </c>
      <c r="C105" s="188" t="s">
        <v>1651</v>
      </c>
      <c r="D105" s="187" t="s">
        <v>1261</v>
      </c>
      <c r="E105" s="464" t="s">
        <v>1262</v>
      </c>
      <c r="F105" s="441"/>
      <c r="G105" s="441"/>
      <c r="H105" s="441"/>
      <c r="I105" s="188" t="s">
        <v>1648</v>
      </c>
      <c r="J105" s="189">
        <v>25</v>
      </c>
      <c r="K105" s="488">
        <v>6.49</v>
      </c>
      <c r="L105" s="441"/>
      <c r="M105" s="440">
        <f>J105*K105</f>
        <v>162.25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15.75" customHeight="1">
      <c r="A106" s="16"/>
      <c r="B106" s="100">
        <v>17</v>
      </c>
      <c r="C106" s="161" t="s">
        <v>1578</v>
      </c>
      <c r="D106" s="162" t="s">
        <v>1263</v>
      </c>
      <c r="E106" s="449" t="s">
        <v>1264</v>
      </c>
      <c r="F106" s="432"/>
      <c r="G106" s="432"/>
      <c r="H106" s="432"/>
      <c r="I106" s="161" t="s">
        <v>1648</v>
      </c>
      <c r="J106" s="101">
        <v>40</v>
      </c>
      <c r="K106" s="446">
        <v>5.5</v>
      </c>
      <c r="L106" s="432"/>
      <c r="M106" s="383">
        <f>J106*K106</f>
        <v>220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15.75" customHeight="1">
      <c r="A107" s="16"/>
      <c r="B107" s="188">
        <v>18</v>
      </c>
      <c r="C107" s="188" t="s">
        <v>1651</v>
      </c>
      <c r="D107" s="187" t="s">
        <v>1265</v>
      </c>
      <c r="E107" s="464" t="s">
        <v>1266</v>
      </c>
      <c r="F107" s="441"/>
      <c r="G107" s="441"/>
      <c r="H107" s="441"/>
      <c r="I107" s="188" t="s">
        <v>1648</v>
      </c>
      <c r="J107" s="189">
        <v>40</v>
      </c>
      <c r="K107" s="488">
        <v>0.96499999999999997</v>
      </c>
      <c r="L107" s="441"/>
      <c r="M107" s="461">
        <f t="shared" ref="M107:M117" si="2">J107*K107</f>
        <v>38.6</v>
      </c>
      <c r="N107" s="462"/>
      <c r="O107" s="462"/>
      <c r="P107" s="463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15.75" customHeight="1">
      <c r="A108" s="16"/>
      <c r="B108" s="100">
        <v>19</v>
      </c>
      <c r="C108" s="161" t="s">
        <v>1578</v>
      </c>
      <c r="D108" s="162" t="s">
        <v>1267</v>
      </c>
      <c r="E108" s="449" t="s">
        <v>1268</v>
      </c>
      <c r="F108" s="432"/>
      <c r="G108" s="432"/>
      <c r="H108" s="432"/>
      <c r="I108" s="161" t="s">
        <v>1648</v>
      </c>
      <c r="J108" s="101">
        <v>20</v>
      </c>
      <c r="K108" s="446">
        <v>5.5</v>
      </c>
      <c r="L108" s="432"/>
      <c r="M108" s="456">
        <f t="shared" si="2"/>
        <v>110</v>
      </c>
      <c r="N108" s="457"/>
      <c r="O108" s="457"/>
      <c r="P108" s="458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15.75" customHeight="1">
      <c r="A109" s="16"/>
      <c r="B109" s="188">
        <v>20</v>
      </c>
      <c r="C109" s="188" t="s">
        <v>1651</v>
      </c>
      <c r="D109" s="187" t="s">
        <v>1269</v>
      </c>
      <c r="E109" s="464" t="s">
        <v>1270</v>
      </c>
      <c r="F109" s="441"/>
      <c r="G109" s="441"/>
      <c r="H109" s="441"/>
      <c r="I109" s="188" t="s">
        <v>1648</v>
      </c>
      <c r="J109" s="189">
        <v>20</v>
      </c>
      <c r="K109" s="488">
        <v>1.39</v>
      </c>
      <c r="L109" s="441"/>
      <c r="M109" s="461">
        <f t="shared" si="2"/>
        <v>27.799999999999997</v>
      </c>
      <c r="N109" s="462"/>
      <c r="O109" s="462"/>
      <c r="P109" s="463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5.75" hidden="1" customHeight="1">
      <c r="A110" s="16"/>
      <c r="B110" s="100">
        <v>23.6593406593406</v>
      </c>
      <c r="C110" s="161" t="s">
        <v>1578</v>
      </c>
      <c r="D110" s="162" t="s">
        <v>1271</v>
      </c>
      <c r="E110" s="449" t="s">
        <v>1272</v>
      </c>
      <c r="F110" s="432"/>
      <c r="G110" s="432"/>
      <c r="H110" s="432"/>
      <c r="I110" s="161" t="s">
        <v>1648</v>
      </c>
      <c r="J110" s="101"/>
      <c r="K110" s="446">
        <v>0</v>
      </c>
      <c r="L110" s="432"/>
      <c r="M110" s="456">
        <f t="shared" si="2"/>
        <v>0</v>
      </c>
      <c r="N110" s="457"/>
      <c r="O110" s="457"/>
      <c r="P110" s="458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5.75" hidden="1" customHeight="1">
      <c r="A111" s="16"/>
      <c r="B111" s="188">
        <v>24.593406593406598</v>
      </c>
      <c r="C111" s="188" t="s">
        <v>1651</v>
      </c>
      <c r="D111" s="187" t="s">
        <v>1273</v>
      </c>
      <c r="E111" s="464" t="s">
        <v>1274</v>
      </c>
      <c r="F111" s="441"/>
      <c r="G111" s="441"/>
      <c r="H111" s="441"/>
      <c r="I111" s="188" t="s">
        <v>1648</v>
      </c>
      <c r="J111" s="189"/>
      <c r="K111" s="488">
        <v>0</v>
      </c>
      <c r="L111" s="441"/>
      <c r="M111" s="461">
        <f t="shared" si="2"/>
        <v>0</v>
      </c>
      <c r="N111" s="462"/>
      <c r="O111" s="462"/>
      <c r="P111" s="463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15.75" customHeight="1">
      <c r="A112" s="16"/>
      <c r="B112" s="100">
        <v>21</v>
      </c>
      <c r="C112" s="161" t="s">
        <v>1578</v>
      </c>
      <c r="D112" s="162" t="s">
        <v>1275</v>
      </c>
      <c r="E112" s="449" t="s">
        <v>1276</v>
      </c>
      <c r="F112" s="432"/>
      <c r="G112" s="432"/>
      <c r="H112" s="432"/>
      <c r="I112" s="161" t="s">
        <v>1648</v>
      </c>
      <c r="J112" s="101">
        <v>10</v>
      </c>
      <c r="K112" s="446">
        <v>5.5</v>
      </c>
      <c r="L112" s="432"/>
      <c r="M112" s="456">
        <f t="shared" si="2"/>
        <v>55</v>
      </c>
      <c r="N112" s="457"/>
      <c r="O112" s="457"/>
      <c r="P112" s="458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15.75" customHeight="1">
      <c r="A113" s="16"/>
      <c r="B113" s="188">
        <v>22</v>
      </c>
      <c r="C113" s="188" t="s">
        <v>1651</v>
      </c>
      <c r="D113" s="187" t="s">
        <v>1277</v>
      </c>
      <c r="E113" s="464" t="s">
        <v>1278</v>
      </c>
      <c r="F113" s="441"/>
      <c r="G113" s="441"/>
      <c r="H113" s="441"/>
      <c r="I113" s="188" t="s">
        <v>1648</v>
      </c>
      <c r="J113" s="189">
        <v>10</v>
      </c>
      <c r="K113" s="488">
        <v>3.4550000000000001</v>
      </c>
      <c r="L113" s="441"/>
      <c r="M113" s="461">
        <f t="shared" si="2"/>
        <v>34.549999999999997</v>
      </c>
      <c r="N113" s="462"/>
      <c r="O113" s="462"/>
      <c r="P113" s="463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5.75" customHeight="1">
      <c r="A114" s="16"/>
      <c r="B114" s="100">
        <v>23</v>
      </c>
      <c r="C114" s="161" t="s">
        <v>1578</v>
      </c>
      <c r="D114" s="162" t="s">
        <v>1279</v>
      </c>
      <c r="E114" s="449" t="s">
        <v>1280</v>
      </c>
      <c r="F114" s="432"/>
      <c r="G114" s="432"/>
      <c r="H114" s="432"/>
      <c r="I114" s="161" t="s">
        <v>1594</v>
      </c>
      <c r="J114" s="101">
        <v>1</v>
      </c>
      <c r="K114" s="446">
        <v>122.5</v>
      </c>
      <c r="L114" s="432"/>
      <c r="M114" s="456">
        <f t="shared" si="2"/>
        <v>122.5</v>
      </c>
      <c r="N114" s="457"/>
      <c r="O114" s="457"/>
      <c r="P114" s="458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15.75" customHeight="1">
      <c r="A115" s="16"/>
      <c r="B115" s="188">
        <v>24</v>
      </c>
      <c r="C115" s="188" t="s">
        <v>1651</v>
      </c>
      <c r="D115" s="187" t="s">
        <v>1281</v>
      </c>
      <c r="E115" s="464" t="s">
        <v>1282</v>
      </c>
      <c r="F115" s="441"/>
      <c r="G115" s="441"/>
      <c r="H115" s="441"/>
      <c r="I115" s="188" t="s">
        <v>1594</v>
      </c>
      <c r="J115" s="189">
        <v>1</v>
      </c>
      <c r="K115" s="488">
        <v>99</v>
      </c>
      <c r="L115" s="441"/>
      <c r="M115" s="461">
        <f t="shared" si="2"/>
        <v>99</v>
      </c>
      <c r="N115" s="462"/>
      <c r="O115" s="462"/>
      <c r="P115" s="463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5.75" customHeight="1">
      <c r="A116" s="16"/>
      <c r="B116" s="100">
        <v>25</v>
      </c>
      <c r="C116" s="161" t="s">
        <v>1578</v>
      </c>
      <c r="D116" s="162" t="s">
        <v>1348</v>
      </c>
      <c r="E116" s="449" t="s">
        <v>1349</v>
      </c>
      <c r="F116" s="432"/>
      <c r="G116" s="432"/>
      <c r="H116" s="432"/>
      <c r="I116" s="161" t="s">
        <v>1648</v>
      </c>
      <c r="J116" s="101">
        <v>2</v>
      </c>
      <c r="K116" s="446">
        <v>62.5</v>
      </c>
      <c r="L116" s="432"/>
      <c r="M116" s="456">
        <f t="shared" si="2"/>
        <v>125</v>
      </c>
      <c r="N116" s="457"/>
      <c r="O116" s="457"/>
      <c r="P116" s="458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customHeight="1">
      <c r="A117" s="16"/>
      <c r="B117" s="188">
        <v>26</v>
      </c>
      <c r="C117" s="188" t="s">
        <v>1651</v>
      </c>
      <c r="D117" s="187" t="s">
        <v>1333</v>
      </c>
      <c r="E117" s="464" t="s">
        <v>1350</v>
      </c>
      <c r="F117" s="441"/>
      <c r="G117" s="441"/>
      <c r="H117" s="441"/>
      <c r="I117" s="188" t="s">
        <v>1648</v>
      </c>
      <c r="J117" s="189">
        <v>2</v>
      </c>
      <c r="K117" s="488">
        <v>72.5</v>
      </c>
      <c r="L117" s="441"/>
      <c r="M117" s="461">
        <f t="shared" si="2"/>
        <v>145</v>
      </c>
      <c r="N117" s="462"/>
      <c r="O117" s="462"/>
      <c r="P117" s="463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27</v>
      </c>
      <c r="C118" s="161" t="s">
        <v>1578</v>
      </c>
      <c r="D118" s="162" t="s">
        <v>1289</v>
      </c>
      <c r="E118" s="449" t="s">
        <v>1290</v>
      </c>
      <c r="F118" s="432"/>
      <c r="G118" s="432"/>
      <c r="H118" s="432"/>
      <c r="I118" s="161" t="s">
        <v>1648</v>
      </c>
      <c r="J118" s="101">
        <v>30</v>
      </c>
      <c r="K118" s="446">
        <v>11</v>
      </c>
      <c r="L118" s="432"/>
      <c r="M118" s="456">
        <f t="shared" ref="M118:M125" si="3">J118*K118</f>
        <v>330</v>
      </c>
      <c r="N118" s="457"/>
      <c r="O118" s="457"/>
      <c r="P118" s="458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28</v>
      </c>
      <c r="C119" s="188" t="s">
        <v>1651</v>
      </c>
      <c r="D119" s="187" t="s">
        <v>1291</v>
      </c>
      <c r="E119" s="464" t="s">
        <v>1292</v>
      </c>
      <c r="F119" s="441"/>
      <c r="G119" s="441"/>
      <c r="H119" s="441"/>
      <c r="I119" s="188" t="s">
        <v>1648</v>
      </c>
      <c r="J119" s="189">
        <v>30</v>
      </c>
      <c r="K119" s="488">
        <v>11.68</v>
      </c>
      <c r="L119" s="441"/>
      <c r="M119" s="461">
        <f t="shared" si="3"/>
        <v>350.4</v>
      </c>
      <c r="N119" s="462"/>
      <c r="O119" s="462"/>
      <c r="P119" s="463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29</v>
      </c>
      <c r="C120" s="161" t="s">
        <v>1578</v>
      </c>
      <c r="D120" s="162" t="s">
        <v>1293</v>
      </c>
      <c r="E120" s="449" t="s">
        <v>1294</v>
      </c>
      <c r="F120" s="432"/>
      <c r="G120" s="432"/>
      <c r="H120" s="432"/>
      <c r="I120" s="161" t="s">
        <v>1648</v>
      </c>
      <c r="J120" s="101">
        <v>10</v>
      </c>
      <c r="K120" s="446">
        <v>5</v>
      </c>
      <c r="L120" s="432"/>
      <c r="M120" s="456">
        <f t="shared" si="3"/>
        <v>50</v>
      </c>
      <c r="N120" s="457"/>
      <c r="O120" s="457"/>
      <c r="P120" s="458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88">
        <v>30</v>
      </c>
      <c r="C121" s="188" t="s">
        <v>1651</v>
      </c>
      <c r="D121" s="187" t="s">
        <v>1295</v>
      </c>
      <c r="E121" s="464" t="s">
        <v>1296</v>
      </c>
      <c r="F121" s="441"/>
      <c r="G121" s="441"/>
      <c r="H121" s="441"/>
      <c r="I121" s="188" t="s">
        <v>1648</v>
      </c>
      <c r="J121" s="189">
        <v>10</v>
      </c>
      <c r="K121" s="488">
        <v>4.3849999999999998</v>
      </c>
      <c r="L121" s="441"/>
      <c r="M121" s="461">
        <f t="shared" si="3"/>
        <v>43.849999999999994</v>
      </c>
      <c r="N121" s="462"/>
      <c r="O121" s="462"/>
      <c r="P121" s="463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15.75" customHeight="1">
      <c r="A122" s="16"/>
      <c r="B122" s="100">
        <v>31</v>
      </c>
      <c r="C122" s="161" t="s">
        <v>1578</v>
      </c>
      <c r="D122" s="162" t="s">
        <v>1297</v>
      </c>
      <c r="E122" s="449" t="s">
        <v>1298</v>
      </c>
      <c r="F122" s="432"/>
      <c r="G122" s="432"/>
      <c r="H122" s="432"/>
      <c r="I122" s="161" t="s">
        <v>1648</v>
      </c>
      <c r="J122" s="101">
        <v>5</v>
      </c>
      <c r="K122" s="446">
        <v>5</v>
      </c>
      <c r="L122" s="432"/>
      <c r="M122" s="456">
        <f t="shared" si="3"/>
        <v>25</v>
      </c>
      <c r="N122" s="457"/>
      <c r="O122" s="457"/>
      <c r="P122" s="458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customHeight="1">
      <c r="A123" s="16"/>
      <c r="B123" s="188">
        <v>32</v>
      </c>
      <c r="C123" s="188" t="s">
        <v>1651</v>
      </c>
      <c r="D123" s="187" t="s">
        <v>1299</v>
      </c>
      <c r="E123" s="464" t="s">
        <v>1300</v>
      </c>
      <c r="F123" s="441"/>
      <c r="G123" s="441"/>
      <c r="H123" s="441"/>
      <c r="I123" s="188" t="s">
        <v>1648</v>
      </c>
      <c r="J123" s="189">
        <v>5</v>
      </c>
      <c r="K123" s="488">
        <v>7.0650000000000004</v>
      </c>
      <c r="L123" s="441"/>
      <c r="M123" s="461">
        <f t="shared" si="3"/>
        <v>35.325000000000003</v>
      </c>
      <c r="N123" s="462"/>
      <c r="O123" s="462"/>
      <c r="P123" s="463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customHeight="1">
      <c r="A124" s="16"/>
      <c r="B124" s="100">
        <v>33</v>
      </c>
      <c r="C124" s="161" t="s">
        <v>1578</v>
      </c>
      <c r="D124" s="162" t="s">
        <v>1301</v>
      </c>
      <c r="E124" s="449" t="s">
        <v>1302</v>
      </c>
      <c r="F124" s="432"/>
      <c r="G124" s="432"/>
      <c r="H124" s="432"/>
      <c r="I124" s="161" t="s">
        <v>1648</v>
      </c>
      <c r="J124" s="101">
        <v>10</v>
      </c>
      <c r="K124" s="446">
        <v>6</v>
      </c>
      <c r="L124" s="432"/>
      <c r="M124" s="456">
        <f t="shared" si="3"/>
        <v>60</v>
      </c>
      <c r="N124" s="457"/>
      <c r="O124" s="457"/>
      <c r="P124" s="458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5.75" customHeight="1">
      <c r="A125" s="16"/>
      <c r="B125" s="188">
        <v>34</v>
      </c>
      <c r="C125" s="188" t="s">
        <v>1651</v>
      </c>
      <c r="D125" s="187" t="s">
        <v>1338</v>
      </c>
      <c r="E125" s="464" t="s">
        <v>1304</v>
      </c>
      <c r="F125" s="441"/>
      <c r="G125" s="441"/>
      <c r="H125" s="441"/>
      <c r="I125" s="188" t="s">
        <v>1648</v>
      </c>
      <c r="J125" s="189">
        <v>10</v>
      </c>
      <c r="K125" s="488">
        <v>11.68</v>
      </c>
      <c r="L125" s="441"/>
      <c r="M125" s="461">
        <f t="shared" si="3"/>
        <v>116.8</v>
      </c>
      <c r="N125" s="462"/>
      <c r="O125" s="462"/>
      <c r="P125" s="463"/>
      <c r="Q125" s="99"/>
      <c r="R125" s="16"/>
      <c r="S125" s="157"/>
      <c r="T125" s="158" t="s">
        <v>1515</v>
      </c>
      <c r="W125" s="159">
        <v>0</v>
      </c>
      <c r="X125" s="159">
        <f>$W$125*$J$124</f>
        <v>0</v>
      </c>
      <c r="Y125" s="159">
        <v>0</v>
      </c>
      <c r="Z125" s="160">
        <f>$Y$125*$J$124</f>
        <v>0</v>
      </c>
      <c r="AO125" s="63" t="s">
        <v>1582</v>
      </c>
      <c r="AQ125" s="63" t="s">
        <v>1578</v>
      </c>
      <c r="AR125" s="63" t="s">
        <v>1536</v>
      </c>
      <c r="AV125" s="63" t="s">
        <v>1577</v>
      </c>
      <c r="BB125" s="107">
        <f>IF($T$125="základní",$M$125,0)</f>
        <v>116.8</v>
      </c>
      <c r="BC125" s="107">
        <f>IF($T$125="snížená",$M$125,0)</f>
        <v>0</v>
      </c>
      <c r="BD125" s="107">
        <f>IF($T$125="zákl. přenesená",$M$125,0)</f>
        <v>0</v>
      </c>
      <c r="BE125" s="107">
        <f>IF($T$125="sníž. přenesená",$M$125,0)</f>
        <v>0</v>
      </c>
      <c r="BF125" s="107">
        <f>IF($T$125="nulová",$M$125,0)</f>
        <v>0</v>
      </c>
      <c r="BG125" s="63" t="s">
        <v>1501</v>
      </c>
      <c r="BH125" s="107">
        <f>ROUND($K$125*$J$124,2)</f>
        <v>116.8</v>
      </c>
      <c r="BI125" s="63" t="s">
        <v>1582</v>
      </c>
      <c r="BJ125" s="63" t="s">
        <v>1769</v>
      </c>
    </row>
    <row r="126" spans="1:62" s="87" customFormat="1" ht="30.75" customHeight="1">
      <c r="A126" s="149"/>
      <c r="C126" s="156" t="s">
        <v>322</v>
      </c>
      <c r="M126" s="447">
        <f>SUM(M127:P131)</f>
        <v>6560</v>
      </c>
      <c r="N126" s="448"/>
      <c r="O126" s="448"/>
      <c r="P126" s="448"/>
      <c r="R126" s="149"/>
      <c r="S126" s="151"/>
      <c r="V126" s="152">
        <f>SUM($V$127:$V$135)</f>
        <v>0</v>
      </c>
      <c r="X126" s="152">
        <f>SUM($X$127:$X$135)</f>
        <v>0</v>
      </c>
      <c r="Z126" s="153">
        <f>SUM($Z$127:$Z$135)</f>
        <v>0</v>
      </c>
      <c r="AO126" s="154" t="s">
        <v>1536</v>
      </c>
      <c r="AQ126" s="154" t="s">
        <v>1530</v>
      </c>
      <c r="AR126" s="154" t="s">
        <v>1501</v>
      </c>
      <c r="AV126" s="154" t="s">
        <v>1577</v>
      </c>
      <c r="BH126" s="155">
        <f>SUM($BH$127:$BH$135)</f>
        <v>4310</v>
      </c>
    </row>
    <row r="127" spans="1:62" s="3" customFormat="1" ht="15.75" customHeight="1">
      <c r="A127" s="16"/>
      <c r="B127" s="188">
        <v>35</v>
      </c>
      <c r="C127" s="188" t="s">
        <v>1651</v>
      </c>
      <c r="D127" s="187" t="s">
        <v>1307</v>
      </c>
      <c r="E127" s="464" t="s">
        <v>1308</v>
      </c>
      <c r="F127" s="441"/>
      <c r="G127" s="441"/>
      <c r="H127" s="441"/>
      <c r="I127" s="188" t="s">
        <v>1594</v>
      </c>
      <c r="J127" s="189">
        <v>1</v>
      </c>
      <c r="K127" s="488">
        <v>2250</v>
      </c>
      <c r="L127" s="441"/>
      <c r="M127" s="461">
        <f>J127*K127</f>
        <v>2250</v>
      </c>
      <c r="N127" s="462"/>
      <c r="O127" s="462"/>
      <c r="P127" s="463"/>
      <c r="Q127" s="99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8" customHeight="1">
      <c r="A128" s="16"/>
      <c r="B128" s="100">
        <v>36</v>
      </c>
      <c r="C128" s="161" t="s">
        <v>1578</v>
      </c>
      <c r="D128" s="162" t="s">
        <v>1309</v>
      </c>
      <c r="E128" s="449" t="s">
        <v>1310</v>
      </c>
      <c r="F128" s="432"/>
      <c r="G128" s="432"/>
      <c r="H128" s="432"/>
      <c r="I128" s="161" t="s">
        <v>1636</v>
      </c>
      <c r="J128" s="101">
        <v>2</v>
      </c>
      <c r="K128" s="446">
        <v>105</v>
      </c>
      <c r="L128" s="432"/>
      <c r="M128" s="456">
        <f>J128*K128</f>
        <v>210</v>
      </c>
      <c r="N128" s="457"/>
      <c r="O128" s="457"/>
      <c r="P128" s="458"/>
      <c r="Q128" s="99"/>
      <c r="R128" s="16"/>
      <c r="S128" s="157"/>
      <c r="T128" s="158" t="s">
        <v>1515</v>
      </c>
      <c r="W128" s="159">
        <v>0</v>
      </c>
      <c r="X128" s="159">
        <f>$W$128*$J$128</f>
        <v>0</v>
      </c>
      <c r="Y128" s="159">
        <v>0</v>
      </c>
      <c r="Z128" s="160">
        <f>$Y$128*$J$128</f>
        <v>0</v>
      </c>
      <c r="AO128" s="63" t="s">
        <v>1582</v>
      </c>
      <c r="AQ128" s="63" t="s">
        <v>1578</v>
      </c>
      <c r="AR128" s="63" t="s">
        <v>1536</v>
      </c>
      <c r="AV128" s="63" t="s">
        <v>1577</v>
      </c>
      <c r="BB128" s="107">
        <f>IF($T$128="základní",$M$128,0)</f>
        <v>210</v>
      </c>
      <c r="BC128" s="107">
        <f>IF($T$128="snížená",$M$128,0)</f>
        <v>0</v>
      </c>
      <c r="BD128" s="107">
        <f>IF($T$128="zákl. přenesená",$M$128,0)</f>
        <v>0</v>
      </c>
      <c r="BE128" s="107">
        <f>IF($T$128="sníž. přenesená",$M$128,0)</f>
        <v>0</v>
      </c>
      <c r="BF128" s="107">
        <f>IF($T$128="nulová",$M$128,0)</f>
        <v>0</v>
      </c>
      <c r="BG128" s="63" t="s">
        <v>1501</v>
      </c>
      <c r="BH128" s="107">
        <f>ROUND($K$128*$J$128,2)</f>
        <v>210</v>
      </c>
      <c r="BI128" s="63" t="s">
        <v>1582</v>
      </c>
      <c r="BJ128" s="63" t="s">
        <v>1772</v>
      </c>
    </row>
    <row r="129" spans="1:62" s="3" customFormat="1" ht="15.75" customHeight="1">
      <c r="A129" s="16"/>
      <c r="B129" s="100">
        <v>37</v>
      </c>
      <c r="C129" s="161" t="s">
        <v>1578</v>
      </c>
      <c r="D129" s="162" t="s">
        <v>1311</v>
      </c>
      <c r="E129" s="449" t="s">
        <v>1312</v>
      </c>
      <c r="F129" s="432"/>
      <c r="G129" s="432"/>
      <c r="H129" s="432"/>
      <c r="I129" s="161" t="s">
        <v>1636</v>
      </c>
      <c r="J129" s="101">
        <v>10</v>
      </c>
      <c r="K129" s="446">
        <v>250</v>
      </c>
      <c r="L129" s="432"/>
      <c r="M129" s="456">
        <f>J129*K129</f>
        <v>2500</v>
      </c>
      <c r="N129" s="457"/>
      <c r="O129" s="457"/>
      <c r="P129" s="458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O129" s="63" t="s">
        <v>1582</v>
      </c>
      <c r="AQ129" s="63" t="s">
        <v>1578</v>
      </c>
      <c r="AR129" s="63" t="s">
        <v>1536</v>
      </c>
      <c r="AV129" s="63" t="s">
        <v>1577</v>
      </c>
      <c r="BB129" s="107">
        <f>IF($T$129="základní",$M$129,0)</f>
        <v>2500</v>
      </c>
      <c r="BC129" s="107">
        <f>IF($T$129="snížená",$M$129,0)</f>
        <v>0</v>
      </c>
      <c r="BD129" s="107">
        <f>IF($T$129="zákl. přenesená",$M$129,0)</f>
        <v>0</v>
      </c>
      <c r="BE129" s="107">
        <f>IF($T$129="sníž. přenesená",$M$129,0)</f>
        <v>0</v>
      </c>
      <c r="BF129" s="107">
        <f>IF($T$129="nulová",$M$129,0)</f>
        <v>0</v>
      </c>
      <c r="BG129" s="63" t="s">
        <v>1501</v>
      </c>
      <c r="BH129" s="107">
        <f>ROUND($K$129*$J$129,2)</f>
        <v>2500</v>
      </c>
      <c r="BI129" s="63" t="s">
        <v>1582</v>
      </c>
      <c r="BJ129" s="63" t="s">
        <v>1586</v>
      </c>
    </row>
    <row r="130" spans="1:62" s="3" customFormat="1" ht="15.75" customHeight="1">
      <c r="A130" s="16"/>
      <c r="B130" s="100">
        <v>38</v>
      </c>
      <c r="C130" s="161" t="s">
        <v>1578</v>
      </c>
      <c r="D130" s="162" t="s">
        <v>1313</v>
      </c>
      <c r="E130" s="449" t="s">
        <v>1314</v>
      </c>
      <c r="F130" s="432"/>
      <c r="G130" s="432"/>
      <c r="H130" s="432"/>
      <c r="I130" s="161" t="s">
        <v>1636</v>
      </c>
      <c r="J130" s="101">
        <v>1</v>
      </c>
      <c r="K130" s="446">
        <v>1000</v>
      </c>
      <c r="L130" s="432"/>
      <c r="M130" s="456">
        <f>J130*K130</f>
        <v>1000</v>
      </c>
      <c r="N130" s="457"/>
      <c r="O130" s="457"/>
      <c r="P130" s="458"/>
      <c r="Q130" s="99"/>
      <c r="R130" s="16"/>
      <c r="S130" s="157"/>
      <c r="T130" s="158" t="s">
        <v>1515</v>
      </c>
      <c r="W130" s="159">
        <v>0</v>
      </c>
      <c r="X130" s="159">
        <f>$W$130*$J$130</f>
        <v>0</v>
      </c>
      <c r="Y130" s="159">
        <v>0</v>
      </c>
      <c r="Z130" s="160">
        <f>$Y$130*$J$130</f>
        <v>0</v>
      </c>
      <c r="AO130" s="63" t="s">
        <v>1582</v>
      </c>
      <c r="AQ130" s="63" t="s">
        <v>1578</v>
      </c>
      <c r="AR130" s="63" t="s">
        <v>1536</v>
      </c>
      <c r="AV130" s="63" t="s">
        <v>1577</v>
      </c>
      <c r="BB130" s="107">
        <f>IF($T$130="základní",$M$130,0)</f>
        <v>1000</v>
      </c>
      <c r="BC130" s="107">
        <f>IF($T$130="snížená",$M$130,0)</f>
        <v>0</v>
      </c>
      <c r="BD130" s="107">
        <f>IF($T$130="zákl. přenesená",$M$130,0)</f>
        <v>0</v>
      </c>
      <c r="BE130" s="107">
        <f>IF($T$130="sníž. přenesená",$M$130,0)</f>
        <v>0</v>
      </c>
      <c r="BF130" s="107">
        <f>IF($T$130="nulová",$M$130,0)</f>
        <v>0</v>
      </c>
      <c r="BG130" s="63" t="s">
        <v>1501</v>
      </c>
      <c r="BH130" s="107">
        <f>ROUND($K$130*$J$130,2)</f>
        <v>1000</v>
      </c>
      <c r="BI130" s="63" t="s">
        <v>1582</v>
      </c>
      <c r="BJ130" s="63" t="s">
        <v>1775</v>
      </c>
    </row>
    <row r="131" spans="1:62" s="3" customFormat="1" ht="15.75" customHeight="1">
      <c r="A131" s="16"/>
      <c r="B131" s="100">
        <v>39</v>
      </c>
      <c r="C131" s="161" t="s">
        <v>1578</v>
      </c>
      <c r="D131" s="162" t="s">
        <v>1315</v>
      </c>
      <c r="E131" s="449" t="s">
        <v>1316</v>
      </c>
      <c r="F131" s="432"/>
      <c r="G131" s="432"/>
      <c r="H131" s="432"/>
      <c r="I131" s="161" t="s">
        <v>1636</v>
      </c>
      <c r="J131" s="101">
        <v>1</v>
      </c>
      <c r="K131" s="446">
        <v>600</v>
      </c>
      <c r="L131" s="432"/>
      <c r="M131" s="456">
        <f>J131*K131</f>
        <v>600</v>
      </c>
      <c r="N131" s="457"/>
      <c r="O131" s="457"/>
      <c r="P131" s="458"/>
      <c r="Q131" s="99"/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O131" s="63" t="s">
        <v>1582</v>
      </c>
      <c r="AQ131" s="63" t="s">
        <v>1578</v>
      </c>
      <c r="AR131" s="63" t="s">
        <v>1536</v>
      </c>
      <c r="AV131" s="63" t="s">
        <v>1577</v>
      </c>
      <c r="BB131" s="107">
        <f>IF($T$131="základní",$M$131,0)</f>
        <v>600</v>
      </c>
      <c r="BC131" s="107">
        <f>IF($T$131="snížená",$M$131,0)</f>
        <v>0</v>
      </c>
      <c r="BD131" s="107">
        <f>IF($T$131="zákl. přenesená",$M$131,0)</f>
        <v>0</v>
      </c>
      <c r="BE131" s="107">
        <f>IF($T$131="sníž. přenesená",$M$131,0)</f>
        <v>0</v>
      </c>
      <c r="BF131" s="107">
        <f>IF($T$131="nulová",$M$131,0)</f>
        <v>0</v>
      </c>
      <c r="BG131" s="63" t="s">
        <v>1501</v>
      </c>
      <c r="BH131" s="107">
        <f>ROUND($K$131*$J$131,2)</f>
        <v>600</v>
      </c>
      <c r="BI131" s="63" t="s">
        <v>1582</v>
      </c>
      <c r="BJ131" s="63" t="s">
        <v>1590</v>
      </c>
    </row>
    <row r="132" spans="1:62" s="3" customFormat="1" ht="15.75" hidden="1" customHeight="1">
      <c r="A132" s="16"/>
      <c r="B132" s="100"/>
      <c r="C132" s="100"/>
      <c r="D132" s="98"/>
      <c r="E132" s="431"/>
      <c r="F132" s="432"/>
      <c r="G132" s="432"/>
      <c r="H132" s="432"/>
      <c r="I132" s="100"/>
      <c r="J132" s="101"/>
      <c r="K132" s="446"/>
      <c r="L132" s="432"/>
      <c r="M132" s="383">
        <f>ROUND($K$132*$J$132,2)</f>
        <v>0</v>
      </c>
      <c r="N132" s="432"/>
      <c r="O132" s="432"/>
      <c r="P132" s="432"/>
      <c r="Q132" s="99" t="s">
        <v>1595</v>
      </c>
      <c r="R132" s="16"/>
      <c r="S132" s="157"/>
      <c r="T132" s="158" t="s">
        <v>1515</v>
      </c>
      <c r="W132" s="159">
        <v>1.1299999999999999E-3</v>
      </c>
      <c r="X132" s="159">
        <f>$W$132*$J$132</f>
        <v>0</v>
      </c>
      <c r="Y132" s="159">
        <v>0</v>
      </c>
      <c r="Z132" s="160">
        <f>$Y$132*$J$132</f>
        <v>0</v>
      </c>
      <c r="AO132" s="63" t="s">
        <v>1582</v>
      </c>
      <c r="AQ132" s="63" t="s">
        <v>1578</v>
      </c>
      <c r="AR132" s="63" t="s">
        <v>1536</v>
      </c>
      <c r="AV132" s="63" t="s">
        <v>1577</v>
      </c>
      <c r="BB132" s="107">
        <f>IF($T$132="základní",$M$132,0)</f>
        <v>0</v>
      </c>
      <c r="BC132" s="107">
        <f>IF($T$132="snížená",$M$132,0)</f>
        <v>0</v>
      </c>
      <c r="BD132" s="107">
        <f>IF($T$132="zákl. přenesená",$M$132,0)</f>
        <v>0</v>
      </c>
      <c r="BE132" s="107">
        <f>IF($T$132="sníž. přenesená",$M$132,0)</f>
        <v>0</v>
      </c>
      <c r="BF132" s="107">
        <f>IF($T$132="nulová",$M$132,0)</f>
        <v>0</v>
      </c>
      <c r="BG132" s="63" t="s">
        <v>1501</v>
      </c>
      <c r="BH132" s="107">
        <f>ROUND($K$132*$J$132,2)</f>
        <v>0</v>
      </c>
      <c r="BI132" s="63" t="s">
        <v>1582</v>
      </c>
      <c r="BJ132" s="63" t="s">
        <v>1780</v>
      </c>
    </row>
    <row r="133" spans="1:62" s="3" customFormat="1" ht="15.75" hidden="1" customHeight="1">
      <c r="A133" s="16"/>
      <c r="B133" s="171"/>
      <c r="C133" s="171"/>
      <c r="D133" s="172"/>
      <c r="E133" s="445"/>
      <c r="F133" s="450"/>
      <c r="G133" s="450"/>
      <c r="H133" s="450"/>
      <c r="I133" s="171"/>
      <c r="J133" s="173"/>
      <c r="K133" s="451"/>
      <c r="L133" s="450"/>
      <c r="M133" s="452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0</v>
      </c>
      <c r="X133" s="159">
        <f>$W$133*$J$133</f>
        <v>0</v>
      </c>
      <c r="Y133" s="159">
        <v>0</v>
      </c>
      <c r="Z133" s="160">
        <f>$Y$133*$J$133</f>
        <v>0</v>
      </c>
      <c r="AO133" s="63" t="s">
        <v>1654</v>
      </c>
      <c r="AQ133" s="63" t="s">
        <v>1651</v>
      </c>
      <c r="AR133" s="63" t="s">
        <v>1536</v>
      </c>
      <c r="AV133" s="63" t="s">
        <v>1577</v>
      </c>
      <c r="BB133" s="107">
        <f>IF($T$133="základní",$M$133,0)</f>
        <v>0</v>
      </c>
      <c r="BC133" s="107">
        <f>IF($T$133="snížená",$M$133,0)</f>
        <v>0</v>
      </c>
      <c r="BD133" s="107">
        <f>IF($T$133="zákl. přenesená",$M$133,0)</f>
        <v>0</v>
      </c>
      <c r="BE133" s="107">
        <f>IF($T$133="sníž. přenesená",$M$133,0)</f>
        <v>0</v>
      </c>
      <c r="BF133" s="107">
        <f>IF($T$133="nulová",$M$133,0)</f>
        <v>0</v>
      </c>
      <c r="BG133" s="63" t="s">
        <v>1501</v>
      </c>
      <c r="BH133" s="107">
        <f>ROUND($K$133*$J$133,2)</f>
        <v>0</v>
      </c>
      <c r="BI133" s="63" t="s">
        <v>1582</v>
      </c>
      <c r="BJ133" s="63" t="s">
        <v>1784</v>
      </c>
    </row>
    <row r="134" spans="1:62" s="3" customFormat="1" ht="27" hidden="1" customHeight="1">
      <c r="A134" s="16"/>
      <c r="B134" s="100"/>
      <c r="C134" s="100"/>
      <c r="D134" s="98"/>
      <c r="E134" s="431"/>
      <c r="F134" s="432"/>
      <c r="G134" s="432"/>
      <c r="H134" s="432"/>
      <c r="I134" s="100"/>
      <c r="J134" s="101"/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1</v>
      </c>
      <c r="X134" s="159">
        <f>$W$134*$J$134</f>
        <v>0</v>
      </c>
      <c r="Y134" s="159">
        <v>0</v>
      </c>
      <c r="Z134" s="160">
        <f>$Y$134*$J$134</f>
        <v>0</v>
      </c>
      <c r="AO134" s="63" t="s">
        <v>1582</v>
      </c>
      <c r="AQ134" s="63" t="s">
        <v>1578</v>
      </c>
      <c r="AR134" s="63" t="s">
        <v>1536</v>
      </c>
      <c r="AV134" s="63" t="s">
        <v>1577</v>
      </c>
      <c r="BB134" s="107">
        <f>IF($T$134="základní",$M$134,0)</f>
        <v>0</v>
      </c>
      <c r="BC134" s="107">
        <f>IF($T$134="snížená",$M$134,0)</f>
        <v>0</v>
      </c>
      <c r="BD134" s="107">
        <f>IF($T$134="zákl. přenesená",$M$134,0)</f>
        <v>0</v>
      </c>
      <c r="BE134" s="107">
        <f>IF($T$134="sníž. přenesená",$M$134,0)</f>
        <v>0</v>
      </c>
      <c r="BF134" s="107">
        <f>IF($T$134="nulová",$M$134,0)</f>
        <v>0</v>
      </c>
      <c r="BG134" s="63" t="s">
        <v>1501</v>
      </c>
      <c r="BH134" s="107">
        <f>ROUND($K$134*$J$134,2)</f>
        <v>0</v>
      </c>
      <c r="BI134" s="63" t="s">
        <v>1582</v>
      </c>
      <c r="BJ134" s="63" t="s">
        <v>1788</v>
      </c>
    </row>
    <row r="135" spans="1:62" s="3" customFormat="1" ht="27" hidden="1" customHeight="1">
      <c r="A135" s="16"/>
      <c r="B135" s="100"/>
      <c r="C135" s="100"/>
      <c r="D135" s="98"/>
      <c r="E135" s="431"/>
      <c r="F135" s="432"/>
      <c r="G135" s="432"/>
      <c r="H135" s="432"/>
      <c r="I135" s="100"/>
      <c r="J135" s="101"/>
      <c r="K135" s="446"/>
      <c r="L135" s="432"/>
      <c r="M135" s="383">
        <f>ROUND($K$135*$J$135,2)</f>
        <v>0</v>
      </c>
      <c r="N135" s="432"/>
      <c r="O135" s="432"/>
      <c r="P135" s="432"/>
      <c r="Q135" s="99" t="s">
        <v>1595</v>
      </c>
      <c r="R135" s="16"/>
      <c r="S135" s="157"/>
      <c r="T135" s="158" t="s">
        <v>1515</v>
      </c>
      <c r="W135" s="159">
        <v>0</v>
      </c>
      <c r="X135" s="159">
        <f>$W$135*$J$135</f>
        <v>0</v>
      </c>
      <c r="Y135" s="159">
        <v>0</v>
      </c>
      <c r="Z135" s="160">
        <f>$Y$135*$J$135</f>
        <v>0</v>
      </c>
      <c r="AO135" s="63" t="s">
        <v>1582</v>
      </c>
      <c r="AQ135" s="63" t="s">
        <v>1578</v>
      </c>
      <c r="AR135" s="63" t="s">
        <v>1536</v>
      </c>
      <c r="AV135" s="63" t="s">
        <v>1577</v>
      </c>
      <c r="BB135" s="107">
        <f>IF($T$135="základní",$M$135,0)</f>
        <v>0</v>
      </c>
      <c r="BC135" s="107">
        <f>IF($T$135="snížená",$M$135,0)</f>
        <v>0</v>
      </c>
      <c r="BD135" s="107">
        <f>IF($T$135="zákl. přenesená",$M$135,0)</f>
        <v>0</v>
      </c>
      <c r="BE135" s="107">
        <f>IF($T$135="sníž. přenesená",$M$135,0)</f>
        <v>0</v>
      </c>
      <c r="BF135" s="107">
        <f>IF($T$135="nulová",$M$135,0)</f>
        <v>0</v>
      </c>
      <c r="BG135" s="63" t="s">
        <v>1501</v>
      </c>
      <c r="BH135" s="107">
        <f>ROUND($K$135*$J$135,2)</f>
        <v>0</v>
      </c>
      <c r="BI135" s="63" t="s">
        <v>1582</v>
      </c>
      <c r="BJ135" s="63" t="s">
        <v>1791</v>
      </c>
    </row>
    <row r="136" spans="1:62" s="87" customFormat="1" ht="30.75" hidden="1" customHeight="1">
      <c r="A136" s="149"/>
      <c r="C136" s="156" t="s">
        <v>323</v>
      </c>
      <c r="M136" s="447">
        <f>$BH$136</f>
        <v>0</v>
      </c>
      <c r="N136" s="448"/>
      <c r="O136" s="448"/>
      <c r="P136" s="448"/>
      <c r="R136" s="149"/>
      <c r="S136" s="151"/>
      <c r="V136" s="152">
        <f>SUM($V$137:$V$156)</f>
        <v>0</v>
      </c>
      <c r="X136" s="152">
        <f>SUM($X$137:$X$156)</f>
        <v>7.2550000000000003E-2</v>
      </c>
      <c r="Z136" s="153">
        <f>SUM($Z$137:$Z$156)</f>
        <v>0</v>
      </c>
      <c r="AO136" s="154" t="s">
        <v>1536</v>
      </c>
      <c r="AQ136" s="154" t="s">
        <v>1530</v>
      </c>
      <c r="AR136" s="154" t="s">
        <v>1501</v>
      </c>
      <c r="AV136" s="154" t="s">
        <v>1577</v>
      </c>
      <c r="BH136" s="155">
        <f>SUM($BH$137:$BH$156)</f>
        <v>0</v>
      </c>
    </row>
    <row r="137" spans="1:62" s="3" customFormat="1" ht="15.75" hidden="1" customHeight="1">
      <c r="A137" s="16"/>
      <c r="B137" s="100">
        <v>1</v>
      </c>
      <c r="C137" s="161" t="s">
        <v>1651</v>
      </c>
      <c r="D137" s="162" t="s">
        <v>1317</v>
      </c>
      <c r="E137" s="449" t="s">
        <v>1318</v>
      </c>
      <c r="F137" s="432"/>
      <c r="G137" s="432"/>
      <c r="H137" s="432"/>
      <c r="I137" s="161" t="s">
        <v>1594</v>
      </c>
      <c r="J137" s="101">
        <v>1</v>
      </c>
      <c r="K137" s="446"/>
      <c r="L137" s="432"/>
      <c r="M137" s="383">
        <f>ROUND($K$137*$J$137,2)</f>
        <v>0</v>
      </c>
      <c r="N137" s="432"/>
      <c r="O137" s="432"/>
      <c r="P137" s="432"/>
      <c r="Q137" s="99"/>
      <c r="R137" s="16"/>
      <c r="S137" s="157"/>
      <c r="T137" s="158" t="s">
        <v>1515</v>
      </c>
      <c r="W137" s="159">
        <v>1.48E-3</v>
      </c>
      <c r="X137" s="159">
        <f>$W$137*$J$137</f>
        <v>1.48E-3</v>
      </c>
      <c r="Y137" s="159">
        <v>0</v>
      </c>
      <c r="Z137" s="160">
        <f>$Y$137*$J$137</f>
        <v>0</v>
      </c>
      <c r="AO137" s="63" t="s">
        <v>1582</v>
      </c>
      <c r="AQ137" s="63" t="s">
        <v>1578</v>
      </c>
      <c r="AR137" s="63" t="s">
        <v>1536</v>
      </c>
      <c r="AV137" s="63" t="s">
        <v>1577</v>
      </c>
      <c r="BB137" s="107">
        <f>IF($T$137="základní",$M$137,0)</f>
        <v>0</v>
      </c>
      <c r="BC137" s="107">
        <f>IF($T$137="snížená",$M$137,0)</f>
        <v>0</v>
      </c>
      <c r="BD137" s="107">
        <f>IF($T$137="zákl. přenesená",$M$137,0)</f>
        <v>0</v>
      </c>
      <c r="BE137" s="107">
        <f>IF($T$137="sníž. přenesená",$M$137,0)</f>
        <v>0</v>
      </c>
      <c r="BF137" s="107">
        <f>IF($T$137="nulová",$M$137,0)</f>
        <v>0</v>
      </c>
      <c r="BG137" s="63" t="s">
        <v>1501</v>
      </c>
      <c r="BH137" s="107">
        <f>ROUND($K$137*$J$137,2)</f>
        <v>0</v>
      </c>
      <c r="BI137" s="63" t="s">
        <v>1582</v>
      </c>
      <c r="BJ137" s="63" t="s">
        <v>1794</v>
      </c>
    </row>
    <row r="138" spans="1:62" s="3" customFormat="1" ht="16.5" hidden="1" customHeight="1">
      <c r="A138" s="16"/>
      <c r="B138" s="161">
        <v>2</v>
      </c>
      <c r="C138" s="161" t="s">
        <v>1651</v>
      </c>
      <c r="D138" s="162" t="s">
        <v>334</v>
      </c>
      <c r="E138" s="449" t="s">
        <v>1319</v>
      </c>
      <c r="F138" s="455"/>
      <c r="G138" s="455"/>
      <c r="H138" s="455"/>
      <c r="I138" s="161" t="s">
        <v>1594</v>
      </c>
      <c r="J138" s="167">
        <v>1</v>
      </c>
      <c r="K138" s="446"/>
      <c r="L138" s="432"/>
      <c r="M138" s="383">
        <f>ROUND($K$138*$J$138,2)</f>
        <v>0</v>
      </c>
      <c r="N138" s="432"/>
      <c r="O138" s="432"/>
      <c r="P138" s="432"/>
      <c r="Q138" s="99"/>
      <c r="R138" s="16"/>
      <c r="S138" s="157"/>
      <c r="T138" s="158" t="s">
        <v>1515</v>
      </c>
      <c r="W138" s="159">
        <v>3.7299999999999998E-3</v>
      </c>
      <c r="X138" s="159">
        <f>$W$138*$J$138</f>
        <v>3.7299999999999998E-3</v>
      </c>
      <c r="Y138" s="159">
        <v>0</v>
      </c>
      <c r="Z138" s="160">
        <f>$Y$138*$J$138</f>
        <v>0</v>
      </c>
      <c r="AO138" s="63" t="s">
        <v>1582</v>
      </c>
      <c r="AQ138" s="63" t="s">
        <v>1578</v>
      </c>
      <c r="AR138" s="63" t="s">
        <v>1536</v>
      </c>
      <c r="AV138" s="63" t="s">
        <v>1577</v>
      </c>
      <c r="BB138" s="107">
        <f>IF($T$138="základní",$M$138,0)</f>
        <v>0</v>
      </c>
      <c r="BC138" s="107">
        <f>IF($T$138="snížená",$M$138,0)</f>
        <v>0</v>
      </c>
      <c r="BD138" s="107">
        <f>IF($T$138="zákl. přenesená",$M$138,0)</f>
        <v>0</v>
      </c>
      <c r="BE138" s="107">
        <f>IF($T$138="sníž. přenesená",$M$138,0)</f>
        <v>0</v>
      </c>
      <c r="BF138" s="107">
        <f>IF($T$138="nulová",$M$138,0)</f>
        <v>0</v>
      </c>
      <c r="BG138" s="63" t="s">
        <v>1501</v>
      </c>
      <c r="BH138" s="107">
        <f>ROUND($K$138*$J$138,2)</f>
        <v>0</v>
      </c>
      <c r="BI138" s="63" t="s">
        <v>1582</v>
      </c>
      <c r="BJ138" s="63" t="s">
        <v>1806</v>
      </c>
    </row>
    <row r="139" spans="1:62" s="3" customFormat="1" ht="14.25" hidden="1" customHeight="1">
      <c r="A139" s="16"/>
      <c r="B139" s="161">
        <v>3</v>
      </c>
      <c r="C139" s="161" t="s">
        <v>1651</v>
      </c>
      <c r="D139" s="162" t="s">
        <v>1320</v>
      </c>
      <c r="E139" s="449" t="s">
        <v>1321</v>
      </c>
      <c r="F139" s="455"/>
      <c r="G139" s="455"/>
      <c r="H139" s="455"/>
      <c r="I139" s="161" t="s">
        <v>1594</v>
      </c>
      <c r="J139" s="167">
        <v>1</v>
      </c>
      <c r="K139" s="446"/>
      <c r="L139" s="432"/>
      <c r="M139" s="383">
        <f>ROUND($K$139*$J$139,2)</f>
        <v>0</v>
      </c>
      <c r="N139" s="432"/>
      <c r="O139" s="432"/>
      <c r="P139" s="432"/>
      <c r="Q139" s="99"/>
      <c r="R139" s="16"/>
      <c r="S139" s="157"/>
      <c r="T139" s="158" t="s">
        <v>1515</v>
      </c>
      <c r="W139" s="159">
        <v>4.3600000000000002E-3</v>
      </c>
      <c r="X139" s="159">
        <f>$W$139*$J$139</f>
        <v>4.3600000000000002E-3</v>
      </c>
      <c r="Y139" s="159">
        <v>0</v>
      </c>
      <c r="Z139" s="160">
        <f>$Y$139*$J$139</f>
        <v>0</v>
      </c>
      <c r="AO139" s="63" t="s">
        <v>1582</v>
      </c>
      <c r="AQ139" s="63" t="s">
        <v>1578</v>
      </c>
      <c r="AR139" s="63" t="s">
        <v>1536</v>
      </c>
      <c r="AV139" s="63" t="s">
        <v>1577</v>
      </c>
      <c r="BB139" s="107">
        <f>IF($T$139="základní",$M$139,0)</f>
        <v>0</v>
      </c>
      <c r="BC139" s="107">
        <f>IF($T$139="snížená",$M$139,0)</f>
        <v>0</v>
      </c>
      <c r="BD139" s="107">
        <f>IF($T$139="zákl. přenesená",$M$139,0)</f>
        <v>0</v>
      </c>
      <c r="BE139" s="107">
        <f>IF($T$139="sníž. přenesená",$M$139,0)</f>
        <v>0</v>
      </c>
      <c r="BF139" s="107">
        <f>IF($T$139="nulová",$M$139,0)</f>
        <v>0</v>
      </c>
      <c r="BG139" s="63" t="s">
        <v>1501</v>
      </c>
      <c r="BH139" s="107">
        <f>ROUND($K$139*$J$139,2)</f>
        <v>0</v>
      </c>
      <c r="BI139" s="63" t="s">
        <v>1582</v>
      </c>
      <c r="BJ139" s="63" t="s">
        <v>286</v>
      </c>
    </row>
    <row r="140" spans="1:62" s="3" customFormat="1" ht="14.25" hidden="1" customHeight="1">
      <c r="A140" s="16"/>
      <c r="B140" s="161">
        <v>4</v>
      </c>
      <c r="C140" s="161" t="s">
        <v>1651</v>
      </c>
      <c r="D140" s="162" t="s">
        <v>1322</v>
      </c>
      <c r="E140" s="391" t="s">
        <v>1323</v>
      </c>
      <c r="F140" s="392"/>
      <c r="G140" s="392"/>
      <c r="H140" s="394"/>
      <c r="I140" s="161" t="s">
        <v>1648</v>
      </c>
      <c r="J140" s="167">
        <v>15</v>
      </c>
      <c r="K140" s="453"/>
      <c r="L140" s="454"/>
      <c r="M140" s="383">
        <f t="shared" ref="M140:M149" si="4">ROUND($K$139*$J$139,2)</f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4.25" hidden="1" customHeight="1">
      <c r="A141" s="16"/>
      <c r="B141" s="161">
        <v>5</v>
      </c>
      <c r="C141" s="161" t="s">
        <v>1651</v>
      </c>
      <c r="D141" s="162" t="s">
        <v>1223</v>
      </c>
      <c r="E141" s="391" t="s">
        <v>1324</v>
      </c>
      <c r="F141" s="392"/>
      <c r="G141" s="392"/>
      <c r="H141" s="394"/>
      <c r="I141" s="161" t="s">
        <v>1648</v>
      </c>
      <c r="J141" s="167">
        <v>10</v>
      </c>
      <c r="K141" s="453"/>
      <c r="L141" s="454"/>
      <c r="M141" s="383">
        <f t="shared" si="4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4.25" hidden="1" customHeight="1">
      <c r="A142" s="16"/>
      <c r="B142" s="161">
        <v>6</v>
      </c>
      <c r="C142" s="161" t="s">
        <v>1651</v>
      </c>
      <c r="D142" s="162" t="s">
        <v>1235</v>
      </c>
      <c r="E142" s="391" t="s">
        <v>1325</v>
      </c>
      <c r="F142" s="392"/>
      <c r="G142" s="392"/>
      <c r="H142" s="394"/>
      <c r="I142" s="161" t="s">
        <v>1648</v>
      </c>
      <c r="J142" s="167">
        <v>10</v>
      </c>
      <c r="K142" s="164"/>
      <c r="L142" s="165"/>
      <c r="M142" s="383">
        <f t="shared" si="4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4.25" hidden="1" customHeight="1">
      <c r="A143" s="16"/>
      <c r="B143" s="161">
        <v>7</v>
      </c>
      <c r="C143" s="161" t="s">
        <v>1651</v>
      </c>
      <c r="D143" s="162" t="s">
        <v>1243</v>
      </c>
      <c r="E143" s="391" t="s">
        <v>1326</v>
      </c>
      <c r="F143" s="392"/>
      <c r="G143" s="392"/>
      <c r="H143" s="394"/>
      <c r="I143" s="161" t="s">
        <v>1648</v>
      </c>
      <c r="J143" s="167">
        <v>12</v>
      </c>
      <c r="K143" s="164"/>
      <c r="L143" s="165"/>
      <c r="M143" s="383">
        <f t="shared" si="4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4.25" hidden="1" customHeight="1">
      <c r="A144" s="16"/>
      <c r="B144" s="161">
        <v>8</v>
      </c>
      <c r="C144" s="161" t="s">
        <v>1651</v>
      </c>
      <c r="D144" s="162" t="s">
        <v>1254</v>
      </c>
      <c r="E144" s="391" t="s">
        <v>1327</v>
      </c>
      <c r="F144" s="392"/>
      <c r="G144" s="392"/>
      <c r="H144" s="394"/>
      <c r="I144" s="161" t="s">
        <v>1648</v>
      </c>
      <c r="J144" s="167">
        <v>10</v>
      </c>
      <c r="K144" s="164"/>
      <c r="L144" s="165"/>
      <c r="M144" s="383">
        <f t="shared" si="4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4.25" hidden="1" customHeight="1">
      <c r="A145" s="16"/>
      <c r="B145" s="161">
        <v>9</v>
      </c>
      <c r="C145" s="161" t="s">
        <v>1651</v>
      </c>
      <c r="D145" s="162" t="s">
        <v>1261</v>
      </c>
      <c r="E145" s="391" t="s">
        <v>1328</v>
      </c>
      <c r="F145" s="392"/>
      <c r="G145" s="392"/>
      <c r="H145" s="394"/>
      <c r="I145" s="161" t="s">
        <v>1648</v>
      </c>
      <c r="J145" s="167">
        <v>30</v>
      </c>
      <c r="K145" s="164"/>
      <c r="L145" s="165"/>
      <c r="M145" s="383">
        <f t="shared" si="4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4.25" hidden="1" customHeight="1">
      <c r="A146" s="16"/>
      <c r="B146" s="161">
        <v>10</v>
      </c>
      <c r="C146" s="161" t="s">
        <v>1651</v>
      </c>
      <c r="D146" s="162" t="s">
        <v>1265</v>
      </c>
      <c r="E146" s="391" t="s">
        <v>1329</v>
      </c>
      <c r="F146" s="392"/>
      <c r="G146" s="392"/>
      <c r="H146" s="394"/>
      <c r="I146" s="161" t="s">
        <v>1648</v>
      </c>
      <c r="J146" s="167">
        <v>40</v>
      </c>
      <c r="K146" s="164"/>
      <c r="L146" s="165"/>
      <c r="M146" s="383">
        <f t="shared" si="4"/>
        <v>0</v>
      </c>
      <c r="N146" s="432"/>
      <c r="O146" s="432"/>
      <c r="P146" s="432"/>
      <c r="Q146" s="99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4.25" hidden="1" customHeight="1">
      <c r="A147" s="16"/>
      <c r="B147" s="161">
        <v>11</v>
      </c>
      <c r="C147" s="161" t="s">
        <v>1651</v>
      </c>
      <c r="D147" s="162" t="s">
        <v>1269</v>
      </c>
      <c r="E147" s="391" t="s">
        <v>1330</v>
      </c>
      <c r="F147" s="392"/>
      <c r="G147" s="392"/>
      <c r="H147" s="394"/>
      <c r="I147" s="161" t="s">
        <v>1648</v>
      </c>
      <c r="J147" s="167">
        <v>20</v>
      </c>
      <c r="K147" s="453"/>
      <c r="L147" s="454"/>
      <c r="M147" s="383">
        <f t="shared" si="4"/>
        <v>0</v>
      </c>
      <c r="N147" s="432"/>
      <c r="O147" s="432"/>
      <c r="P147" s="432"/>
      <c r="Q147" s="99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4.25" hidden="1" customHeight="1">
      <c r="A148" s="16"/>
      <c r="B148" s="161">
        <v>12</v>
      </c>
      <c r="C148" s="161" t="s">
        <v>1651</v>
      </c>
      <c r="D148" s="162" t="s">
        <v>1277</v>
      </c>
      <c r="E148" s="391" t="s">
        <v>1331</v>
      </c>
      <c r="F148" s="392"/>
      <c r="G148" s="392"/>
      <c r="H148" s="394"/>
      <c r="I148" s="161" t="s">
        <v>1648</v>
      </c>
      <c r="J148" s="167">
        <v>10</v>
      </c>
      <c r="K148" s="453"/>
      <c r="L148" s="454"/>
      <c r="M148" s="383">
        <f t="shared" si="4"/>
        <v>0</v>
      </c>
      <c r="N148" s="432"/>
      <c r="O148" s="432"/>
      <c r="P148" s="432"/>
      <c r="Q148" s="99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4.25" hidden="1" customHeight="1">
      <c r="A149" s="16"/>
      <c r="B149" s="161">
        <v>13</v>
      </c>
      <c r="C149" s="161" t="s">
        <v>1651</v>
      </c>
      <c r="D149" s="162" t="s">
        <v>1281</v>
      </c>
      <c r="E149" s="391" t="s">
        <v>1332</v>
      </c>
      <c r="F149" s="392"/>
      <c r="G149" s="392"/>
      <c r="H149" s="394"/>
      <c r="I149" s="161" t="s">
        <v>1594</v>
      </c>
      <c r="J149" s="167">
        <v>1</v>
      </c>
      <c r="K149" s="453"/>
      <c r="L149" s="454"/>
      <c r="M149" s="383">
        <f t="shared" si="4"/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6.5" hidden="1" customHeight="1">
      <c r="A150" s="16"/>
      <c r="B150" s="161">
        <v>14</v>
      </c>
      <c r="C150" s="161" t="s">
        <v>1651</v>
      </c>
      <c r="D150" s="162" t="s">
        <v>1333</v>
      </c>
      <c r="E150" s="391" t="s">
        <v>1334</v>
      </c>
      <c r="F150" s="392"/>
      <c r="G150" s="392"/>
      <c r="H150" s="394"/>
      <c r="I150" s="161" t="s">
        <v>1594</v>
      </c>
      <c r="J150" s="167">
        <v>2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1.14E-3</v>
      </c>
      <c r="X150" s="159">
        <f>$W$150*$J$150</f>
        <v>2.2799999999999999E-3</v>
      </c>
      <c r="Y150" s="159">
        <v>0</v>
      </c>
      <c r="Z150" s="160">
        <f>$Y$150*$J$150</f>
        <v>0</v>
      </c>
      <c r="AO150" s="63" t="s">
        <v>1582</v>
      </c>
      <c r="AQ150" s="63" t="s">
        <v>1578</v>
      </c>
      <c r="AR150" s="63" t="s">
        <v>1536</v>
      </c>
      <c r="AV150" s="63" t="s">
        <v>1577</v>
      </c>
      <c r="BB150" s="107">
        <f>IF($T$150="základní",$M$150,0)</f>
        <v>0</v>
      </c>
      <c r="BC150" s="107">
        <f>IF($T$150="snížená",$M$150,0)</f>
        <v>0</v>
      </c>
      <c r="BD150" s="107">
        <f>IF($T$150="zákl. přenesená",$M$150,0)</f>
        <v>0</v>
      </c>
      <c r="BE150" s="107">
        <f>IF($T$150="sníž. přenesená",$M$150,0)</f>
        <v>0</v>
      </c>
      <c r="BF150" s="107">
        <f>IF($T$150="nulová",$M$150,0)</f>
        <v>0</v>
      </c>
      <c r="BG150" s="63" t="s">
        <v>1501</v>
      </c>
      <c r="BH150" s="107">
        <f>ROUND($K$150*$J$150,2)</f>
        <v>0</v>
      </c>
      <c r="BI150" s="63" t="s">
        <v>1582</v>
      </c>
      <c r="BJ150" s="63" t="s">
        <v>1838</v>
      </c>
    </row>
    <row r="151" spans="1:62" s="3" customFormat="1" ht="15.75" hidden="1" customHeight="1">
      <c r="A151" s="16"/>
      <c r="B151" s="161">
        <v>15</v>
      </c>
      <c r="C151" s="161" t="s">
        <v>1651</v>
      </c>
      <c r="D151" s="162" t="s">
        <v>1291</v>
      </c>
      <c r="E151" s="391" t="s">
        <v>1335</v>
      </c>
      <c r="F151" s="392"/>
      <c r="G151" s="392"/>
      <c r="H151" s="394"/>
      <c r="I151" s="161" t="s">
        <v>1648</v>
      </c>
      <c r="J151" s="167">
        <v>20</v>
      </c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1.49E-3</v>
      </c>
      <c r="X151" s="159">
        <f>$W$151*$J$151</f>
        <v>2.98E-2</v>
      </c>
      <c r="Y151" s="159">
        <v>0</v>
      </c>
      <c r="Z151" s="160">
        <f>$Y$151*$J$151</f>
        <v>0</v>
      </c>
      <c r="AO151" s="63" t="s">
        <v>1582</v>
      </c>
      <c r="AQ151" s="63" t="s">
        <v>1578</v>
      </c>
      <c r="AR151" s="63" t="s">
        <v>1536</v>
      </c>
      <c r="AV151" s="63" t="s">
        <v>1577</v>
      </c>
      <c r="BB151" s="107">
        <f>IF($T$151="základní",$M$151,0)</f>
        <v>0</v>
      </c>
      <c r="BC151" s="107">
        <f>IF($T$151="snížená",$M$151,0)</f>
        <v>0</v>
      </c>
      <c r="BD151" s="107">
        <f>IF($T$151="zákl. přenesená",$M$151,0)</f>
        <v>0</v>
      </c>
      <c r="BE151" s="107">
        <f>IF($T$151="sníž. přenesená",$M$151,0)</f>
        <v>0</v>
      </c>
      <c r="BF151" s="107">
        <f>IF($T$151="nulová",$M$151,0)</f>
        <v>0</v>
      </c>
      <c r="BG151" s="63" t="s">
        <v>1501</v>
      </c>
      <c r="BH151" s="107">
        <f>ROUND($K$151*$J$151,2)</f>
        <v>0</v>
      </c>
      <c r="BI151" s="63" t="s">
        <v>1582</v>
      </c>
      <c r="BJ151" s="63" t="s">
        <v>290</v>
      </c>
    </row>
    <row r="152" spans="1:62" s="3" customFormat="1" ht="18" hidden="1" customHeight="1">
      <c r="A152" s="16"/>
      <c r="B152" s="161">
        <v>16</v>
      </c>
      <c r="C152" s="161" t="s">
        <v>1651</v>
      </c>
      <c r="D152" s="162" t="s">
        <v>1295</v>
      </c>
      <c r="E152" s="391" t="s">
        <v>1336</v>
      </c>
      <c r="F152" s="392"/>
      <c r="G152" s="392"/>
      <c r="H152" s="394"/>
      <c r="I152" s="161" t="s">
        <v>1648</v>
      </c>
      <c r="J152" s="167">
        <v>10</v>
      </c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1.7600000000000001E-3</v>
      </c>
      <c r="X152" s="159">
        <f>$W$152*$J$152</f>
        <v>1.7600000000000001E-2</v>
      </c>
      <c r="Y152" s="159">
        <v>0</v>
      </c>
      <c r="Z152" s="160">
        <f>$Y$152*$J$152</f>
        <v>0</v>
      </c>
      <c r="AO152" s="63" t="s">
        <v>1582</v>
      </c>
      <c r="AQ152" s="63" t="s">
        <v>1578</v>
      </c>
      <c r="AR152" s="63" t="s">
        <v>1536</v>
      </c>
      <c r="AV152" s="63" t="s">
        <v>1577</v>
      </c>
      <c r="BB152" s="107">
        <f>IF($T$152="základní",$M$152,0)</f>
        <v>0</v>
      </c>
      <c r="BC152" s="107">
        <f>IF($T$152="snížená",$M$152,0)</f>
        <v>0</v>
      </c>
      <c r="BD152" s="107">
        <f>IF($T$152="zákl. přenesená",$M$152,0)</f>
        <v>0</v>
      </c>
      <c r="BE152" s="107">
        <f>IF($T$152="sníž. přenesená",$M$152,0)</f>
        <v>0</v>
      </c>
      <c r="BF152" s="107">
        <f>IF($T$152="nulová",$M$152,0)</f>
        <v>0</v>
      </c>
      <c r="BG152" s="63" t="s">
        <v>1501</v>
      </c>
      <c r="BH152" s="107">
        <f>ROUND($K$152*$J$152,2)</f>
        <v>0</v>
      </c>
      <c r="BI152" s="63" t="s">
        <v>1582</v>
      </c>
      <c r="BJ152" s="63" t="s">
        <v>317</v>
      </c>
    </row>
    <row r="153" spans="1:62" s="3" customFormat="1" ht="18" hidden="1" customHeight="1">
      <c r="A153" s="16"/>
      <c r="B153" s="161">
        <v>17</v>
      </c>
      <c r="C153" s="161" t="s">
        <v>1651</v>
      </c>
      <c r="D153" s="162" t="s">
        <v>1299</v>
      </c>
      <c r="E153" s="391" t="s">
        <v>1337</v>
      </c>
      <c r="F153" s="392"/>
      <c r="G153" s="392"/>
      <c r="H153" s="394"/>
      <c r="I153" s="161" t="s">
        <v>1648</v>
      </c>
      <c r="J153" s="167">
        <v>5</v>
      </c>
      <c r="K153" s="453"/>
      <c r="L153" s="454"/>
      <c r="M153" s="383">
        <f>ROUND($K$152*$J$152,2)</f>
        <v>0</v>
      </c>
      <c r="N153" s="432"/>
      <c r="O153" s="432"/>
      <c r="P153" s="432"/>
      <c r="Q153" s="99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7.25" hidden="1" customHeight="1">
      <c r="A154" s="16"/>
      <c r="B154" s="100">
        <v>18</v>
      </c>
      <c r="C154" s="161" t="s">
        <v>1651</v>
      </c>
      <c r="D154" s="162" t="s">
        <v>1338</v>
      </c>
      <c r="E154" s="449" t="s">
        <v>1339</v>
      </c>
      <c r="F154" s="432"/>
      <c r="G154" s="432"/>
      <c r="H154" s="432"/>
      <c r="I154" s="161" t="s">
        <v>1648</v>
      </c>
      <c r="J154" s="101">
        <v>10</v>
      </c>
      <c r="K154" s="446"/>
      <c r="L154" s="432"/>
      <c r="M154" s="383">
        <f>ROUND($K$154*$J$154,2)</f>
        <v>0</v>
      </c>
      <c r="N154" s="432"/>
      <c r="O154" s="432"/>
      <c r="P154" s="432"/>
      <c r="Q154" s="99"/>
      <c r="R154" s="16"/>
      <c r="S154" s="157"/>
      <c r="T154" s="158" t="s">
        <v>1515</v>
      </c>
      <c r="W154" s="159">
        <v>1.33E-3</v>
      </c>
      <c r="X154" s="159">
        <f>$W$154*$J$154</f>
        <v>1.3299999999999999E-2</v>
      </c>
      <c r="Y154" s="159">
        <v>0</v>
      </c>
      <c r="Z154" s="160">
        <f>$Y$154*$J$154</f>
        <v>0</v>
      </c>
      <c r="AO154" s="63" t="s">
        <v>1582</v>
      </c>
      <c r="AQ154" s="63" t="s">
        <v>1578</v>
      </c>
      <c r="AR154" s="63" t="s">
        <v>1536</v>
      </c>
      <c r="AV154" s="63" t="s">
        <v>1577</v>
      </c>
      <c r="BB154" s="107">
        <f>IF($T$154="základní",$M$154,0)</f>
        <v>0</v>
      </c>
      <c r="BC154" s="107">
        <f>IF($T$154="snížená",$M$154,0)</f>
        <v>0</v>
      </c>
      <c r="BD154" s="107">
        <f>IF($T$154="zákl. přenesená",$M$154,0)</f>
        <v>0</v>
      </c>
      <c r="BE154" s="107">
        <f>IF($T$154="sníž. přenesená",$M$154,0)</f>
        <v>0</v>
      </c>
      <c r="BF154" s="107">
        <f>IF($T$154="nulová",$M$154,0)</f>
        <v>0</v>
      </c>
      <c r="BG154" s="63" t="s">
        <v>1501</v>
      </c>
      <c r="BH154" s="107">
        <f>ROUND($K$154*$J$154,2)</f>
        <v>0</v>
      </c>
      <c r="BI154" s="63" t="s">
        <v>1582</v>
      </c>
      <c r="BJ154" s="63" t="s">
        <v>1860</v>
      </c>
    </row>
    <row r="155" spans="1:62" s="3" customFormat="1" ht="18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/>
      <c r="R155" s="16"/>
      <c r="S155" s="157"/>
      <c r="T155" s="158" t="s">
        <v>1515</v>
      </c>
      <c r="W155" s="159">
        <v>0</v>
      </c>
      <c r="X155" s="159">
        <f>$W$155*$J$155</f>
        <v>0</v>
      </c>
      <c r="Y155" s="159">
        <v>0</v>
      </c>
      <c r="Z155" s="160">
        <f>$Y$155*$J$155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0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ROUND($K$155*$J$155,2)</f>
        <v>0</v>
      </c>
      <c r="BI155" s="63" t="s">
        <v>1582</v>
      </c>
      <c r="BJ155" s="63" t="s">
        <v>1864</v>
      </c>
    </row>
    <row r="156" spans="1:62" s="3" customFormat="1" ht="15.75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/>
      <c r="R156" s="16"/>
      <c r="S156" s="157"/>
      <c r="T156" s="158" t="s">
        <v>1515</v>
      </c>
      <c r="W156" s="159">
        <v>0</v>
      </c>
      <c r="X156" s="159">
        <f>$W$156*$J$156</f>
        <v>0</v>
      </c>
      <c r="Y156" s="159">
        <v>0</v>
      </c>
      <c r="Z156" s="160">
        <f>$Y$156*$J$156</f>
        <v>0</v>
      </c>
      <c r="AO156" s="63" t="s">
        <v>1582</v>
      </c>
      <c r="AQ156" s="63" t="s">
        <v>1578</v>
      </c>
      <c r="AR156" s="63" t="s">
        <v>1536</v>
      </c>
      <c r="AV156" s="63" t="s">
        <v>1577</v>
      </c>
      <c r="BB156" s="107">
        <f>IF($T$156="základní",$M$156,0)</f>
        <v>0</v>
      </c>
      <c r="BC156" s="107">
        <f>IF($T$156="snížená",$M$156,0)</f>
        <v>0</v>
      </c>
      <c r="BD156" s="107">
        <f>IF($T$156="zákl. přenesená",$M$156,0)</f>
        <v>0</v>
      </c>
      <c r="BE156" s="107">
        <f>IF($T$156="sníž. přenesená",$M$156,0)</f>
        <v>0</v>
      </c>
      <c r="BF156" s="107">
        <f>IF($T$156="nulová",$M$156,0)</f>
        <v>0</v>
      </c>
      <c r="BG156" s="63" t="s">
        <v>1501</v>
      </c>
      <c r="BH156" s="107">
        <f>ROUND($K$156*$J$156,2)</f>
        <v>0</v>
      </c>
      <c r="BI156" s="63" t="s">
        <v>1582</v>
      </c>
      <c r="BJ156" s="63" t="s">
        <v>1880</v>
      </c>
    </row>
    <row r="157" spans="1:62" s="87" customFormat="1" ht="30.75" hidden="1" customHeight="1">
      <c r="A157" s="149"/>
      <c r="C157" s="156" t="s">
        <v>1559</v>
      </c>
      <c r="E157" s="391"/>
      <c r="F157" s="392"/>
      <c r="G157" s="392"/>
      <c r="H157" s="394"/>
      <c r="M157" s="447">
        <f>$BH$157</f>
        <v>0</v>
      </c>
      <c r="N157" s="448"/>
      <c r="O157" s="448"/>
      <c r="P157" s="448"/>
      <c r="R157" s="149"/>
      <c r="S157" s="151"/>
      <c r="V157" s="152">
        <f>SUM($V$158:$V$162)</f>
        <v>0</v>
      </c>
      <c r="X157" s="152">
        <f>SUM($X$158:$X$162)</f>
        <v>0</v>
      </c>
      <c r="Z157" s="153">
        <f>SUM($Z$158:$Z$162)</f>
        <v>0</v>
      </c>
      <c r="AO157" s="154" t="s">
        <v>1536</v>
      </c>
      <c r="AQ157" s="154" t="s">
        <v>1530</v>
      </c>
      <c r="AR157" s="154" t="s">
        <v>1501</v>
      </c>
      <c r="AV157" s="154" t="s">
        <v>1577</v>
      </c>
      <c r="BH157" s="155">
        <f>SUM($BH$158:$BH$162)</f>
        <v>0</v>
      </c>
    </row>
    <row r="158" spans="1:62" s="3" customFormat="1" ht="39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2.7E-4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0</v>
      </c>
      <c r="BI158" s="63" t="s">
        <v>1582</v>
      </c>
      <c r="BJ158" s="63" t="s">
        <v>1892</v>
      </c>
    </row>
    <row r="159" spans="1:62" s="3" customFormat="1" ht="27" hidden="1" customHeight="1">
      <c r="A159" s="16"/>
      <c r="B159" s="100"/>
      <c r="C159" s="100"/>
      <c r="D159" s="98"/>
      <c r="E159" s="391"/>
      <c r="F159" s="392"/>
      <c r="G159" s="392"/>
      <c r="H159" s="394"/>
      <c r="I159" s="100"/>
      <c r="J159" s="101"/>
      <c r="K159" s="446"/>
      <c r="L159" s="432"/>
      <c r="M159" s="383">
        <f>ROUND($K$159*$J$159,2)</f>
        <v>0</v>
      </c>
      <c r="N159" s="432"/>
      <c r="O159" s="432"/>
      <c r="P159" s="432"/>
      <c r="Q159" s="99" t="s">
        <v>1595</v>
      </c>
      <c r="R159" s="16"/>
      <c r="S159" s="157"/>
      <c r="T159" s="158" t="s">
        <v>1515</v>
      </c>
      <c r="W159" s="159">
        <v>2.2000000000000001E-4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0</v>
      </c>
      <c r="BI159" s="63" t="s">
        <v>1582</v>
      </c>
      <c r="BJ159" s="63" t="s">
        <v>1900</v>
      </c>
    </row>
    <row r="160" spans="1:62" s="3" customFormat="1" ht="27" hidden="1" customHeight="1">
      <c r="A160" s="16"/>
      <c r="B160" s="100"/>
      <c r="C160" s="100"/>
      <c r="D160" s="98"/>
      <c r="E160" s="391"/>
      <c r="F160" s="392"/>
      <c r="G160" s="392"/>
      <c r="H160" s="394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1595</v>
      </c>
      <c r="R160" s="16"/>
      <c r="S160" s="157"/>
      <c r="T160" s="158" t="s">
        <v>1515</v>
      </c>
      <c r="W160" s="159">
        <v>2.1000000000000001E-4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0</v>
      </c>
      <c r="BI160" s="63" t="s">
        <v>1582</v>
      </c>
      <c r="BJ160" s="63" t="s">
        <v>1904</v>
      </c>
    </row>
    <row r="161" spans="1:62" s="3" customFormat="1" ht="15.75" hidden="1" customHeight="1">
      <c r="A161" s="16"/>
      <c r="B161" s="100"/>
      <c r="C161" s="100"/>
      <c r="D161" s="98"/>
      <c r="E161" s="391"/>
      <c r="F161" s="392"/>
      <c r="G161" s="392"/>
      <c r="H161" s="394"/>
      <c r="I161" s="100"/>
      <c r="J161" s="101"/>
      <c r="K161" s="446"/>
      <c r="L161" s="432"/>
      <c r="M161" s="383">
        <f>ROUND($K$161*$J$161,2)</f>
        <v>0</v>
      </c>
      <c r="N161" s="432"/>
      <c r="O161" s="432"/>
      <c r="P161" s="432"/>
      <c r="Q161" s="99" t="s">
        <v>1595</v>
      </c>
      <c r="R161" s="16"/>
      <c r="S161" s="157"/>
      <c r="T161" s="158" t="s">
        <v>1515</v>
      </c>
      <c r="W161" s="159">
        <v>2.4000000000000001E-4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0</v>
      </c>
      <c r="BI161" s="63" t="s">
        <v>1582</v>
      </c>
      <c r="BJ161" s="63" t="s">
        <v>1916</v>
      </c>
    </row>
    <row r="162" spans="1:62" s="3" customFormat="1" ht="27" hidden="1" customHeight="1">
      <c r="A162" s="16"/>
      <c r="B162" s="100"/>
      <c r="C162" s="100"/>
      <c r="D162" s="98"/>
      <c r="E162" s="391"/>
      <c r="F162" s="392"/>
      <c r="G162" s="392"/>
      <c r="H162" s="394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1619</v>
      </c>
    </row>
    <row r="163" spans="1:62" s="87" customFormat="1" ht="30.75" hidden="1" customHeight="1">
      <c r="A163" s="149"/>
      <c r="C163" s="156" t="s">
        <v>1626</v>
      </c>
      <c r="E163" s="391"/>
      <c r="F163" s="392"/>
      <c r="G163" s="392"/>
      <c r="H163" s="394"/>
      <c r="M163" s="447">
        <f>$BH$163</f>
        <v>0</v>
      </c>
      <c r="N163" s="448"/>
      <c r="O163" s="448"/>
      <c r="P163" s="448"/>
      <c r="R163" s="149"/>
      <c r="S163" s="151"/>
      <c r="V163" s="152">
        <f>SUM($V$164:$V$166)</f>
        <v>0</v>
      </c>
      <c r="X163" s="152">
        <f>SUM($X$164:$X$166)</f>
        <v>0</v>
      </c>
      <c r="Z163" s="153">
        <f>SUM($Z$164:$Z$166)</f>
        <v>0</v>
      </c>
      <c r="AO163" s="154" t="s">
        <v>1536</v>
      </c>
      <c r="AQ163" s="154" t="s">
        <v>1530</v>
      </c>
      <c r="AR163" s="154" t="s">
        <v>1501</v>
      </c>
      <c r="AV163" s="154" t="s">
        <v>1577</v>
      </c>
      <c r="BH163" s="155">
        <f>SUM($BH$164:$BH$166)</f>
        <v>0</v>
      </c>
    </row>
    <row r="164" spans="1:62" s="3" customFormat="1" ht="27" hidden="1" customHeight="1">
      <c r="A164" s="16"/>
      <c r="B164" s="100"/>
      <c r="C164" s="100"/>
      <c r="D164" s="98"/>
      <c r="E164" s="449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1768</v>
      </c>
      <c r="R164" s="16"/>
      <c r="S164" s="157"/>
      <c r="T164" s="158" t="s">
        <v>1515</v>
      </c>
      <c r="W164" s="159">
        <v>6.9999999999999994E-5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1922</v>
      </c>
    </row>
    <row r="165" spans="1:62" s="3" customFormat="1" ht="27" hidden="1" customHeight="1">
      <c r="A165" s="16"/>
      <c r="B165" s="171"/>
      <c r="C165" s="171"/>
      <c r="D165" s="172"/>
      <c r="E165" s="445"/>
      <c r="F165" s="450"/>
      <c r="G165" s="450"/>
      <c r="H165" s="450"/>
      <c r="I165" s="171"/>
      <c r="J165" s="173"/>
      <c r="K165" s="451"/>
      <c r="L165" s="450"/>
      <c r="M165" s="452">
        <f>ROUND($K$165*$J$165,2)</f>
        <v>0</v>
      </c>
      <c r="N165" s="432"/>
      <c r="O165" s="432"/>
      <c r="P165" s="432"/>
      <c r="Q165" s="99"/>
      <c r="R165" s="16"/>
      <c r="S165" s="157"/>
      <c r="T165" s="158" t="s">
        <v>1515</v>
      </c>
      <c r="W165" s="159">
        <v>1.6000000000000001E-3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1654</v>
      </c>
      <c r="AQ165" s="63" t="s">
        <v>1651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1926</v>
      </c>
    </row>
    <row r="166" spans="1:62" s="3" customFormat="1" ht="27" hidden="1" customHeight="1">
      <c r="A166" s="16"/>
      <c r="B166" s="100"/>
      <c r="C166" s="100"/>
      <c r="D166" s="98"/>
      <c r="E166" s="431"/>
      <c r="F166" s="432"/>
      <c r="G166" s="432"/>
      <c r="H166" s="432"/>
      <c r="I166" s="100"/>
      <c r="J166" s="101"/>
      <c r="K166" s="446"/>
      <c r="L166" s="432"/>
      <c r="M166" s="383">
        <f>ROUND($K$166*$J$166,2)</f>
        <v>0</v>
      </c>
      <c r="N166" s="432"/>
      <c r="O166" s="432"/>
      <c r="P166" s="432"/>
      <c r="Q166" s="99" t="s">
        <v>1768</v>
      </c>
      <c r="R166" s="16"/>
      <c r="S166" s="157"/>
      <c r="T166" s="158" t="s">
        <v>1515</v>
      </c>
      <c r="W166" s="159">
        <v>0</v>
      </c>
      <c r="X166" s="159">
        <f>$W$166*$J$166</f>
        <v>0</v>
      </c>
      <c r="Y166" s="159">
        <v>0</v>
      </c>
      <c r="Z166" s="160">
        <f>$Y$166*$J$166</f>
        <v>0</v>
      </c>
      <c r="AO166" s="63" t="s">
        <v>1582</v>
      </c>
      <c r="AQ166" s="63" t="s">
        <v>1578</v>
      </c>
      <c r="AR166" s="63" t="s">
        <v>1536</v>
      </c>
      <c r="AV166" s="63" t="s">
        <v>1577</v>
      </c>
      <c r="BB166" s="107">
        <f>IF($T$166="základní",$M$166,0)</f>
        <v>0</v>
      </c>
      <c r="BC166" s="107">
        <f>IF($T$166="snížená",$M$166,0)</f>
        <v>0</v>
      </c>
      <c r="BD166" s="107">
        <f>IF($T$166="zákl. přenesená",$M$166,0)</f>
        <v>0</v>
      </c>
      <c r="BE166" s="107">
        <f>IF($T$166="sníž. přenesená",$M$166,0)</f>
        <v>0</v>
      </c>
      <c r="BF166" s="107">
        <f>IF($T$166="nulová",$M$166,0)</f>
        <v>0</v>
      </c>
      <c r="BG166" s="63" t="s">
        <v>1501</v>
      </c>
      <c r="BH166" s="107">
        <f>ROUND($K$166*$J$166,2)</f>
        <v>0</v>
      </c>
      <c r="BI166" s="63" t="s">
        <v>1582</v>
      </c>
      <c r="BJ166" s="63" t="s">
        <v>1930</v>
      </c>
    </row>
    <row r="167" spans="1:62" s="87" customFormat="1" ht="30.75" hidden="1" customHeight="1">
      <c r="A167" s="149"/>
      <c r="C167" s="156" t="s">
        <v>1627</v>
      </c>
      <c r="M167" s="447">
        <f>$BH$167</f>
        <v>0</v>
      </c>
      <c r="N167" s="448"/>
      <c r="O167" s="448"/>
      <c r="P167" s="448"/>
      <c r="R167" s="149"/>
      <c r="S167" s="151"/>
      <c r="V167" s="152">
        <f>SUM($V$168:$V$169)</f>
        <v>0</v>
      </c>
      <c r="X167" s="152">
        <f>SUM($X$168:$X$169)</f>
        <v>0</v>
      </c>
      <c r="Z167" s="153">
        <f>SUM($Z$168:$Z$169)</f>
        <v>0</v>
      </c>
      <c r="AO167" s="154" t="s">
        <v>1536</v>
      </c>
      <c r="AQ167" s="154" t="s">
        <v>1530</v>
      </c>
      <c r="AR167" s="154" t="s">
        <v>1501</v>
      </c>
      <c r="AV167" s="154" t="s">
        <v>1577</v>
      </c>
      <c r="BH167" s="155">
        <f>SUM($BH$168:$BH$169)</f>
        <v>0</v>
      </c>
    </row>
    <row r="168" spans="1:62" s="3" customFormat="1" ht="27" hidden="1" customHeight="1">
      <c r="A168" s="16"/>
      <c r="B168" s="100"/>
      <c r="C168" s="100"/>
      <c r="D168" s="98"/>
      <c r="E168" s="431"/>
      <c r="F168" s="432"/>
      <c r="G168" s="432"/>
      <c r="H168" s="432"/>
      <c r="I168" s="100"/>
      <c r="J168" s="101"/>
      <c r="K168" s="446"/>
      <c r="L168" s="432"/>
      <c r="M168" s="383">
        <f>ROUND($K$168*$J$168,2)</f>
        <v>0</v>
      </c>
      <c r="N168" s="432"/>
      <c r="O168" s="432"/>
      <c r="P168" s="432"/>
      <c r="Q168" s="99" t="s">
        <v>1595</v>
      </c>
      <c r="R168" s="16"/>
      <c r="S168" s="157"/>
      <c r="T168" s="158" t="s">
        <v>1515</v>
      </c>
      <c r="W168" s="159">
        <v>2.7E-4</v>
      </c>
      <c r="X168" s="159">
        <f>$W$168*$J$168</f>
        <v>0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1934</v>
      </c>
    </row>
    <row r="169" spans="1:62" s="3" customFormat="1" ht="39" hidden="1" customHeight="1">
      <c r="A169" s="16"/>
      <c r="B169" s="100"/>
      <c r="C169" s="100"/>
      <c r="D169" s="98"/>
      <c r="E169" s="431"/>
      <c r="F169" s="432"/>
      <c r="G169" s="432"/>
      <c r="H169" s="432"/>
      <c r="I169" s="100"/>
      <c r="J169" s="101"/>
      <c r="K169" s="446"/>
      <c r="L169" s="432"/>
      <c r="M169" s="383">
        <f>ROUND($K$169*$J$169,2)</f>
        <v>0</v>
      </c>
      <c r="N169" s="432"/>
      <c r="O169" s="432"/>
      <c r="P169" s="432"/>
      <c r="Q169" s="99" t="s">
        <v>1595</v>
      </c>
      <c r="R169" s="16"/>
      <c r="S169" s="157"/>
      <c r="T169" s="174" t="s">
        <v>1515</v>
      </c>
      <c r="U169" s="110"/>
      <c r="V169" s="110"/>
      <c r="W169" s="175">
        <v>1.2E-4</v>
      </c>
      <c r="X169" s="175">
        <f>$W$169*$J$169</f>
        <v>0</v>
      </c>
      <c r="Y169" s="175">
        <v>0</v>
      </c>
      <c r="Z169" s="176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1937</v>
      </c>
    </row>
    <row r="170" spans="1:62" s="3" customFormat="1" ht="7.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16"/>
    </row>
  </sheetData>
  <mergeCells count="304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K90:L90"/>
    <mergeCell ref="M90:P90"/>
    <mergeCell ref="E91:H91"/>
    <mergeCell ref="K91:L91"/>
    <mergeCell ref="M91:P91"/>
    <mergeCell ref="E92:H92"/>
    <mergeCell ref="K92:L92"/>
    <mergeCell ref="M92:P92"/>
    <mergeCell ref="E93:H93"/>
    <mergeCell ref="M93:P93"/>
    <mergeCell ref="E94:H94"/>
    <mergeCell ref="K94:L94"/>
    <mergeCell ref="M94:P94"/>
    <mergeCell ref="K93:L93"/>
    <mergeCell ref="E97:H97"/>
    <mergeCell ref="M97:P97"/>
    <mergeCell ref="K95:L95"/>
    <mergeCell ref="K96:L96"/>
    <mergeCell ref="K97:L97"/>
    <mergeCell ref="E95:H95"/>
    <mergeCell ref="M95:P95"/>
    <mergeCell ref="E96:H96"/>
    <mergeCell ref="M96:P96"/>
    <mergeCell ref="E100:H100"/>
    <mergeCell ref="K100:L100"/>
    <mergeCell ref="M100:P100"/>
    <mergeCell ref="K99:L99"/>
    <mergeCell ref="E98:H98"/>
    <mergeCell ref="K98:L98"/>
    <mergeCell ref="M98:P98"/>
    <mergeCell ref="E99:H99"/>
    <mergeCell ref="M99:P99"/>
    <mergeCell ref="E103:H103"/>
    <mergeCell ref="M103:P103"/>
    <mergeCell ref="K101:L101"/>
    <mergeCell ref="K102:L102"/>
    <mergeCell ref="K103:L103"/>
    <mergeCell ref="E101:H101"/>
    <mergeCell ref="M101:P101"/>
    <mergeCell ref="E102:H102"/>
    <mergeCell ref="M102:P102"/>
    <mergeCell ref="M108:P108"/>
    <mergeCell ref="E106:H106"/>
    <mergeCell ref="M106:P106"/>
    <mergeCell ref="K104:L104"/>
    <mergeCell ref="K105:L105"/>
    <mergeCell ref="K106:L106"/>
    <mergeCell ref="E104:H104"/>
    <mergeCell ref="M104:P104"/>
    <mergeCell ref="E105:H105"/>
    <mergeCell ref="M105:P105"/>
    <mergeCell ref="E112:H112"/>
    <mergeCell ref="M112:P112"/>
    <mergeCell ref="E109:H109"/>
    <mergeCell ref="M109:P109"/>
    <mergeCell ref="K107:L107"/>
    <mergeCell ref="K109:L109"/>
    <mergeCell ref="E107:H107"/>
    <mergeCell ref="M107:P107"/>
    <mergeCell ref="E108:H108"/>
    <mergeCell ref="K108:L108"/>
    <mergeCell ref="E113:H113"/>
    <mergeCell ref="M113:P113"/>
    <mergeCell ref="K112:L112"/>
    <mergeCell ref="K110:L110"/>
    <mergeCell ref="K111:L111"/>
    <mergeCell ref="K113:L113"/>
    <mergeCell ref="M110:P110"/>
    <mergeCell ref="M111:P111"/>
    <mergeCell ref="E110:H110"/>
    <mergeCell ref="E111:H111"/>
    <mergeCell ref="E114:H114"/>
    <mergeCell ref="M114:P114"/>
    <mergeCell ref="E115:H115"/>
    <mergeCell ref="M115:P115"/>
    <mergeCell ref="E116:H116"/>
    <mergeCell ref="M116:P116"/>
    <mergeCell ref="K114:L114"/>
    <mergeCell ref="K115:L115"/>
    <mergeCell ref="K116:L116"/>
    <mergeCell ref="E117:H117"/>
    <mergeCell ref="M117:P117"/>
    <mergeCell ref="E118:H118"/>
    <mergeCell ref="M118:P118"/>
    <mergeCell ref="E119:H119"/>
    <mergeCell ref="M119:P119"/>
    <mergeCell ref="K117:L117"/>
    <mergeCell ref="K118:L118"/>
    <mergeCell ref="K119:L119"/>
    <mergeCell ref="K124:L124"/>
    <mergeCell ref="E120:H120"/>
    <mergeCell ref="M120:P120"/>
    <mergeCell ref="E121:H121"/>
    <mergeCell ref="M121:P121"/>
    <mergeCell ref="E122:H122"/>
    <mergeCell ref="K122:L122"/>
    <mergeCell ref="M122:P122"/>
    <mergeCell ref="K120:L120"/>
    <mergeCell ref="K121:L121"/>
    <mergeCell ref="E123:H123"/>
    <mergeCell ref="M123:P123"/>
    <mergeCell ref="E124:H124"/>
    <mergeCell ref="M124:P124"/>
    <mergeCell ref="M126:P126"/>
    <mergeCell ref="E127:H127"/>
    <mergeCell ref="K127:L127"/>
    <mergeCell ref="M127:P127"/>
    <mergeCell ref="M125:P125"/>
    <mergeCell ref="K123:L123"/>
    <mergeCell ref="M128:P128"/>
    <mergeCell ref="E129:H129"/>
    <mergeCell ref="K129:L129"/>
    <mergeCell ref="M129:P129"/>
    <mergeCell ref="E125:H125"/>
    <mergeCell ref="K125:L125"/>
    <mergeCell ref="E128:H128"/>
    <mergeCell ref="K128:L128"/>
    <mergeCell ref="E130:H130"/>
    <mergeCell ref="K130:L130"/>
    <mergeCell ref="M130:P130"/>
    <mergeCell ref="E131:H131"/>
    <mergeCell ref="K131:L131"/>
    <mergeCell ref="M131:P131"/>
    <mergeCell ref="E132:H132"/>
    <mergeCell ref="K132:L132"/>
    <mergeCell ref="M132:P132"/>
    <mergeCell ref="E133:H133"/>
    <mergeCell ref="K133:L133"/>
    <mergeCell ref="M133:P133"/>
    <mergeCell ref="M136:P136"/>
    <mergeCell ref="E137:H137"/>
    <mergeCell ref="K137:L137"/>
    <mergeCell ref="M137:P137"/>
    <mergeCell ref="E134:H134"/>
    <mergeCell ref="K134:L134"/>
    <mergeCell ref="M134:P134"/>
    <mergeCell ref="E135:H135"/>
    <mergeCell ref="K135:L135"/>
    <mergeCell ref="M135:P135"/>
    <mergeCell ref="E138:H138"/>
    <mergeCell ref="K138:L138"/>
    <mergeCell ref="M138:P138"/>
    <mergeCell ref="E139:H139"/>
    <mergeCell ref="K139:L139"/>
    <mergeCell ref="M139:P139"/>
    <mergeCell ref="E142:H142"/>
    <mergeCell ref="M142:P142"/>
    <mergeCell ref="E143:H143"/>
    <mergeCell ref="M143:P143"/>
    <mergeCell ref="E140:H140"/>
    <mergeCell ref="K140:L140"/>
    <mergeCell ref="M140:P140"/>
    <mergeCell ref="E141:H141"/>
    <mergeCell ref="K141:L141"/>
    <mergeCell ref="M141:P141"/>
    <mergeCell ref="E146:H146"/>
    <mergeCell ref="M146:P146"/>
    <mergeCell ref="E147:H147"/>
    <mergeCell ref="K147:L147"/>
    <mergeCell ref="M147:P147"/>
    <mergeCell ref="E144:H144"/>
    <mergeCell ref="M144:P144"/>
    <mergeCell ref="E145:H145"/>
    <mergeCell ref="M145:P145"/>
    <mergeCell ref="E148:H148"/>
    <mergeCell ref="K148:L148"/>
    <mergeCell ref="M148:P148"/>
    <mergeCell ref="E149:H149"/>
    <mergeCell ref="K149:L149"/>
    <mergeCell ref="M149:P149"/>
    <mergeCell ref="E150:H150"/>
    <mergeCell ref="K150:L150"/>
    <mergeCell ref="M150:P150"/>
    <mergeCell ref="E151:H151"/>
    <mergeCell ref="K151:L151"/>
    <mergeCell ref="M151:P151"/>
    <mergeCell ref="E152:H152"/>
    <mergeCell ref="K152:L152"/>
    <mergeCell ref="M152:P152"/>
    <mergeCell ref="E153:H153"/>
    <mergeCell ref="K153:L153"/>
    <mergeCell ref="M153:P153"/>
    <mergeCell ref="E154:H154"/>
    <mergeCell ref="K154:L154"/>
    <mergeCell ref="M154:P154"/>
    <mergeCell ref="E155:H155"/>
    <mergeCell ref="K155:L155"/>
    <mergeCell ref="M155:P155"/>
    <mergeCell ref="E160:H160"/>
    <mergeCell ref="K160:L160"/>
    <mergeCell ref="M160:P160"/>
    <mergeCell ref="E156:H156"/>
    <mergeCell ref="K156:L156"/>
    <mergeCell ref="M156:P156"/>
    <mergeCell ref="E157:H157"/>
    <mergeCell ref="M157:P157"/>
    <mergeCell ref="E158:H158"/>
    <mergeCell ref="K158:L158"/>
    <mergeCell ref="M158:P158"/>
    <mergeCell ref="E159:H159"/>
    <mergeCell ref="K159:L159"/>
    <mergeCell ref="M159:P159"/>
    <mergeCell ref="E161:H161"/>
    <mergeCell ref="K161:L161"/>
    <mergeCell ref="M161:P161"/>
    <mergeCell ref="E169:H169"/>
    <mergeCell ref="K169:L169"/>
    <mergeCell ref="M169:P169"/>
    <mergeCell ref="E165:H165"/>
    <mergeCell ref="K165:L165"/>
    <mergeCell ref="M165:P165"/>
    <mergeCell ref="E166:H166"/>
    <mergeCell ref="K166:L166"/>
    <mergeCell ref="M166:P166"/>
    <mergeCell ref="M167:P167"/>
    <mergeCell ref="E168:H168"/>
    <mergeCell ref="K168:L168"/>
    <mergeCell ref="M168:P168"/>
    <mergeCell ref="E164:H164"/>
    <mergeCell ref="K164:L164"/>
    <mergeCell ref="E162:H162"/>
    <mergeCell ref="K162:L162"/>
    <mergeCell ref="M162:P162"/>
    <mergeCell ref="E163:H163"/>
    <mergeCell ref="M163:P163"/>
    <mergeCell ref="M164:P164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53"/>
  <sheetViews>
    <sheetView showGridLines="0" view="pageBreakPreview" zoomScaleNormal="90" zoomScaleSheetLayoutView="100" workbookViewId="0">
      <pane ySplit="1" topLeftCell="A137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7.5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998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999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ROUNDUP($L$79,2)</f>
        <v>303503.51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L23</f>
        <v>303503.51</v>
      </c>
      <c r="H25" s="348"/>
      <c r="I25" s="348"/>
      <c r="L25" s="421">
        <f>G25*0.21</f>
        <v>63735.737099999998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SUM($AY$79:$AY$152)</f>
        <v>0</v>
      </c>
      <c r="H26" s="348"/>
      <c r="I26" s="348"/>
      <c r="L26" s="421">
        <f>SUM($AY$79:$AY$152)*$E$26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SUM($AZ$79:$AZ$152)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SUM($BA$79:$BA$152)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SUM($BB$79:$BB$152)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367239.25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132121-4_1 - SPŠD Křimice - PS - SO 08 Laboratoře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510</v>
      </c>
      <c r="G49" s="364"/>
      <c r="H49" s="348"/>
      <c r="I49" s="348"/>
      <c r="J49" s="364"/>
      <c r="K49" s="348"/>
      <c r="L49" s="364">
        <f>ROUNDUP($L$79,2)</f>
        <v>303503.51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ROUNDUP($L$80,2)</f>
        <v>4377.16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ROUNDUP($L$81,2)</f>
        <v>3065.16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ROUNDUP($L$83,2)</f>
        <v>1312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ROUNDUP($L$86,2)</f>
        <v>299126.34999999998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1623</v>
      </c>
      <c r="G54" s="400"/>
      <c r="H54" s="401"/>
      <c r="I54" s="401"/>
      <c r="J54" s="400"/>
      <c r="K54" s="401"/>
      <c r="L54" s="400">
        <f>ROUNDUP($L$87,2)</f>
        <v>10683.78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1624</v>
      </c>
      <c r="G55" s="400"/>
      <c r="H55" s="401"/>
      <c r="I55" s="401"/>
      <c r="J55" s="400"/>
      <c r="K55" s="401"/>
      <c r="L55" s="400">
        <f>ROUNDUP($L$98,2)</f>
        <v>18385.39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1625</v>
      </c>
      <c r="G56" s="400"/>
      <c r="H56" s="401"/>
      <c r="I56" s="401"/>
      <c r="J56" s="400"/>
      <c r="K56" s="401"/>
      <c r="L56" s="400">
        <f>ROUNDUP($L$108,2)</f>
        <v>237488.4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1557</v>
      </c>
      <c r="G57" s="400"/>
      <c r="H57" s="401"/>
      <c r="I57" s="401"/>
      <c r="J57" s="400"/>
      <c r="K57" s="401"/>
      <c r="L57" s="400">
        <f>ROUNDUP($L$114,2)</f>
        <v>14083.14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1558</v>
      </c>
      <c r="G58" s="400"/>
      <c r="H58" s="401"/>
      <c r="I58" s="401"/>
      <c r="J58" s="400"/>
      <c r="K58" s="401"/>
      <c r="L58" s="400">
        <f>ROUNDUP($L$124,2)</f>
        <v>13422.7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1559</v>
      </c>
      <c r="G59" s="400"/>
      <c r="H59" s="401"/>
      <c r="I59" s="401"/>
      <c r="J59" s="400"/>
      <c r="K59" s="401"/>
      <c r="L59" s="400">
        <f>ROUNDUP($L$138,2)</f>
        <v>956.87</v>
      </c>
      <c r="M59" s="401"/>
      <c r="N59" s="401"/>
      <c r="O59" s="401"/>
      <c r="P59" s="401"/>
      <c r="Q59" s="77"/>
    </row>
    <row r="60" spans="1:40" s="74" customFormat="1" ht="21" customHeight="1">
      <c r="A60" s="75"/>
      <c r="C60" s="76" t="s">
        <v>1626</v>
      </c>
      <c r="G60" s="400"/>
      <c r="H60" s="401"/>
      <c r="I60" s="401"/>
      <c r="J60" s="400"/>
      <c r="K60" s="401"/>
      <c r="L60" s="400">
        <f>ROUNDUP($L$144,2)</f>
        <v>1716.59</v>
      </c>
      <c r="M60" s="401"/>
      <c r="N60" s="401"/>
      <c r="O60" s="401"/>
      <c r="P60" s="401"/>
      <c r="Q60" s="77"/>
    </row>
    <row r="61" spans="1:40" s="74" customFormat="1" ht="21" customHeight="1">
      <c r="A61" s="75"/>
      <c r="C61" s="76" t="s">
        <v>1627</v>
      </c>
      <c r="G61" s="400"/>
      <c r="H61" s="401"/>
      <c r="I61" s="401"/>
      <c r="J61" s="400"/>
      <c r="K61" s="401"/>
      <c r="L61" s="400">
        <f>ROUNDUP($L$148,2)</f>
        <v>2389.48</v>
      </c>
      <c r="M61" s="401"/>
      <c r="N61" s="401"/>
      <c r="O61" s="401"/>
      <c r="P61" s="401"/>
      <c r="Q61" s="77"/>
    </row>
    <row r="62" spans="1:40" s="3" customFormat="1" ht="22.5" customHeight="1">
      <c r="A62" s="16"/>
      <c r="Q62" s="19"/>
    </row>
    <row r="63" spans="1:40" s="3" customFormat="1" ht="7.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</row>
    <row r="67" spans="1:56" s="3" customFormat="1" ht="7.5" customHeight="1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16"/>
    </row>
    <row r="68" spans="1:56" s="3" customFormat="1" ht="37.5" customHeight="1">
      <c r="A68" s="16"/>
      <c r="B68" s="362" t="s">
        <v>511</v>
      </c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16"/>
    </row>
    <row r="69" spans="1:56" s="3" customFormat="1" ht="7.5" customHeight="1">
      <c r="A69" s="16"/>
      <c r="R69" s="16"/>
    </row>
    <row r="70" spans="1:56" s="3" customFormat="1" ht="15" customHeight="1">
      <c r="A70" s="16"/>
      <c r="B70" s="12" t="s">
        <v>1499</v>
      </c>
      <c r="E70" s="409" t="str">
        <f>$E$4</f>
        <v>Rekonstrukce plynové kotelny v Křimicích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R70" s="16"/>
    </row>
    <row r="71" spans="1:56" s="3" customFormat="1" ht="15" customHeight="1">
      <c r="A71" s="16"/>
      <c r="B71" s="11" t="s">
        <v>1550</v>
      </c>
      <c r="E71" s="355" t="str">
        <f>$E$5</f>
        <v>132121-4_1 - SPŠD Křimice - PS - SO 08 Laboratoře - Technologie vytápění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R71" s="16"/>
    </row>
    <row r="72" spans="1:56" s="3" customFormat="1" ht="7.5" customHeight="1">
      <c r="A72" s="16"/>
      <c r="R72" s="16"/>
    </row>
    <row r="73" spans="1:56" s="3" customFormat="1" ht="18.75" customHeight="1">
      <c r="A73" s="16"/>
      <c r="B73" s="12" t="s">
        <v>1502</v>
      </c>
      <c r="E73" s="13" t="s">
        <v>319</v>
      </c>
      <c r="J73" s="12" t="s">
        <v>1504</v>
      </c>
      <c r="L73" s="347">
        <f>IF($N$8="","",$N$8)</f>
        <v>41426</v>
      </c>
      <c r="M73" s="348"/>
      <c r="N73" s="348"/>
      <c r="O73" s="348"/>
      <c r="R73" s="16"/>
    </row>
    <row r="74" spans="1:56" s="3" customFormat="1" ht="7.5" customHeight="1">
      <c r="A74" s="16"/>
      <c r="R74" s="16"/>
    </row>
    <row r="75" spans="1:56" s="3" customFormat="1" ht="15.75" customHeight="1">
      <c r="A75" s="16"/>
      <c r="B75" s="12" t="s">
        <v>1507</v>
      </c>
      <c r="E75" s="2" t="s">
        <v>320</v>
      </c>
      <c r="J75" s="12" t="s">
        <v>1511</v>
      </c>
      <c r="L75" s="430"/>
      <c r="M75" s="430"/>
      <c r="N75" s="430"/>
      <c r="O75" s="430"/>
      <c r="P75" s="430"/>
      <c r="R75" s="16"/>
    </row>
    <row r="76" spans="1:56" s="3" customFormat="1" ht="15" customHeight="1">
      <c r="A76" s="16"/>
      <c r="B76" s="12" t="s">
        <v>1510</v>
      </c>
      <c r="E76" s="13" t="str">
        <f>IF($D$14="","",$D$14)</f>
        <v/>
      </c>
      <c r="R76" s="16"/>
    </row>
    <row r="77" spans="1:56" s="3" customFormat="1" ht="11.25" customHeight="1">
      <c r="A77" s="16"/>
      <c r="R77" s="16"/>
    </row>
    <row r="78" spans="1:56" s="78" customFormat="1" ht="30" customHeight="1">
      <c r="A78" s="79"/>
      <c r="B78" s="80" t="s">
        <v>1560</v>
      </c>
      <c r="C78" s="81" t="s">
        <v>1528</v>
      </c>
      <c r="D78" s="81" t="s">
        <v>1524</v>
      </c>
      <c r="E78" s="410" t="s">
        <v>1561</v>
      </c>
      <c r="F78" s="411"/>
      <c r="G78" s="411"/>
      <c r="H78" s="411"/>
      <c r="I78" s="81" t="s">
        <v>1562</v>
      </c>
      <c r="J78" s="81" t="s">
        <v>1563</v>
      </c>
      <c r="K78" s="410" t="s">
        <v>1567</v>
      </c>
      <c r="L78" s="410"/>
      <c r="M78" s="410" t="s">
        <v>1567</v>
      </c>
      <c r="N78" s="410"/>
      <c r="O78" s="410" t="s">
        <v>1564</v>
      </c>
      <c r="P78" s="411"/>
      <c r="Q78" s="82" t="s">
        <v>1565</v>
      </c>
      <c r="R78" s="79"/>
      <c r="S78" s="42" t="s">
        <v>1566</v>
      </c>
      <c r="T78" s="43" t="s">
        <v>1514</v>
      </c>
      <c r="U78" s="43" t="s">
        <v>1567</v>
      </c>
      <c r="V78" s="43" t="s">
        <v>1568</v>
      </c>
      <c r="W78" s="43" t="s">
        <v>1569</v>
      </c>
      <c r="X78" s="43" t="s">
        <v>1570</v>
      </c>
      <c r="Y78" s="43" t="s">
        <v>1571</v>
      </c>
      <c r="Z78" s="43" t="s">
        <v>1572</v>
      </c>
      <c r="AA78" s="43" t="s">
        <v>1573</v>
      </c>
      <c r="AB78" s="43" t="s">
        <v>1574</v>
      </c>
      <c r="AC78" s="44" t="s">
        <v>1575</v>
      </c>
    </row>
    <row r="79" spans="1:56" s="3" customFormat="1" ht="30" customHeight="1">
      <c r="A79" s="16"/>
      <c r="B79" s="47" t="s">
        <v>513</v>
      </c>
      <c r="L79" s="414">
        <f>$BD$79</f>
        <v>303503.51</v>
      </c>
      <c r="M79" s="348"/>
      <c r="N79" s="348"/>
      <c r="O79" s="348"/>
      <c r="P79" s="348"/>
      <c r="R79" s="16"/>
      <c r="S79" s="46"/>
      <c r="T79" s="37"/>
      <c r="U79" s="37"/>
      <c r="V79" s="83">
        <f>$V$80+$V$86</f>
        <v>303503.51</v>
      </c>
      <c r="W79" s="83">
        <f>$W$80+$W$86</f>
        <v>0</v>
      </c>
      <c r="X79" s="37"/>
      <c r="Y79" s="84">
        <f>$Y$80+$Y$86</f>
        <v>0</v>
      </c>
      <c r="Z79" s="37"/>
      <c r="AA79" s="84">
        <f>$AA$80+$AA$86</f>
        <v>3.7090699999999996</v>
      </c>
      <c r="AB79" s="37"/>
      <c r="AC79" s="85">
        <f>$AC$80+$AC$86</f>
        <v>0</v>
      </c>
      <c r="AM79" s="3" t="s">
        <v>1530</v>
      </c>
      <c r="AN79" s="3" t="s">
        <v>1555</v>
      </c>
      <c r="BD79" s="86">
        <f>$BD$80+$BD$86</f>
        <v>303503.51</v>
      </c>
    </row>
    <row r="80" spans="1:56" s="87" customFormat="1" ht="37.5" customHeight="1">
      <c r="A80" s="88"/>
      <c r="C80" s="89" t="s">
        <v>1620</v>
      </c>
      <c r="L80" s="436">
        <f>$BD$80</f>
        <v>4377.16</v>
      </c>
      <c r="M80" s="434"/>
      <c r="N80" s="434"/>
      <c r="O80" s="437" t="s">
        <v>1576</v>
      </c>
      <c r="P80" s="434"/>
      <c r="R80" s="88"/>
      <c r="S80" s="91"/>
      <c r="V80" s="92">
        <f>$V$81+$V$83</f>
        <v>4377.16</v>
      </c>
      <c r="W80" s="92">
        <f>$W$81+$W$83</f>
        <v>0</v>
      </c>
      <c r="Y80" s="93">
        <f>$Y$81+$Y$83</f>
        <v>0</v>
      </c>
      <c r="AA80" s="93">
        <f>$AA$81+$AA$83</f>
        <v>3.4759999999999999E-2</v>
      </c>
      <c r="AC80" s="94">
        <f>$AC$81+$AC$83</f>
        <v>0</v>
      </c>
      <c r="AK80" s="90" t="s">
        <v>1501</v>
      </c>
      <c r="AM80" s="90" t="s">
        <v>1530</v>
      </c>
      <c r="AN80" s="90" t="s">
        <v>1531</v>
      </c>
      <c r="AR80" s="90" t="s">
        <v>1577</v>
      </c>
      <c r="BD80" s="95">
        <f>$BD$81+$BD$83</f>
        <v>4377.16</v>
      </c>
    </row>
    <row r="81" spans="1:58" s="87" customFormat="1" ht="21" customHeight="1">
      <c r="A81" s="88"/>
      <c r="C81" s="96" t="s">
        <v>1621</v>
      </c>
      <c r="L81" s="433">
        <f>$BD$81</f>
        <v>3065.16</v>
      </c>
      <c r="M81" s="434"/>
      <c r="N81" s="434"/>
      <c r="O81" s="435" t="s">
        <v>1576</v>
      </c>
      <c r="P81" s="434"/>
      <c r="R81" s="88"/>
      <c r="S81" s="91"/>
      <c r="V81" s="92">
        <f>$V$82</f>
        <v>3065.16</v>
      </c>
      <c r="W81" s="92">
        <f>$W$82</f>
        <v>0</v>
      </c>
      <c r="Y81" s="93">
        <f>$Y$82</f>
        <v>0</v>
      </c>
      <c r="AA81" s="93">
        <f>$AA$82</f>
        <v>3.474E-2</v>
      </c>
      <c r="AC81" s="94">
        <f>$AC$82</f>
        <v>0</v>
      </c>
      <c r="AK81" s="90" t="s">
        <v>1501</v>
      </c>
      <c r="AM81" s="90" t="s">
        <v>1530</v>
      </c>
      <c r="AN81" s="90" t="s">
        <v>1501</v>
      </c>
      <c r="AR81" s="90" t="s">
        <v>1577</v>
      </c>
      <c r="BD81" s="95">
        <f>$BD$82</f>
        <v>3065.16</v>
      </c>
    </row>
    <row r="82" spans="1:58" s="3" customFormat="1" ht="27" customHeight="1">
      <c r="A82" s="16"/>
      <c r="B82" s="97" t="s">
        <v>1501</v>
      </c>
      <c r="C82" s="97" t="s">
        <v>1578</v>
      </c>
      <c r="D82" s="162" t="s">
        <v>2072</v>
      </c>
      <c r="E82" s="431" t="s">
        <v>1631</v>
      </c>
      <c r="F82" s="432"/>
      <c r="G82" s="432"/>
      <c r="H82" s="432"/>
      <c r="I82" s="100" t="s">
        <v>1632</v>
      </c>
      <c r="J82" s="101">
        <v>6</v>
      </c>
      <c r="K82" s="424">
        <v>510.85999999999996</v>
      </c>
      <c r="L82" s="425"/>
      <c r="M82" s="425"/>
      <c r="N82" s="426"/>
      <c r="O82" s="383">
        <f>ROUND($U$82*$J$82,2)</f>
        <v>3065.16</v>
      </c>
      <c r="P82" s="432"/>
      <c r="Q82" s="99"/>
      <c r="R82" s="16"/>
      <c r="S82" s="103"/>
      <c r="T82" s="104" t="s">
        <v>1515</v>
      </c>
      <c r="U82" s="68">
        <f>$K$82+$L$82</f>
        <v>510.85999999999996</v>
      </c>
      <c r="V82" s="68">
        <f>ROUND($K$82*$J$82,2)</f>
        <v>3065.16</v>
      </c>
      <c r="W82" s="68">
        <f>ROUND($L$82*$J$82,2)</f>
        <v>0</v>
      </c>
      <c r="Z82" s="105">
        <v>5.79E-3</v>
      </c>
      <c r="AA82" s="105">
        <f>$Z$82*$J$82</f>
        <v>3.474E-2</v>
      </c>
      <c r="AB82" s="105">
        <v>0</v>
      </c>
      <c r="AC82" s="106">
        <f>$AB$82*$J$82</f>
        <v>0</v>
      </c>
      <c r="AK82" s="63" t="s">
        <v>1591</v>
      </c>
      <c r="AM82" s="63" t="s">
        <v>1578</v>
      </c>
      <c r="AN82" s="63" t="s">
        <v>1536</v>
      </c>
      <c r="AR82" s="3" t="s">
        <v>1577</v>
      </c>
      <c r="AX82" s="107">
        <f>IF($T$82="základní",$O$82,0)</f>
        <v>3065.16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3065.16</v>
      </c>
      <c r="BE82" s="63" t="s">
        <v>1591</v>
      </c>
      <c r="BF82" s="63" t="s">
        <v>1633</v>
      </c>
    </row>
    <row r="83" spans="1:58" s="87" customFormat="1" ht="30.75" customHeight="1">
      <c r="A83" s="88"/>
      <c r="C83" s="96" t="s">
        <v>1622</v>
      </c>
      <c r="L83" s="433">
        <f>$BD$83</f>
        <v>1312</v>
      </c>
      <c r="M83" s="434"/>
      <c r="N83" s="434"/>
      <c r="O83" s="435" t="s">
        <v>1576</v>
      </c>
      <c r="P83" s="434"/>
      <c r="R83" s="88"/>
      <c r="S83" s="91"/>
      <c r="V83" s="92">
        <f>SUM($V$84:$V$85)</f>
        <v>1312</v>
      </c>
      <c r="W83" s="92">
        <f>SUM($W$84:$W$85)</f>
        <v>0</v>
      </c>
      <c r="Y83" s="93">
        <f>SUM($Y$84:$Y$85)</f>
        <v>0</v>
      </c>
      <c r="AA83" s="93">
        <f>SUM($AA$84:$AA$85)</f>
        <v>2.0000000000000002E-5</v>
      </c>
      <c r="AC83" s="94">
        <f>SUM($AC$84:$AC$85)</f>
        <v>0</v>
      </c>
      <c r="AK83" s="90" t="s">
        <v>1501</v>
      </c>
      <c r="AM83" s="90" t="s">
        <v>1530</v>
      </c>
      <c r="AN83" s="90" t="s">
        <v>1501</v>
      </c>
      <c r="AR83" s="90" t="s">
        <v>1577</v>
      </c>
      <c r="BD83" s="95">
        <f>SUM($BD$84:$BD$85)</f>
        <v>1312</v>
      </c>
    </row>
    <row r="84" spans="1:58" s="3" customFormat="1" ht="15.75" customHeight="1">
      <c r="A84" s="16"/>
      <c r="B84" s="100" t="s">
        <v>1536</v>
      </c>
      <c r="C84" s="100" t="s">
        <v>1578</v>
      </c>
      <c r="D84" s="162" t="s">
        <v>976</v>
      </c>
      <c r="E84" s="431" t="s">
        <v>1635</v>
      </c>
      <c r="F84" s="432"/>
      <c r="G84" s="432"/>
      <c r="H84" s="432"/>
      <c r="I84" s="100" t="s">
        <v>1636</v>
      </c>
      <c r="J84" s="101">
        <v>2</v>
      </c>
      <c r="K84" s="424">
        <v>164</v>
      </c>
      <c r="L84" s="425"/>
      <c r="M84" s="425"/>
      <c r="N84" s="426"/>
      <c r="O84" s="383">
        <f>ROUND($U$84*$J$84,2)</f>
        <v>328</v>
      </c>
      <c r="P84" s="432"/>
      <c r="Q84" s="99"/>
      <c r="R84" s="16"/>
      <c r="S84" s="103"/>
      <c r="T84" s="104" t="s">
        <v>1515</v>
      </c>
      <c r="U84" s="68">
        <f>$K$84+$L$84</f>
        <v>164</v>
      </c>
      <c r="V84" s="68">
        <f>ROUND($K$84*$J$84,2)</f>
        <v>328</v>
      </c>
      <c r="W84" s="68">
        <f>ROUND($L$84*$J$84,2)</f>
        <v>0</v>
      </c>
      <c r="Z84" s="105">
        <v>1.0000000000000001E-5</v>
      </c>
      <c r="AA84" s="105">
        <f>$Z$84*$J$84</f>
        <v>2.0000000000000002E-5</v>
      </c>
      <c r="AB84" s="105">
        <v>0</v>
      </c>
      <c r="AC84" s="106">
        <f>$AB$84*$J$84</f>
        <v>0</v>
      </c>
      <c r="AK84" s="63" t="s">
        <v>1591</v>
      </c>
      <c r="AM84" s="63" t="s">
        <v>1578</v>
      </c>
      <c r="AN84" s="63" t="s">
        <v>1536</v>
      </c>
      <c r="AR84" s="63" t="s">
        <v>1577</v>
      </c>
      <c r="AX84" s="107">
        <f>IF($T$84="základní",$O$84,0)</f>
        <v>328</v>
      </c>
      <c r="AY84" s="107">
        <f>IF($T$84="snížená",$O$84,0)</f>
        <v>0</v>
      </c>
      <c r="AZ84" s="107">
        <f>IF($T$84="zákl. přenesená",$O$84,0)</f>
        <v>0</v>
      </c>
      <c r="BA84" s="107">
        <f>IF($T$84="sníž. přenesená",$O$84,0)</f>
        <v>0</v>
      </c>
      <c r="BB84" s="107">
        <f>IF($T$84="nulová",$O$84,0)</f>
        <v>0</v>
      </c>
      <c r="BC84" s="63" t="s">
        <v>1501</v>
      </c>
      <c r="BD84" s="107">
        <f>ROUND($U$84*$J$84,2)</f>
        <v>328</v>
      </c>
      <c r="BE84" s="63" t="s">
        <v>1591</v>
      </c>
      <c r="BF84" s="63" t="s">
        <v>1637</v>
      </c>
    </row>
    <row r="85" spans="1:58" s="3" customFormat="1" ht="15.75" customHeight="1">
      <c r="A85" s="16"/>
      <c r="B85" s="100" t="s">
        <v>1587</v>
      </c>
      <c r="C85" s="100" t="s">
        <v>1578</v>
      </c>
      <c r="D85" s="98" t="s">
        <v>1638</v>
      </c>
      <c r="E85" s="431" t="s">
        <v>1639</v>
      </c>
      <c r="F85" s="432"/>
      <c r="G85" s="432"/>
      <c r="H85" s="432"/>
      <c r="I85" s="100" t="s">
        <v>1632</v>
      </c>
      <c r="J85" s="101">
        <v>80</v>
      </c>
      <c r="K85" s="424">
        <v>12.299999999999999</v>
      </c>
      <c r="L85" s="425"/>
      <c r="M85" s="425"/>
      <c r="N85" s="426"/>
      <c r="O85" s="383">
        <f>ROUND($U$85*$J$85,2)</f>
        <v>984</v>
      </c>
      <c r="P85" s="432"/>
      <c r="Q85" s="99" t="s">
        <v>1595</v>
      </c>
      <c r="R85" s="16"/>
      <c r="S85" s="103"/>
      <c r="T85" s="104" t="s">
        <v>1515</v>
      </c>
      <c r="U85" s="68">
        <f>$K$85+$L$85</f>
        <v>12.299999999999999</v>
      </c>
      <c r="V85" s="68">
        <f>ROUND($K$85*$J$85,2)</f>
        <v>984</v>
      </c>
      <c r="W85" s="68">
        <f>ROUND($L$85*$J$85,2)</f>
        <v>0</v>
      </c>
      <c r="Z85" s="105">
        <v>0</v>
      </c>
      <c r="AA85" s="105">
        <f>$Z$85*$J$85</f>
        <v>0</v>
      </c>
      <c r="AB85" s="105">
        <v>0</v>
      </c>
      <c r="AC85" s="106">
        <f>$AB$85*$J$85</f>
        <v>0</v>
      </c>
      <c r="AK85" s="63" t="s">
        <v>1591</v>
      </c>
      <c r="AM85" s="63" t="s">
        <v>1578</v>
      </c>
      <c r="AN85" s="63" t="s">
        <v>1536</v>
      </c>
      <c r="AR85" s="63" t="s">
        <v>1577</v>
      </c>
      <c r="AX85" s="107">
        <f>IF($T$85="základní",$O$85,0)</f>
        <v>984</v>
      </c>
      <c r="AY85" s="107">
        <f>IF($T$85="snížená",$O$85,0)</f>
        <v>0</v>
      </c>
      <c r="AZ85" s="107">
        <f>IF($T$85="zákl. přenesená",$O$85,0)</f>
        <v>0</v>
      </c>
      <c r="BA85" s="107">
        <f>IF($T$85="sníž. přenesená",$O$85,0)</f>
        <v>0</v>
      </c>
      <c r="BB85" s="107">
        <f>IF($T$85="nulová",$O$85,0)</f>
        <v>0</v>
      </c>
      <c r="BC85" s="63" t="s">
        <v>1501</v>
      </c>
      <c r="BD85" s="107">
        <f>ROUND($U$85*$J$85,2)</f>
        <v>984</v>
      </c>
      <c r="BE85" s="63" t="s">
        <v>1591</v>
      </c>
      <c r="BF85" s="63" t="s">
        <v>1640</v>
      </c>
    </row>
    <row r="86" spans="1:58" s="87" customFormat="1" ht="37.5" customHeight="1">
      <c r="A86" s="88"/>
      <c r="C86" s="89" t="s">
        <v>1556</v>
      </c>
      <c r="L86" s="436">
        <f>$BD$86</f>
        <v>299126.35000000003</v>
      </c>
      <c r="M86" s="434"/>
      <c r="N86" s="434"/>
      <c r="O86" s="437" t="s">
        <v>1576</v>
      </c>
      <c r="P86" s="434"/>
      <c r="R86" s="88"/>
      <c r="S86" s="91"/>
      <c r="V86" s="92">
        <f>$V$87+$V$98+$V$108+$V$114+$V$124+$V$138+$V$144+$V$148</f>
        <v>299126.35000000003</v>
      </c>
      <c r="W86" s="92">
        <f>$W$87+$W$98+$W$108+$W$114+$W$124+$W$138+$W$144+$W$148</f>
        <v>0</v>
      </c>
      <c r="Y86" s="93">
        <f>$Y$87+$Y$98+$Y$108+$Y$114+$Y$124+$Y$138+$Y$144+$Y$148</f>
        <v>0</v>
      </c>
      <c r="AA86" s="93">
        <f>$AA$87+$AA$98+$AA$108+$AA$114+$AA$124+$AA$138+$AA$144+$AA$148</f>
        <v>3.6743099999999997</v>
      </c>
      <c r="AC86" s="94">
        <f>$AC$87+$AC$98+$AC$108+$AC$114+$AC$124+$AC$138+$AC$144+$AC$148</f>
        <v>0</v>
      </c>
      <c r="AK86" s="90" t="s">
        <v>1536</v>
      </c>
      <c r="AM86" s="90" t="s">
        <v>1530</v>
      </c>
      <c r="AN86" s="90" t="s">
        <v>1531</v>
      </c>
      <c r="AR86" s="90" t="s">
        <v>1577</v>
      </c>
      <c r="BD86" s="95">
        <f>$BD$87+$BD$98+$BD$108+$BD$114+$BD$124+$BD$138+$BD$144+$BD$148</f>
        <v>299126.35000000003</v>
      </c>
    </row>
    <row r="87" spans="1:58" s="87" customFormat="1" ht="21" customHeight="1">
      <c r="A87" s="88"/>
      <c r="C87" s="96" t="s">
        <v>1623</v>
      </c>
      <c r="L87" s="433">
        <f>$BD$87</f>
        <v>10683.78</v>
      </c>
      <c r="M87" s="434"/>
      <c r="N87" s="434"/>
      <c r="O87" s="435" t="s">
        <v>1576</v>
      </c>
      <c r="P87" s="434"/>
      <c r="R87" s="88"/>
      <c r="S87" s="91"/>
      <c r="V87" s="92">
        <f>SUM($V$88:$V$97)</f>
        <v>10683.78</v>
      </c>
      <c r="W87" s="92">
        <f>SUM($W$88:$W$97)</f>
        <v>0</v>
      </c>
      <c r="Y87" s="93">
        <f>SUM($Y$88:$Y$97)</f>
        <v>0</v>
      </c>
      <c r="AA87" s="93">
        <f>SUM($AA$88:$AA$97)</f>
        <v>0.10608000000000001</v>
      </c>
      <c r="AC87" s="94">
        <f>SUM($AC$88:$AC$97)</f>
        <v>0</v>
      </c>
      <c r="AK87" s="90" t="s">
        <v>1536</v>
      </c>
      <c r="AM87" s="90" t="s">
        <v>1530</v>
      </c>
      <c r="AN87" s="90" t="s">
        <v>1501</v>
      </c>
      <c r="AR87" s="90" t="s">
        <v>1577</v>
      </c>
      <c r="BD87" s="95">
        <f>SUM($BD$88:$BD$97)</f>
        <v>10683.78</v>
      </c>
    </row>
    <row r="88" spans="1:58" s="3" customFormat="1" ht="27" customHeight="1">
      <c r="A88" s="16"/>
      <c r="B88" s="100" t="s">
        <v>1641</v>
      </c>
      <c r="C88" s="100" t="s">
        <v>1578</v>
      </c>
      <c r="D88" s="98" t="s">
        <v>1642</v>
      </c>
      <c r="E88" s="431" t="s">
        <v>1643</v>
      </c>
      <c r="F88" s="432"/>
      <c r="G88" s="432"/>
      <c r="H88" s="432"/>
      <c r="I88" s="100" t="s">
        <v>1594</v>
      </c>
      <c r="J88" s="101">
        <v>4</v>
      </c>
      <c r="K88" s="424">
        <v>120.53999999999999</v>
      </c>
      <c r="L88" s="425"/>
      <c r="M88" s="425"/>
      <c r="N88" s="426"/>
      <c r="O88" s="383">
        <f>ROUND($U$88*$J$88,2)</f>
        <v>482.16</v>
      </c>
      <c r="P88" s="432"/>
      <c r="Q88" s="99" t="s">
        <v>1595</v>
      </c>
      <c r="R88" s="16"/>
      <c r="S88" s="103"/>
      <c r="T88" s="104" t="s">
        <v>1515</v>
      </c>
      <c r="U88" s="68">
        <f>$K$88+$L$88</f>
        <v>120.53999999999999</v>
      </c>
      <c r="V88" s="68">
        <f>ROUND($K$88*$J$88,2)</f>
        <v>482.16</v>
      </c>
      <c r="W88" s="68">
        <f>ROUND($L$88*$J$88,2)</f>
        <v>0</v>
      </c>
      <c r="Z88" s="105">
        <v>0</v>
      </c>
      <c r="AA88" s="105">
        <f>$Z$88*$J$88</f>
        <v>0</v>
      </c>
      <c r="AB88" s="105">
        <v>0</v>
      </c>
      <c r="AC88" s="106">
        <f>$AB$88*$J$88</f>
        <v>0</v>
      </c>
      <c r="AK88" s="63" t="s">
        <v>1582</v>
      </c>
      <c r="AM88" s="63" t="s">
        <v>1578</v>
      </c>
      <c r="AN88" s="63" t="s">
        <v>1536</v>
      </c>
      <c r="AR88" s="63" t="s">
        <v>1577</v>
      </c>
      <c r="AX88" s="107">
        <f>IF($T$88="základní",$O$88,0)</f>
        <v>482.16</v>
      </c>
      <c r="AY88" s="107">
        <f>IF($T$88="snížená",$O$88,0)</f>
        <v>0</v>
      </c>
      <c r="AZ88" s="107">
        <f>IF($T$88="zákl. přenesená",$O$88,0)</f>
        <v>0</v>
      </c>
      <c r="BA88" s="107">
        <f>IF($T$88="sníž. přenesená",$O$88,0)</f>
        <v>0</v>
      </c>
      <c r="BB88" s="107">
        <f>IF($T$88="nulová",$O$88,0)</f>
        <v>0</v>
      </c>
      <c r="BC88" s="63" t="s">
        <v>1501</v>
      </c>
      <c r="BD88" s="107">
        <f>ROUND($U$88*$J$88,2)</f>
        <v>482.16</v>
      </c>
      <c r="BE88" s="63" t="s">
        <v>1582</v>
      </c>
      <c r="BF88" s="63" t="s">
        <v>1644</v>
      </c>
    </row>
    <row r="89" spans="1:58" s="3" customFormat="1" ht="39" customHeight="1">
      <c r="A89" s="16"/>
      <c r="B89" s="100" t="s">
        <v>1645</v>
      </c>
      <c r="C89" s="100" t="s">
        <v>1578</v>
      </c>
      <c r="D89" s="98" t="s">
        <v>1646</v>
      </c>
      <c r="E89" s="431" t="s">
        <v>1647</v>
      </c>
      <c r="F89" s="432"/>
      <c r="G89" s="432"/>
      <c r="H89" s="432"/>
      <c r="I89" s="100" t="s">
        <v>1648</v>
      </c>
      <c r="J89" s="101">
        <v>42</v>
      </c>
      <c r="K89" s="424">
        <v>24.599999999999998</v>
      </c>
      <c r="L89" s="425"/>
      <c r="M89" s="425"/>
      <c r="N89" s="426"/>
      <c r="O89" s="383">
        <f>ROUND($U$89*$J$89,2)</f>
        <v>1033.2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24.599999999999998</v>
      </c>
      <c r="V89" s="68">
        <f>ROUND($K$89*$J$89,2)</f>
        <v>1033.2</v>
      </c>
      <c r="W89" s="68">
        <f>ROUND($L$89*$J$89,2)</f>
        <v>0</v>
      </c>
      <c r="Z89" s="105">
        <v>2.0000000000000001E-4</v>
      </c>
      <c r="AA89" s="105">
        <f>$Z$89*$J$89</f>
        <v>8.4000000000000012E-3</v>
      </c>
      <c r="AB89" s="105">
        <v>0</v>
      </c>
      <c r="AC89" s="106">
        <f>$AB$89*$J$89</f>
        <v>0</v>
      </c>
      <c r="AK89" s="63" t="s">
        <v>1582</v>
      </c>
      <c r="AM89" s="63" t="s">
        <v>1578</v>
      </c>
      <c r="AN89" s="63" t="s">
        <v>1536</v>
      </c>
      <c r="AR89" s="63" t="s">
        <v>1577</v>
      </c>
      <c r="AX89" s="107">
        <f>IF($T$89="základní",$O$89,0)</f>
        <v>1033.2</v>
      </c>
      <c r="AY89" s="107">
        <f>IF($T$89="snížená",$O$89,0)</f>
        <v>0</v>
      </c>
      <c r="AZ89" s="107">
        <f>IF($T$89="zákl. přenesená",$O$89,0)</f>
        <v>0</v>
      </c>
      <c r="BA89" s="107">
        <f>IF($T$89="sníž. přenesená",$O$89,0)</f>
        <v>0</v>
      </c>
      <c r="BB89" s="107">
        <f>IF($T$89="nulová",$O$89,0)</f>
        <v>0</v>
      </c>
      <c r="BC89" s="63" t="s">
        <v>1501</v>
      </c>
      <c r="BD89" s="107">
        <f>ROUND($U$89*$J$89,2)</f>
        <v>1033.2</v>
      </c>
      <c r="BE89" s="63" t="s">
        <v>1582</v>
      </c>
      <c r="BF89" s="63" t="s">
        <v>1649</v>
      </c>
    </row>
    <row r="90" spans="1:58" s="3" customFormat="1" ht="63" customHeight="1">
      <c r="A90" s="16"/>
      <c r="B90" s="113" t="s">
        <v>1650</v>
      </c>
      <c r="C90" s="113" t="s">
        <v>1651</v>
      </c>
      <c r="D90" s="114" t="s">
        <v>1652</v>
      </c>
      <c r="E90" s="438" t="s">
        <v>1653</v>
      </c>
      <c r="F90" s="439"/>
      <c r="G90" s="439"/>
      <c r="H90" s="439"/>
      <c r="I90" s="113" t="s">
        <v>1648</v>
      </c>
      <c r="J90" s="115">
        <v>2</v>
      </c>
      <c r="K90" s="427">
        <v>50.839999999999996</v>
      </c>
      <c r="L90" s="428"/>
      <c r="M90" s="428"/>
      <c r="N90" s="429"/>
      <c r="O90" s="440">
        <f>ROUND($U$90*$J$90,2)</f>
        <v>101.68</v>
      </c>
      <c r="P90" s="441"/>
      <c r="Q90" s="99" t="s">
        <v>1595</v>
      </c>
      <c r="R90" s="16"/>
      <c r="S90" s="103"/>
      <c r="T90" s="104" t="s">
        <v>1515</v>
      </c>
      <c r="U90" s="68">
        <f>$K$90+$L$90</f>
        <v>50.839999999999996</v>
      </c>
      <c r="V90" s="68">
        <f>ROUND($K$90*$J$90,2)</f>
        <v>101.68</v>
      </c>
      <c r="W90" s="68">
        <f>ROUND($L$90*$J$90,2)</f>
        <v>0</v>
      </c>
      <c r="Z90" s="105">
        <v>3.2000000000000003E-4</v>
      </c>
      <c r="AA90" s="105">
        <f>$Z$90*$J$90</f>
        <v>6.4000000000000005E-4</v>
      </c>
      <c r="AB90" s="105">
        <v>0</v>
      </c>
      <c r="AC90" s="106">
        <f>$AB$90*$J$90</f>
        <v>0</v>
      </c>
      <c r="AK90" s="63" t="s">
        <v>1654</v>
      </c>
      <c r="AM90" s="63" t="s">
        <v>1651</v>
      </c>
      <c r="AN90" s="63" t="s">
        <v>1536</v>
      </c>
      <c r="AR90" s="63" t="s">
        <v>1577</v>
      </c>
      <c r="AX90" s="107">
        <f>IF($T$90="základní",$O$90,0)</f>
        <v>101.68</v>
      </c>
      <c r="AY90" s="107">
        <f>IF($T$90="snížená",$O$90,0)</f>
        <v>0</v>
      </c>
      <c r="AZ90" s="107">
        <f>IF($T$90="zákl. přenesená",$O$90,0)</f>
        <v>0</v>
      </c>
      <c r="BA90" s="107">
        <f>IF($T$90="sníž. přenesená",$O$90,0)</f>
        <v>0</v>
      </c>
      <c r="BB90" s="107">
        <f>IF($T$90="nulová",$O$90,0)</f>
        <v>0</v>
      </c>
      <c r="BC90" s="63" t="s">
        <v>1501</v>
      </c>
      <c r="BD90" s="107">
        <f>ROUND($U$90*$J$90,2)</f>
        <v>101.68</v>
      </c>
      <c r="BE90" s="63" t="s">
        <v>1582</v>
      </c>
      <c r="BF90" s="63" t="s">
        <v>1655</v>
      </c>
    </row>
    <row r="91" spans="1:58" s="3" customFormat="1" ht="63" customHeight="1">
      <c r="A91" s="16"/>
      <c r="B91" s="113" t="s">
        <v>1656</v>
      </c>
      <c r="C91" s="113" t="s">
        <v>1651</v>
      </c>
      <c r="D91" s="114" t="s">
        <v>1657</v>
      </c>
      <c r="E91" s="438" t="s">
        <v>1658</v>
      </c>
      <c r="F91" s="439"/>
      <c r="G91" s="439"/>
      <c r="H91" s="439"/>
      <c r="I91" s="113" t="s">
        <v>1648</v>
      </c>
      <c r="J91" s="115">
        <v>15</v>
      </c>
      <c r="K91" s="427">
        <v>69.7</v>
      </c>
      <c r="L91" s="428"/>
      <c r="M91" s="428"/>
      <c r="N91" s="429"/>
      <c r="O91" s="440">
        <f>ROUND($U$91*$J$91,2)</f>
        <v>1045.5</v>
      </c>
      <c r="P91" s="441"/>
      <c r="Q91" s="99" t="s">
        <v>1595</v>
      </c>
      <c r="R91" s="16"/>
      <c r="S91" s="103"/>
      <c r="T91" s="104" t="s">
        <v>1515</v>
      </c>
      <c r="U91" s="68">
        <f>$K$91+$L$91</f>
        <v>69.7</v>
      </c>
      <c r="V91" s="68">
        <f>ROUND($K$91*$J$91,2)</f>
        <v>1045.5</v>
      </c>
      <c r="W91" s="68">
        <f>ROUND($L$91*$J$91,2)</f>
        <v>0</v>
      </c>
      <c r="Z91" s="105">
        <v>6.4999999999999997E-4</v>
      </c>
      <c r="AA91" s="105">
        <f>$Z$91*$J$91</f>
        <v>9.75E-3</v>
      </c>
      <c r="AB91" s="105">
        <v>0</v>
      </c>
      <c r="AC91" s="106">
        <f>$AB$91*$J$91</f>
        <v>0</v>
      </c>
      <c r="AK91" s="63" t="s">
        <v>1654</v>
      </c>
      <c r="AM91" s="63" t="s">
        <v>1651</v>
      </c>
      <c r="AN91" s="63" t="s">
        <v>1536</v>
      </c>
      <c r="AR91" s="63" t="s">
        <v>1577</v>
      </c>
      <c r="AX91" s="107">
        <f>IF($T$91="základní",$O$91,0)</f>
        <v>1045.5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1045.5</v>
      </c>
      <c r="BE91" s="63" t="s">
        <v>1582</v>
      </c>
      <c r="BF91" s="63" t="s">
        <v>1659</v>
      </c>
    </row>
    <row r="92" spans="1:58" s="3" customFormat="1" ht="63" customHeight="1">
      <c r="A92" s="16"/>
      <c r="B92" s="113" t="s">
        <v>1660</v>
      </c>
      <c r="C92" s="113" t="s">
        <v>1651</v>
      </c>
      <c r="D92" s="114" t="s">
        <v>1661</v>
      </c>
      <c r="E92" s="438" t="s">
        <v>1662</v>
      </c>
      <c r="F92" s="439"/>
      <c r="G92" s="439"/>
      <c r="H92" s="439"/>
      <c r="I92" s="113" t="s">
        <v>1648</v>
      </c>
      <c r="J92" s="115">
        <v>10</v>
      </c>
      <c r="K92" s="427">
        <v>72.97999999999999</v>
      </c>
      <c r="L92" s="428"/>
      <c r="M92" s="428"/>
      <c r="N92" s="429"/>
      <c r="O92" s="440">
        <f>ROUND($U$92*$J$92,2)</f>
        <v>729.8</v>
      </c>
      <c r="P92" s="441"/>
      <c r="Q92" s="99" t="s">
        <v>1595</v>
      </c>
      <c r="R92" s="16"/>
      <c r="S92" s="103"/>
      <c r="T92" s="104" t="s">
        <v>1515</v>
      </c>
      <c r="U92" s="68">
        <f>$K$92+$L$92</f>
        <v>72.97999999999999</v>
      </c>
      <c r="V92" s="68">
        <f>ROUND($K$92*$J$92,2)</f>
        <v>729.8</v>
      </c>
      <c r="W92" s="68">
        <f>ROUND($L$92*$J$92,2)</f>
        <v>0</v>
      </c>
      <c r="Z92" s="105">
        <v>7.2000000000000005E-4</v>
      </c>
      <c r="AA92" s="105">
        <f>$Z$92*$J$92</f>
        <v>7.2000000000000007E-3</v>
      </c>
      <c r="AB92" s="105">
        <v>0</v>
      </c>
      <c r="AC92" s="106">
        <f>$AB$92*$J$92</f>
        <v>0</v>
      </c>
      <c r="AK92" s="63" t="s">
        <v>1654</v>
      </c>
      <c r="AM92" s="63" t="s">
        <v>1651</v>
      </c>
      <c r="AN92" s="63" t="s">
        <v>1536</v>
      </c>
      <c r="AR92" s="63" t="s">
        <v>1577</v>
      </c>
      <c r="AX92" s="107">
        <f>IF($T$92="základní",$O$92,0)</f>
        <v>729.8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729.8</v>
      </c>
      <c r="BE92" s="63" t="s">
        <v>1582</v>
      </c>
      <c r="BF92" s="63" t="s">
        <v>1663</v>
      </c>
    </row>
    <row r="93" spans="1:58" s="3" customFormat="1" ht="63" customHeight="1">
      <c r="A93" s="16"/>
      <c r="B93" s="113" t="s">
        <v>294</v>
      </c>
      <c r="C93" s="113" t="s">
        <v>1651</v>
      </c>
      <c r="D93" s="114" t="s">
        <v>295</v>
      </c>
      <c r="E93" s="438" t="s">
        <v>296</v>
      </c>
      <c r="F93" s="439"/>
      <c r="G93" s="439"/>
      <c r="H93" s="439"/>
      <c r="I93" s="113" t="s">
        <v>1648</v>
      </c>
      <c r="J93" s="115">
        <v>15</v>
      </c>
      <c r="K93" s="427">
        <v>94.3</v>
      </c>
      <c r="L93" s="428"/>
      <c r="M93" s="428"/>
      <c r="N93" s="429"/>
      <c r="O93" s="440">
        <f>ROUND($U$93*$J$93,2)</f>
        <v>1414.5</v>
      </c>
      <c r="P93" s="441"/>
      <c r="Q93" s="99" t="s">
        <v>1595</v>
      </c>
      <c r="R93" s="16"/>
      <c r="S93" s="103"/>
      <c r="T93" s="104" t="s">
        <v>1515</v>
      </c>
      <c r="U93" s="68">
        <f>$K$93+$L$93</f>
        <v>94.3</v>
      </c>
      <c r="V93" s="68">
        <f>ROUND($K$93*$J$93,2)</f>
        <v>1414.5</v>
      </c>
      <c r="W93" s="68">
        <f>ROUND($L$93*$J$93,2)</f>
        <v>0</v>
      </c>
      <c r="Z93" s="105">
        <v>1.01E-3</v>
      </c>
      <c r="AA93" s="105">
        <f>$Z$93*$J$93</f>
        <v>1.515E-2</v>
      </c>
      <c r="AB93" s="105">
        <v>0</v>
      </c>
      <c r="AC93" s="106">
        <f>$AB$93*$J$93</f>
        <v>0</v>
      </c>
      <c r="AK93" s="63" t="s">
        <v>1654</v>
      </c>
      <c r="AM93" s="63" t="s">
        <v>1651</v>
      </c>
      <c r="AN93" s="63" t="s">
        <v>1536</v>
      </c>
      <c r="AR93" s="63" t="s">
        <v>1577</v>
      </c>
      <c r="AX93" s="107">
        <f>IF($T$93="základní",$O$93,0)</f>
        <v>1414.5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1414.5</v>
      </c>
      <c r="BE93" s="63" t="s">
        <v>1582</v>
      </c>
      <c r="BF93" s="63" t="s">
        <v>297</v>
      </c>
    </row>
    <row r="94" spans="1:58" s="3" customFormat="1" ht="15.75" customHeight="1">
      <c r="A94" s="16"/>
      <c r="B94" s="113" t="s">
        <v>1668</v>
      </c>
      <c r="C94" s="113" t="s">
        <v>1651</v>
      </c>
      <c r="D94" s="114" t="s">
        <v>1669</v>
      </c>
      <c r="E94" s="438" t="s">
        <v>1670</v>
      </c>
      <c r="F94" s="439"/>
      <c r="G94" s="439"/>
      <c r="H94" s="439"/>
      <c r="I94" s="113" t="s">
        <v>1594</v>
      </c>
      <c r="J94" s="115">
        <v>1</v>
      </c>
      <c r="K94" s="427">
        <v>176.29999999999998</v>
      </c>
      <c r="L94" s="428"/>
      <c r="M94" s="428"/>
      <c r="N94" s="429"/>
      <c r="O94" s="440">
        <f>ROUND($U$94*$J$94,2)</f>
        <v>176.3</v>
      </c>
      <c r="P94" s="441"/>
      <c r="Q94" s="99" t="s">
        <v>1595</v>
      </c>
      <c r="R94" s="16"/>
      <c r="S94" s="103"/>
      <c r="T94" s="104" t="s">
        <v>1515</v>
      </c>
      <c r="U94" s="68">
        <f>$K$94+$L$94</f>
        <v>176.29999999999998</v>
      </c>
      <c r="V94" s="68">
        <f>ROUND($K$94*$J$94,2)</f>
        <v>176.3</v>
      </c>
      <c r="W94" s="68">
        <f>ROUND($L$94*$J$94,2)</f>
        <v>0</v>
      </c>
      <c r="Z94" s="105">
        <v>4.7000000000000002E-3</v>
      </c>
      <c r="AA94" s="105">
        <f>$Z$94*$J$94</f>
        <v>4.7000000000000002E-3</v>
      </c>
      <c r="AB94" s="105">
        <v>0</v>
      </c>
      <c r="AC94" s="106">
        <f>$AB$94*$J$94</f>
        <v>0</v>
      </c>
      <c r="AK94" s="63" t="s">
        <v>1654</v>
      </c>
      <c r="AM94" s="63" t="s">
        <v>1651</v>
      </c>
      <c r="AN94" s="63" t="s">
        <v>1536</v>
      </c>
      <c r="AR94" s="63" t="s">
        <v>1577</v>
      </c>
      <c r="AX94" s="107">
        <f>IF($T$94="základní",$O$94,0)</f>
        <v>176.3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176.3</v>
      </c>
      <c r="BE94" s="63" t="s">
        <v>1582</v>
      </c>
      <c r="BF94" s="63" t="s">
        <v>1671</v>
      </c>
    </row>
    <row r="95" spans="1:58" s="3" customFormat="1" ht="39" customHeight="1">
      <c r="A95" s="16"/>
      <c r="B95" s="100" t="s">
        <v>1672</v>
      </c>
      <c r="C95" s="100" t="s">
        <v>1578</v>
      </c>
      <c r="D95" s="98" t="s">
        <v>1673</v>
      </c>
      <c r="E95" s="431" t="s">
        <v>1674</v>
      </c>
      <c r="F95" s="432"/>
      <c r="G95" s="432"/>
      <c r="H95" s="432"/>
      <c r="I95" s="100" t="s">
        <v>1648</v>
      </c>
      <c r="J95" s="101">
        <v>44</v>
      </c>
      <c r="K95" s="424">
        <v>30.34</v>
      </c>
      <c r="L95" s="425"/>
      <c r="M95" s="425"/>
      <c r="N95" s="426"/>
      <c r="O95" s="383">
        <f>ROUND($U$95*$J$95,2)</f>
        <v>1334.96</v>
      </c>
      <c r="P95" s="432"/>
      <c r="Q95" s="99" t="s">
        <v>1595</v>
      </c>
      <c r="R95" s="16"/>
      <c r="S95" s="103"/>
      <c r="T95" s="104" t="s">
        <v>1515</v>
      </c>
      <c r="U95" s="68">
        <f>$K$95+$L$95</f>
        <v>30.34</v>
      </c>
      <c r="V95" s="68">
        <f>ROUND($K$95*$J$95,2)</f>
        <v>1334.96</v>
      </c>
      <c r="W95" s="68">
        <f>ROUND($L$95*$J$95,2)</f>
        <v>0</v>
      </c>
      <c r="Z95" s="105">
        <v>2.7999999999999998E-4</v>
      </c>
      <c r="AA95" s="105">
        <f>$Z$95*$J$95</f>
        <v>1.2319999999999999E-2</v>
      </c>
      <c r="AB95" s="105">
        <v>0</v>
      </c>
      <c r="AC95" s="106">
        <f>$AB$95*$J$95</f>
        <v>0</v>
      </c>
      <c r="AK95" s="63" t="s">
        <v>1582</v>
      </c>
      <c r="AM95" s="63" t="s">
        <v>1578</v>
      </c>
      <c r="AN95" s="63" t="s">
        <v>1536</v>
      </c>
      <c r="AR95" s="63" t="s">
        <v>1577</v>
      </c>
      <c r="AX95" s="107">
        <f>IF($T$95="základní",$O$95,0)</f>
        <v>1334.96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1334.96</v>
      </c>
      <c r="BE95" s="63" t="s">
        <v>1582</v>
      </c>
      <c r="BF95" s="63" t="s">
        <v>1675</v>
      </c>
    </row>
    <row r="96" spans="1:58" s="3" customFormat="1" ht="63" customHeight="1">
      <c r="A96" s="16"/>
      <c r="B96" s="113" t="s">
        <v>1963</v>
      </c>
      <c r="C96" s="113" t="s">
        <v>1651</v>
      </c>
      <c r="D96" s="114" t="s">
        <v>1964</v>
      </c>
      <c r="E96" s="438" t="s">
        <v>1965</v>
      </c>
      <c r="F96" s="439"/>
      <c r="G96" s="439"/>
      <c r="H96" s="439"/>
      <c r="I96" s="113" t="s">
        <v>1648</v>
      </c>
      <c r="J96" s="115">
        <v>28</v>
      </c>
      <c r="K96" s="424">
        <v>95.94</v>
      </c>
      <c r="L96" s="425"/>
      <c r="M96" s="425"/>
      <c r="N96" s="426"/>
      <c r="O96" s="383">
        <f>ROUND($U$96*$J$96,2)</f>
        <v>2686.32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95.94</v>
      </c>
      <c r="V96" s="68">
        <f>ROUND($K$96*$J$96,2)</f>
        <v>2686.32</v>
      </c>
      <c r="W96" s="68">
        <f>ROUND($L$96*$J$96,2)</f>
        <v>0</v>
      </c>
      <c r="Z96" s="105">
        <v>1.0200000000000001E-3</v>
      </c>
      <c r="AA96" s="105">
        <f>$Z$96*$J$96</f>
        <v>2.8560000000000002E-2</v>
      </c>
      <c r="AB96" s="105">
        <v>0</v>
      </c>
      <c r="AC96" s="106">
        <f>$AB$96*$J$96</f>
        <v>0</v>
      </c>
      <c r="AK96" s="63" t="s">
        <v>1654</v>
      </c>
      <c r="AM96" s="63" t="s">
        <v>1651</v>
      </c>
      <c r="AN96" s="63" t="s">
        <v>1536</v>
      </c>
      <c r="AR96" s="63" t="s">
        <v>1577</v>
      </c>
      <c r="AX96" s="107">
        <f>IF($T$96="základní",$O$96,0)</f>
        <v>2686.32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2686.32</v>
      </c>
      <c r="BE96" s="63" t="s">
        <v>1582</v>
      </c>
      <c r="BF96" s="63" t="s">
        <v>1966</v>
      </c>
    </row>
    <row r="97" spans="1:58" s="3" customFormat="1" ht="63" customHeight="1">
      <c r="A97" s="16"/>
      <c r="B97" s="113" t="s">
        <v>1967</v>
      </c>
      <c r="C97" s="113" t="s">
        <v>1651</v>
      </c>
      <c r="D97" s="114" t="s">
        <v>1968</v>
      </c>
      <c r="E97" s="438" t="s">
        <v>1969</v>
      </c>
      <c r="F97" s="439"/>
      <c r="G97" s="439"/>
      <c r="H97" s="439"/>
      <c r="I97" s="113" t="s">
        <v>1648</v>
      </c>
      <c r="J97" s="115">
        <v>16</v>
      </c>
      <c r="K97" s="424">
        <v>104.96</v>
      </c>
      <c r="L97" s="425"/>
      <c r="M97" s="425"/>
      <c r="N97" s="426"/>
      <c r="O97" s="383">
        <f>ROUND($U$97*$J$97,2)</f>
        <v>1679.36</v>
      </c>
      <c r="P97" s="432"/>
      <c r="Q97" s="99" t="s">
        <v>1595</v>
      </c>
      <c r="R97" s="16"/>
      <c r="S97" s="103"/>
      <c r="T97" s="104" t="s">
        <v>1515</v>
      </c>
      <c r="U97" s="68">
        <f>$K$97+$L$97</f>
        <v>104.96</v>
      </c>
      <c r="V97" s="68">
        <f>ROUND($K$97*$J$97,2)</f>
        <v>1679.36</v>
      </c>
      <c r="W97" s="68">
        <f>ROUND($L$97*$J$97,2)</f>
        <v>0</v>
      </c>
      <c r="Z97" s="105">
        <v>1.2099999999999999E-3</v>
      </c>
      <c r="AA97" s="105">
        <f>$Z$97*$J$97</f>
        <v>1.9359999999999999E-2</v>
      </c>
      <c r="AB97" s="105">
        <v>0</v>
      </c>
      <c r="AC97" s="106">
        <f>$AB$97*$J$97</f>
        <v>0</v>
      </c>
      <c r="AK97" s="63" t="s">
        <v>1654</v>
      </c>
      <c r="AM97" s="63" t="s">
        <v>1651</v>
      </c>
      <c r="AN97" s="63" t="s">
        <v>1536</v>
      </c>
      <c r="AR97" s="63" t="s">
        <v>1577</v>
      </c>
      <c r="AX97" s="107">
        <f>IF($T$97="základní",$O$97,0)</f>
        <v>1679.36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1679.36</v>
      </c>
      <c r="BE97" s="63" t="s">
        <v>1582</v>
      </c>
      <c r="BF97" s="63" t="s">
        <v>1970</v>
      </c>
    </row>
    <row r="98" spans="1:58" s="87" customFormat="1" ht="30.75" customHeight="1">
      <c r="A98" s="88"/>
      <c r="C98" s="96" t="s">
        <v>1624</v>
      </c>
      <c r="L98" s="433">
        <f>$BD$98</f>
        <v>18385.389999999996</v>
      </c>
      <c r="M98" s="434"/>
      <c r="N98" s="434"/>
      <c r="O98" s="435" t="s">
        <v>1576</v>
      </c>
      <c r="P98" s="434"/>
      <c r="R98" s="88"/>
      <c r="S98" s="91"/>
      <c r="V98" s="92">
        <f>SUM($V$99:$V$107)</f>
        <v>18385.389999999996</v>
      </c>
      <c r="W98" s="92">
        <f>SUM($W$99:$W$107)</f>
        <v>0</v>
      </c>
      <c r="Y98" s="93">
        <f>SUM($Y$99:$Y$107)</f>
        <v>0</v>
      </c>
      <c r="AA98" s="93">
        <f>SUM($AA$99:$AA$107)</f>
        <v>0.14882999999999999</v>
      </c>
      <c r="AC98" s="94">
        <f>SUM($AC$99:$AC$107)</f>
        <v>0</v>
      </c>
      <c r="AK98" s="90" t="s">
        <v>1536</v>
      </c>
      <c r="AM98" s="90" t="s">
        <v>1530</v>
      </c>
      <c r="AN98" s="90" t="s">
        <v>1501</v>
      </c>
      <c r="AR98" s="90" t="s">
        <v>1577</v>
      </c>
      <c r="BD98" s="95">
        <f>SUM($BD$99:$BD$107)</f>
        <v>18385.389999999996</v>
      </c>
    </row>
    <row r="99" spans="1:58" s="3" customFormat="1" ht="27" customHeight="1">
      <c r="A99" s="16"/>
      <c r="B99" s="100" t="s">
        <v>1700</v>
      </c>
      <c r="C99" s="100" t="s">
        <v>1578</v>
      </c>
      <c r="D99" s="98" t="s">
        <v>1701</v>
      </c>
      <c r="E99" s="431" t="s">
        <v>1702</v>
      </c>
      <c r="F99" s="432"/>
      <c r="G99" s="432"/>
      <c r="H99" s="432"/>
      <c r="I99" s="100" t="s">
        <v>1648</v>
      </c>
      <c r="J99" s="101">
        <v>15</v>
      </c>
      <c r="K99" s="424">
        <v>215.66</v>
      </c>
      <c r="L99" s="425"/>
      <c r="M99" s="425"/>
      <c r="N99" s="426"/>
      <c r="O99" s="383">
        <f>ROUND($U$99*$J$99,2)</f>
        <v>3234.9</v>
      </c>
      <c r="P99" s="432"/>
      <c r="Q99" s="99" t="s">
        <v>1595</v>
      </c>
      <c r="R99" s="16"/>
      <c r="S99" s="103"/>
      <c r="T99" s="104" t="s">
        <v>1515</v>
      </c>
      <c r="U99" s="68">
        <f>$K$99+$L$99</f>
        <v>215.66</v>
      </c>
      <c r="V99" s="68">
        <f>ROUND($K$99*$J$99,2)</f>
        <v>3234.9</v>
      </c>
      <c r="W99" s="68">
        <f>ROUND($L$99*$J$99,2)</f>
        <v>0</v>
      </c>
      <c r="Z99" s="105">
        <v>1.25E-3</v>
      </c>
      <c r="AA99" s="105">
        <f>$Z$99*$J$99</f>
        <v>1.8749999999999999E-2</v>
      </c>
      <c r="AB99" s="105">
        <v>0</v>
      </c>
      <c r="AC99" s="106">
        <f>$AB$99*$J$99</f>
        <v>0</v>
      </c>
      <c r="AK99" s="63" t="s">
        <v>1582</v>
      </c>
      <c r="AM99" s="63" t="s">
        <v>1578</v>
      </c>
      <c r="AN99" s="63" t="s">
        <v>1536</v>
      </c>
      <c r="AR99" s="63" t="s">
        <v>1577</v>
      </c>
      <c r="AX99" s="107">
        <f>IF($T$99="základní",$O$99,0)</f>
        <v>3234.9</v>
      </c>
      <c r="AY99" s="107">
        <f>IF($T$99="snížená",$O$99,0)</f>
        <v>0</v>
      </c>
      <c r="AZ99" s="107">
        <f>IF($T$99="zákl. přenesená",$O$99,0)</f>
        <v>0</v>
      </c>
      <c r="BA99" s="107">
        <f>IF($T$99="sníž. přenesená",$O$99,0)</f>
        <v>0</v>
      </c>
      <c r="BB99" s="107">
        <f>IF($T$99="nulová",$O$99,0)</f>
        <v>0</v>
      </c>
      <c r="BC99" s="63" t="s">
        <v>1501</v>
      </c>
      <c r="BD99" s="107">
        <f>ROUND($U$99*$J$99,2)</f>
        <v>3234.9</v>
      </c>
      <c r="BE99" s="63" t="s">
        <v>1582</v>
      </c>
      <c r="BF99" s="63" t="s">
        <v>1703</v>
      </c>
    </row>
    <row r="100" spans="1:58" s="3" customFormat="1" ht="27" customHeight="1">
      <c r="A100" s="16"/>
      <c r="B100" s="100" t="s">
        <v>298</v>
      </c>
      <c r="C100" s="100" t="s">
        <v>1578</v>
      </c>
      <c r="D100" s="98" t="s">
        <v>299</v>
      </c>
      <c r="E100" s="431" t="s">
        <v>300</v>
      </c>
      <c r="F100" s="432"/>
      <c r="G100" s="432"/>
      <c r="H100" s="432"/>
      <c r="I100" s="100" t="s">
        <v>1648</v>
      </c>
      <c r="J100" s="101">
        <v>45</v>
      </c>
      <c r="K100" s="424">
        <v>242.72</v>
      </c>
      <c r="L100" s="425"/>
      <c r="M100" s="425"/>
      <c r="N100" s="426"/>
      <c r="O100" s="383">
        <f>ROUND($U$100*$J$100,2)</f>
        <v>10922.4</v>
      </c>
      <c r="P100" s="432"/>
      <c r="Q100" s="99" t="s">
        <v>1595</v>
      </c>
      <c r="R100" s="16"/>
      <c r="S100" s="103"/>
      <c r="T100" s="104" t="s">
        <v>1515</v>
      </c>
      <c r="U100" s="68">
        <f>$K$100+$L$100</f>
        <v>242.72</v>
      </c>
      <c r="V100" s="68">
        <f>ROUND($K$100*$J$100,2)</f>
        <v>10922.4</v>
      </c>
      <c r="W100" s="68">
        <f>ROUND($L$100*$J$100,2)</f>
        <v>0</v>
      </c>
      <c r="Z100" s="105">
        <v>2.5600000000000002E-3</v>
      </c>
      <c r="AA100" s="105">
        <f>$Z$100*$J$100</f>
        <v>0.11520000000000001</v>
      </c>
      <c r="AB100" s="105">
        <v>0</v>
      </c>
      <c r="AC100" s="106">
        <f>$AB$100*$J$100</f>
        <v>0</v>
      </c>
      <c r="AK100" s="63" t="s">
        <v>1582</v>
      </c>
      <c r="AM100" s="63" t="s">
        <v>1578</v>
      </c>
      <c r="AN100" s="63" t="s">
        <v>1536</v>
      </c>
      <c r="AR100" s="63" t="s">
        <v>1577</v>
      </c>
      <c r="AX100" s="107">
        <f>IF($T$100="základní",$O$100,0)</f>
        <v>10922.4</v>
      </c>
      <c r="AY100" s="107">
        <f>IF($T$100="snížená",$O$100,0)</f>
        <v>0</v>
      </c>
      <c r="AZ100" s="107">
        <f>IF($T$100="zákl. přenesená",$O$100,0)</f>
        <v>0</v>
      </c>
      <c r="BA100" s="107">
        <f>IF($T$100="sníž. přenesená",$O$100,0)</f>
        <v>0</v>
      </c>
      <c r="BB100" s="107">
        <f>IF($T$100="nulová",$O$100,0)</f>
        <v>0</v>
      </c>
      <c r="BC100" s="63" t="s">
        <v>1501</v>
      </c>
      <c r="BD100" s="107">
        <f>ROUND($U$100*$J$100,2)</f>
        <v>10922.4</v>
      </c>
      <c r="BE100" s="63" t="s">
        <v>1582</v>
      </c>
      <c r="BF100" s="63" t="s">
        <v>301</v>
      </c>
    </row>
    <row r="101" spans="1:58" s="3" customFormat="1" ht="39" customHeight="1">
      <c r="A101" s="16"/>
      <c r="B101" s="100" t="s">
        <v>1704</v>
      </c>
      <c r="C101" s="100" t="s">
        <v>1578</v>
      </c>
      <c r="D101" s="98" t="s">
        <v>1705</v>
      </c>
      <c r="E101" s="431" t="s">
        <v>1706</v>
      </c>
      <c r="F101" s="432"/>
      <c r="G101" s="432"/>
      <c r="H101" s="432"/>
      <c r="I101" s="100" t="s">
        <v>1648</v>
      </c>
      <c r="J101" s="101">
        <v>30</v>
      </c>
      <c r="K101" s="424">
        <v>47.559999999999995</v>
      </c>
      <c r="L101" s="425"/>
      <c r="M101" s="425"/>
      <c r="N101" s="426"/>
      <c r="O101" s="383">
        <f>ROUND($U$101*$J$101,2)</f>
        <v>1426.8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47.559999999999995</v>
      </c>
      <c r="V101" s="68">
        <f>ROUND($K$101*$J$101,2)</f>
        <v>1426.8</v>
      </c>
      <c r="W101" s="68">
        <f>ROUND($L$101*$J$101,2)</f>
        <v>0</v>
      </c>
      <c r="Z101" s="105">
        <v>6.9999999999999994E-5</v>
      </c>
      <c r="AA101" s="105">
        <f>$Z$101*$J$101</f>
        <v>2.0999999999999999E-3</v>
      </c>
      <c r="AB101" s="105">
        <v>0</v>
      </c>
      <c r="AC101" s="106">
        <f>$AB$101*$J$101</f>
        <v>0</v>
      </c>
      <c r="AK101" s="63" t="s">
        <v>1582</v>
      </c>
      <c r="AM101" s="63" t="s">
        <v>1578</v>
      </c>
      <c r="AN101" s="63" t="s">
        <v>1536</v>
      </c>
      <c r="AR101" s="63" t="s">
        <v>1577</v>
      </c>
      <c r="AX101" s="107">
        <f>IF($T$101="základní",$O$101,0)</f>
        <v>1426.8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1426.8</v>
      </c>
      <c r="BE101" s="63" t="s">
        <v>1582</v>
      </c>
      <c r="BF101" s="63" t="s">
        <v>1707</v>
      </c>
    </row>
    <row r="102" spans="1:58" s="3" customFormat="1" ht="15.75" customHeight="1">
      <c r="A102" s="16"/>
      <c r="B102" s="100" t="s">
        <v>1712</v>
      </c>
      <c r="C102" s="100" t="s">
        <v>1578</v>
      </c>
      <c r="D102" s="98" t="s">
        <v>1713</v>
      </c>
      <c r="E102" s="431" t="s">
        <v>1714</v>
      </c>
      <c r="F102" s="432"/>
      <c r="G102" s="432"/>
      <c r="H102" s="432"/>
      <c r="I102" s="100" t="s">
        <v>1594</v>
      </c>
      <c r="J102" s="101">
        <v>1</v>
      </c>
      <c r="K102" s="424">
        <v>154.16</v>
      </c>
      <c r="L102" s="425"/>
      <c r="M102" s="425"/>
      <c r="N102" s="426"/>
      <c r="O102" s="383">
        <f>ROUND($U$102*$J$102,2)</f>
        <v>154.16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154.16</v>
      </c>
      <c r="V102" s="68">
        <f>ROUND($K$102*$J$102,2)</f>
        <v>154.16</v>
      </c>
      <c r="W102" s="68">
        <f>ROUND($L$102*$J$102,2)</f>
        <v>0</v>
      </c>
      <c r="Z102" s="105">
        <v>0</v>
      </c>
      <c r="AA102" s="105">
        <f>$Z$102*$J$102</f>
        <v>0</v>
      </c>
      <c r="AB102" s="105">
        <v>0</v>
      </c>
      <c r="AC102" s="106">
        <f>$AB$102*$J$102</f>
        <v>0</v>
      </c>
      <c r="AK102" s="63" t="s">
        <v>1582</v>
      </c>
      <c r="AM102" s="63" t="s">
        <v>1578</v>
      </c>
      <c r="AN102" s="63" t="s">
        <v>1536</v>
      </c>
      <c r="AR102" s="63" t="s">
        <v>1577</v>
      </c>
      <c r="AX102" s="107">
        <f>IF($T$102="základní",$O$102,0)</f>
        <v>154.16</v>
      </c>
      <c r="AY102" s="107">
        <f>IF($T$102="snížená",$O$102,0)</f>
        <v>0</v>
      </c>
      <c r="AZ102" s="107">
        <f>IF($T$102="zákl. přenesená",$O$102,0)</f>
        <v>0</v>
      </c>
      <c r="BA102" s="107">
        <f>IF($T$102="sníž. přenesená",$O$102,0)</f>
        <v>0</v>
      </c>
      <c r="BB102" s="107">
        <f>IF($T$102="nulová",$O$102,0)</f>
        <v>0</v>
      </c>
      <c r="BC102" s="63" t="s">
        <v>1501</v>
      </c>
      <c r="BD102" s="107">
        <f>ROUND($U$102*$J$102,2)</f>
        <v>154.16</v>
      </c>
      <c r="BE102" s="63" t="s">
        <v>1582</v>
      </c>
      <c r="BF102" s="63" t="s">
        <v>1715</v>
      </c>
    </row>
    <row r="103" spans="1:58" s="3" customFormat="1" ht="27" customHeight="1">
      <c r="A103" s="16"/>
      <c r="B103" s="100" t="s">
        <v>1720</v>
      </c>
      <c r="C103" s="100" t="s">
        <v>1578</v>
      </c>
      <c r="D103" s="98" t="s">
        <v>1721</v>
      </c>
      <c r="E103" s="431" t="s">
        <v>1722</v>
      </c>
      <c r="F103" s="432"/>
      <c r="G103" s="432"/>
      <c r="H103" s="432"/>
      <c r="I103" s="100" t="s">
        <v>1594</v>
      </c>
      <c r="J103" s="101">
        <v>1</v>
      </c>
      <c r="K103" s="424">
        <v>98.399999999999991</v>
      </c>
      <c r="L103" s="425"/>
      <c r="M103" s="425"/>
      <c r="N103" s="426"/>
      <c r="O103" s="383">
        <f>ROUND($U$103*$J$103,2)</f>
        <v>98.4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98.399999999999991</v>
      </c>
      <c r="V103" s="68">
        <f>ROUND($K$103*$J$103,2)</f>
        <v>98.4</v>
      </c>
      <c r="W103" s="68">
        <f>ROUND($L$103*$J$103,2)</f>
        <v>0</v>
      </c>
      <c r="Z103" s="105">
        <v>1.8000000000000001E-4</v>
      </c>
      <c r="AA103" s="105">
        <f>$Z$103*$J$103</f>
        <v>1.8000000000000001E-4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98.4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98.4</v>
      </c>
      <c r="BE103" s="63" t="s">
        <v>1582</v>
      </c>
      <c r="BF103" s="63" t="s">
        <v>1723</v>
      </c>
    </row>
    <row r="104" spans="1:58" s="3" customFormat="1" ht="27" customHeight="1">
      <c r="A104" s="16"/>
      <c r="B104" s="100" t="s">
        <v>302</v>
      </c>
      <c r="C104" s="100" t="s">
        <v>1578</v>
      </c>
      <c r="D104" s="98" t="s">
        <v>303</v>
      </c>
      <c r="E104" s="431" t="s">
        <v>304</v>
      </c>
      <c r="F104" s="432"/>
      <c r="G104" s="432"/>
      <c r="H104" s="432"/>
      <c r="I104" s="100" t="s">
        <v>1594</v>
      </c>
      <c r="J104" s="101">
        <v>2</v>
      </c>
      <c r="K104" s="424">
        <v>269.77999999999997</v>
      </c>
      <c r="L104" s="425"/>
      <c r="M104" s="425"/>
      <c r="N104" s="426"/>
      <c r="O104" s="383">
        <f>ROUND($U$104*$J$104,2)</f>
        <v>539.55999999999995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269.77999999999997</v>
      </c>
      <c r="V104" s="68">
        <f>ROUND($K$104*$J$104,2)</f>
        <v>539.55999999999995</v>
      </c>
      <c r="W104" s="68">
        <f>ROUND($L$104*$J$104,2)</f>
        <v>0</v>
      </c>
      <c r="Z104" s="105">
        <v>2.9999999999999997E-4</v>
      </c>
      <c r="AA104" s="105">
        <f>$Z$104*$J$104</f>
        <v>5.9999999999999995E-4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539.55999999999995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539.55999999999995</v>
      </c>
      <c r="BE104" s="63" t="s">
        <v>1582</v>
      </c>
      <c r="BF104" s="63" t="s">
        <v>305</v>
      </c>
    </row>
    <row r="105" spans="1:58" s="3" customFormat="1" ht="27" customHeight="1">
      <c r="A105" s="16"/>
      <c r="B105" s="100" t="s">
        <v>1724</v>
      </c>
      <c r="C105" s="100" t="s">
        <v>1578</v>
      </c>
      <c r="D105" s="98" t="s">
        <v>1725</v>
      </c>
      <c r="E105" s="431" t="s">
        <v>1726</v>
      </c>
      <c r="F105" s="432"/>
      <c r="G105" s="432"/>
      <c r="H105" s="432"/>
      <c r="I105" s="100" t="s">
        <v>1648</v>
      </c>
      <c r="J105" s="101">
        <v>60</v>
      </c>
      <c r="K105" s="424">
        <v>12.299999999999999</v>
      </c>
      <c r="L105" s="425"/>
      <c r="M105" s="425"/>
      <c r="N105" s="426"/>
      <c r="O105" s="383">
        <f>ROUND($U$105*$J$105,2)</f>
        <v>738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12.299999999999999</v>
      </c>
      <c r="V105" s="68">
        <f>ROUND($K$105*$J$105,2)</f>
        <v>738</v>
      </c>
      <c r="W105" s="68">
        <f>ROUND($L$105*$J$105,2)</f>
        <v>0</v>
      </c>
      <c r="Z105" s="105">
        <v>1.9000000000000001E-4</v>
      </c>
      <c r="AA105" s="105">
        <f>$Z$105*$J$105</f>
        <v>1.14E-2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738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738</v>
      </c>
      <c r="BE105" s="63" t="s">
        <v>1582</v>
      </c>
      <c r="BF105" s="63" t="s">
        <v>1727</v>
      </c>
    </row>
    <row r="106" spans="1:58" s="3" customFormat="1" ht="27" customHeight="1">
      <c r="A106" s="16"/>
      <c r="B106" s="100" t="s">
        <v>1728</v>
      </c>
      <c r="C106" s="100" t="s">
        <v>1578</v>
      </c>
      <c r="D106" s="98" t="s">
        <v>1729</v>
      </c>
      <c r="E106" s="431" t="s">
        <v>1730</v>
      </c>
      <c r="F106" s="432"/>
      <c r="G106" s="432"/>
      <c r="H106" s="432"/>
      <c r="I106" s="100" t="s">
        <v>1648</v>
      </c>
      <c r="J106" s="101">
        <v>60</v>
      </c>
      <c r="K106" s="424">
        <v>20.5</v>
      </c>
      <c r="L106" s="425"/>
      <c r="M106" s="425"/>
      <c r="N106" s="426"/>
      <c r="O106" s="383">
        <f>ROUND($U$106*$J$106,2)</f>
        <v>1230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20.5</v>
      </c>
      <c r="V106" s="68">
        <f>ROUND($K$106*$J$106,2)</f>
        <v>1230</v>
      </c>
      <c r="W106" s="68">
        <f>ROUND($L$106*$J$106,2)</f>
        <v>0</v>
      </c>
      <c r="Z106" s="105">
        <v>1.0000000000000001E-5</v>
      </c>
      <c r="AA106" s="105">
        <f>$Z$106*$J$106</f>
        <v>6.0000000000000006E-4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1230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1230</v>
      </c>
      <c r="BE106" s="63" t="s">
        <v>1582</v>
      </c>
      <c r="BF106" s="63" t="s">
        <v>1731</v>
      </c>
    </row>
    <row r="107" spans="1:58" s="3" customFormat="1" ht="27" customHeight="1">
      <c r="A107" s="16"/>
      <c r="B107" s="100" t="s">
        <v>1732</v>
      </c>
      <c r="C107" s="100" t="s">
        <v>1578</v>
      </c>
      <c r="D107" s="98" t="s">
        <v>1733</v>
      </c>
      <c r="E107" s="431" t="s">
        <v>1734</v>
      </c>
      <c r="F107" s="432"/>
      <c r="G107" s="432"/>
      <c r="H107" s="432"/>
      <c r="I107" s="100" t="s">
        <v>1618</v>
      </c>
      <c r="J107" s="101">
        <v>0.14899999999999999</v>
      </c>
      <c r="K107" s="424">
        <v>276.33999999999997</v>
      </c>
      <c r="L107" s="425"/>
      <c r="M107" s="425"/>
      <c r="N107" s="426"/>
      <c r="O107" s="383">
        <f>ROUND($U$107*$J$107,2)</f>
        <v>41.17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276.33999999999997</v>
      </c>
      <c r="V107" s="68">
        <f>ROUND($K$107*$J$107,2)</f>
        <v>41.17</v>
      </c>
      <c r="W107" s="68">
        <f>ROUND($L$107*$J$107,2)</f>
        <v>0</v>
      </c>
      <c r="Z107" s="105">
        <v>0</v>
      </c>
      <c r="AA107" s="105">
        <f>$Z$107*$J$107</f>
        <v>0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41.17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41.17</v>
      </c>
      <c r="BE107" s="63" t="s">
        <v>1582</v>
      </c>
      <c r="BF107" s="63" t="s">
        <v>1735</v>
      </c>
    </row>
    <row r="108" spans="1:58" s="87" customFormat="1" ht="30.75" customHeight="1">
      <c r="A108" s="88"/>
      <c r="C108" s="96" t="s">
        <v>1625</v>
      </c>
      <c r="L108" s="433">
        <f>$BD$108</f>
        <v>237488.4</v>
      </c>
      <c r="M108" s="434"/>
      <c r="N108" s="434"/>
      <c r="O108" s="435" t="s">
        <v>1576</v>
      </c>
      <c r="P108" s="434"/>
      <c r="R108" s="88"/>
      <c r="S108" s="91"/>
      <c r="V108" s="92">
        <f>SUM($V$109:$V$113)</f>
        <v>237488.4</v>
      </c>
      <c r="W108" s="92">
        <f>SUM($W$109:$W$113)</f>
        <v>0</v>
      </c>
      <c r="Y108" s="93">
        <f>SUM($Y$109:$Y$113)</f>
        <v>0</v>
      </c>
      <c r="AA108" s="93">
        <f>SUM($AA$109:$AA$113)</f>
        <v>2.0108000000000001</v>
      </c>
      <c r="AC108" s="94">
        <f>SUM($AC$109:$AC$113)</f>
        <v>0</v>
      </c>
      <c r="AK108" s="90" t="s">
        <v>1536</v>
      </c>
      <c r="AM108" s="90" t="s">
        <v>1530</v>
      </c>
      <c r="AN108" s="90" t="s">
        <v>1501</v>
      </c>
      <c r="AR108" s="90" t="s">
        <v>1577</v>
      </c>
      <c r="BD108" s="95">
        <f>SUM($BD$109:$BD$113)</f>
        <v>237488.4</v>
      </c>
    </row>
    <row r="109" spans="1:58" s="3" customFormat="1" ht="15.75" customHeight="1">
      <c r="A109" s="16"/>
      <c r="B109" s="100" t="s">
        <v>1591</v>
      </c>
      <c r="C109" s="100" t="s">
        <v>1578</v>
      </c>
      <c r="D109" s="162" t="s">
        <v>970</v>
      </c>
      <c r="E109" s="431" t="s">
        <v>1747</v>
      </c>
      <c r="F109" s="432"/>
      <c r="G109" s="432"/>
      <c r="H109" s="432"/>
      <c r="I109" s="100" t="s">
        <v>1738</v>
      </c>
      <c r="J109" s="101">
        <v>1</v>
      </c>
      <c r="K109" s="424">
        <v>4100</v>
      </c>
      <c r="L109" s="425"/>
      <c r="M109" s="425"/>
      <c r="N109" s="426"/>
      <c r="O109" s="383">
        <f>ROUND($U$109*$J$109,2)</f>
        <v>4100</v>
      </c>
      <c r="P109" s="432"/>
      <c r="Q109" s="99"/>
      <c r="R109" s="16"/>
      <c r="S109" s="103"/>
      <c r="T109" s="104" t="s">
        <v>1515</v>
      </c>
      <c r="U109" s="68">
        <f>$K$109+$L$109</f>
        <v>4100</v>
      </c>
      <c r="V109" s="68">
        <f>ROUND($K$109*$J$109,2)</f>
        <v>4100</v>
      </c>
      <c r="W109" s="68">
        <f>ROUND($L$109*$J$109,2)</f>
        <v>0</v>
      </c>
      <c r="Z109" s="105">
        <v>0</v>
      </c>
      <c r="AA109" s="105">
        <f>$Z$109*$J$109</f>
        <v>0</v>
      </c>
      <c r="AB109" s="105">
        <v>0</v>
      </c>
      <c r="AC109" s="106">
        <f>$AB$109*$J$109</f>
        <v>0</v>
      </c>
      <c r="AK109" s="63" t="s">
        <v>1582</v>
      </c>
      <c r="AM109" s="63" t="s">
        <v>1578</v>
      </c>
      <c r="AN109" s="63" t="s">
        <v>1536</v>
      </c>
      <c r="AR109" s="63" t="s">
        <v>1577</v>
      </c>
      <c r="AX109" s="107">
        <f>IF($T$109="základní",$O$109,0)</f>
        <v>4100</v>
      </c>
      <c r="AY109" s="107">
        <f>IF($T$109="snížená",$O$109,0)</f>
        <v>0</v>
      </c>
      <c r="AZ109" s="107">
        <f>IF($T$109="zákl. přenesená",$O$109,0)</f>
        <v>0</v>
      </c>
      <c r="BA109" s="107">
        <f>IF($T$109="sníž. přenesená",$O$109,0)</f>
        <v>0</v>
      </c>
      <c r="BB109" s="107">
        <f>IF($T$109="nulová",$O$109,0)</f>
        <v>0</v>
      </c>
      <c r="BC109" s="63" t="s">
        <v>1501</v>
      </c>
      <c r="BD109" s="107">
        <f>ROUND($U$109*$J$109,2)</f>
        <v>4100</v>
      </c>
      <c r="BE109" s="63" t="s">
        <v>1582</v>
      </c>
      <c r="BF109" s="63" t="s">
        <v>1748</v>
      </c>
    </row>
    <row r="110" spans="1:58" s="3" customFormat="1" ht="27" customHeight="1">
      <c r="A110" s="16"/>
      <c r="B110" s="113" t="s">
        <v>1597</v>
      </c>
      <c r="C110" s="113" t="s">
        <v>1651</v>
      </c>
      <c r="D110" s="172" t="s">
        <v>971</v>
      </c>
      <c r="E110" s="438" t="s">
        <v>306</v>
      </c>
      <c r="F110" s="439"/>
      <c r="G110" s="439"/>
      <c r="H110" s="439"/>
      <c r="I110" s="113" t="s">
        <v>1738</v>
      </c>
      <c r="J110" s="115">
        <v>1</v>
      </c>
      <c r="K110" s="427">
        <v>154352.69999999998</v>
      </c>
      <c r="L110" s="428"/>
      <c r="M110" s="428"/>
      <c r="N110" s="429"/>
      <c r="O110" s="440">
        <f>ROUND($U$110*$J$110,2)</f>
        <v>154352.70000000001</v>
      </c>
      <c r="P110" s="441"/>
      <c r="Q110" s="99"/>
      <c r="R110" s="16"/>
      <c r="S110" s="103"/>
      <c r="T110" s="104" t="s">
        <v>1515</v>
      </c>
      <c r="U110" s="68">
        <f>$K$110+$L$110</f>
        <v>154352.69999999998</v>
      </c>
      <c r="V110" s="68">
        <f>ROUND($K$110*$J$110,2)</f>
        <v>154352.70000000001</v>
      </c>
      <c r="W110" s="68">
        <f>ROUND($L$110*$J$110,2)</f>
        <v>0</v>
      </c>
      <c r="Z110" s="105">
        <v>1</v>
      </c>
      <c r="AA110" s="105">
        <f>$Z$110*$J$110</f>
        <v>1</v>
      </c>
      <c r="AB110" s="105">
        <v>0</v>
      </c>
      <c r="AC110" s="106">
        <f>$AB$110*$J$110</f>
        <v>0</v>
      </c>
      <c r="AK110" s="63" t="s">
        <v>1654</v>
      </c>
      <c r="AM110" s="63" t="s">
        <v>1651</v>
      </c>
      <c r="AN110" s="63" t="s">
        <v>1536</v>
      </c>
      <c r="AR110" s="63" t="s">
        <v>1577</v>
      </c>
      <c r="AX110" s="107">
        <f>IF($T$110="základní",$O$110,0)</f>
        <v>154352.70000000001</v>
      </c>
      <c r="AY110" s="107">
        <f>IF($T$110="snížená",$O$110,0)</f>
        <v>0</v>
      </c>
      <c r="AZ110" s="107">
        <f>IF($T$110="zákl. přenesená",$O$110,0)</f>
        <v>0</v>
      </c>
      <c r="BA110" s="107">
        <f>IF($T$110="sníž. přenesená",$O$110,0)</f>
        <v>0</v>
      </c>
      <c r="BB110" s="107">
        <f>IF($T$110="nulová",$O$110,0)</f>
        <v>0</v>
      </c>
      <c r="BC110" s="63" t="s">
        <v>1501</v>
      </c>
      <c r="BD110" s="107">
        <f>ROUND($U$110*$J$110,2)</f>
        <v>154352.70000000001</v>
      </c>
      <c r="BE110" s="63" t="s">
        <v>1582</v>
      </c>
      <c r="BF110" s="63" t="s">
        <v>1750</v>
      </c>
    </row>
    <row r="111" spans="1:58" s="3" customFormat="1" ht="27" customHeight="1">
      <c r="A111" s="16"/>
      <c r="B111" s="113" t="s">
        <v>1760</v>
      </c>
      <c r="C111" s="113" t="s">
        <v>1651</v>
      </c>
      <c r="D111" s="172" t="s">
        <v>974</v>
      </c>
      <c r="E111" s="438" t="s">
        <v>1761</v>
      </c>
      <c r="F111" s="439"/>
      <c r="G111" s="439"/>
      <c r="H111" s="439"/>
      <c r="I111" s="113" t="s">
        <v>1738</v>
      </c>
      <c r="J111" s="115">
        <v>1</v>
      </c>
      <c r="K111" s="427">
        <v>76211.62</v>
      </c>
      <c r="L111" s="428"/>
      <c r="M111" s="428"/>
      <c r="N111" s="429"/>
      <c r="O111" s="440">
        <f>ROUND($U$111*$J$111,2)</f>
        <v>76211.62</v>
      </c>
      <c r="P111" s="441"/>
      <c r="Q111" s="99"/>
      <c r="R111" s="16"/>
      <c r="S111" s="103"/>
      <c r="T111" s="104" t="s">
        <v>1515</v>
      </c>
      <c r="U111" s="68">
        <f>$K$111+$L$111</f>
        <v>76211.62</v>
      </c>
      <c r="V111" s="68">
        <f>ROUND($K$111*$J$111,2)</f>
        <v>76211.62</v>
      </c>
      <c r="W111" s="68">
        <f>ROUND($L$111*$J$111,2)</f>
        <v>0</v>
      </c>
      <c r="Z111" s="105">
        <v>1</v>
      </c>
      <c r="AA111" s="105">
        <f>$Z$111*$J$111</f>
        <v>1</v>
      </c>
      <c r="AB111" s="105">
        <v>0</v>
      </c>
      <c r="AC111" s="106">
        <f>$AB$111*$J$111</f>
        <v>0</v>
      </c>
      <c r="AK111" s="63" t="s">
        <v>1654</v>
      </c>
      <c r="AM111" s="63" t="s">
        <v>1651</v>
      </c>
      <c r="AN111" s="63" t="s">
        <v>1536</v>
      </c>
      <c r="AR111" s="63" t="s">
        <v>1577</v>
      </c>
      <c r="AX111" s="107">
        <f>IF($T$111="základní",$O$111,0)</f>
        <v>76211.62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76211.62</v>
      </c>
      <c r="BE111" s="63" t="s">
        <v>1582</v>
      </c>
      <c r="BF111" s="63" t="s">
        <v>1762</v>
      </c>
    </row>
    <row r="112" spans="1:58" s="3" customFormat="1" ht="15.75" customHeight="1">
      <c r="A112" s="16"/>
      <c r="B112" s="113" t="s">
        <v>1601</v>
      </c>
      <c r="C112" s="113" t="s">
        <v>1651</v>
      </c>
      <c r="D112" s="172" t="s">
        <v>975</v>
      </c>
      <c r="E112" s="438" t="s">
        <v>1763</v>
      </c>
      <c r="F112" s="439"/>
      <c r="G112" s="439"/>
      <c r="H112" s="439"/>
      <c r="I112" s="113" t="s">
        <v>1738</v>
      </c>
      <c r="J112" s="115">
        <v>1</v>
      </c>
      <c r="K112" s="427">
        <v>2460</v>
      </c>
      <c r="L112" s="428"/>
      <c r="M112" s="428"/>
      <c r="N112" s="429"/>
      <c r="O112" s="440">
        <f>ROUND($U$112*$J$112,2)</f>
        <v>2460</v>
      </c>
      <c r="P112" s="441"/>
      <c r="Q112" s="99"/>
      <c r="R112" s="16"/>
      <c r="S112" s="103"/>
      <c r="T112" s="104" t="s">
        <v>1515</v>
      </c>
      <c r="U112" s="68">
        <f>$K$112+$L$112</f>
        <v>2460</v>
      </c>
      <c r="V112" s="68">
        <f>ROUND($K$112*$J$112,2)</f>
        <v>2460</v>
      </c>
      <c r="W112" s="68">
        <f>ROUND($L$112*$J$112,2)</f>
        <v>0</v>
      </c>
      <c r="Z112" s="105">
        <v>1.0800000000000001E-2</v>
      </c>
      <c r="AA112" s="105">
        <f>$Z$112*$J$112</f>
        <v>1.0800000000000001E-2</v>
      </c>
      <c r="AB112" s="105">
        <v>0</v>
      </c>
      <c r="AC112" s="106">
        <f>$AB$112*$J$112</f>
        <v>0</v>
      </c>
      <c r="AK112" s="63" t="s">
        <v>1654</v>
      </c>
      <c r="AM112" s="63" t="s">
        <v>1651</v>
      </c>
      <c r="AN112" s="63" t="s">
        <v>1536</v>
      </c>
      <c r="AR112" s="63" t="s">
        <v>1577</v>
      </c>
      <c r="AX112" s="107">
        <f>IF($T$112="základní",$O$112,0)</f>
        <v>2460</v>
      </c>
      <c r="AY112" s="107">
        <f>IF($T$112="snížená",$O$112,0)</f>
        <v>0</v>
      </c>
      <c r="AZ112" s="107">
        <f>IF($T$112="zákl. přenesená",$O$112,0)</f>
        <v>0</v>
      </c>
      <c r="BA112" s="107">
        <f>IF($T$112="sníž. přenesená",$O$112,0)</f>
        <v>0</v>
      </c>
      <c r="BB112" s="107">
        <f>IF($T$112="nulová",$O$112,0)</f>
        <v>0</v>
      </c>
      <c r="BC112" s="63" t="s">
        <v>1501</v>
      </c>
      <c r="BD112" s="107">
        <f>ROUND($U$112*$J$112,2)</f>
        <v>2460</v>
      </c>
      <c r="BE112" s="63" t="s">
        <v>1582</v>
      </c>
      <c r="BF112" s="63" t="s">
        <v>1764</v>
      </c>
    </row>
    <row r="113" spans="1:58" s="3" customFormat="1" ht="15.75" customHeight="1">
      <c r="A113" s="16"/>
      <c r="B113" s="100" t="s">
        <v>1765</v>
      </c>
      <c r="C113" s="100" t="s">
        <v>1578</v>
      </c>
      <c r="D113" s="98" t="s">
        <v>1766</v>
      </c>
      <c r="E113" s="431" t="s">
        <v>1767</v>
      </c>
      <c r="F113" s="432"/>
      <c r="G113" s="432"/>
      <c r="H113" s="432"/>
      <c r="I113" s="100" t="s">
        <v>1618</v>
      </c>
      <c r="J113" s="101">
        <v>0.185</v>
      </c>
      <c r="K113" s="424">
        <v>1967.9999999999998</v>
      </c>
      <c r="L113" s="425"/>
      <c r="M113" s="425"/>
      <c r="N113" s="426"/>
      <c r="O113" s="383">
        <f>ROUND($U$113*$J$113,2)</f>
        <v>364.08</v>
      </c>
      <c r="P113" s="432"/>
      <c r="Q113" s="99" t="s">
        <v>1595</v>
      </c>
      <c r="R113" s="16"/>
      <c r="S113" s="103"/>
      <c r="T113" s="104" t="s">
        <v>1515</v>
      </c>
      <c r="U113" s="68">
        <f>$K$113+$L$113</f>
        <v>1967.9999999999998</v>
      </c>
      <c r="V113" s="68">
        <f>ROUND($K$113*$J$113,2)</f>
        <v>364.08</v>
      </c>
      <c r="W113" s="68">
        <f>ROUND($L$113*$J$113,2)</f>
        <v>0</v>
      </c>
      <c r="Z113" s="105">
        <v>0</v>
      </c>
      <c r="AA113" s="105">
        <f>$Z$113*$J$113</f>
        <v>0</v>
      </c>
      <c r="AB113" s="105">
        <v>0</v>
      </c>
      <c r="AC113" s="106">
        <f>$AB$113*$J$113</f>
        <v>0</v>
      </c>
      <c r="AK113" s="63" t="s">
        <v>1582</v>
      </c>
      <c r="AM113" s="63" t="s">
        <v>1578</v>
      </c>
      <c r="AN113" s="63" t="s">
        <v>1536</v>
      </c>
      <c r="AR113" s="63" t="s">
        <v>1577</v>
      </c>
      <c r="AX113" s="107">
        <f>IF($T$113="základní",$O$113,0)</f>
        <v>364.08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364.08</v>
      </c>
      <c r="BE113" s="63" t="s">
        <v>1582</v>
      </c>
      <c r="BF113" s="63" t="s">
        <v>1769</v>
      </c>
    </row>
    <row r="114" spans="1:58" s="87" customFormat="1" ht="30.75" customHeight="1">
      <c r="A114" s="88"/>
      <c r="C114" s="96" t="s">
        <v>1557</v>
      </c>
      <c r="L114" s="433">
        <f>$BD$114</f>
        <v>14083.140000000001</v>
      </c>
      <c r="M114" s="434"/>
      <c r="N114" s="434"/>
      <c r="O114" s="435" t="s">
        <v>1576</v>
      </c>
      <c r="P114" s="434"/>
      <c r="R114" s="88"/>
      <c r="S114" s="91"/>
      <c r="V114" s="92">
        <f>SUM($V$115:$V$123)</f>
        <v>14083.140000000001</v>
      </c>
      <c r="W114" s="92">
        <f>SUM($W$115:$W$123)</f>
        <v>0</v>
      </c>
      <c r="Y114" s="93">
        <f>SUM($Y$115:$Y$123)</f>
        <v>0</v>
      </c>
      <c r="AA114" s="93">
        <f>SUM($AA$115:$AA$123)</f>
        <v>1.0158199999999999</v>
      </c>
      <c r="AC114" s="94">
        <f>SUM($AC$115:$AC$123)</f>
        <v>0</v>
      </c>
      <c r="AK114" s="90" t="s">
        <v>1536</v>
      </c>
      <c r="AM114" s="90" t="s">
        <v>1530</v>
      </c>
      <c r="AN114" s="90" t="s">
        <v>1501</v>
      </c>
      <c r="AR114" s="90" t="s">
        <v>1577</v>
      </c>
      <c r="BD114" s="95">
        <f>SUM($BD$115:$BD$123)</f>
        <v>14083.140000000001</v>
      </c>
    </row>
    <row r="115" spans="1:58" s="3" customFormat="1" ht="15.75" customHeight="1">
      <c r="A115" s="16"/>
      <c r="B115" s="100" t="s">
        <v>1605</v>
      </c>
      <c r="C115" s="100" t="s">
        <v>1578</v>
      </c>
      <c r="D115" s="162" t="s">
        <v>977</v>
      </c>
      <c r="E115" s="431" t="s">
        <v>1580</v>
      </c>
      <c r="F115" s="432"/>
      <c r="G115" s="432"/>
      <c r="H115" s="432"/>
      <c r="I115" s="100" t="s">
        <v>1581</v>
      </c>
      <c r="J115" s="101">
        <v>72</v>
      </c>
      <c r="K115" s="424">
        <v>122.99999999999999</v>
      </c>
      <c r="L115" s="425"/>
      <c r="M115" s="425"/>
      <c r="N115" s="426"/>
      <c r="O115" s="383">
        <f>ROUND($U$115*$J$115,2)</f>
        <v>8856</v>
      </c>
      <c r="P115" s="432"/>
      <c r="Q115" s="99"/>
      <c r="R115" s="16"/>
      <c r="S115" s="103"/>
      <c r="T115" s="104" t="s">
        <v>1515</v>
      </c>
      <c r="U115" s="68">
        <f>$K$115+$L$115</f>
        <v>122.99999999999999</v>
      </c>
      <c r="V115" s="68">
        <f>ROUND($K$115*$J$115,2)</f>
        <v>8856</v>
      </c>
      <c r="W115" s="68">
        <f>ROUND($L$115*$J$115,2)</f>
        <v>0</v>
      </c>
      <c r="Z115" s="105">
        <v>0</v>
      </c>
      <c r="AA115" s="105">
        <f>$Z$115*$J$115</f>
        <v>0</v>
      </c>
      <c r="AB115" s="105">
        <v>0</v>
      </c>
      <c r="AC115" s="106">
        <f>$AB$115*$J$115</f>
        <v>0</v>
      </c>
      <c r="AK115" s="63" t="s">
        <v>1582</v>
      </c>
      <c r="AM115" s="63" t="s">
        <v>1578</v>
      </c>
      <c r="AN115" s="63" t="s">
        <v>1536</v>
      </c>
      <c r="AR115" s="63" t="s">
        <v>1577</v>
      </c>
      <c r="AX115" s="107">
        <f>IF($T$115="základní",$O$115,0)</f>
        <v>8856</v>
      </c>
      <c r="AY115" s="107">
        <f>IF($T$115="snížená",$O$115,0)</f>
        <v>0</v>
      </c>
      <c r="AZ115" s="107">
        <f>IF($T$115="zákl. přenesená",$O$115,0)</f>
        <v>0</v>
      </c>
      <c r="BA115" s="107">
        <f>IF($T$115="sníž. přenesená",$O$115,0)</f>
        <v>0</v>
      </c>
      <c r="BB115" s="107">
        <f>IF($T$115="nulová",$O$115,0)</f>
        <v>0</v>
      </c>
      <c r="BC115" s="63" t="s">
        <v>1501</v>
      </c>
      <c r="BD115" s="107">
        <f>ROUND($U$115*$J$115,2)</f>
        <v>8856</v>
      </c>
      <c r="BE115" s="63" t="s">
        <v>1582</v>
      </c>
      <c r="BF115" s="63" t="s">
        <v>1583</v>
      </c>
    </row>
    <row r="116" spans="1:58" s="3" customFormat="1" ht="27" customHeight="1">
      <c r="A116" s="16"/>
      <c r="B116" s="100" t="s">
        <v>1609</v>
      </c>
      <c r="C116" s="100" t="s">
        <v>1578</v>
      </c>
      <c r="D116" s="162" t="s">
        <v>977</v>
      </c>
      <c r="E116" s="431" t="s">
        <v>1771</v>
      </c>
      <c r="F116" s="432"/>
      <c r="G116" s="432"/>
      <c r="H116" s="432"/>
      <c r="I116" s="100" t="s">
        <v>1581</v>
      </c>
      <c r="J116" s="101">
        <v>2</v>
      </c>
      <c r="K116" s="424">
        <v>205</v>
      </c>
      <c r="L116" s="425"/>
      <c r="M116" s="425"/>
      <c r="N116" s="426"/>
      <c r="O116" s="383">
        <f>ROUND($U$116*$J$116,2)</f>
        <v>410</v>
      </c>
      <c r="P116" s="432"/>
      <c r="Q116" s="99"/>
      <c r="R116" s="16"/>
      <c r="S116" s="103"/>
      <c r="T116" s="104" t="s">
        <v>1515</v>
      </c>
      <c r="U116" s="68">
        <f>$K$116+$L$116</f>
        <v>205</v>
      </c>
      <c r="V116" s="68">
        <f>ROUND($K$116*$J$116,2)</f>
        <v>410</v>
      </c>
      <c r="W116" s="68">
        <f>ROUND($L$116*$J$116,2)</f>
        <v>0</v>
      </c>
      <c r="Z116" s="105">
        <v>0</v>
      </c>
      <c r="AA116" s="105">
        <f>$Z$116*$J$116</f>
        <v>0</v>
      </c>
      <c r="AB116" s="105">
        <v>0</v>
      </c>
      <c r="AC116" s="106">
        <f>$AB$116*$J$116</f>
        <v>0</v>
      </c>
      <c r="AK116" s="63" t="s">
        <v>1582</v>
      </c>
      <c r="AM116" s="63" t="s">
        <v>1578</v>
      </c>
      <c r="AN116" s="63" t="s">
        <v>1536</v>
      </c>
      <c r="AR116" s="63" t="s">
        <v>1577</v>
      </c>
      <c r="AX116" s="107">
        <f>IF($T$116="základní",$O$116,0)</f>
        <v>410</v>
      </c>
      <c r="AY116" s="107">
        <f>IF($T$116="snížená",$O$116,0)</f>
        <v>0</v>
      </c>
      <c r="AZ116" s="107">
        <f>IF($T$116="zákl. přenesená",$O$116,0)</f>
        <v>0</v>
      </c>
      <c r="BA116" s="107">
        <f>IF($T$116="sníž. přenesená",$O$116,0)</f>
        <v>0</v>
      </c>
      <c r="BB116" s="107">
        <f>IF($T$116="nulová",$O$116,0)</f>
        <v>0</v>
      </c>
      <c r="BC116" s="63" t="s">
        <v>1501</v>
      </c>
      <c r="BD116" s="107">
        <f>ROUND($U$116*$J$116,2)</f>
        <v>410</v>
      </c>
      <c r="BE116" s="63" t="s">
        <v>1582</v>
      </c>
      <c r="BF116" s="63" t="s">
        <v>1772</v>
      </c>
    </row>
    <row r="117" spans="1:58" s="3" customFormat="1" ht="15.75" customHeight="1">
      <c r="A117" s="16"/>
      <c r="B117" s="100" t="s">
        <v>1613</v>
      </c>
      <c r="C117" s="100" t="s">
        <v>1578</v>
      </c>
      <c r="D117" s="162" t="s">
        <v>978</v>
      </c>
      <c r="E117" s="431" t="s">
        <v>1585</v>
      </c>
      <c r="F117" s="432"/>
      <c r="G117" s="432"/>
      <c r="H117" s="432"/>
      <c r="I117" s="100" t="s">
        <v>1581</v>
      </c>
      <c r="J117" s="101">
        <v>6</v>
      </c>
      <c r="K117" s="424">
        <v>122.99999999999999</v>
      </c>
      <c r="L117" s="425"/>
      <c r="M117" s="425"/>
      <c r="N117" s="426"/>
      <c r="O117" s="383">
        <f>ROUND($U$117*$J$117,2)</f>
        <v>738</v>
      </c>
      <c r="P117" s="432"/>
      <c r="Q117" s="99"/>
      <c r="R117" s="16"/>
      <c r="S117" s="103"/>
      <c r="T117" s="104" t="s">
        <v>1515</v>
      </c>
      <c r="U117" s="68">
        <f>$K$117+$L$117</f>
        <v>122.99999999999999</v>
      </c>
      <c r="V117" s="68">
        <f>ROUND($K$117*$J$117,2)</f>
        <v>738</v>
      </c>
      <c r="W117" s="68">
        <f>ROUND($L$117*$J$117,2)</f>
        <v>0</v>
      </c>
      <c r="Z117" s="105">
        <v>0</v>
      </c>
      <c r="AA117" s="105">
        <f>$Z$117*$J$117</f>
        <v>0</v>
      </c>
      <c r="AB117" s="105">
        <v>0</v>
      </c>
      <c r="AC117" s="106">
        <f>$AB$117*$J$117</f>
        <v>0</v>
      </c>
      <c r="AK117" s="63" t="s">
        <v>1582</v>
      </c>
      <c r="AM117" s="63" t="s">
        <v>1578</v>
      </c>
      <c r="AN117" s="63" t="s">
        <v>1536</v>
      </c>
      <c r="AR117" s="63" t="s">
        <v>1577</v>
      </c>
      <c r="AX117" s="107">
        <f>IF($T$117="základní",$O$117,0)</f>
        <v>738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738</v>
      </c>
      <c r="BE117" s="63" t="s">
        <v>1582</v>
      </c>
      <c r="BF117" s="63" t="s">
        <v>1586</v>
      </c>
    </row>
    <row r="118" spans="1:58" s="3" customFormat="1" ht="15.75" customHeight="1">
      <c r="A118" s="16"/>
      <c r="B118" s="100" t="s">
        <v>1505</v>
      </c>
      <c r="C118" s="100" t="s">
        <v>1578</v>
      </c>
      <c r="D118" s="162" t="s">
        <v>978</v>
      </c>
      <c r="E118" s="431" t="s">
        <v>1774</v>
      </c>
      <c r="F118" s="432"/>
      <c r="G118" s="432"/>
      <c r="H118" s="432"/>
      <c r="I118" s="100" t="s">
        <v>1581</v>
      </c>
      <c r="J118" s="101">
        <v>2</v>
      </c>
      <c r="K118" s="424">
        <v>205</v>
      </c>
      <c r="L118" s="425"/>
      <c r="M118" s="425"/>
      <c r="N118" s="426"/>
      <c r="O118" s="383">
        <f>ROUND($U$118*$J$118,2)</f>
        <v>410</v>
      </c>
      <c r="P118" s="432"/>
      <c r="Q118" s="99"/>
      <c r="R118" s="16"/>
      <c r="S118" s="103"/>
      <c r="T118" s="104" t="s">
        <v>1515</v>
      </c>
      <c r="U118" s="68">
        <f>$K$118+$L$118</f>
        <v>205</v>
      </c>
      <c r="V118" s="68">
        <f>ROUND($K$118*$J$118,2)</f>
        <v>410</v>
      </c>
      <c r="W118" s="68">
        <f>ROUND($L$118*$J$118,2)</f>
        <v>0</v>
      </c>
      <c r="Z118" s="105">
        <v>0</v>
      </c>
      <c r="AA118" s="105">
        <f>$Z$118*$J$118</f>
        <v>0</v>
      </c>
      <c r="AB118" s="105">
        <v>0</v>
      </c>
      <c r="AC118" s="106">
        <f>$AB$118*$J$118</f>
        <v>0</v>
      </c>
      <c r="AK118" s="63" t="s">
        <v>1582</v>
      </c>
      <c r="AM118" s="63" t="s">
        <v>1578</v>
      </c>
      <c r="AN118" s="63" t="s">
        <v>1536</v>
      </c>
      <c r="AR118" s="63" t="s">
        <v>1577</v>
      </c>
      <c r="AX118" s="107">
        <f>IF($T$118="základní",$O$118,0)</f>
        <v>410</v>
      </c>
      <c r="AY118" s="107">
        <f>IF($T$118="snížená",$O$118,0)</f>
        <v>0</v>
      </c>
      <c r="AZ118" s="107">
        <f>IF($T$118="zákl. přenesená",$O$118,0)</f>
        <v>0</v>
      </c>
      <c r="BA118" s="107">
        <f>IF($T$118="sníž. přenesená",$O$118,0)</f>
        <v>0</v>
      </c>
      <c r="BB118" s="107">
        <f>IF($T$118="nulová",$O$118,0)</f>
        <v>0</v>
      </c>
      <c r="BC118" s="63" t="s">
        <v>1501</v>
      </c>
      <c r="BD118" s="107">
        <f>ROUND($U$118*$J$118,2)</f>
        <v>410</v>
      </c>
      <c r="BE118" s="63" t="s">
        <v>1582</v>
      </c>
      <c r="BF118" s="63" t="s">
        <v>1775</v>
      </c>
    </row>
    <row r="119" spans="1:58" s="3" customFormat="1" ht="15.75" customHeight="1">
      <c r="A119" s="16"/>
      <c r="B119" s="100" t="s">
        <v>1776</v>
      </c>
      <c r="C119" s="100" t="s">
        <v>1578</v>
      </c>
      <c r="D119" s="162" t="s">
        <v>979</v>
      </c>
      <c r="E119" s="431" t="s">
        <v>1589</v>
      </c>
      <c r="F119" s="432"/>
      <c r="G119" s="432"/>
      <c r="H119" s="432"/>
      <c r="I119" s="100" t="s">
        <v>1581</v>
      </c>
      <c r="J119" s="101">
        <v>2</v>
      </c>
      <c r="K119" s="424">
        <v>164</v>
      </c>
      <c r="L119" s="425"/>
      <c r="M119" s="425"/>
      <c r="N119" s="426"/>
      <c r="O119" s="383">
        <f>ROUND($U$119*$J$119,2)</f>
        <v>328</v>
      </c>
      <c r="P119" s="432"/>
      <c r="Q119" s="99"/>
      <c r="R119" s="16"/>
      <c r="S119" s="103"/>
      <c r="T119" s="104" t="s">
        <v>1515</v>
      </c>
      <c r="U119" s="68">
        <f>$K$119+$L$119</f>
        <v>164</v>
      </c>
      <c r="V119" s="68">
        <f>ROUND($K$119*$J$119,2)</f>
        <v>328</v>
      </c>
      <c r="W119" s="68">
        <f>ROUND($L$119*$J$119,2)</f>
        <v>0</v>
      </c>
      <c r="Z119" s="105">
        <v>0</v>
      </c>
      <c r="AA119" s="105">
        <f>$Z$119*$J$119</f>
        <v>0</v>
      </c>
      <c r="AB119" s="105">
        <v>0</v>
      </c>
      <c r="AC119" s="106">
        <f>$AB$119*$J$119</f>
        <v>0</v>
      </c>
      <c r="AK119" s="63" t="s">
        <v>1582</v>
      </c>
      <c r="AM119" s="63" t="s">
        <v>1578</v>
      </c>
      <c r="AN119" s="63" t="s">
        <v>1536</v>
      </c>
      <c r="AR119" s="63" t="s">
        <v>1577</v>
      </c>
      <c r="AX119" s="107">
        <f>IF($T$119="základní",$O$119,0)</f>
        <v>328</v>
      </c>
      <c r="AY119" s="107">
        <f>IF($T$119="snížená",$O$119,0)</f>
        <v>0</v>
      </c>
      <c r="AZ119" s="107">
        <f>IF($T$119="zákl. přenesená",$O$119,0)</f>
        <v>0</v>
      </c>
      <c r="BA119" s="107">
        <f>IF($T$119="sníž. přenesená",$O$119,0)</f>
        <v>0</v>
      </c>
      <c r="BB119" s="107">
        <f>IF($T$119="nulová",$O$119,0)</f>
        <v>0</v>
      </c>
      <c r="BC119" s="63" t="s">
        <v>1501</v>
      </c>
      <c r="BD119" s="107">
        <f>ROUND($U$119*$J$119,2)</f>
        <v>328</v>
      </c>
      <c r="BE119" s="63" t="s">
        <v>1582</v>
      </c>
      <c r="BF119" s="63" t="s">
        <v>1590</v>
      </c>
    </row>
    <row r="120" spans="1:58" s="3" customFormat="1" ht="15.75" customHeight="1">
      <c r="A120" s="16"/>
      <c r="B120" s="100" t="s">
        <v>1777</v>
      </c>
      <c r="C120" s="100" t="s">
        <v>1578</v>
      </c>
      <c r="D120" s="98" t="s">
        <v>1778</v>
      </c>
      <c r="E120" s="431" t="s">
        <v>1779</v>
      </c>
      <c r="F120" s="432"/>
      <c r="G120" s="432"/>
      <c r="H120" s="432"/>
      <c r="I120" s="100" t="s">
        <v>1738</v>
      </c>
      <c r="J120" s="101">
        <v>14</v>
      </c>
      <c r="K120" s="424">
        <v>23.779999999999998</v>
      </c>
      <c r="L120" s="425"/>
      <c r="M120" s="425"/>
      <c r="N120" s="426"/>
      <c r="O120" s="383">
        <f>ROUND($U$120*$J$120,2)</f>
        <v>332.92</v>
      </c>
      <c r="P120" s="432"/>
      <c r="Q120" s="99" t="s">
        <v>1595</v>
      </c>
      <c r="R120" s="16"/>
      <c r="S120" s="103"/>
      <c r="T120" s="104" t="s">
        <v>1515</v>
      </c>
      <c r="U120" s="68">
        <f>$K$120+$L$120</f>
        <v>23.779999999999998</v>
      </c>
      <c r="V120" s="68">
        <f>ROUND($K$120*$J$120,2)</f>
        <v>332.92</v>
      </c>
      <c r="W120" s="68">
        <f>ROUND($L$120*$J$120,2)</f>
        <v>0</v>
      </c>
      <c r="Z120" s="105">
        <v>1.1299999999999999E-3</v>
      </c>
      <c r="AA120" s="105">
        <f>$Z$120*$J$120</f>
        <v>1.5820000000000001E-2</v>
      </c>
      <c r="AB120" s="105">
        <v>0</v>
      </c>
      <c r="AC120" s="106">
        <f>$AB$120*$J$120</f>
        <v>0</v>
      </c>
      <c r="AK120" s="63" t="s">
        <v>1582</v>
      </c>
      <c r="AM120" s="63" t="s">
        <v>1578</v>
      </c>
      <c r="AN120" s="63" t="s">
        <v>1536</v>
      </c>
      <c r="AR120" s="63" t="s">
        <v>1577</v>
      </c>
      <c r="AX120" s="107">
        <f>IF($T$120="základní",$O$120,0)</f>
        <v>332.92</v>
      </c>
      <c r="AY120" s="107">
        <f>IF($T$120="snížená",$O$120,0)</f>
        <v>0</v>
      </c>
      <c r="AZ120" s="107">
        <f>IF($T$120="zákl. přenesená",$O$120,0)</f>
        <v>0</v>
      </c>
      <c r="BA120" s="107">
        <f>IF($T$120="sníž. přenesená",$O$120,0)</f>
        <v>0</v>
      </c>
      <c r="BB120" s="107">
        <f>IF($T$120="nulová",$O$120,0)</f>
        <v>0</v>
      </c>
      <c r="BC120" s="63" t="s">
        <v>1501</v>
      </c>
      <c r="BD120" s="107">
        <f>ROUND($U$120*$J$120,2)</f>
        <v>332.92</v>
      </c>
      <c r="BE120" s="63" t="s">
        <v>1582</v>
      </c>
      <c r="BF120" s="63" t="s">
        <v>1780</v>
      </c>
    </row>
    <row r="121" spans="1:58" s="3" customFormat="1" ht="15.75" customHeight="1">
      <c r="A121" s="16"/>
      <c r="B121" s="113" t="s">
        <v>1781</v>
      </c>
      <c r="C121" s="113" t="s">
        <v>1651</v>
      </c>
      <c r="D121" s="172" t="s">
        <v>980</v>
      </c>
      <c r="E121" s="438" t="s">
        <v>1783</v>
      </c>
      <c r="F121" s="439"/>
      <c r="G121" s="439"/>
      <c r="H121" s="439"/>
      <c r="I121" s="113" t="s">
        <v>1594</v>
      </c>
      <c r="J121" s="115">
        <v>14</v>
      </c>
      <c r="K121" s="427">
        <v>57.4</v>
      </c>
      <c r="L121" s="428"/>
      <c r="M121" s="428"/>
      <c r="N121" s="429"/>
      <c r="O121" s="440">
        <f>ROUND($U$121*$J$121,2)</f>
        <v>803.6</v>
      </c>
      <c r="P121" s="441"/>
      <c r="Q121" s="99"/>
      <c r="R121" s="16"/>
      <c r="S121" s="103"/>
      <c r="T121" s="104" t="s">
        <v>1515</v>
      </c>
      <c r="U121" s="68">
        <f>$K$121+$L$121</f>
        <v>57.4</v>
      </c>
      <c r="V121" s="68">
        <f>ROUND($K$121*$J$121,2)</f>
        <v>803.6</v>
      </c>
      <c r="W121" s="68">
        <f>ROUND($L$121*$J$121,2)</f>
        <v>0</v>
      </c>
      <c r="Z121" s="105">
        <v>0</v>
      </c>
      <c r="AA121" s="105">
        <f>$Z$121*$J$121</f>
        <v>0</v>
      </c>
      <c r="AB121" s="105">
        <v>0</v>
      </c>
      <c r="AC121" s="106">
        <f>$AB$121*$J$121</f>
        <v>0</v>
      </c>
      <c r="AK121" s="63" t="s">
        <v>1654</v>
      </c>
      <c r="AM121" s="63" t="s">
        <v>1651</v>
      </c>
      <c r="AN121" s="63" t="s">
        <v>1536</v>
      </c>
      <c r="AR121" s="63" t="s">
        <v>1577</v>
      </c>
      <c r="AX121" s="107">
        <f>IF($T$121="základní",$O$121,0)</f>
        <v>803.6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803.6</v>
      </c>
      <c r="BE121" s="63" t="s">
        <v>1582</v>
      </c>
      <c r="BF121" s="63" t="s">
        <v>1784</v>
      </c>
    </row>
    <row r="122" spans="1:58" s="3" customFormat="1" ht="27" customHeight="1">
      <c r="A122" s="16"/>
      <c r="B122" s="100" t="s">
        <v>1785</v>
      </c>
      <c r="C122" s="100" t="s">
        <v>1578</v>
      </c>
      <c r="D122" s="162" t="s">
        <v>981</v>
      </c>
      <c r="E122" s="431" t="s">
        <v>1787</v>
      </c>
      <c r="F122" s="432"/>
      <c r="G122" s="432"/>
      <c r="H122" s="432"/>
      <c r="I122" s="100" t="s">
        <v>1738</v>
      </c>
      <c r="J122" s="101">
        <v>1</v>
      </c>
      <c r="K122" s="424">
        <v>2050</v>
      </c>
      <c r="L122" s="425"/>
      <c r="M122" s="425"/>
      <c r="N122" s="426"/>
      <c r="O122" s="383">
        <f>ROUND($U$122*$J$122,2)</f>
        <v>2050</v>
      </c>
      <c r="P122" s="432"/>
      <c r="Q122" s="99"/>
      <c r="R122" s="16"/>
      <c r="S122" s="103"/>
      <c r="T122" s="104" t="s">
        <v>1515</v>
      </c>
      <c r="U122" s="68">
        <f>$K$122+$L$122</f>
        <v>2050</v>
      </c>
      <c r="V122" s="68">
        <f>ROUND($K$122*$J$122,2)</f>
        <v>2050</v>
      </c>
      <c r="W122" s="68">
        <f>ROUND($L$122*$J$122,2)</f>
        <v>0</v>
      </c>
      <c r="Z122" s="105">
        <v>1</v>
      </c>
      <c r="AA122" s="105">
        <f>$Z$122*$J$122</f>
        <v>1</v>
      </c>
      <c r="AB122" s="105">
        <v>0</v>
      </c>
      <c r="AC122" s="106">
        <f>$AB$122*$J$122</f>
        <v>0</v>
      </c>
      <c r="AK122" s="63" t="s">
        <v>1582</v>
      </c>
      <c r="AM122" s="63" t="s">
        <v>1578</v>
      </c>
      <c r="AN122" s="63" t="s">
        <v>1536</v>
      </c>
      <c r="AR122" s="63" t="s">
        <v>1577</v>
      </c>
      <c r="AX122" s="107">
        <f>IF($T$122="základní",$O$122,0)</f>
        <v>2050</v>
      </c>
      <c r="AY122" s="107">
        <f>IF($T$122="snížená",$O$122,0)</f>
        <v>0</v>
      </c>
      <c r="AZ122" s="107">
        <f>IF($T$122="zákl. přenesená",$O$122,0)</f>
        <v>0</v>
      </c>
      <c r="BA122" s="107">
        <f>IF($T$122="sníž. přenesená",$O$122,0)</f>
        <v>0</v>
      </c>
      <c r="BB122" s="107">
        <f>IF($T$122="nulová",$O$122,0)</f>
        <v>0</v>
      </c>
      <c r="BC122" s="63" t="s">
        <v>1501</v>
      </c>
      <c r="BD122" s="107">
        <f>ROUND($U$122*$J$122,2)</f>
        <v>2050</v>
      </c>
      <c r="BE122" s="63" t="s">
        <v>1582</v>
      </c>
      <c r="BF122" s="63" t="s">
        <v>1788</v>
      </c>
    </row>
    <row r="123" spans="1:58" s="3" customFormat="1" ht="27" customHeight="1">
      <c r="A123" s="16"/>
      <c r="B123" s="100" t="s">
        <v>1495</v>
      </c>
      <c r="C123" s="100" t="s">
        <v>1578</v>
      </c>
      <c r="D123" s="98" t="s">
        <v>1789</v>
      </c>
      <c r="E123" s="431" t="s">
        <v>1790</v>
      </c>
      <c r="F123" s="432"/>
      <c r="G123" s="432"/>
      <c r="H123" s="432"/>
      <c r="I123" s="100" t="s">
        <v>1618</v>
      </c>
      <c r="J123" s="101">
        <v>0.188</v>
      </c>
      <c r="K123" s="424">
        <v>822.45999999999992</v>
      </c>
      <c r="L123" s="425"/>
      <c r="M123" s="425"/>
      <c r="N123" s="426"/>
      <c r="O123" s="383">
        <f>ROUND($U$123*$J$123,2)</f>
        <v>154.62</v>
      </c>
      <c r="P123" s="432"/>
      <c r="Q123" s="99" t="s">
        <v>1595</v>
      </c>
      <c r="R123" s="16"/>
      <c r="S123" s="103"/>
      <c r="T123" s="104" t="s">
        <v>1515</v>
      </c>
      <c r="U123" s="68">
        <f>$K$123+$L$123</f>
        <v>822.45999999999992</v>
      </c>
      <c r="V123" s="68">
        <f>ROUND($K$123*$J$123,2)</f>
        <v>154.62</v>
      </c>
      <c r="W123" s="68">
        <f>ROUND($L$123*$J$123,2)</f>
        <v>0</v>
      </c>
      <c r="Z123" s="105">
        <v>0</v>
      </c>
      <c r="AA123" s="105">
        <f>$Z$123*$J$123</f>
        <v>0</v>
      </c>
      <c r="AB123" s="105">
        <v>0</v>
      </c>
      <c r="AC123" s="106">
        <f>$AB$123*$J$123</f>
        <v>0</v>
      </c>
      <c r="AK123" s="63" t="s">
        <v>1582</v>
      </c>
      <c r="AM123" s="63" t="s">
        <v>1578</v>
      </c>
      <c r="AN123" s="63" t="s">
        <v>1536</v>
      </c>
      <c r="AR123" s="63" t="s">
        <v>1577</v>
      </c>
      <c r="AX123" s="107">
        <f>IF($T$123="základní",$O$123,0)</f>
        <v>154.62</v>
      </c>
      <c r="AY123" s="107">
        <f>IF($T$123="snížená",$O$123,0)</f>
        <v>0</v>
      </c>
      <c r="AZ123" s="107">
        <f>IF($T$123="zákl. přenesená",$O$123,0)</f>
        <v>0</v>
      </c>
      <c r="BA123" s="107">
        <f>IF($T$123="sníž. přenesená",$O$123,0)</f>
        <v>0</v>
      </c>
      <c r="BB123" s="107">
        <f>IF($T$123="nulová",$O$123,0)</f>
        <v>0</v>
      </c>
      <c r="BC123" s="63" t="s">
        <v>1501</v>
      </c>
      <c r="BD123" s="107">
        <f>ROUND($U$123*$J$123,2)</f>
        <v>154.62</v>
      </c>
      <c r="BE123" s="63" t="s">
        <v>1582</v>
      </c>
      <c r="BF123" s="63" t="s">
        <v>1791</v>
      </c>
    </row>
    <row r="124" spans="1:58" s="87" customFormat="1" ht="30.75" customHeight="1">
      <c r="A124" s="88"/>
      <c r="C124" s="96" t="s">
        <v>1558</v>
      </c>
      <c r="L124" s="433">
        <f>$BD$124</f>
        <v>13422.7</v>
      </c>
      <c r="M124" s="434"/>
      <c r="N124" s="434"/>
      <c r="O124" s="435" t="s">
        <v>1576</v>
      </c>
      <c r="P124" s="434"/>
      <c r="R124" s="88"/>
      <c r="S124" s="91"/>
      <c r="V124" s="92">
        <f>SUM($V$125:$V$137)</f>
        <v>13422.7</v>
      </c>
      <c r="W124" s="92">
        <f>SUM($W$125:$W$137)</f>
        <v>0</v>
      </c>
      <c r="Y124" s="93">
        <f>SUM($Y$125:$Y$137)</f>
        <v>0</v>
      </c>
      <c r="AA124" s="93">
        <f>SUM($AA$125:$AA$137)</f>
        <v>0.34287999999999996</v>
      </c>
      <c r="AC124" s="94">
        <f>SUM($AC$125:$AC$137)</f>
        <v>0</v>
      </c>
      <c r="AK124" s="90" t="s">
        <v>1536</v>
      </c>
      <c r="AM124" s="90" t="s">
        <v>1530</v>
      </c>
      <c r="AN124" s="90" t="s">
        <v>1501</v>
      </c>
      <c r="AR124" s="90" t="s">
        <v>1577</v>
      </c>
      <c r="BD124" s="95">
        <f>SUM($BD$125:$BD$137)</f>
        <v>13422.7</v>
      </c>
    </row>
    <row r="125" spans="1:58" s="3" customFormat="1" ht="27" customHeight="1">
      <c r="A125" s="16"/>
      <c r="B125" s="100" t="s">
        <v>1582</v>
      </c>
      <c r="C125" s="100" t="s">
        <v>1578</v>
      </c>
      <c r="D125" s="98" t="s">
        <v>1792</v>
      </c>
      <c r="E125" s="431" t="s">
        <v>1793</v>
      </c>
      <c r="F125" s="432"/>
      <c r="G125" s="432"/>
      <c r="H125" s="432"/>
      <c r="I125" s="100" t="s">
        <v>1648</v>
      </c>
      <c r="J125" s="101">
        <v>6</v>
      </c>
      <c r="K125" s="424">
        <v>91.839999999999989</v>
      </c>
      <c r="L125" s="425"/>
      <c r="M125" s="425"/>
      <c r="N125" s="426"/>
      <c r="O125" s="383">
        <f>ROUND($U$125*$J$125,2)</f>
        <v>551.04</v>
      </c>
      <c r="P125" s="432"/>
      <c r="Q125" s="99" t="s">
        <v>1595</v>
      </c>
      <c r="R125" s="16"/>
      <c r="S125" s="103"/>
      <c r="T125" s="104" t="s">
        <v>1515</v>
      </c>
      <c r="U125" s="68">
        <f>$K$125+$L$125</f>
        <v>91.839999999999989</v>
      </c>
      <c r="V125" s="68">
        <f>ROUND($K$125*$J$125,2)</f>
        <v>551.04</v>
      </c>
      <c r="W125" s="68">
        <f>ROUND($L$125*$J$125,2)</f>
        <v>0</v>
      </c>
      <c r="Z125" s="105">
        <v>1.48E-3</v>
      </c>
      <c r="AA125" s="105">
        <f>$Z$125*$J$125</f>
        <v>8.879999999999999E-3</v>
      </c>
      <c r="AB125" s="105">
        <v>0</v>
      </c>
      <c r="AC125" s="106">
        <f>$AB$125*$J$125</f>
        <v>0</v>
      </c>
      <c r="AK125" s="63" t="s">
        <v>1582</v>
      </c>
      <c r="AM125" s="63" t="s">
        <v>1578</v>
      </c>
      <c r="AN125" s="63" t="s">
        <v>1536</v>
      </c>
      <c r="AR125" s="63" t="s">
        <v>1577</v>
      </c>
      <c r="AX125" s="107">
        <f>IF($T$125="základní",$O$125,0)</f>
        <v>551.04</v>
      </c>
      <c r="AY125" s="107">
        <f>IF($T$125="snížená",$O$125,0)</f>
        <v>0</v>
      </c>
      <c r="AZ125" s="107">
        <f>IF($T$125="zákl. přenesená",$O$125,0)</f>
        <v>0</v>
      </c>
      <c r="BA125" s="107">
        <f>IF($T$125="sníž. přenesená",$O$125,0)</f>
        <v>0</v>
      </c>
      <c r="BB125" s="107">
        <f>IF($T$125="nulová",$O$125,0)</f>
        <v>0</v>
      </c>
      <c r="BC125" s="63" t="s">
        <v>1501</v>
      </c>
      <c r="BD125" s="107">
        <f>ROUND($U$125*$J$125,2)</f>
        <v>551.04</v>
      </c>
      <c r="BE125" s="63" t="s">
        <v>1582</v>
      </c>
      <c r="BF125" s="63" t="s">
        <v>1794</v>
      </c>
    </row>
    <row r="126" spans="1:58" s="3" customFormat="1" ht="27" customHeight="1">
      <c r="A126" s="16"/>
      <c r="B126" s="100" t="s">
        <v>1799</v>
      </c>
      <c r="C126" s="100" t="s">
        <v>1578</v>
      </c>
      <c r="D126" s="98" t="s">
        <v>1800</v>
      </c>
      <c r="E126" s="431" t="s">
        <v>1801</v>
      </c>
      <c r="F126" s="432"/>
      <c r="G126" s="432"/>
      <c r="H126" s="432"/>
      <c r="I126" s="100" t="s">
        <v>1648</v>
      </c>
      <c r="J126" s="101">
        <v>2</v>
      </c>
      <c r="K126" s="424">
        <v>122.17999999999999</v>
      </c>
      <c r="L126" s="425"/>
      <c r="M126" s="425"/>
      <c r="N126" s="426"/>
      <c r="O126" s="383">
        <f>ROUND($U$126*$J$126,2)</f>
        <v>244.36</v>
      </c>
      <c r="P126" s="432"/>
      <c r="Q126" s="99" t="s">
        <v>1595</v>
      </c>
      <c r="R126" s="16"/>
      <c r="S126" s="103"/>
      <c r="T126" s="104" t="s">
        <v>1515</v>
      </c>
      <c r="U126" s="68">
        <f>$K$126+$L$126</f>
        <v>122.17999999999999</v>
      </c>
      <c r="V126" s="68">
        <f>ROUND($K$126*$J$126,2)</f>
        <v>244.36</v>
      </c>
      <c r="W126" s="68">
        <f>ROUND($L$126*$J$126,2)</f>
        <v>0</v>
      </c>
      <c r="Z126" s="105">
        <v>2.96E-3</v>
      </c>
      <c r="AA126" s="105">
        <f>$Z$126*$J$126</f>
        <v>5.9199999999999999E-3</v>
      </c>
      <c r="AB126" s="105">
        <v>0</v>
      </c>
      <c r="AC126" s="106">
        <f>$AB$126*$J$126</f>
        <v>0</v>
      </c>
      <c r="AK126" s="63" t="s">
        <v>1582</v>
      </c>
      <c r="AM126" s="63" t="s">
        <v>1578</v>
      </c>
      <c r="AN126" s="63" t="s">
        <v>1536</v>
      </c>
      <c r="AR126" s="63" t="s">
        <v>1577</v>
      </c>
      <c r="AX126" s="107">
        <f>IF($T$126="základní",$O$126,0)</f>
        <v>244.36</v>
      </c>
      <c r="AY126" s="107">
        <f>IF($T$126="snížená",$O$126,0)</f>
        <v>0</v>
      </c>
      <c r="AZ126" s="107">
        <f>IF($T$126="zákl. přenesená",$O$126,0)</f>
        <v>0</v>
      </c>
      <c r="BA126" s="107">
        <f>IF($T$126="sníž. přenesená",$O$126,0)</f>
        <v>0</v>
      </c>
      <c r="BB126" s="107">
        <f>IF($T$126="nulová",$O$126,0)</f>
        <v>0</v>
      </c>
      <c r="BC126" s="63" t="s">
        <v>1501</v>
      </c>
      <c r="BD126" s="107">
        <f>ROUND($U$126*$J$126,2)</f>
        <v>244.36</v>
      </c>
      <c r="BE126" s="63" t="s">
        <v>1582</v>
      </c>
      <c r="BF126" s="63" t="s">
        <v>1802</v>
      </c>
    </row>
    <row r="127" spans="1:58" s="3" customFormat="1" ht="27" customHeight="1">
      <c r="A127" s="16"/>
      <c r="B127" s="100" t="s">
        <v>1803</v>
      </c>
      <c r="C127" s="100" t="s">
        <v>1578</v>
      </c>
      <c r="D127" s="98" t="s">
        <v>1804</v>
      </c>
      <c r="E127" s="431" t="s">
        <v>1805</v>
      </c>
      <c r="F127" s="432"/>
      <c r="G127" s="432"/>
      <c r="H127" s="432"/>
      <c r="I127" s="100" t="s">
        <v>1648</v>
      </c>
      <c r="J127" s="101">
        <v>10</v>
      </c>
      <c r="K127" s="424">
        <v>137.76</v>
      </c>
      <c r="L127" s="425"/>
      <c r="M127" s="425"/>
      <c r="N127" s="426"/>
      <c r="O127" s="383">
        <f>ROUND($U$127*$J$127,2)</f>
        <v>1377.6</v>
      </c>
      <c r="P127" s="432"/>
      <c r="Q127" s="99" t="s">
        <v>1595</v>
      </c>
      <c r="R127" s="16"/>
      <c r="S127" s="103"/>
      <c r="T127" s="104" t="s">
        <v>1515</v>
      </c>
      <c r="U127" s="68">
        <f>$K$127+$L$127</f>
        <v>137.76</v>
      </c>
      <c r="V127" s="68">
        <f>ROUND($K$127*$J$127,2)</f>
        <v>1377.6</v>
      </c>
      <c r="W127" s="68">
        <f>ROUND($L$127*$J$127,2)</f>
        <v>0</v>
      </c>
      <c r="Z127" s="105">
        <v>3.7299999999999998E-3</v>
      </c>
      <c r="AA127" s="105">
        <f>$Z$127*$J$127</f>
        <v>3.73E-2</v>
      </c>
      <c r="AB127" s="105">
        <v>0</v>
      </c>
      <c r="AC127" s="106">
        <f>$AB$127*$J$127</f>
        <v>0</v>
      </c>
      <c r="AK127" s="63" t="s">
        <v>1582</v>
      </c>
      <c r="AM127" s="63" t="s">
        <v>1578</v>
      </c>
      <c r="AN127" s="63" t="s">
        <v>1536</v>
      </c>
      <c r="AR127" s="63" t="s">
        <v>1577</v>
      </c>
      <c r="AX127" s="107">
        <f>IF($T$127="základní",$O$127,0)</f>
        <v>1377.6</v>
      </c>
      <c r="AY127" s="107">
        <f>IF($T$127="snížená",$O$127,0)</f>
        <v>0</v>
      </c>
      <c r="AZ127" s="107">
        <f>IF($T$127="zákl. přenesená",$O$127,0)</f>
        <v>0</v>
      </c>
      <c r="BA127" s="107">
        <f>IF($T$127="sníž. přenesená",$O$127,0)</f>
        <v>0</v>
      </c>
      <c r="BB127" s="107">
        <f>IF($T$127="nulová",$O$127,0)</f>
        <v>0</v>
      </c>
      <c r="BC127" s="63" t="s">
        <v>1501</v>
      </c>
      <c r="BD127" s="107">
        <f>ROUND($U$127*$J$127,2)</f>
        <v>1377.6</v>
      </c>
      <c r="BE127" s="63" t="s">
        <v>1582</v>
      </c>
      <c r="BF127" s="63" t="s">
        <v>1806</v>
      </c>
    </row>
    <row r="128" spans="1:58" s="3" customFormat="1" ht="27" customHeight="1">
      <c r="A128" s="16"/>
      <c r="B128" s="100" t="s">
        <v>2035</v>
      </c>
      <c r="C128" s="100" t="s">
        <v>1578</v>
      </c>
      <c r="D128" s="98" t="s">
        <v>2036</v>
      </c>
      <c r="E128" s="431" t="s">
        <v>2037</v>
      </c>
      <c r="F128" s="432"/>
      <c r="G128" s="432"/>
      <c r="H128" s="432"/>
      <c r="I128" s="100" t="s">
        <v>1648</v>
      </c>
      <c r="J128" s="101">
        <v>16</v>
      </c>
      <c r="K128" s="424">
        <v>186.95999999999998</v>
      </c>
      <c r="L128" s="425"/>
      <c r="M128" s="425"/>
      <c r="N128" s="426"/>
      <c r="O128" s="383">
        <f>ROUND($U$128*$J$128,2)</f>
        <v>2991.36</v>
      </c>
      <c r="P128" s="432"/>
      <c r="Q128" s="99" t="s">
        <v>1595</v>
      </c>
      <c r="R128" s="16"/>
      <c r="S128" s="103"/>
      <c r="T128" s="104" t="s">
        <v>1515</v>
      </c>
      <c r="U128" s="68">
        <f>$K$128+$L$128</f>
        <v>186.95999999999998</v>
      </c>
      <c r="V128" s="68">
        <f>ROUND($K$128*$J$128,2)</f>
        <v>2991.36</v>
      </c>
      <c r="W128" s="68">
        <f>ROUND($L$128*$J$128,2)</f>
        <v>0</v>
      </c>
      <c r="Z128" s="105">
        <v>6.2300000000000003E-3</v>
      </c>
      <c r="AA128" s="105">
        <f>$Z$128*$J$128</f>
        <v>9.9680000000000005E-2</v>
      </c>
      <c r="AB128" s="105">
        <v>0</v>
      </c>
      <c r="AC128" s="106">
        <f>$AB$128*$J$128</f>
        <v>0</v>
      </c>
      <c r="AK128" s="63" t="s">
        <v>1582</v>
      </c>
      <c r="AM128" s="63" t="s">
        <v>1578</v>
      </c>
      <c r="AN128" s="63" t="s">
        <v>1536</v>
      </c>
      <c r="AR128" s="63" t="s">
        <v>1577</v>
      </c>
      <c r="AX128" s="107">
        <f>IF($T$128="základní",$O$128,0)</f>
        <v>2991.36</v>
      </c>
      <c r="AY128" s="107">
        <f>IF($T$128="snížená",$O$128,0)</f>
        <v>0</v>
      </c>
      <c r="AZ128" s="107">
        <f>IF($T$128="zákl. přenesená",$O$128,0)</f>
        <v>0</v>
      </c>
      <c r="BA128" s="107">
        <f>IF($T$128="sníž. přenesená",$O$128,0)</f>
        <v>0</v>
      </c>
      <c r="BB128" s="107">
        <f>IF($T$128="nulová",$O$128,0)</f>
        <v>0</v>
      </c>
      <c r="BC128" s="63" t="s">
        <v>1501</v>
      </c>
      <c r="BD128" s="107">
        <f>ROUND($U$128*$J$128,2)</f>
        <v>2991.36</v>
      </c>
      <c r="BE128" s="63" t="s">
        <v>1582</v>
      </c>
      <c r="BF128" s="63" t="s">
        <v>2038</v>
      </c>
    </row>
    <row r="129" spans="1:58" s="3" customFormat="1" ht="27" customHeight="1">
      <c r="A129" s="16"/>
      <c r="B129" s="100" t="s">
        <v>1815</v>
      </c>
      <c r="C129" s="100" t="s">
        <v>1578</v>
      </c>
      <c r="D129" s="98" t="s">
        <v>1816</v>
      </c>
      <c r="E129" s="431" t="s">
        <v>1817</v>
      </c>
      <c r="F129" s="432"/>
      <c r="G129" s="432"/>
      <c r="H129" s="432"/>
      <c r="I129" s="100" t="s">
        <v>1594</v>
      </c>
      <c r="J129" s="101">
        <v>2</v>
      </c>
      <c r="K129" s="424">
        <v>124.63999999999999</v>
      </c>
      <c r="L129" s="425"/>
      <c r="M129" s="425"/>
      <c r="N129" s="426"/>
      <c r="O129" s="383">
        <f>ROUND($U$129*$J$129,2)</f>
        <v>249.28</v>
      </c>
      <c r="P129" s="432"/>
      <c r="Q129" s="99" t="s">
        <v>1595</v>
      </c>
      <c r="R129" s="16"/>
      <c r="S129" s="103"/>
      <c r="T129" s="104" t="s">
        <v>1515</v>
      </c>
      <c r="U129" s="68">
        <f>$K$129+$L$129</f>
        <v>124.63999999999999</v>
      </c>
      <c r="V129" s="68">
        <f>ROUND($K$129*$J$129,2)</f>
        <v>249.28</v>
      </c>
      <c r="W129" s="68">
        <f>ROUND($L$129*$J$129,2)</f>
        <v>0</v>
      </c>
      <c r="Z129" s="105">
        <v>0</v>
      </c>
      <c r="AA129" s="105">
        <f>$Z$129*$J$129</f>
        <v>0</v>
      </c>
      <c r="AB129" s="105">
        <v>0</v>
      </c>
      <c r="AC129" s="106">
        <f>$AB$129*$J$129</f>
        <v>0</v>
      </c>
      <c r="AK129" s="63" t="s">
        <v>1582</v>
      </c>
      <c r="AM129" s="63" t="s">
        <v>1578</v>
      </c>
      <c r="AN129" s="63" t="s">
        <v>1536</v>
      </c>
      <c r="AR129" s="63" t="s">
        <v>1577</v>
      </c>
      <c r="AX129" s="107">
        <f>IF($T$129="základní",$O$129,0)</f>
        <v>249.28</v>
      </c>
      <c r="AY129" s="107">
        <f>IF($T$129="snížená",$O$129,0)</f>
        <v>0</v>
      </c>
      <c r="AZ129" s="107">
        <f>IF($T$129="zákl. přenesená",$O$129,0)</f>
        <v>0</v>
      </c>
      <c r="BA129" s="107">
        <f>IF($T$129="sníž. přenesená",$O$129,0)</f>
        <v>0</v>
      </c>
      <c r="BB129" s="107">
        <f>IF($T$129="nulová",$O$129,0)</f>
        <v>0</v>
      </c>
      <c r="BC129" s="63" t="s">
        <v>1501</v>
      </c>
      <c r="BD129" s="107">
        <f>ROUND($U$129*$J$129,2)</f>
        <v>249.28</v>
      </c>
      <c r="BE129" s="63" t="s">
        <v>1582</v>
      </c>
      <c r="BF129" s="63" t="s">
        <v>1818</v>
      </c>
    </row>
    <row r="130" spans="1:58" s="3" customFormat="1" ht="27" customHeight="1">
      <c r="A130" s="16"/>
      <c r="B130" s="100" t="s">
        <v>2045</v>
      </c>
      <c r="C130" s="100" t="s">
        <v>1578</v>
      </c>
      <c r="D130" s="98" t="s">
        <v>2046</v>
      </c>
      <c r="E130" s="431" t="s">
        <v>2047</v>
      </c>
      <c r="F130" s="432"/>
      <c r="G130" s="432"/>
      <c r="H130" s="432"/>
      <c r="I130" s="100" t="s">
        <v>1648</v>
      </c>
      <c r="J130" s="101">
        <v>28</v>
      </c>
      <c r="K130" s="424">
        <v>195.98</v>
      </c>
      <c r="L130" s="425"/>
      <c r="M130" s="425"/>
      <c r="N130" s="426"/>
      <c r="O130" s="383">
        <f>ROUND($U$130*$J$130,2)</f>
        <v>5487.44</v>
      </c>
      <c r="P130" s="432"/>
      <c r="Q130" s="99" t="s">
        <v>1595</v>
      </c>
      <c r="R130" s="16"/>
      <c r="S130" s="103"/>
      <c r="T130" s="104" t="s">
        <v>1515</v>
      </c>
      <c r="U130" s="68">
        <f>$K$130+$L$130</f>
        <v>195.98</v>
      </c>
      <c r="V130" s="68">
        <f>ROUND($K$130*$J$130,2)</f>
        <v>5487.44</v>
      </c>
      <c r="W130" s="68">
        <f>ROUND($L$130*$J$130,2)</f>
        <v>0</v>
      </c>
      <c r="Z130" s="105">
        <v>6.4999999999999997E-3</v>
      </c>
      <c r="AA130" s="105">
        <f>$Z$130*$J$130</f>
        <v>0.182</v>
      </c>
      <c r="AB130" s="105">
        <v>0</v>
      </c>
      <c r="AC130" s="106">
        <f>$AB$130*$J$130</f>
        <v>0</v>
      </c>
      <c r="AK130" s="63" t="s">
        <v>1582</v>
      </c>
      <c r="AM130" s="63" t="s">
        <v>1578</v>
      </c>
      <c r="AN130" s="63" t="s">
        <v>1536</v>
      </c>
      <c r="AR130" s="63" t="s">
        <v>1577</v>
      </c>
      <c r="AX130" s="107">
        <f>IF($T$130="základní",$O$130,0)</f>
        <v>5487.44</v>
      </c>
      <c r="AY130" s="107">
        <f>IF($T$130="snížená",$O$130,0)</f>
        <v>0</v>
      </c>
      <c r="AZ130" s="107">
        <f>IF($T$130="zákl. přenesená",$O$130,0)</f>
        <v>0</v>
      </c>
      <c r="BA130" s="107">
        <f>IF($T$130="sníž. přenesená",$O$130,0)</f>
        <v>0</v>
      </c>
      <c r="BB130" s="107">
        <f>IF($T$130="nulová",$O$130,0)</f>
        <v>0</v>
      </c>
      <c r="BC130" s="63" t="s">
        <v>1501</v>
      </c>
      <c r="BD130" s="107">
        <f>ROUND($U$130*$J$130,2)</f>
        <v>5487.44</v>
      </c>
      <c r="BE130" s="63" t="s">
        <v>1582</v>
      </c>
      <c r="BF130" s="63" t="s">
        <v>2048</v>
      </c>
    </row>
    <row r="131" spans="1:58" s="3" customFormat="1" ht="39" customHeight="1">
      <c r="A131" s="16"/>
      <c r="B131" s="100" t="s">
        <v>1835</v>
      </c>
      <c r="C131" s="100" t="s">
        <v>1578</v>
      </c>
      <c r="D131" s="98" t="s">
        <v>1836</v>
      </c>
      <c r="E131" s="431" t="s">
        <v>1837</v>
      </c>
      <c r="F131" s="432"/>
      <c r="G131" s="432"/>
      <c r="H131" s="432"/>
      <c r="I131" s="100" t="s">
        <v>1594</v>
      </c>
      <c r="J131" s="101">
        <v>2</v>
      </c>
      <c r="K131" s="424">
        <v>226.32</v>
      </c>
      <c r="L131" s="425"/>
      <c r="M131" s="425"/>
      <c r="N131" s="426"/>
      <c r="O131" s="383">
        <f>ROUND($U$131*$J$131,2)</f>
        <v>452.64</v>
      </c>
      <c r="P131" s="432"/>
      <c r="Q131" s="99" t="s">
        <v>1595</v>
      </c>
      <c r="R131" s="16"/>
      <c r="S131" s="103"/>
      <c r="T131" s="104" t="s">
        <v>1515</v>
      </c>
      <c r="U131" s="68">
        <f>$K$131+$L$131</f>
        <v>226.32</v>
      </c>
      <c r="V131" s="68">
        <f>ROUND($K$131*$J$131,2)</f>
        <v>452.64</v>
      </c>
      <c r="W131" s="68">
        <f>ROUND($L$131*$J$131,2)</f>
        <v>0</v>
      </c>
      <c r="Z131" s="105">
        <v>1.14E-3</v>
      </c>
      <c r="AA131" s="105">
        <f>$Z$131*$J$131</f>
        <v>2.2799999999999999E-3</v>
      </c>
      <c r="AB131" s="105">
        <v>0</v>
      </c>
      <c r="AC131" s="106">
        <f>$AB$131*$J$131</f>
        <v>0</v>
      </c>
      <c r="AK131" s="63" t="s">
        <v>1582</v>
      </c>
      <c r="AM131" s="63" t="s">
        <v>1578</v>
      </c>
      <c r="AN131" s="63" t="s">
        <v>1536</v>
      </c>
      <c r="AR131" s="63" t="s">
        <v>1577</v>
      </c>
      <c r="AX131" s="107">
        <f>IF($T$131="základní",$O$131,0)</f>
        <v>452.64</v>
      </c>
      <c r="AY131" s="107">
        <f>IF($T$131="snížená",$O$131,0)</f>
        <v>0</v>
      </c>
      <c r="AZ131" s="107">
        <f>IF($T$131="zákl. přenesená",$O$131,0)</f>
        <v>0</v>
      </c>
      <c r="BA131" s="107">
        <f>IF($T$131="sníž. přenesená",$O$131,0)</f>
        <v>0</v>
      </c>
      <c r="BB131" s="107">
        <f>IF($T$131="nulová",$O$131,0)</f>
        <v>0</v>
      </c>
      <c r="BC131" s="63" t="s">
        <v>1501</v>
      </c>
      <c r="BD131" s="107">
        <f>ROUND($U$131*$J$131,2)</f>
        <v>452.64</v>
      </c>
      <c r="BE131" s="63" t="s">
        <v>1582</v>
      </c>
      <c r="BF131" s="63" t="s">
        <v>1838</v>
      </c>
    </row>
    <row r="132" spans="1:58" s="3" customFormat="1" ht="27" customHeight="1">
      <c r="A132" s="16"/>
      <c r="B132" s="100" t="s">
        <v>1494</v>
      </c>
      <c r="C132" s="100" t="s">
        <v>1578</v>
      </c>
      <c r="D132" s="98" t="s">
        <v>1858</v>
      </c>
      <c r="E132" s="431" t="s">
        <v>1859</v>
      </c>
      <c r="F132" s="432"/>
      <c r="G132" s="432"/>
      <c r="H132" s="432"/>
      <c r="I132" s="100" t="s">
        <v>1594</v>
      </c>
      <c r="J132" s="101">
        <v>2</v>
      </c>
      <c r="K132" s="424">
        <v>129.56</v>
      </c>
      <c r="L132" s="425"/>
      <c r="M132" s="425"/>
      <c r="N132" s="426"/>
      <c r="O132" s="383">
        <f>ROUND($U$132*$J$132,2)</f>
        <v>259.12</v>
      </c>
      <c r="P132" s="432"/>
      <c r="Q132" s="99" t="s">
        <v>1595</v>
      </c>
      <c r="R132" s="16"/>
      <c r="S132" s="103"/>
      <c r="T132" s="104" t="s">
        <v>1515</v>
      </c>
      <c r="U132" s="68">
        <f>$K$132+$L$132</f>
        <v>129.56</v>
      </c>
      <c r="V132" s="68">
        <f>ROUND($K$132*$J$132,2)</f>
        <v>259.12</v>
      </c>
      <c r="W132" s="68">
        <f>ROUND($L$132*$J$132,2)</f>
        <v>0</v>
      </c>
      <c r="Z132" s="105">
        <v>1.33E-3</v>
      </c>
      <c r="AA132" s="105">
        <f>$Z$132*$J$132</f>
        <v>2.66E-3</v>
      </c>
      <c r="AB132" s="105">
        <v>0</v>
      </c>
      <c r="AC132" s="106">
        <f>$AB$132*$J$132</f>
        <v>0</v>
      </c>
      <c r="AK132" s="63" t="s">
        <v>1582</v>
      </c>
      <c r="AM132" s="63" t="s">
        <v>1578</v>
      </c>
      <c r="AN132" s="63" t="s">
        <v>1536</v>
      </c>
      <c r="AR132" s="63" t="s">
        <v>1577</v>
      </c>
      <c r="AX132" s="107">
        <f>IF($T$132="základní",$O$132,0)</f>
        <v>259.12</v>
      </c>
      <c r="AY132" s="107">
        <f>IF($T$132="snížená",$O$132,0)</f>
        <v>0</v>
      </c>
      <c r="AZ132" s="107">
        <f>IF($T$132="zákl. přenesená",$O$132,0)</f>
        <v>0</v>
      </c>
      <c r="BA132" s="107">
        <f>IF($T$132="sníž. přenesená",$O$132,0)</f>
        <v>0</v>
      </c>
      <c r="BB132" s="107">
        <f>IF($T$132="nulová",$O$132,0)</f>
        <v>0</v>
      </c>
      <c r="BC132" s="63" t="s">
        <v>1501</v>
      </c>
      <c r="BD132" s="107">
        <f>ROUND($U$132*$J$132,2)</f>
        <v>259.12</v>
      </c>
      <c r="BE132" s="63" t="s">
        <v>1582</v>
      </c>
      <c r="BF132" s="63" t="s">
        <v>1860</v>
      </c>
    </row>
    <row r="133" spans="1:58" s="3" customFormat="1" ht="27" customHeight="1">
      <c r="A133" s="16"/>
      <c r="B133" s="100" t="s">
        <v>1861</v>
      </c>
      <c r="C133" s="100" t="s">
        <v>1578</v>
      </c>
      <c r="D133" s="98" t="s">
        <v>1862</v>
      </c>
      <c r="E133" s="431" t="s">
        <v>1863</v>
      </c>
      <c r="F133" s="432"/>
      <c r="G133" s="432"/>
      <c r="H133" s="432"/>
      <c r="I133" s="100" t="s">
        <v>1648</v>
      </c>
      <c r="J133" s="101">
        <v>18</v>
      </c>
      <c r="K133" s="424">
        <v>8.1999999999999993</v>
      </c>
      <c r="L133" s="425"/>
      <c r="M133" s="425"/>
      <c r="N133" s="426"/>
      <c r="O133" s="383">
        <f>ROUND($U$133*$J$133,2)</f>
        <v>147.6</v>
      </c>
      <c r="P133" s="432"/>
      <c r="Q133" s="99" t="s">
        <v>1595</v>
      </c>
      <c r="R133" s="16"/>
      <c r="S133" s="103"/>
      <c r="T133" s="104" t="s">
        <v>1515</v>
      </c>
      <c r="U133" s="68">
        <f>$K$133+$L$133</f>
        <v>8.1999999999999993</v>
      </c>
      <c r="V133" s="68">
        <f>ROUND($K$133*$J$133,2)</f>
        <v>147.6</v>
      </c>
      <c r="W133" s="68">
        <f>ROUND($L$133*$J$133,2)</f>
        <v>0</v>
      </c>
      <c r="Z133" s="105">
        <v>0</v>
      </c>
      <c r="AA133" s="105">
        <f>$Z$133*$J$133</f>
        <v>0</v>
      </c>
      <c r="AB133" s="105">
        <v>0</v>
      </c>
      <c r="AC133" s="106">
        <f>$AB$133*$J$133</f>
        <v>0</v>
      </c>
      <c r="AK133" s="63" t="s">
        <v>1582</v>
      </c>
      <c r="AM133" s="63" t="s">
        <v>1578</v>
      </c>
      <c r="AN133" s="63" t="s">
        <v>1536</v>
      </c>
      <c r="AR133" s="63" t="s">
        <v>1577</v>
      </c>
      <c r="AX133" s="107">
        <f>IF($T$133="základní",$O$133,0)</f>
        <v>147.6</v>
      </c>
      <c r="AY133" s="107">
        <f>IF($T$133="snížená",$O$133,0)</f>
        <v>0</v>
      </c>
      <c r="AZ133" s="107">
        <f>IF($T$133="zákl. přenesená",$O$133,0)</f>
        <v>0</v>
      </c>
      <c r="BA133" s="107">
        <f>IF($T$133="sníž. přenesená",$O$133,0)</f>
        <v>0</v>
      </c>
      <c r="BB133" s="107">
        <f>IF($T$133="nulová",$O$133,0)</f>
        <v>0</v>
      </c>
      <c r="BC133" s="63" t="s">
        <v>1501</v>
      </c>
      <c r="BD133" s="107">
        <f>ROUND($U$133*$J$133,2)</f>
        <v>147.6</v>
      </c>
      <c r="BE133" s="63" t="s">
        <v>1582</v>
      </c>
      <c r="BF133" s="63" t="s">
        <v>1864</v>
      </c>
    </row>
    <row r="134" spans="1:58" s="3" customFormat="1" ht="27" customHeight="1">
      <c r="A134" s="16"/>
      <c r="B134" s="100" t="s">
        <v>211</v>
      </c>
      <c r="C134" s="100" t="s">
        <v>1578</v>
      </c>
      <c r="D134" s="98" t="s">
        <v>291</v>
      </c>
      <c r="E134" s="431" t="s">
        <v>292</v>
      </c>
      <c r="F134" s="432"/>
      <c r="G134" s="432"/>
      <c r="H134" s="432"/>
      <c r="I134" s="100" t="s">
        <v>1648</v>
      </c>
      <c r="J134" s="101">
        <v>16</v>
      </c>
      <c r="K134" s="424">
        <v>11.479999999999999</v>
      </c>
      <c r="L134" s="425"/>
      <c r="M134" s="425"/>
      <c r="N134" s="426"/>
      <c r="O134" s="383">
        <f>ROUND($U$134*$J$134,2)</f>
        <v>183.68</v>
      </c>
      <c r="P134" s="432"/>
      <c r="Q134" s="99" t="s">
        <v>1595</v>
      </c>
      <c r="R134" s="16"/>
      <c r="S134" s="103"/>
      <c r="T134" s="104" t="s">
        <v>1515</v>
      </c>
      <c r="U134" s="68">
        <f>$K$134+$L$134</f>
        <v>11.479999999999999</v>
      </c>
      <c r="V134" s="68">
        <f>ROUND($K$134*$J$134,2)</f>
        <v>183.68</v>
      </c>
      <c r="W134" s="68">
        <f>ROUND($L$134*$J$134,2)</f>
        <v>0</v>
      </c>
      <c r="Z134" s="105">
        <v>0</v>
      </c>
      <c r="AA134" s="105">
        <f>$Z$134*$J$134</f>
        <v>0</v>
      </c>
      <c r="AB134" s="105">
        <v>0</v>
      </c>
      <c r="AC134" s="106">
        <f>$AB$134*$J$134</f>
        <v>0</v>
      </c>
      <c r="AK134" s="63" t="s">
        <v>1582</v>
      </c>
      <c r="AM134" s="63" t="s">
        <v>1578</v>
      </c>
      <c r="AN134" s="63" t="s">
        <v>1536</v>
      </c>
      <c r="AR134" s="63" t="s">
        <v>1577</v>
      </c>
      <c r="AX134" s="107">
        <f>IF($T$134="základní",$O$134,0)</f>
        <v>183.68</v>
      </c>
      <c r="AY134" s="107">
        <f>IF($T$134="snížená",$O$134,0)</f>
        <v>0</v>
      </c>
      <c r="AZ134" s="107">
        <f>IF($T$134="zákl. přenesená",$O$134,0)</f>
        <v>0</v>
      </c>
      <c r="BA134" s="107">
        <f>IF($T$134="sníž. přenesená",$O$134,0)</f>
        <v>0</v>
      </c>
      <c r="BB134" s="107">
        <f>IF($T$134="nulová",$O$134,0)</f>
        <v>0</v>
      </c>
      <c r="BC134" s="63" t="s">
        <v>1501</v>
      </c>
      <c r="BD134" s="107">
        <f>ROUND($U$134*$J$134,2)</f>
        <v>183.68</v>
      </c>
      <c r="BE134" s="63" t="s">
        <v>1582</v>
      </c>
      <c r="BF134" s="63" t="s">
        <v>293</v>
      </c>
    </row>
    <row r="135" spans="1:58" s="3" customFormat="1" ht="27" customHeight="1">
      <c r="A135" s="16"/>
      <c r="B135" s="100" t="s">
        <v>1865</v>
      </c>
      <c r="C135" s="100" t="s">
        <v>1578</v>
      </c>
      <c r="D135" s="98" t="s">
        <v>1866</v>
      </c>
      <c r="E135" s="431" t="s">
        <v>1867</v>
      </c>
      <c r="F135" s="432"/>
      <c r="G135" s="432"/>
      <c r="H135" s="432"/>
      <c r="I135" s="100" t="s">
        <v>1648</v>
      </c>
      <c r="J135" s="101">
        <v>28</v>
      </c>
      <c r="K135" s="424">
        <v>13.94</v>
      </c>
      <c r="L135" s="425"/>
      <c r="M135" s="425"/>
      <c r="N135" s="426"/>
      <c r="O135" s="383">
        <f>ROUND($U$135*$J$135,2)</f>
        <v>390.32</v>
      </c>
      <c r="P135" s="432"/>
      <c r="Q135" s="99" t="s">
        <v>1595</v>
      </c>
      <c r="R135" s="16"/>
      <c r="S135" s="103"/>
      <c r="T135" s="104" t="s">
        <v>1515</v>
      </c>
      <c r="U135" s="68">
        <f>$K$135+$L$135</f>
        <v>13.94</v>
      </c>
      <c r="V135" s="68">
        <f>ROUND($K$135*$J$135,2)</f>
        <v>390.32</v>
      </c>
      <c r="W135" s="68">
        <f>ROUND($L$135*$J$135,2)</f>
        <v>0</v>
      </c>
      <c r="Z135" s="105">
        <v>0</v>
      </c>
      <c r="AA135" s="105">
        <f>$Z$135*$J$135</f>
        <v>0</v>
      </c>
      <c r="AB135" s="105">
        <v>0</v>
      </c>
      <c r="AC135" s="106">
        <f>$AB$135*$J$135</f>
        <v>0</v>
      </c>
      <c r="AK135" s="63" t="s">
        <v>1582</v>
      </c>
      <c r="AM135" s="63" t="s">
        <v>1578</v>
      </c>
      <c r="AN135" s="63" t="s">
        <v>1536</v>
      </c>
      <c r="AR135" s="63" t="s">
        <v>1577</v>
      </c>
      <c r="AX135" s="107">
        <f>IF($T$135="základní",$O$135,0)</f>
        <v>390.32</v>
      </c>
      <c r="AY135" s="107">
        <f>IF($T$135="snížená",$O$135,0)</f>
        <v>0</v>
      </c>
      <c r="AZ135" s="107">
        <f>IF($T$135="zákl. přenesená",$O$135,0)</f>
        <v>0</v>
      </c>
      <c r="BA135" s="107">
        <f>IF($T$135="sníž. přenesená",$O$135,0)</f>
        <v>0</v>
      </c>
      <c r="BB135" s="107">
        <f>IF($T$135="nulová",$O$135,0)</f>
        <v>0</v>
      </c>
      <c r="BC135" s="63" t="s">
        <v>1501</v>
      </c>
      <c r="BD135" s="107">
        <f>ROUND($U$135*$J$135,2)</f>
        <v>390.32</v>
      </c>
      <c r="BE135" s="63" t="s">
        <v>1582</v>
      </c>
      <c r="BF135" s="63" t="s">
        <v>1868</v>
      </c>
    </row>
    <row r="136" spans="1:58" s="3" customFormat="1" ht="27" customHeight="1">
      <c r="A136" s="16"/>
      <c r="B136" s="100" t="s">
        <v>2165</v>
      </c>
      <c r="C136" s="100" t="s">
        <v>1578</v>
      </c>
      <c r="D136" s="98" t="s">
        <v>307</v>
      </c>
      <c r="E136" s="431" t="s">
        <v>308</v>
      </c>
      <c r="F136" s="432"/>
      <c r="G136" s="432"/>
      <c r="H136" s="432"/>
      <c r="I136" s="100" t="s">
        <v>1594</v>
      </c>
      <c r="J136" s="101">
        <v>2</v>
      </c>
      <c r="K136" s="424">
        <v>430.5</v>
      </c>
      <c r="L136" s="425"/>
      <c r="M136" s="425"/>
      <c r="N136" s="426"/>
      <c r="O136" s="383">
        <f>ROUND($U$136*$J$136,2)</f>
        <v>861</v>
      </c>
      <c r="P136" s="432"/>
      <c r="Q136" s="99" t="s">
        <v>1595</v>
      </c>
      <c r="R136" s="16"/>
      <c r="S136" s="103"/>
      <c r="T136" s="104" t="s">
        <v>1515</v>
      </c>
      <c r="U136" s="68">
        <f>$K$136+$L$136</f>
        <v>430.5</v>
      </c>
      <c r="V136" s="68">
        <f>ROUND($K$136*$J$136,2)</f>
        <v>861</v>
      </c>
      <c r="W136" s="68">
        <f>ROUND($L$136*$J$136,2)</f>
        <v>0</v>
      </c>
      <c r="Z136" s="105">
        <v>2.0799999999999998E-3</v>
      </c>
      <c r="AA136" s="105">
        <f>$Z$136*$J$136</f>
        <v>4.1599999999999996E-3</v>
      </c>
      <c r="AB136" s="105">
        <v>0</v>
      </c>
      <c r="AC136" s="106">
        <f>$AB$136*$J$136</f>
        <v>0</v>
      </c>
      <c r="AK136" s="63" t="s">
        <v>1582</v>
      </c>
      <c r="AM136" s="63" t="s">
        <v>1578</v>
      </c>
      <c r="AN136" s="63" t="s">
        <v>1536</v>
      </c>
      <c r="AR136" s="63" t="s">
        <v>1577</v>
      </c>
      <c r="AX136" s="107">
        <f>IF($T$136="základní",$O$136,0)</f>
        <v>861</v>
      </c>
      <c r="AY136" s="107">
        <f>IF($T$136="snížená",$O$136,0)</f>
        <v>0</v>
      </c>
      <c r="AZ136" s="107">
        <f>IF($T$136="zákl. přenesená",$O$136,0)</f>
        <v>0</v>
      </c>
      <c r="BA136" s="107">
        <f>IF($T$136="sníž. přenesená",$O$136,0)</f>
        <v>0</v>
      </c>
      <c r="BB136" s="107">
        <f>IF($T$136="nulová",$O$136,0)</f>
        <v>0</v>
      </c>
      <c r="BC136" s="63" t="s">
        <v>1501</v>
      </c>
      <c r="BD136" s="107">
        <f>ROUND($U$136*$J$136,2)</f>
        <v>861</v>
      </c>
      <c r="BE136" s="63" t="s">
        <v>1582</v>
      </c>
      <c r="BF136" s="63" t="s">
        <v>309</v>
      </c>
    </row>
    <row r="137" spans="1:58" s="3" customFormat="1" ht="27" customHeight="1">
      <c r="A137" s="16"/>
      <c r="B137" s="100" t="s">
        <v>1877</v>
      </c>
      <c r="C137" s="100" t="s">
        <v>1578</v>
      </c>
      <c r="D137" s="98" t="s">
        <v>1878</v>
      </c>
      <c r="E137" s="431" t="s">
        <v>1879</v>
      </c>
      <c r="F137" s="432"/>
      <c r="G137" s="432"/>
      <c r="H137" s="432"/>
      <c r="I137" s="100" t="s">
        <v>1618</v>
      </c>
      <c r="J137" s="101">
        <v>0.34300000000000003</v>
      </c>
      <c r="K137" s="424">
        <v>662.56</v>
      </c>
      <c r="L137" s="425"/>
      <c r="M137" s="425"/>
      <c r="N137" s="426"/>
      <c r="O137" s="383">
        <f>ROUND($U$137*$J$137,2)</f>
        <v>227.26</v>
      </c>
      <c r="P137" s="432"/>
      <c r="Q137" s="99" t="s">
        <v>1595</v>
      </c>
      <c r="R137" s="16"/>
      <c r="S137" s="103"/>
      <c r="T137" s="104" t="s">
        <v>1515</v>
      </c>
      <c r="U137" s="68">
        <f>$K$137+$L$137</f>
        <v>662.56</v>
      </c>
      <c r="V137" s="68">
        <f>ROUND($K$137*$J$137,2)</f>
        <v>227.26</v>
      </c>
      <c r="W137" s="68">
        <f>ROUND($L$137*$J$137,2)</f>
        <v>0</v>
      </c>
      <c r="Z137" s="105">
        <v>0</v>
      </c>
      <c r="AA137" s="105">
        <f>$Z$137*$J$137</f>
        <v>0</v>
      </c>
      <c r="AB137" s="105">
        <v>0</v>
      </c>
      <c r="AC137" s="106">
        <f>$AB$137*$J$137</f>
        <v>0</v>
      </c>
      <c r="AK137" s="63" t="s">
        <v>1582</v>
      </c>
      <c r="AM137" s="63" t="s">
        <v>1578</v>
      </c>
      <c r="AN137" s="63" t="s">
        <v>1536</v>
      </c>
      <c r="AR137" s="63" t="s">
        <v>1577</v>
      </c>
      <c r="AX137" s="107">
        <f>IF($T$137="základní",$O$137,0)</f>
        <v>227.26</v>
      </c>
      <c r="AY137" s="107">
        <f>IF($T$137="snížená",$O$137,0)</f>
        <v>0</v>
      </c>
      <c r="AZ137" s="107">
        <f>IF($T$137="zákl. přenesená",$O$137,0)</f>
        <v>0</v>
      </c>
      <c r="BA137" s="107">
        <f>IF($T$137="sníž. přenesená",$O$137,0)</f>
        <v>0</v>
      </c>
      <c r="BB137" s="107">
        <f>IF($T$137="nulová",$O$137,0)</f>
        <v>0</v>
      </c>
      <c r="BC137" s="63" t="s">
        <v>1501</v>
      </c>
      <c r="BD137" s="107">
        <f>ROUND($U$137*$J$137,2)</f>
        <v>227.26</v>
      </c>
      <c r="BE137" s="63" t="s">
        <v>1582</v>
      </c>
      <c r="BF137" s="63" t="s">
        <v>1880</v>
      </c>
    </row>
    <row r="138" spans="1:58" s="87" customFormat="1" ht="30.75" customHeight="1">
      <c r="A138" s="88"/>
      <c r="C138" s="96" t="s">
        <v>1559</v>
      </c>
      <c r="L138" s="433">
        <f>$BD$138</f>
        <v>956.87</v>
      </c>
      <c r="M138" s="434"/>
      <c r="N138" s="434"/>
      <c r="O138" s="435" t="s">
        <v>1576</v>
      </c>
      <c r="P138" s="434"/>
      <c r="R138" s="88"/>
      <c r="S138" s="91"/>
      <c r="V138" s="92">
        <f>SUM($V$139:$V$143)</f>
        <v>956.87</v>
      </c>
      <c r="W138" s="92">
        <f>SUM($W$139:$W$143)</f>
        <v>0</v>
      </c>
      <c r="Y138" s="93">
        <f>SUM($Y$139:$Y$143)</f>
        <v>0</v>
      </c>
      <c r="AA138" s="93">
        <f>SUM($AA$139:$AA$143)</f>
        <v>4.7800000000000004E-3</v>
      </c>
      <c r="AC138" s="94">
        <f>SUM($AC$139:$AC$143)</f>
        <v>0</v>
      </c>
      <c r="AK138" s="90" t="s">
        <v>1536</v>
      </c>
      <c r="AM138" s="90" t="s">
        <v>1530</v>
      </c>
      <c r="AN138" s="90" t="s">
        <v>1501</v>
      </c>
      <c r="AR138" s="90" t="s">
        <v>1577</v>
      </c>
      <c r="BD138" s="95">
        <f>SUM($BD$139:$BD$143)</f>
        <v>956.87</v>
      </c>
    </row>
    <row r="139" spans="1:58" s="3" customFormat="1" ht="39" customHeight="1">
      <c r="A139" s="16"/>
      <c r="B139" s="100" t="s">
        <v>1889</v>
      </c>
      <c r="C139" s="100" t="s">
        <v>1578</v>
      </c>
      <c r="D139" s="98" t="s">
        <v>1890</v>
      </c>
      <c r="E139" s="431" t="s">
        <v>1891</v>
      </c>
      <c r="F139" s="432"/>
      <c r="G139" s="432"/>
      <c r="H139" s="432"/>
      <c r="I139" s="100" t="s">
        <v>1594</v>
      </c>
      <c r="J139" s="101">
        <v>4</v>
      </c>
      <c r="K139" s="424">
        <v>93.47999999999999</v>
      </c>
      <c r="L139" s="425"/>
      <c r="M139" s="425"/>
      <c r="N139" s="426"/>
      <c r="O139" s="383">
        <f>ROUND($U$139*$J$139,2)</f>
        <v>373.92</v>
      </c>
      <c r="P139" s="432"/>
      <c r="Q139" s="99" t="s">
        <v>1595</v>
      </c>
      <c r="R139" s="16"/>
      <c r="S139" s="103"/>
      <c r="T139" s="104" t="s">
        <v>1515</v>
      </c>
      <c r="U139" s="68">
        <f>$K$139+$L$139</f>
        <v>93.47999999999999</v>
      </c>
      <c r="V139" s="68">
        <f>ROUND($K$139*$J$139,2)</f>
        <v>373.92</v>
      </c>
      <c r="W139" s="68">
        <f>ROUND($L$139*$J$139,2)</f>
        <v>0</v>
      </c>
      <c r="Z139" s="105">
        <v>2.7E-4</v>
      </c>
      <c r="AA139" s="105">
        <f>$Z$139*$J$139</f>
        <v>1.08E-3</v>
      </c>
      <c r="AB139" s="105">
        <v>0</v>
      </c>
      <c r="AC139" s="106">
        <f>$AB$139*$J$139</f>
        <v>0</v>
      </c>
      <c r="AK139" s="63" t="s">
        <v>1582</v>
      </c>
      <c r="AM139" s="63" t="s">
        <v>1578</v>
      </c>
      <c r="AN139" s="63" t="s">
        <v>1536</v>
      </c>
      <c r="AR139" s="63" t="s">
        <v>1577</v>
      </c>
      <c r="AX139" s="107">
        <f>IF($T$139="základní",$O$139,0)</f>
        <v>373.92</v>
      </c>
      <c r="AY139" s="107">
        <f>IF($T$139="snížená",$O$139,0)</f>
        <v>0</v>
      </c>
      <c r="AZ139" s="107">
        <f>IF($T$139="zákl. přenesená",$O$139,0)</f>
        <v>0</v>
      </c>
      <c r="BA139" s="107">
        <f>IF($T$139="sníž. přenesená",$O$139,0)</f>
        <v>0</v>
      </c>
      <c r="BB139" s="107">
        <f>IF($T$139="nulová",$O$139,0)</f>
        <v>0</v>
      </c>
      <c r="BC139" s="63" t="s">
        <v>1501</v>
      </c>
      <c r="BD139" s="107">
        <f>ROUND($U$139*$J$139,2)</f>
        <v>373.92</v>
      </c>
      <c r="BE139" s="63" t="s">
        <v>1582</v>
      </c>
      <c r="BF139" s="63" t="s">
        <v>1892</v>
      </c>
    </row>
    <row r="140" spans="1:58" s="3" customFormat="1" ht="27" customHeight="1">
      <c r="A140" s="16"/>
      <c r="B140" s="100" t="s">
        <v>1897</v>
      </c>
      <c r="C140" s="100" t="s">
        <v>1578</v>
      </c>
      <c r="D140" s="98" t="s">
        <v>1898</v>
      </c>
      <c r="E140" s="431" t="s">
        <v>1899</v>
      </c>
      <c r="F140" s="432"/>
      <c r="G140" s="432"/>
      <c r="H140" s="432"/>
      <c r="I140" s="100" t="s">
        <v>1594</v>
      </c>
      <c r="J140" s="101">
        <v>4</v>
      </c>
      <c r="K140" s="424">
        <v>93.47999999999999</v>
      </c>
      <c r="L140" s="425"/>
      <c r="M140" s="425"/>
      <c r="N140" s="426"/>
      <c r="O140" s="383">
        <f>ROUND($U$140*$J$140,2)</f>
        <v>373.92</v>
      </c>
      <c r="P140" s="432"/>
      <c r="Q140" s="99" t="s">
        <v>1595</v>
      </c>
      <c r="R140" s="16"/>
      <c r="S140" s="103"/>
      <c r="T140" s="104" t="s">
        <v>1515</v>
      </c>
      <c r="U140" s="68">
        <f>$K$140+$L$140</f>
        <v>93.47999999999999</v>
      </c>
      <c r="V140" s="68">
        <f>ROUND($K$140*$J$140,2)</f>
        <v>373.92</v>
      </c>
      <c r="W140" s="68">
        <f>ROUND($L$140*$J$140,2)</f>
        <v>0</v>
      </c>
      <c r="Z140" s="105">
        <v>2.2000000000000001E-4</v>
      </c>
      <c r="AA140" s="105">
        <f>$Z$140*$J$140</f>
        <v>8.8000000000000003E-4</v>
      </c>
      <c r="AB140" s="105">
        <v>0</v>
      </c>
      <c r="AC140" s="106">
        <f>$AB$140*$J$140</f>
        <v>0</v>
      </c>
      <c r="AK140" s="63" t="s">
        <v>1582</v>
      </c>
      <c r="AM140" s="63" t="s">
        <v>1578</v>
      </c>
      <c r="AN140" s="63" t="s">
        <v>1536</v>
      </c>
      <c r="AR140" s="63" t="s">
        <v>1577</v>
      </c>
      <c r="AX140" s="107">
        <f>IF($T$140="základní",$O$140,0)</f>
        <v>373.92</v>
      </c>
      <c r="AY140" s="107">
        <f>IF($T$140="snížená",$O$140,0)</f>
        <v>0</v>
      </c>
      <c r="AZ140" s="107">
        <f>IF($T$140="zákl. přenesená",$O$140,0)</f>
        <v>0</v>
      </c>
      <c r="BA140" s="107">
        <f>IF($T$140="sníž. přenesená",$O$140,0)</f>
        <v>0</v>
      </c>
      <c r="BB140" s="107">
        <f>IF($T$140="nulová",$O$140,0)</f>
        <v>0</v>
      </c>
      <c r="BC140" s="63" t="s">
        <v>1501</v>
      </c>
      <c r="BD140" s="107">
        <f>ROUND($U$140*$J$140,2)</f>
        <v>373.92</v>
      </c>
      <c r="BE140" s="63" t="s">
        <v>1582</v>
      </c>
      <c r="BF140" s="63" t="s">
        <v>1900</v>
      </c>
    </row>
    <row r="141" spans="1:58" s="3" customFormat="1" ht="27" customHeight="1">
      <c r="A141" s="16"/>
      <c r="B141" s="100" t="s">
        <v>1901</v>
      </c>
      <c r="C141" s="100" t="s">
        <v>1578</v>
      </c>
      <c r="D141" s="98" t="s">
        <v>1902</v>
      </c>
      <c r="E141" s="431" t="s">
        <v>1903</v>
      </c>
      <c r="F141" s="432"/>
      <c r="G141" s="432"/>
      <c r="H141" s="432"/>
      <c r="I141" s="100" t="s">
        <v>1594</v>
      </c>
      <c r="J141" s="101">
        <v>2</v>
      </c>
      <c r="K141" s="424">
        <v>78.72</v>
      </c>
      <c r="L141" s="425"/>
      <c r="M141" s="425"/>
      <c r="N141" s="426"/>
      <c r="O141" s="383">
        <f>ROUND($U$141*$J$141,2)</f>
        <v>157.44</v>
      </c>
      <c r="P141" s="432"/>
      <c r="Q141" s="99" t="s">
        <v>1595</v>
      </c>
      <c r="R141" s="16"/>
      <c r="S141" s="103"/>
      <c r="T141" s="104" t="s">
        <v>1515</v>
      </c>
      <c r="U141" s="68">
        <f>$K$141+$L$141</f>
        <v>78.72</v>
      </c>
      <c r="V141" s="68">
        <f>ROUND($K$141*$J$141,2)</f>
        <v>157.44</v>
      </c>
      <c r="W141" s="68">
        <f>ROUND($L$141*$J$141,2)</f>
        <v>0</v>
      </c>
      <c r="Z141" s="105">
        <v>2.1000000000000001E-4</v>
      </c>
      <c r="AA141" s="105">
        <f>$Z$141*$J$141</f>
        <v>4.2000000000000002E-4</v>
      </c>
      <c r="AB141" s="105">
        <v>0</v>
      </c>
      <c r="AC141" s="106">
        <f>$AB$141*$J$141</f>
        <v>0</v>
      </c>
      <c r="AK141" s="63" t="s">
        <v>1582</v>
      </c>
      <c r="AM141" s="63" t="s">
        <v>1578</v>
      </c>
      <c r="AN141" s="63" t="s">
        <v>1536</v>
      </c>
      <c r="AR141" s="63" t="s">
        <v>1577</v>
      </c>
      <c r="AX141" s="107">
        <f>IF($T$141="základní",$O$141,0)</f>
        <v>157.44</v>
      </c>
      <c r="AY141" s="107">
        <f>IF($T$141="snížená",$O$141,0)</f>
        <v>0</v>
      </c>
      <c r="AZ141" s="107">
        <f>IF($T$141="zákl. přenesená",$O$141,0)</f>
        <v>0</v>
      </c>
      <c r="BA141" s="107">
        <f>IF($T$141="sníž. přenesená",$O$141,0)</f>
        <v>0</v>
      </c>
      <c r="BB141" s="107">
        <f>IF($T$141="nulová",$O$141,0)</f>
        <v>0</v>
      </c>
      <c r="BC141" s="63" t="s">
        <v>1501</v>
      </c>
      <c r="BD141" s="107">
        <f>ROUND($U$141*$J$141,2)</f>
        <v>157.44</v>
      </c>
      <c r="BE141" s="63" t="s">
        <v>1582</v>
      </c>
      <c r="BF141" s="63" t="s">
        <v>1904</v>
      </c>
    </row>
    <row r="142" spans="1:58" s="3" customFormat="1" ht="15.75" customHeight="1">
      <c r="A142" s="16"/>
      <c r="B142" s="100" t="s">
        <v>1913</v>
      </c>
      <c r="C142" s="100" t="s">
        <v>1578</v>
      </c>
      <c r="D142" s="98" t="s">
        <v>1914</v>
      </c>
      <c r="E142" s="431" t="s">
        <v>1915</v>
      </c>
      <c r="F142" s="432"/>
      <c r="G142" s="432"/>
      <c r="H142" s="432"/>
      <c r="I142" s="100" t="s">
        <v>1594</v>
      </c>
      <c r="J142" s="101">
        <v>10</v>
      </c>
      <c r="K142" s="424">
        <v>4.92</v>
      </c>
      <c r="L142" s="425"/>
      <c r="M142" s="425"/>
      <c r="N142" s="426"/>
      <c r="O142" s="383">
        <f>ROUND($U$142*$J$142,2)</f>
        <v>49.2</v>
      </c>
      <c r="P142" s="432"/>
      <c r="Q142" s="99" t="s">
        <v>1595</v>
      </c>
      <c r="R142" s="16"/>
      <c r="S142" s="103"/>
      <c r="T142" s="104" t="s">
        <v>1515</v>
      </c>
      <c r="U142" s="68">
        <f>$K$142+$L$142</f>
        <v>4.92</v>
      </c>
      <c r="V142" s="68">
        <f>ROUND($K$142*$J$142,2)</f>
        <v>49.2</v>
      </c>
      <c r="W142" s="68">
        <f>ROUND($L$142*$J$142,2)</f>
        <v>0</v>
      </c>
      <c r="Z142" s="105">
        <v>2.4000000000000001E-4</v>
      </c>
      <c r="AA142" s="105">
        <f>$Z$142*$J$142</f>
        <v>2.4000000000000002E-3</v>
      </c>
      <c r="AB142" s="105">
        <v>0</v>
      </c>
      <c r="AC142" s="106">
        <f>$AB$142*$J$142</f>
        <v>0</v>
      </c>
      <c r="AK142" s="63" t="s">
        <v>1582</v>
      </c>
      <c r="AM142" s="63" t="s">
        <v>1578</v>
      </c>
      <c r="AN142" s="63" t="s">
        <v>1536</v>
      </c>
      <c r="AR142" s="63" t="s">
        <v>1577</v>
      </c>
      <c r="AX142" s="107">
        <f>IF($T$142="základní",$O$142,0)</f>
        <v>49.2</v>
      </c>
      <c r="AY142" s="107">
        <f>IF($T$142="snížená",$O$142,0)</f>
        <v>0</v>
      </c>
      <c r="AZ142" s="107">
        <f>IF($T$142="zákl. přenesená",$O$142,0)</f>
        <v>0</v>
      </c>
      <c r="BA142" s="107">
        <f>IF($T$142="sníž. přenesená",$O$142,0)</f>
        <v>0</v>
      </c>
      <c r="BB142" s="107">
        <f>IF($T$142="nulová",$O$142,0)</f>
        <v>0</v>
      </c>
      <c r="BC142" s="63" t="s">
        <v>1501</v>
      </c>
      <c r="BD142" s="107">
        <f>ROUND($U$142*$J$142,2)</f>
        <v>49.2</v>
      </c>
      <c r="BE142" s="63" t="s">
        <v>1582</v>
      </c>
      <c r="BF142" s="63" t="s">
        <v>1916</v>
      </c>
    </row>
    <row r="143" spans="1:58" s="3" customFormat="1" ht="27" customHeight="1">
      <c r="A143" s="16"/>
      <c r="B143" s="100" t="s">
        <v>1917</v>
      </c>
      <c r="C143" s="100" t="s">
        <v>1578</v>
      </c>
      <c r="D143" s="98" t="s">
        <v>1616</v>
      </c>
      <c r="E143" s="431" t="s">
        <v>1617</v>
      </c>
      <c r="F143" s="432"/>
      <c r="G143" s="432"/>
      <c r="H143" s="432"/>
      <c r="I143" s="100" t="s">
        <v>1618</v>
      </c>
      <c r="J143" s="101">
        <v>5.0000000000000001E-3</v>
      </c>
      <c r="K143" s="424">
        <v>478.88</v>
      </c>
      <c r="L143" s="425"/>
      <c r="M143" s="425"/>
      <c r="N143" s="426"/>
      <c r="O143" s="383">
        <f>ROUND($U$143*$J$143,2)</f>
        <v>2.39</v>
      </c>
      <c r="P143" s="432"/>
      <c r="Q143" s="99" t="s">
        <v>1595</v>
      </c>
      <c r="R143" s="16"/>
      <c r="S143" s="103"/>
      <c r="T143" s="104" t="s">
        <v>1515</v>
      </c>
      <c r="U143" s="68">
        <f>$K$143+$L$143</f>
        <v>478.88</v>
      </c>
      <c r="V143" s="68">
        <f>ROUND($K$143*$J$143,2)</f>
        <v>2.39</v>
      </c>
      <c r="W143" s="68">
        <f>ROUND($L$143*$J$143,2)</f>
        <v>0</v>
      </c>
      <c r="Z143" s="105">
        <v>0</v>
      </c>
      <c r="AA143" s="105">
        <f>$Z$143*$J$143</f>
        <v>0</v>
      </c>
      <c r="AB143" s="105">
        <v>0</v>
      </c>
      <c r="AC143" s="106">
        <f>$AB$143*$J$143</f>
        <v>0</v>
      </c>
      <c r="AK143" s="63" t="s">
        <v>1582</v>
      </c>
      <c r="AM143" s="63" t="s">
        <v>1578</v>
      </c>
      <c r="AN143" s="63" t="s">
        <v>1536</v>
      </c>
      <c r="AR143" s="63" t="s">
        <v>1577</v>
      </c>
      <c r="AX143" s="107">
        <f>IF($T$143="základní",$O$143,0)</f>
        <v>2.39</v>
      </c>
      <c r="AY143" s="107">
        <f>IF($T$143="snížená",$O$143,0)</f>
        <v>0</v>
      </c>
      <c r="AZ143" s="107">
        <f>IF($T$143="zákl. přenesená",$O$143,0)</f>
        <v>0</v>
      </c>
      <c r="BA143" s="107">
        <f>IF($T$143="sníž. přenesená",$O$143,0)</f>
        <v>0</v>
      </c>
      <c r="BB143" s="107">
        <f>IF($T$143="nulová",$O$143,0)</f>
        <v>0</v>
      </c>
      <c r="BC143" s="63" t="s">
        <v>1501</v>
      </c>
      <c r="BD143" s="107">
        <f>ROUND($U$143*$J$143,2)</f>
        <v>2.39</v>
      </c>
      <c r="BE143" s="63" t="s">
        <v>1582</v>
      </c>
      <c r="BF143" s="63" t="s">
        <v>1619</v>
      </c>
    </row>
    <row r="144" spans="1:58" s="87" customFormat="1" ht="30.75" customHeight="1">
      <c r="A144" s="88"/>
      <c r="C144" s="96" t="s">
        <v>1626</v>
      </c>
      <c r="L144" s="433">
        <f>$BD$144</f>
        <v>1716.59</v>
      </c>
      <c r="M144" s="434"/>
      <c r="N144" s="434"/>
      <c r="O144" s="435" t="s">
        <v>1576</v>
      </c>
      <c r="P144" s="434"/>
      <c r="R144" s="88"/>
      <c r="S144" s="91"/>
      <c r="V144" s="92">
        <f>SUM($V$145:$V$147)</f>
        <v>1716.59</v>
      </c>
      <c r="W144" s="92">
        <f>SUM($W$145:$W$147)</f>
        <v>0</v>
      </c>
      <c r="Y144" s="93">
        <f>SUM($Y$145:$Y$147)</f>
        <v>0</v>
      </c>
      <c r="AA144" s="93">
        <f>SUM($AA$145:$AA$147)</f>
        <v>3.882E-2</v>
      </c>
      <c r="AC144" s="94">
        <f>SUM($AC$145:$AC$147)</f>
        <v>0</v>
      </c>
      <c r="AK144" s="90" t="s">
        <v>1536</v>
      </c>
      <c r="AM144" s="90" t="s">
        <v>1530</v>
      </c>
      <c r="AN144" s="90" t="s">
        <v>1501</v>
      </c>
      <c r="AR144" s="90" t="s">
        <v>1577</v>
      </c>
      <c r="BD144" s="95">
        <f>SUM($BD$145:$BD$147)</f>
        <v>1716.59</v>
      </c>
    </row>
    <row r="145" spans="1:58" s="3" customFormat="1" ht="27" customHeight="1">
      <c r="A145" s="16"/>
      <c r="B145" s="100" t="s">
        <v>1918</v>
      </c>
      <c r="C145" s="100" t="s">
        <v>1578</v>
      </c>
      <c r="D145" s="98" t="s">
        <v>1919</v>
      </c>
      <c r="E145" s="431" t="s">
        <v>1920</v>
      </c>
      <c r="F145" s="432"/>
      <c r="G145" s="432"/>
      <c r="H145" s="432"/>
      <c r="I145" s="100" t="s">
        <v>1921</v>
      </c>
      <c r="J145" s="101">
        <v>6</v>
      </c>
      <c r="K145" s="424">
        <v>101.67999999999999</v>
      </c>
      <c r="L145" s="425"/>
      <c r="M145" s="425"/>
      <c r="N145" s="426"/>
      <c r="O145" s="383">
        <f>ROUND($U$145*$J$145,2)</f>
        <v>610.08000000000004</v>
      </c>
      <c r="P145" s="432"/>
      <c r="Q145" s="99" t="s">
        <v>1595</v>
      </c>
      <c r="R145" s="16"/>
      <c r="S145" s="103"/>
      <c r="T145" s="104" t="s">
        <v>1515</v>
      </c>
      <c r="U145" s="68">
        <f>$K$145+$L$145</f>
        <v>101.67999999999999</v>
      </c>
      <c r="V145" s="68">
        <f>ROUND($K$145*$J$145,2)</f>
        <v>610.08000000000004</v>
      </c>
      <c r="W145" s="68">
        <f>ROUND($L$145*$J$145,2)</f>
        <v>0</v>
      </c>
      <c r="Z145" s="105">
        <v>6.9999999999999994E-5</v>
      </c>
      <c r="AA145" s="105">
        <f>$Z$145*$J$145</f>
        <v>4.1999999999999996E-4</v>
      </c>
      <c r="AB145" s="105">
        <v>0</v>
      </c>
      <c r="AC145" s="106">
        <f>$AB$145*$J$145</f>
        <v>0</v>
      </c>
      <c r="AK145" s="63" t="s">
        <v>1582</v>
      </c>
      <c r="AM145" s="63" t="s">
        <v>1578</v>
      </c>
      <c r="AN145" s="63" t="s">
        <v>1536</v>
      </c>
      <c r="AR145" s="63" t="s">
        <v>1577</v>
      </c>
      <c r="AX145" s="107">
        <f>IF($T$145="základní",$O$145,0)</f>
        <v>610.08000000000004</v>
      </c>
      <c r="AY145" s="107">
        <f>IF($T$145="snížená",$O$145,0)</f>
        <v>0</v>
      </c>
      <c r="AZ145" s="107">
        <f>IF($T$145="zákl. přenesená",$O$145,0)</f>
        <v>0</v>
      </c>
      <c r="BA145" s="107">
        <f>IF($T$145="sníž. přenesená",$O$145,0)</f>
        <v>0</v>
      </c>
      <c r="BB145" s="107">
        <f>IF($T$145="nulová",$O$145,0)</f>
        <v>0</v>
      </c>
      <c r="BC145" s="63" t="s">
        <v>1501</v>
      </c>
      <c r="BD145" s="107">
        <f>ROUND($U$145*$J$145,2)</f>
        <v>610.08000000000004</v>
      </c>
      <c r="BE145" s="63" t="s">
        <v>1582</v>
      </c>
      <c r="BF145" s="63" t="s">
        <v>1922</v>
      </c>
    </row>
    <row r="146" spans="1:58" s="3" customFormat="1" ht="27" customHeight="1">
      <c r="A146" s="16"/>
      <c r="B146" s="113" t="s">
        <v>1923</v>
      </c>
      <c r="C146" s="113" t="s">
        <v>1651</v>
      </c>
      <c r="D146" s="114" t="s">
        <v>1924</v>
      </c>
      <c r="E146" s="438" t="s">
        <v>1925</v>
      </c>
      <c r="F146" s="439"/>
      <c r="G146" s="439"/>
      <c r="H146" s="439"/>
      <c r="I146" s="113" t="s">
        <v>1594</v>
      </c>
      <c r="J146" s="115">
        <v>24</v>
      </c>
      <c r="K146" s="427">
        <v>45.099999999999994</v>
      </c>
      <c r="L146" s="428"/>
      <c r="M146" s="428"/>
      <c r="N146" s="429"/>
      <c r="O146" s="440">
        <f>ROUND($U$146*$J$146,2)</f>
        <v>1082.4000000000001</v>
      </c>
      <c r="P146" s="441"/>
      <c r="Q146" s="99" t="s">
        <v>1595</v>
      </c>
      <c r="R146" s="16"/>
      <c r="S146" s="103"/>
      <c r="T146" s="104" t="s">
        <v>1515</v>
      </c>
      <c r="U146" s="68">
        <f>$K$146+$L$146</f>
        <v>45.099999999999994</v>
      </c>
      <c r="V146" s="68">
        <f>ROUND($K$146*$J$146,2)</f>
        <v>1082.4000000000001</v>
      </c>
      <c r="W146" s="68">
        <f>ROUND($L$146*$J$146,2)</f>
        <v>0</v>
      </c>
      <c r="Z146" s="105">
        <v>1.6000000000000001E-3</v>
      </c>
      <c r="AA146" s="105">
        <f>$Z$146*$J$146</f>
        <v>3.8400000000000004E-2</v>
      </c>
      <c r="AB146" s="105">
        <v>0</v>
      </c>
      <c r="AC146" s="106">
        <f>$AB$146*$J$146</f>
        <v>0</v>
      </c>
      <c r="AK146" s="63" t="s">
        <v>1654</v>
      </c>
      <c r="AM146" s="63" t="s">
        <v>1651</v>
      </c>
      <c r="AN146" s="63" t="s">
        <v>1536</v>
      </c>
      <c r="AR146" s="63" t="s">
        <v>1577</v>
      </c>
      <c r="AX146" s="107">
        <f>IF($T$146="základní",$O$146,0)</f>
        <v>1082.4000000000001</v>
      </c>
      <c r="AY146" s="107">
        <f>IF($T$146="snížená",$O$146,0)</f>
        <v>0</v>
      </c>
      <c r="AZ146" s="107">
        <f>IF($T$146="zákl. přenesená",$O$146,0)</f>
        <v>0</v>
      </c>
      <c r="BA146" s="107">
        <f>IF($T$146="sníž. přenesená",$O$146,0)</f>
        <v>0</v>
      </c>
      <c r="BB146" s="107">
        <f>IF($T$146="nulová",$O$146,0)</f>
        <v>0</v>
      </c>
      <c r="BC146" s="63" t="s">
        <v>1501</v>
      </c>
      <c r="BD146" s="107">
        <f>ROUND($U$146*$J$146,2)</f>
        <v>1082.4000000000001</v>
      </c>
      <c r="BE146" s="63" t="s">
        <v>1582</v>
      </c>
      <c r="BF146" s="63" t="s">
        <v>1926</v>
      </c>
    </row>
    <row r="147" spans="1:58" s="3" customFormat="1" ht="27" customHeight="1">
      <c r="A147" s="16"/>
      <c r="B147" s="100" t="s">
        <v>1927</v>
      </c>
      <c r="C147" s="100" t="s">
        <v>1578</v>
      </c>
      <c r="D147" s="98" t="s">
        <v>1928</v>
      </c>
      <c r="E147" s="431" t="s">
        <v>1929</v>
      </c>
      <c r="F147" s="432"/>
      <c r="G147" s="432"/>
      <c r="H147" s="432"/>
      <c r="I147" s="100" t="s">
        <v>1618</v>
      </c>
      <c r="J147" s="101">
        <v>3.9E-2</v>
      </c>
      <c r="K147" s="424">
        <v>618.28</v>
      </c>
      <c r="L147" s="425"/>
      <c r="M147" s="425"/>
      <c r="N147" s="426"/>
      <c r="O147" s="383">
        <f>ROUND($U$147*$J$147,2)</f>
        <v>24.11</v>
      </c>
      <c r="P147" s="432"/>
      <c r="Q147" s="99" t="s">
        <v>1595</v>
      </c>
      <c r="R147" s="16"/>
      <c r="S147" s="103"/>
      <c r="T147" s="104" t="s">
        <v>1515</v>
      </c>
      <c r="U147" s="68">
        <f>$K$147+$L$147</f>
        <v>618.28</v>
      </c>
      <c r="V147" s="68">
        <f>ROUND($K$147*$J$147,2)</f>
        <v>24.11</v>
      </c>
      <c r="W147" s="68">
        <f>ROUND($L$147*$J$147,2)</f>
        <v>0</v>
      </c>
      <c r="Z147" s="105">
        <v>0</v>
      </c>
      <c r="AA147" s="105">
        <f>$Z$147*$J$147</f>
        <v>0</v>
      </c>
      <c r="AB147" s="105">
        <v>0</v>
      </c>
      <c r="AC147" s="106">
        <f>$AB$147*$J$147</f>
        <v>0</v>
      </c>
      <c r="AK147" s="63" t="s">
        <v>1582</v>
      </c>
      <c r="AM147" s="63" t="s">
        <v>1578</v>
      </c>
      <c r="AN147" s="63" t="s">
        <v>1536</v>
      </c>
      <c r="AR147" s="63" t="s">
        <v>1577</v>
      </c>
      <c r="AX147" s="107">
        <f>IF($T$147="základní",$O$147,0)</f>
        <v>24.11</v>
      </c>
      <c r="AY147" s="107">
        <f>IF($T$147="snížená",$O$147,0)</f>
        <v>0</v>
      </c>
      <c r="AZ147" s="107">
        <f>IF($T$147="zákl. přenesená",$O$147,0)</f>
        <v>0</v>
      </c>
      <c r="BA147" s="107">
        <f>IF($T$147="sníž. přenesená",$O$147,0)</f>
        <v>0</v>
      </c>
      <c r="BB147" s="107">
        <f>IF($T$147="nulová",$O$147,0)</f>
        <v>0</v>
      </c>
      <c r="BC147" s="63" t="s">
        <v>1501</v>
      </c>
      <c r="BD147" s="107">
        <f>ROUND($U$147*$J$147,2)</f>
        <v>24.11</v>
      </c>
      <c r="BE147" s="63" t="s">
        <v>1582</v>
      </c>
      <c r="BF147" s="63" t="s">
        <v>1930</v>
      </c>
    </row>
    <row r="148" spans="1:58" s="87" customFormat="1" ht="30.75" customHeight="1">
      <c r="A148" s="88"/>
      <c r="C148" s="96" t="s">
        <v>1627</v>
      </c>
      <c r="L148" s="433">
        <f>$BD$148</f>
        <v>2389.48</v>
      </c>
      <c r="M148" s="434"/>
      <c r="N148" s="434"/>
      <c r="O148" s="435" t="s">
        <v>1576</v>
      </c>
      <c r="P148" s="434"/>
      <c r="R148" s="88"/>
      <c r="S148" s="91"/>
      <c r="V148" s="92">
        <f>SUM($V$149:$V$152)</f>
        <v>2389.48</v>
      </c>
      <c r="W148" s="92">
        <f>SUM($W$149:$W$152)</f>
        <v>0</v>
      </c>
      <c r="Y148" s="93">
        <f>SUM($Y$149:$Y$152)</f>
        <v>0</v>
      </c>
      <c r="AA148" s="93">
        <f>SUM($AA$149:$AA$152)</f>
        <v>6.3E-3</v>
      </c>
      <c r="AC148" s="94">
        <f>SUM($AC$149:$AC$152)</f>
        <v>0</v>
      </c>
      <c r="AK148" s="90" t="s">
        <v>1536</v>
      </c>
      <c r="AM148" s="90" t="s">
        <v>1530</v>
      </c>
      <c r="AN148" s="90" t="s">
        <v>1501</v>
      </c>
      <c r="AR148" s="90" t="s">
        <v>1577</v>
      </c>
      <c r="BD148" s="95">
        <f>SUM($BD$149:$BD$152)</f>
        <v>2389.48</v>
      </c>
    </row>
    <row r="149" spans="1:58" s="3" customFormat="1" ht="27" customHeight="1">
      <c r="A149" s="16"/>
      <c r="B149" s="100" t="s">
        <v>1931</v>
      </c>
      <c r="C149" s="100" t="s">
        <v>1578</v>
      </c>
      <c r="D149" s="98" t="s">
        <v>1932</v>
      </c>
      <c r="E149" s="431" t="s">
        <v>1933</v>
      </c>
      <c r="F149" s="432"/>
      <c r="G149" s="432"/>
      <c r="H149" s="432"/>
      <c r="I149" s="100" t="s">
        <v>1632</v>
      </c>
      <c r="J149" s="101">
        <v>2</v>
      </c>
      <c r="K149" s="424">
        <v>57.4</v>
      </c>
      <c r="L149" s="425"/>
      <c r="M149" s="425"/>
      <c r="N149" s="426"/>
      <c r="O149" s="383">
        <f>ROUND($U$149*$J$149,2)</f>
        <v>114.8</v>
      </c>
      <c r="P149" s="432"/>
      <c r="Q149" s="99" t="s">
        <v>1595</v>
      </c>
      <c r="R149" s="16"/>
      <c r="S149" s="103"/>
      <c r="T149" s="104" t="s">
        <v>1515</v>
      </c>
      <c r="U149" s="68">
        <f>$K$149+$L$149</f>
        <v>57.4</v>
      </c>
      <c r="V149" s="68">
        <f>ROUND($K$149*$J$149,2)</f>
        <v>114.8</v>
      </c>
      <c r="W149" s="68">
        <f>ROUND($L$149*$J$149,2)</f>
        <v>0</v>
      </c>
      <c r="Z149" s="105">
        <v>2.7E-4</v>
      </c>
      <c r="AA149" s="105">
        <f>$Z$149*$J$149</f>
        <v>5.4000000000000001E-4</v>
      </c>
      <c r="AB149" s="105">
        <v>0</v>
      </c>
      <c r="AC149" s="106">
        <f>$AB$149*$J$149</f>
        <v>0</v>
      </c>
      <c r="AK149" s="63" t="s">
        <v>1582</v>
      </c>
      <c r="AM149" s="63" t="s">
        <v>1578</v>
      </c>
      <c r="AN149" s="63" t="s">
        <v>1536</v>
      </c>
      <c r="AR149" s="63" t="s">
        <v>1577</v>
      </c>
      <c r="AX149" s="107">
        <f>IF($T$149="základní",$O$149,0)</f>
        <v>114.8</v>
      </c>
      <c r="AY149" s="107">
        <f>IF($T$149="snížená",$O$149,0)</f>
        <v>0</v>
      </c>
      <c r="AZ149" s="107">
        <f>IF($T$149="zákl. přenesená",$O$149,0)</f>
        <v>0</v>
      </c>
      <c r="BA149" s="107">
        <f>IF($T$149="sníž. přenesená",$O$149,0)</f>
        <v>0</v>
      </c>
      <c r="BB149" s="107">
        <f>IF($T$149="nulová",$O$149,0)</f>
        <v>0</v>
      </c>
      <c r="BC149" s="63" t="s">
        <v>1501</v>
      </c>
      <c r="BD149" s="107">
        <f>ROUND($U$149*$J$149,2)</f>
        <v>114.8</v>
      </c>
      <c r="BE149" s="63" t="s">
        <v>1582</v>
      </c>
      <c r="BF149" s="63" t="s">
        <v>1934</v>
      </c>
    </row>
    <row r="150" spans="1:58" s="3" customFormat="1" ht="39" customHeight="1">
      <c r="A150" s="16"/>
      <c r="B150" s="100" t="s">
        <v>1654</v>
      </c>
      <c r="C150" s="100" t="s">
        <v>1578</v>
      </c>
      <c r="D150" s="98" t="s">
        <v>1935</v>
      </c>
      <c r="E150" s="431" t="s">
        <v>1936</v>
      </c>
      <c r="F150" s="432"/>
      <c r="G150" s="432"/>
      <c r="H150" s="432"/>
      <c r="I150" s="100" t="s">
        <v>1648</v>
      </c>
      <c r="J150" s="101">
        <v>6</v>
      </c>
      <c r="K150" s="424">
        <v>27.06</v>
      </c>
      <c r="L150" s="425"/>
      <c r="M150" s="425"/>
      <c r="N150" s="426"/>
      <c r="O150" s="383">
        <f>ROUND($U$150*$J$150,2)</f>
        <v>162.36000000000001</v>
      </c>
      <c r="P150" s="432"/>
      <c r="Q150" s="99" t="s">
        <v>1595</v>
      </c>
      <c r="R150" s="16"/>
      <c r="S150" s="103"/>
      <c r="T150" s="104" t="s">
        <v>1515</v>
      </c>
      <c r="U150" s="68">
        <f>$K$150+$L$150</f>
        <v>27.06</v>
      </c>
      <c r="V150" s="68">
        <f>ROUND($K$150*$J$150,2)</f>
        <v>162.36000000000001</v>
      </c>
      <c r="W150" s="68">
        <f>ROUND($L$150*$J$150,2)</f>
        <v>0</v>
      </c>
      <c r="Z150" s="105">
        <v>1.2E-4</v>
      </c>
      <c r="AA150" s="105">
        <f>$Z$150*$J$150</f>
        <v>7.2000000000000005E-4</v>
      </c>
      <c r="AB150" s="105">
        <v>0</v>
      </c>
      <c r="AC150" s="106">
        <f>$AB$150*$J$150</f>
        <v>0</v>
      </c>
      <c r="AK150" s="63" t="s">
        <v>1582</v>
      </c>
      <c r="AM150" s="63" t="s">
        <v>1578</v>
      </c>
      <c r="AN150" s="63" t="s">
        <v>1536</v>
      </c>
      <c r="AR150" s="63" t="s">
        <v>1577</v>
      </c>
      <c r="AX150" s="107">
        <f>IF($T$150="základní",$O$150,0)</f>
        <v>162.36000000000001</v>
      </c>
      <c r="AY150" s="107">
        <f>IF($T$150="snížená",$O$150,0)</f>
        <v>0</v>
      </c>
      <c r="AZ150" s="107">
        <f>IF($T$150="zákl. přenesená",$O$150,0)</f>
        <v>0</v>
      </c>
      <c r="BA150" s="107">
        <f>IF($T$150="sníž. přenesená",$O$150,0)</f>
        <v>0</v>
      </c>
      <c r="BB150" s="107">
        <f>IF($T$150="nulová",$O$150,0)</f>
        <v>0</v>
      </c>
      <c r="BC150" s="63" t="s">
        <v>1501</v>
      </c>
      <c r="BD150" s="107">
        <f>ROUND($U$150*$J$150,2)</f>
        <v>162.36000000000001</v>
      </c>
      <c r="BE150" s="63" t="s">
        <v>1582</v>
      </c>
      <c r="BF150" s="63" t="s">
        <v>1937</v>
      </c>
    </row>
    <row r="151" spans="1:58" s="3" customFormat="1" ht="27" customHeight="1">
      <c r="A151" s="16"/>
      <c r="B151" s="100" t="s">
        <v>1938</v>
      </c>
      <c r="C151" s="100" t="s">
        <v>1578</v>
      </c>
      <c r="D151" s="98" t="s">
        <v>1939</v>
      </c>
      <c r="E151" s="431" t="s">
        <v>1940</v>
      </c>
      <c r="F151" s="432"/>
      <c r="G151" s="432"/>
      <c r="H151" s="432"/>
      <c r="I151" s="100" t="s">
        <v>1648</v>
      </c>
      <c r="J151" s="101">
        <v>56</v>
      </c>
      <c r="K151" s="424">
        <v>12.299999999999999</v>
      </c>
      <c r="L151" s="425"/>
      <c r="M151" s="425"/>
      <c r="N151" s="426"/>
      <c r="O151" s="383">
        <f>ROUND($U$151*$J$151,2)</f>
        <v>688.8</v>
      </c>
      <c r="P151" s="432"/>
      <c r="Q151" s="99" t="s">
        <v>1595</v>
      </c>
      <c r="R151" s="16"/>
      <c r="S151" s="103"/>
      <c r="T151" s="104" t="s">
        <v>1515</v>
      </c>
      <c r="U151" s="68">
        <f>$K$151+$L$151</f>
        <v>12.299999999999999</v>
      </c>
      <c r="V151" s="68">
        <f>ROUND($K$151*$J$151,2)</f>
        <v>688.8</v>
      </c>
      <c r="W151" s="68">
        <f>ROUND($L$151*$J$151,2)</f>
        <v>0</v>
      </c>
      <c r="Z151" s="105">
        <v>3.0000000000000001E-5</v>
      </c>
      <c r="AA151" s="105">
        <f>$Z$151*$J$151</f>
        <v>1.6800000000000001E-3</v>
      </c>
      <c r="AB151" s="105">
        <v>0</v>
      </c>
      <c r="AC151" s="106">
        <f>$AB$151*$J$151</f>
        <v>0</v>
      </c>
      <c r="AK151" s="63" t="s">
        <v>1582</v>
      </c>
      <c r="AM151" s="63" t="s">
        <v>1578</v>
      </c>
      <c r="AN151" s="63" t="s">
        <v>1536</v>
      </c>
      <c r="AR151" s="63" t="s">
        <v>1577</v>
      </c>
      <c r="AX151" s="107">
        <f>IF($T$151="základní",$O$151,0)</f>
        <v>688.8</v>
      </c>
      <c r="AY151" s="107">
        <f>IF($T$151="snížená",$O$151,0)</f>
        <v>0</v>
      </c>
      <c r="AZ151" s="107">
        <f>IF($T$151="zákl. přenesená",$O$151,0)</f>
        <v>0</v>
      </c>
      <c r="BA151" s="107">
        <f>IF($T$151="sníž. přenesená",$O$151,0)</f>
        <v>0</v>
      </c>
      <c r="BB151" s="107">
        <f>IF($T$151="nulová",$O$151,0)</f>
        <v>0</v>
      </c>
      <c r="BC151" s="63" t="s">
        <v>1501</v>
      </c>
      <c r="BD151" s="107">
        <f>ROUND($U$151*$J$151,2)</f>
        <v>688.8</v>
      </c>
      <c r="BE151" s="63" t="s">
        <v>1582</v>
      </c>
      <c r="BF151" s="63" t="s">
        <v>1941</v>
      </c>
    </row>
    <row r="152" spans="1:58" s="3" customFormat="1" ht="27" customHeight="1">
      <c r="A152" s="16"/>
      <c r="B152" s="100" t="s">
        <v>1942</v>
      </c>
      <c r="C152" s="100" t="s">
        <v>1578</v>
      </c>
      <c r="D152" s="98" t="s">
        <v>1943</v>
      </c>
      <c r="E152" s="431" t="s">
        <v>1944</v>
      </c>
      <c r="F152" s="432"/>
      <c r="G152" s="432"/>
      <c r="H152" s="432"/>
      <c r="I152" s="100" t="s">
        <v>1648</v>
      </c>
      <c r="J152" s="101">
        <v>56</v>
      </c>
      <c r="K152" s="424">
        <v>25.419999999999998</v>
      </c>
      <c r="L152" s="425"/>
      <c r="M152" s="425"/>
      <c r="N152" s="426"/>
      <c r="O152" s="383">
        <f>ROUND($U$152*$J$152,2)</f>
        <v>1423.52</v>
      </c>
      <c r="P152" s="432"/>
      <c r="Q152" s="99" t="s">
        <v>1595</v>
      </c>
      <c r="R152" s="16"/>
      <c r="S152" s="103"/>
      <c r="T152" s="108" t="s">
        <v>1515</v>
      </c>
      <c r="U152" s="109">
        <f>$K$152+$L$152</f>
        <v>25.419999999999998</v>
      </c>
      <c r="V152" s="109">
        <f>ROUND($K$152*$J$152,2)</f>
        <v>1423.52</v>
      </c>
      <c r="W152" s="109">
        <f>ROUND($L$152*$J$152,2)</f>
        <v>0</v>
      </c>
      <c r="X152" s="110"/>
      <c r="Y152" s="110"/>
      <c r="Z152" s="111">
        <v>6.0000000000000002E-5</v>
      </c>
      <c r="AA152" s="111">
        <f>$Z$152*$J$152</f>
        <v>3.3600000000000001E-3</v>
      </c>
      <c r="AB152" s="111">
        <v>0</v>
      </c>
      <c r="AC152" s="112">
        <f>$AB$152*$J$152</f>
        <v>0</v>
      </c>
      <c r="AK152" s="63" t="s">
        <v>1582</v>
      </c>
      <c r="AM152" s="63" t="s">
        <v>1578</v>
      </c>
      <c r="AN152" s="63" t="s">
        <v>1536</v>
      </c>
      <c r="AR152" s="63" t="s">
        <v>1577</v>
      </c>
      <c r="AX152" s="107">
        <f>IF($T$152="základní",$O$152,0)</f>
        <v>1423.52</v>
      </c>
      <c r="AY152" s="107">
        <f>IF($T$152="snížená",$O$152,0)</f>
        <v>0</v>
      </c>
      <c r="AZ152" s="107">
        <f>IF($T$152="zákl. přenesená",$O$152,0)</f>
        <v>0</v>
      </c>
      <c r="BA152" s="107">
        <f>IF($T$152="sníž. přenesená",$O$152,0)</f>
        <v>0</v>
      </c>
      <c r="BB152" s="107">
        <f>IF($T$152="nulová",$O$152,0)</f>
        <v>0</v>
      </c>
      <c r="BC152" s="63" t="s">
        <v>1501</v>
      </c>
      <c r="BD152" s="107">
        <f>ROUND($U$152*$J$152,2)</f>
        <v>1423.52</v>
      </c>
      <c r="BE152" s="63" t="s">
        <v>1582</v>
      </c>
      <c r="BF152" s="63" t="s">
        <v>1945</v>
      </c>
    </row>
    <row r="153" spans="1:58" s="3" customFormat="1" ht="7.5" customHeight="1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16"/>
    </row>
  </sheetData>
  <mergeCells count="276">
    <mergeCell ref="O152:P152"/>
    <mergeCell ref="E151:H151"/>
    <mergeCell ref="O151:P151"/>
    <mergeCell ref="K152:N152"/>
    <mergeCell ref="E143:H143"/>
    <mergeCell ref="K142:N142"/>
    <mergeCell ref="K143:N143"/>
    <mergeCell ref="E152:H152"/>
    <mergeCell ref="E150:H150"/>
    <mergeCell ref="E142:H142"/>
    <mergeCell ref="K151:N151"/>
    <mergeCell ref="O150:P150"/>
    <mergeCell ref="E147:H147"/>
    <mergeCell ref="O147:P147"/>
    <mergeCell ref="L144:P144"/>
    <mergeCell ref="L148:P148"/>
    <mergeCell ref="K146:N146"/>
    <mergeCell ref="K147:N147"/>
    <mergeCell ref="K149:N149"/>
    <mergeCell ref="K150:N150"/>
    <mergeCell ref="K139:N139"/>
    <mergeCell ref="O131:P131"/>
    <mergeCell ref="O121:P121"/>
    <mergeCell ref="K120:N120"/>
    <mergeCell ref="K125:N125"/>
    <mergeCell ref="K121:N121"/>
    <mergeCell ref="O125:P125"/>
    <mergeCell ref="O143:P143"/>
    <mergeCell ref="O137:P137"/>
    <mergeCell ref="L138:P138"/>
    <mergeCell ref="E149:H149"/>
    <mergeCell ref="O149:P149"/>
    <mergeCell ref="E145:H145"/>
    <mergeCell ref="O145:P145"/>
    <mergeCell ref="E146:H146"/>
    <mergeCell ref="O146:P146"/>
    <mergeCell ref="K145:N145"/>
    <mergeCell ref="O142:P142"/>
    <mergeCell ref="E140:H140"/>
    <mergeCell ref="O140:P140"/>
    <mergeCell ref="E141:H141"/>
    <mergeCell ref="O141:P141"/>
    <mergeCell ref="K140:N140"/>
    <mergeCell ref="K141:N141"/>
    <mergeCell ref="E139:H139"/>
    <mergeCell ref="O139:P139"/>
    <mergeCell ref="E135:H135"/>
    <mergeCell ref="O135:P135"/>
    <mergeCell ref="E136:H136"/>
    <mergeCell ref="O136:P136"/>
    <mergeCell ref="K135:N135"/>
    <mergeCell ref="K137:N137"/>
    <mergeCell ref="K136:N136"/>
    <mergeCell ref="E137:H137"/>
    <mergeCell ref="E134:H134"/>
    <mergeCell ref="O134:P134"/>
    <mergeCell ref="K128:N128"/>
    <mergeCell ref="K133:N133"/>
    <mergeCell ref="K134:N134"/>
    <mergeCell ref="E133:H133"/>
    <mergeCell ref="E131:H131"/>
    <mergeCell ref="E132:H132"/>
    <mergeCell ref="O132:P132"/>
    <mergeCell ref="O129:P129"/>
    <mergeCell ref="O133:P133"/>
    <mergeCell ref="E128:H128"/>
    <mergeCell ref="O127:P127"/>
    <mergeCell ref="O128:P128"/>
    <mergeCell ref="K129:N129"/>
    <mergeCell ref="K130:N130"/>
    <mergeCell ref="E130:H130"/>
    <mergeCell ref="O130:P130"/>
    <mergeCell ref="E127:H127"/>
    <mergeCell ref="K131:N131"/>
    <mergeCell ref="E126:H126"/>
    <mergeCell ref="O126:P126"/>
    <mergeCell ref="K126:N126"/>
    <mergeCell ref="E129:H129"/>
    <mergeCell ref="K127:N127"/>
    <mergeCell ref="E125:H125"/>
    <mergeCell ref="L124:P124"/>
    <mergeCell ref="E122:H122"/>
    <mergeCell ref="O122:P122"/>
    <mergeCell ref="E123:H123"/>
    <mergeCell ref="O123:P123"/>
    <mergeCell ref="K123:N123"/>
    <mergeCell ref="K122:N122"/>
    <mergeCell ref="E121:H121"/>
    <mergeCell ref="E116:H116"/>
    <mergeCell ref="O116:P116"/>
    <mergeCell ref="E117:H117"/>
    <mergeCell ref="O117:P117"/>
    <mergeCell ref="K116:N116"/>
    <mergeCell ref="K117:N117"/>
    <mergeCell ref="E118:H118"/>
    <mergeCell ref="O118:P118"/>
    <mergeCell ref="E119:H119"/>
    <mergeCell ref="E115:H115"/>
    <mergeCell ref="O115:P115"/>
    <mergeCell ref="K113:N113"/>
    <mergeCell ref="K115:N115"/>
    <mergeCell ref="E120:H120"/>
    <mergeCell ref="O120:P120"/>
    <mergeCell ref="O119:P119"/>
    <mergeCell ref="K118:N118"/>
    <mergeCell ref="K119:N119"/>
    <mergeCell ref="L114:P114"/>
    <mergeCell ref="E112:H112"/>
    <mergeCell ref="O112:P112"/>
    <mergeCell ref="K111:N111"/>
    <mergeCell ref="K112:N112"/>
    <mergeCell ref="E113:H113"/>
    <mergeCell ref="O113:P113"/>
    <mergeCell ref="E110:H110"/>
    <mergeCell ref="O110:P110"/>
    <mergeCell ref="K109:N109"/>
    <mergeCell ref="K110:N110"/>
    <mergeCell ref="E111:H111"/>
    <mergeCell ref="O111:P111"/>
    <mergeCell ref="E107:H107"/>
    <mergeCell ref="O107:P107"/>
    <mergeCell ref="K106:N106"/>
    <mergeCell ref="K107:N107"/>
    <mergeCell ref="E109:H109"/>
    <mergeCell ref="O109:P109"/>
    <mergeCell ref="L108:P108"/>
    <mergeCell ref="E105:H105"/>
    <mergeCell ref="O105:P105"/>
    <mergeCell ref="K104:N104"/>
    <mergeCell ref="K105:N105"/>
    <mergeCell ref="E106:H106"/>
    <mergeCell ref="O106:P106"/>
    <mergeCell ref="E103:H103"/>
    <mergeCell ref="O103:P103"/>
    <mergeCell ref="K102:N102"/>
    <mergeCell ref="K103:N103"/>
    <mergeCell ref="E104:H104"/>
    <mergeCell ref="O104:P104"/>
    <mergeCell ref="E101:H101"/>
    <mergeCell ref="O101:P101"/>
    <mergeCell ref="K100:N100"/>
    <mergeCell ref="K101:N101"/>
    <mergeCell ref="E102:H102"/>
    <mergeCell ref="O102:P102"/>
    <mergeCell ref="E99:H99"/>
    <mergeCell ref="O99:P99"/>
    <mergeCell ref="K99:N99"/>
    <mergeCell ref="L98:P98"/>
    <mergeCell ref="E100:H100"/>
    <mergeCell ref="O100:P100"/>
    <mergeCell ref="E96:H96"/>
    <mergeCell ref="O96:P96"/>
    <mergeCell ref="K95:N95"/>
    <mergeCell ref="K96:N96"/>
    <mergeCell ref="E97:H97"/>
    <mergeCell ref="O97:P97"/>
    <mergeCell ref="O91:P91"/>
    <mergeCell ref="E92:H92"/>
    <mergeCell ref="O92:P92"/>
    <mergeCell ref="E94:H94"/>
    <mergeCell ref="O94:P94"/>
    <mergeCell ref="K97:N97"/>
    <mergeCell ref="K93:N93"/>
    <mergeCell ref="K94:N94"/>
    <mergeCell ref="E95:H95"/>
    <mergeCell ref="O95:P95"/>
    <mergeCell ref="E89:H89"/>
    <mergeCell ref="O89:P89"/>
    <mergeCell ref="E85:H85"/>
    <mergeCell ref="O85:P85"/>
    <mergeCell ref="L87:P87"/>
    <mergeCell ref="E93:H93"/>
    <mergeCell ref="O93:P93"/>
    <mergeCell ref="K91:N91"/>
    <mergeCell ref="K92:N92"/>
    <mergeCell ref="E91:H91"/>
    <mergeCell ref="O82:P82"/>
    <mergeCell ref="E90:H90"/>
    <mergeCell ref="O90:P90"/>
    <mergeCell ref="L86:P86"/>
    <mergeCell ref="K88:N88"/>
    <mergeCell ref="K89:N89"/>
    <mergeCell ref="E88:H88"/>
    <mergeCell ref="O88:P88"/>
    <mergeCell ref="K90:N90"/>
    <mergeCell ref="K85:N85"/>
    <mergeCell ref="L75:P75"/>
    <mergeCell ref="E78:H78"/>
    <mergeCell ref="O78:P78"/>
    <mergeCell ref="K78:N78"/>
    <mergeCell ref="E84:H84"/>
    <mergeCell ref="O84:P84"/>
    <mergeCell ref="K82:N82"/>
    <mergeCell ref="K84:N84"/>
    <mergeCell ref="L83:P83"/>
    <mergeCell ref="E82:H82"/>
    <mergeCell ref="L79:P79"/>
    <mergeCell ref="L80:P80"/>
    <mergeCell ref="L81:P81"/>
    <mergeCell ref="G61:I61"/>
    <mergeCell ref="J61:K61"/>
    <mergeCell ref="L61:P61"/>
    <mergeCell ref="B68:Q68"/>
    <mergeCell ref="E70:P70"/>
    <mergeCell ref="E71:P71"/>
    <mergeCell ref="L73:O73"/>
    <mergeCell ref="G59:I59"/>
    <mergeCell ref="J59:K59"/>
    <mergeCell ref="L59:P59"/>
    <mergeCell ref="G60:I60"/>
    <mergeCell ref="J60:K60"/>
    <mergeCell ref="L60:P60"/>
    <mergeCell ref="G57:I57"/>
    <mergeCell ref="J57:K57"/>
    <mergeCell ref="L57:P57"/>
    <mergeCell ref="G58:I58"/>
    <mergeCell ref="J58:K58"/>
    <mergeCell ref="L58:P58"/>
    <mergeCell ref="G55:I55"/>
    <mergeCell ref="J55:K55"/>
    <mergeCell ref="L55:P55"/>
    <mergeCell ref="G56:I56"/>
    <mergeCell ref="J56:K56"/>
    <mergeCell ref="L56:P56"/>
    <mergeCell ref="G53:I53"/>
    <mergeCell ref="J53:K53"/>
    <mergeCell ref="L53:P53"/>
    <mergeCell ref="G54:I54"/>
    <mergeCell ref="J54:K54"/>
    <mergeCell ref="L54:P54"/>
    <mergeCell ref="G51:I51"/>
    <mergeCell ref="J51:K51"/>
    <mergeCell ref="L51:P51"/>
    <mergeCell ref="G52:I52"/>
    <mergeCell ref="J52:K52"/>
    <mergeCell ref="L52:P52"/>
    <mergeCell ref="G49:I49"/>
    <mergeCell ref="J49:K49"/>
    <mergeCell ref="L49:P49"/>
    <mergeCell ref="G50:I50"/>
    <mergeCell ref="J50:K50"/>
    <mergeCell ref="L50:P50"/>
    <mergeCell ref="L42:O42"/>
    <mergeCell ref="L44:P44"/>
    <mergeCell ref="B47:F47"/>
    <mergeCell ref="G47:I47"/>
    <mergeCell ref="J47:K47"/>
    <mergeCell ref="L47:P47"/>
    <mergeCell ref="G28:I28"/>
    <mergeCell ref="L28:O28"/>
    <mergeCell ref="G29:I29"/>
    <mergeCell ref="L29:O29"/>
    <mergeCell ref="K31:O31"/>
    <mergeCell ref="B37:Q37"/>
    <mergeCell ref="D20:O20"/>
    <mergeCell ref="E16:I16"/>
    <mergeCell ref="G26:I26"/>
    <mergeCell ref="L26:O26"/>
    <mergeCell ref="G27:I27"/>
    <mergeCell ref="L27:O27"/>
    <mergeCell ref="B2:Q2"/>
    <mergeCell ref="E4:P4"/>
    <mergeCell ref="E5:P5"/>
    <mergeCell ref="N8:O8"/>
    <mergeCell ref="N10:O10"/>
    <mergeCell ref="N17:O17"/>
    <mergeCell ref="K132:N132"/>
    <mergeCell ref="N11:O11"/>
    <mergeCell ref="N13:O13"/>
    <mergeCell ref="N14:O14"/>
    <mergeCell ref="N16:O16"/>
    <mergeCell ref="L23:O23"/>
    <mergeCell ref="E39:P39"/>
    <mergeCell ref="E40:P40"/>
    <mergeCell ref="G25:I25"/>
    <mergeCell ref="L25:O25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70"/>
  <sheetViews>
    <sheetView showGridLines="0" view="pageBreakPreview" zoomScaleSheetLayoutView="100" workbookViewId="0">
      <pane ySplit="1" topLeftCell="A105" activePane="bottomLeft" state="frozenSplit"/>
      <selection pane="bottomLeft" activeCell="K129" sqref="K129:L129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1000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1001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IF('[4]Rekapitulace stavby'!$E$11="","",'[4]Rekapitulace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IF('[4]Rekapitulace stavby'!$E$17="","",'[4]Rekapitulace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72763.12999999999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72763.12999999999</v>
      </c>
      <c r="H25" s="348"/>
      <c r="I25" s="348"/>
      <c r="L25" s="478">
        <f>G25*0.21</f>
        <v>15280.257299999997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SUM($BC$77:$BC$169)</f>
        <v>0</v>
      </c>
      <c r="H26" s="348"/>
      <c r="I26" s="348"/>
      <c r="L26" s="478">
        <f>SUM($BC$77:$BC$169)*$E$26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SUM($BD$77:$BD$169)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SUM($BE$77:$BE$169)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SUM($BF$77:$BF$169)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88043.39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132121-4_2 - SPŠD Křimice - PS - SO 08 Laboratoře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72763.12999999999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72763.12999999999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65663.12999999999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ROUNDUP($M$126,2)</f>
        <v>7100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ROUNDUP($M$136,2)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ROUNDUP($M$157,2)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ROUNDUP($M$163,2)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ROUNDUP($M$167,2)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132121-4_2 - SPŠD Křimice - PS - SO 08 Laboratoře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/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72763.125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1.0833499999999998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18549.8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M85+M126</f>
        <v>72763.125</v>
      </c>
      <c r="N84" s="448"/>
      <c r="O84" s="448"/>
      <c r="P84" s="448"/>
      <c r="R84" s="149"/>
      <c r="S84" s="151"/>
      <c r="V84" s="152">
        <f>$V$85+$V$126+$V$136+$V$157+$V$163+$V$167</f>
        <v>0</v>
      </c>
      <c r="X84" s="152">
        <f>$X$85+$X$126+$X$136+$X$157+$X$163+$X$167</f>
        <v>1.0833499999999998</v>
      </c>
      <c r="Z84" s="153">
        <f>$Z$85+$Z$126+$Z$136+$Z$157+$Z$163+$Z$167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$BH$85+$BH$126+$BH$136+$BH$157+$BH$163+$BH$167</f>
        <v>18549.8</v>
      </c>
    </row>
    <row r="85" spans="1:62" s="87" customFormat="1" ht="21" customHeight="1">
      <c r="A85" s="149"/>
      <c r="C85" s="156" t="s">
        <v>324</v>
      </c>
      <c r="M85" s="447">
        <f>SUM(M86:P125)</f>
        <v>65663.125</v>
      </c>
      <c r="N85" s="448"/>
      <c r="O85" s="448"/>
      <c r="P85" s="448"/>
      <c r="R85" s="149"/>
      <c r="S85" s="151"/>
      <c r="V85" s="152">
        <f>SUM($V$86:$V$125)</f>
        <v>0</v>
      </c>
      <c r="X85" s="152">
        <f>SUM($X$86:$X$125)</f>
        <v>1.0107999999999999</v>
      </c>
      <c r="Z85" s="153">
        <f>SUM($Z$86:$Z$125)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SUM($BH$86:$BH$125)</f>
        <v>13449.8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553</v>
      </c>
      <c r="E86" s="449" t="s">
        <v>554</v>
      </c>
      <c r="F86" s="432"/>
      <c r="G86" s="432"/>
      <c r="H86" s="432"/>
      <c r="I86" s="161" t="s">
        <v>1594</v>
      </c>
      <c r="J86" s="101">
        <v>1</v>
      </c>
      <c r="K86" s="446">
        <v>13250</v>
      </c>
      <c r="L86" s="384"/>
      <c r="M86" s="383">
        <f>J86*K86</f>
        <v>13250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13250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13250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555</v>
      </c>
      <c r="E87" s="464" t="s">
        <v>556</v>
      </c>
      <c r="F87" s="441"/>
      <c r="G87" s="441"/>
      <c r="H87" s="441"/>
      <c r="I87" s="188" t="s">
        <v>1594</v>
      </c>
      <c r="J87" s="189">
        <v>1</v>
      </c>
      <c r="K87" s="427">
        <v>48150</v>
      </c>
      <c r="L87" s="429"/>
      <c r="M87" s="440">
        <f>J87*K87</f>
        <v>48150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384"/>
      <c r="M88" s="383">
        <f t="shared" ref="M88:M125" si="0">J88*K88</f>
        <v>32.5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32.5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32.5</v>
      </c>
      <c r="BI88" s="63" t="s">
        <v>1582</v>
      </c>
      <c r="BJ88" s="63" t="s">
        <v>1750</v>
      </c>
    </row>
    <row r="89" spans="1:62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27">
        <v>52.5</v>
      </c>
      <c r="L89" s="429"/>
      <c r="M89" s="440">
        <f t="shared" si="0"/>
        <v>52.5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15.75" customHeight="1">
      <c r="A90" s="16"/>
      <c r="B90" s="100">
        <v>5</v>
      </c>
      <c r="C90" s="161" t="s">
        <v>1578</v>
      </c>
      <c r="D90" s="162" t="s">
        <v>1211</v>
      </c>
      <c r="E90" s="449" t="s">
        <v>1212</v>
      </c>
      <c r="F90" s="432"/>
      <c r="G90" s="432"/>
      <c r="H90" s="432"/>
      <c r="I90" s="161" t="s">
        <v>1594</v>
      </c>
      <c r="J90" s="101">
        <v>1</v>
      </c>
      <c r="K90" s="446">
        <v>50.5</v>
      </c>
      <c r="L90" s="384"/>
      <c r="M90" s="383">
        <f t="shared" si="0"/>
        <v>50.5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1.0800000000000001E-2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50.5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50.5</v>
      </c>
      <c r="BI90" s="63" t="s">
        <v>1582</v>
      </c>
      <c r="BJ90" s="63" t="s">
        <v>1764</v>
      </c>
    </row>
    <row r="91" spans="1:62" s="3" customFormat="1" ht="15.75" customHeight="1">
      <c r="A91" s="16"/>
      <c r="B91" s="188">
        <v>6</v>
      </c>
      <c r="C91" s="188" t="s">
        <v>1651</v>
      </c>
      <c r="D91" s="187" t="s">
        <v>1213</v>
      </c>
      <c r="E91" s="464" t="s">
        <v>1214</v>
      </c>
      <c r="F91" s="441"/>
      <c r="G91" s="441"/>
      <c r="H91" s="441"/>
      <c r="I91" s="188" t="s">
        <v>1594</v>
      </c>
      <c r="J91" s="189">
        <v>1</v>
      </c>
      <c r="K91" s="427">
        <v>200.77500000000001</v>
      </c>
      <c r="L91" s="429"/>
      <c r="M91" s="440">
        <f t="shared" si="0"/>
        <v>200.77500000000001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15.75" customHeight="1">
      <c r="A92" s="16"/>
      <c r="B92" s="100">
        <v>7</v>
      </c>
      <c r="C92" s="161" t="s">
        <v>1578</v>
      </c>
      <c r="D92" s="162" t="s">
        <v>1215</v>
      </c>
      <c r="E92" s="449" t="s">
        <v>1216</v>
      </c>
      <c r="F92" s="432"/>
      <c r="G92" s="432"/>
      <c r="H92" s="432"/>
      <c r="I92" s="161" t="s">
        <v>1648</v>
      </c>
      <c r="J92" s="101">
        <v>20</v>
      </c>
      <c r="K92" s="446">
        <v>7</v>
      </c>
      <c r="L92" s="384"/>
      <c r="M92" s="383">
        <f t="shared" si="0"/>
        <v>140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15.75" customHeight="1">
      <c r="A93" s="16"/>
      <c r="B93" s="188">
        <v>8</v>
      </c>
      <c r="C93" s="188" t="s">
        <v>1651</v>
      </c>
      <c r="D93" s="187" t="s">
        <v>1217</v>
      </c>
      <c r="E93" s="464" t="s">
        <v>1218</v>
      </c>
      <c r="F93" s="441"/>
      <c r="G93" s="441"/>
      <c r="H93" s="441"/>
      <c r="I93" s="188" t="s">
        <v>1648</v>
      </c>
      <c r="J93" s="189">
        <v>20</v>
      </c>
      <c r="K93" s="427">
        <v>14.83</v>
      </c>
      <c r="L93" s="429"/>
      <c r="M93" s="440">
        <f t="shared" si="0"/>
        <v>296.60000000000002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15.75" customHeight="1">
      <c r="A94" s="16"/>
      <c r="B94" s="100">
        <v>9</v>
      </c>
      <c r="C94" s="161" t="s">
        <v>1578</v>
      </c>
      <c r="D94" s="162" t="s">
        <v>1221</v>
      </c>
      <c r="E94" s="449" t="s">
        <v>1222</v>
      </c>
      <c r="F94" s="432"/>
      <c r="G94" s="432"/>
      <c r="H94" s="432"/>
      <c r="I94" s="161" t="s">
        <v>1648</v>
      </c>
      <c r="J94" s="101">
        <v>25</v>
      </c>
      <c r="K94" s="446">
        <v>5.5</v>
      </c>
      <c r="L94" s="384"/>
      <c r="M94" s="383">
        <f t="shared" si="0"/>
        <v>137.5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15.75" customHeight="1">
      <c r="A95" s="16"/>
      <c r="B95" s="188">
        <v>10</v>
      </c>
      <c r="C95" s="188" t="s">
        <v>1651</v>
      </c>
      <c r="D95" s="187" t="s">
        <v>1223</v>
      </c>
      <c r="E95" s="464" t="s">
        <v>1224</v>
      </c>
      <c r="F95" s="441"/>
      <c r="G95" s="441"/>
      <c r="H95" s="441"/>
      <c r="I95" s="188" t="s">
        <v>1648</v>
      </c>
      <c r="J95" s="189">
        <v>25</v>
      </c>
      <c r="K95" s="427">
        <v>3.8050000000000002</v>
      </c>
      <c r="L95" s="429"/>
      <c r="M95" s="440">
        <f t="shared" si="0"/>
        <v>95.125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15.75" customHeight="1">
      <c r="A96" s="16"/>
      <c r="B96" s="100">
        <v>11</v>
      </c>
      <c r="C96" s="161" t="s">
        <v>1578</v>
      </c>
      <c r="D96" s="162" t="s">
        <v>1225</v>
      </c>
      <c r="E96" s="449" t="s">
        <v>1226</v>
      </c>
      <c r="F96" s="432"/>
      <c r="G96" s="432"/>
      <c r="H96" s="432"/>
      <c r="I96" s="161" t="s">
        <v>1648</v>
      </c>
      <c r="J96" s="101">
        <v>10</v>
      </c>
      <c r="K96" s="446">
        <v>5.5</v>
      </c>
      <c r="L96" s="384"/>
      <c r="M96" s="383">
        <f t="shared" si="0"/>
        <v>55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15.75" customHeight="1">
      <c r="A97" s="16"/>
      <c r="B97" s="188">
        <v>12</v>
      </c>
      <c r="C97" s="188" t="s">
        <v>1651</v>
      </c>
      <c r="D97" s="187" t="s">
        <v>1227</v>
      </c>
      <c r="E97" s="464" t="s">
        <v>1228</v>
      </c>
      <c r="F97" s="441"/>
      <c r="G97" s="441"/>
      <c r="H97" s="441"/>
      <c r="I97" s="188" t="s">
        <v>1648</v>
      </c>
      <c r="J97" s="189">
        <v>10</v>
      </c>
      <c r="K97" s="427">
        <v>2.92</v>
      </c>
      <c r="L97" s="429"/>
      <c r="M97" s="440">
        <f t="shared" si="0"/>
        <v>29.2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15.75" customHeight="1">
      <c r="A98" s="16"/>
      <c r="B98" s="100">
        <v>13</v>
      </c>
      <c r="C98" s="161" t="s">
        <v>1578</v>
      </c>
      <c r="D98" s="162" t="s">
        <v>1229</v>
      </c>
      <c r="E98" s="449" t="s">
        <v>1230</v>
      </c>
      <c r="F98" s="432"/>
      <c r="G98" s="432"/>
      <c r="H98" s="432"/>
      <c r="I98" s="161" t="s">
        <v>1648</v>
      </c>
      <c r="J98" s="101">
        <v>10</v>
      </c>
      <c r="K98" s="446">
        <v>5.5</v>
      </c>
      <c r="L98" s="384"/>
      <c r="M98" s="383">
        <f t="shared" si="0"/>
        <v>55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15.75" customHeight="1">
      <c r="A99" s="16"/>
      <c r="B99" s="188">
        <v>14</v>
      </c>
      <c r="C99" s="188" t="s">
        <v>1651</v>
      </c>
      <c r="D99" s="187" t="s">
        <v>1231</v>
      </c>
      <c r="E99" s="464" t="s">
        <v>1232</v>
      </c>
      <c r="F99" s="441"/>
      <c r="G99" s="441"/>
      <c r="H99" s="441"/>
      <c r="I99" s="188" t="s">
        <v>1648</v>
      </c>
      <c r="J99" s="189">
        <v>10</v>
      </c>
      <c r="K99" s="427">
        <v>4.05</v>
      </c>
      <c r="L99" s="429"/>
      <c r="M99" s="440">
        <f t="shared" si="0"/>
        <v>40.5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15.75" customHeight="1">
      <c r="A100" s="16"/>
      <c r="B100" s="100">
        <v>15</v>
      </c>
      <c r="C100" s="161" t="s">
        <v>1578</v>
      </c>
      <c r="D100" s="162" t="s">
        <v>1237</v>
      </c>
      <c r="E100" s="449" t="s">
        <v>1238</v>
      </c>
      <c r="F100" s="432"/>
      <c r="G100" s="432"/>
      <c r="H100" s="432"/>
      <c r="I100" s="161" t="s">
        <v>1648</v>
      </c>
      <c r="J100" s="101">
        <v>10</v>
      </c>
      <c r="K100" s="446">
        <v>8</v>
      </c>
      <c r="L100" s="384"/>
      <c r="M100" s="383">
        <f t="shared" si="0"/>
        <v>80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15.75" customHeight="1">
      <c r="A101" s="16"/>
      <c r="B101" s="188">
        <v>16</v>
      </c>
      <c r="C101" s="188" t="s">
        <v>1651</v>
      </c>
      <c r="D101" s="187" t="s">
        <v>1239</v>
      </c>
      <c r="E101" s="464" t="s">
        <v>1240</v>
      </c>
      <c r="F101" s="441"/>
      <c r="G101" s="441"/>
      <c r="H101" s="441"/>
      <c r="I101" s="188" t="s">
        <v>1648</v>
      </c>
      <c r="J101" s="189">
        <v>10</v>
      </c>
      <c r="K101" s="427">
        <v>16.87</v>
      </c>
      <c r="L101" s="429"/>
      <c r="M101" s="440">
        <f t="shared" si="0"/>
        <v>168.70000000000002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15.75" customHeight="1">
      <c r="A102" s="16"/>
      <c r="B102" s="100">
        <v>17</v>
      </c>
      <c r="C102" s="161" t="s">
        <v>1578</v>
      </c>
      <c r="D102" s="162" t="s">
        <v>1252</v>
      </c>
      <c r="E102" s="449" t="s">
        <v>1253</v>
      </c>
      <c r="F102" s="432"/>
      <c r="G102" s="432"/>
      <c r="H102" s="432"/>
      <c r="I102" s="161" t="s">
        <v>1648</v>
      </c>
      <c r="J102" s="101">
        <v>10</v>
      </c>
      <c r="K102" s="446">
        <v>5.5</v>
      </c>
      <c r="L102" s="384"/>
      <c r="M102" s="383">
        <f t="shared" si="0"/>
        <v>55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15.75" customHeight="1">
      <c r="A103" s="16"/>
      <c r="B103" s="188">
        <v>18</v>
      </c>
      <c r="C103" s="188" t="s">
        <v>1651</v>
      </c>
      <c r="D103" s="187" t="s">
        <v>1254</v>
      </c>
      <c r="E103" s="464" t="s">
        <v>1255</v>
      </c>
      <c r="F103" s="441"/>
      <c r="G103" s="441"/>
      <c r="H103" s="441"/>
      <c r="I103" s="188" t="s">
        <v>1648</v>
      </c>
      <c r="J103" s="189">
        <v>10</v>
      </c>
      <c r="K103" s="427">
        <v>10.345000000000001</v>
      </c>
      <c r="L103" s="429"/>
      <c r="M103" s="440">
        <f t="shared" si="0"/>
        <v>103.45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15.75" customHeight="1">
      <c r="A104" s="16"/>
      <c r="B104" s="100">
        <v>19</v>
      </c>
      <c r="C104" s="161" t="s">
        <v>1578</v>
      </c>
      <c r="D104" s="162" t="s">
        <v>1259</v>
      </c>
      <c r="E104" s="449" t="s">
        <v>1260</v>
      </c>
      <c r="F104" s="432"/>
      <c r="G104" s="432"/>
      <c r="H104" s="432"/>
      <c r="I104" s="161" t="s">
        <v>1648</v>
      </c>
      <c r="J104" s="101">
        <v>40</v>
      </c>
      <c r="K104" s="446">
        <v>5.5</v>
      </c>
      <c r="L104" s="384"/>
      <c r="M104" s="383">
        <f t="shared" si="0"/>
        <v>220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15.75" customHeight="1">
      <c r="A105" s="16"/>
      <c r="B105" s="188">
        <v>20</v>
      </c>
      <c r="C105" s="188" t="s">
        <v>1651</v>
      </c>
      <c r="D105" s="187" t="s">
        <v>1261</v>
      </c>
      <c r="E105" s="464" t="s">
        <v>1262</v>
      </c>
      <c r="F105" s="441"/>
      <c r="G105" s="441"/>
      <c r="H105" s="441"/>
      <c r="I105" s="188" t="s">
        <v>1648</v>
      </c>
      <c r="J105" s="189">
        <v>40</v>
      </c>
      <c r="K105" s="427">
        <v>6.49</v>
      </c>
      <c r="L105" s="429"/>
      <c r="M105" s="440">
        <f t="shared" si="0"/>
        <v>259.60000000000002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15.75" customHeight="1">
      <c r="A106" s="16"/>
      <c r="B106" s="100">
        <v>21</v>
      </c>
      <c r="C106" s="161" t="s">
        <v>1578</v>
      </c>
      <c r="D106" s="162" t="s">
        <v>1263</v>
      </c>
      <c r="E106" s="449" t="s">
        <v>1264</v>
      </c>
      <c r="F106" s="432"/>
      <c r="G106" s="432"/>
      <c r="H106" s="432"/>
      <c r="I106" s="161" t="s">
        <v>1648</v>
      </c>
      <c r="J106" s="101">
        <v>60</v>
      </c>
      <c r="K106" s="446">
        <v>5.5</v>
      </c>
      <c r="L106" s="384"/>
      <c r="M106" s="383">
        <f t="shared" si="0"/>
        <v>330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15.75" customHeight="1">
      <c r="A107" s="16"/>
      <c r="B107" s="188">
        <v>22</v>
      </c>
      <c r="C107" s="188" t="s">
        <v>1651</v>
      </c>
      <c r="D107" s="187" t="s">
        <v>1265</v>
      </c>
      <c r="E107" s="464" t="s">
        <v>1266</v>
      </c>
      <c r="F107" s="441"/>
      <c r="G107" s="441"/>
      <c r="H107" s="441"/>
      <c r="I107" s="188" t="s">
        <v>1648</v>
      </c>
      <c r="J107" s="189">
        <v>60</v>
      </c>
      <c r="K107" s="427">
        <v>0.96499999999999997</v>
      </c>
      <c r="L107" s="429"/>
      <c r="M107" s="440">
        <f t="shared" si="0"/>
        <v>57.9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15.75" customHeight="1">
      <c r="A108" s="16"/>
      <c r="B108" s="100">
        <v>23</v>
      </c>
      <c r="C108" s="161" t="s">
        <v>1578</v>
      </c>
      <c r="D108" s="162" t="s">
        <v>1267</v>
      </c>
      <c r="E108" s="449" t="s">
        <v>1268</v>
      </c>
      <c r="F108" s="432"/>
      <c r="G108" s="432"/>
      <c r="H108" s="432"/>
      <c r="I108" s="161" t="s">
        <v>1648</v>
      </c>
      <c r="J108" s="101">
        <v>20</v>
      </c>
      <c r="K108" s="446">
        <v>5.5</v>
      </c>
      <c r="L108" s="384"/>
      <c r="M108" s="383">
        <f t="shared" si="0"/>
        <v>110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15.75" customHeight="1">
      <c r="A109" s="16"/>
      <c r="B109" s="188">
        <v>24</v>
      </c>
      <c r="C109" s="188" t="s">
        <v>1651</v>
      </c>
      <c r="D109" s="187" t="s">
        <v>1269</v>
      </c>
      <c r="E109" s="464" t="s">
        <v>1270</v>
      </c>
      <c r="F109" s="441"/>
      <c r="G109" s="441"/>
      <c r="H109" s="441"/>
      <c r="I109" s="188" t="s">
        <v>1648</v>
      </c>
      <c r="J109" s="189">
        <v>20</v>
      </c>
      <c r="K109" s="427">
        <v>1.39</v>
      </c>
      <c r="L109" s="429"/>
      <c r="M109" s="440">
        <f t="shared" si="0"/>
        <v>27.799999999999997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5.75" customHeight="1">
      <c r="A110" s="16"/>
      <c r="B110" s="100">
        <v>25</v>
      </c>
      <c r="C110" s="161" t="s">
        <v>1578</v>
      </c>
      <c r="D110" s="162" t="s">
        <v>1271</v>
      </c>
      <c r="E110" s="449" t="s">
        <v>1272</v>
      </c>
      <c r="F110" s="432"/>
      <c r="G110" s="432"/>
      <c r="H110" s="432"/>
      <c r="I110" s="161" t="s">
        <v>1648</v>
      </c>
      <c r="J110" s="101">
        <v>10</v>
      </c>
      <c r="K110" s="446">
        <v>5.5</v>
      </c>
      <c r="L110" s="384"/>
      <c r="M110" s="383">
        <f t="shared" si="0"/>
        <v>55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5.75" customHeight="1">
      <c r="A111" s="16"/>
      <c r="B111" s="188">
        <v>26</v>
      </c>
      <c r="C111" s="188" t="s">
        <v>1651</v>
      </c>
      <c r="D111" s="187" t="s">
        <v>1273</v>
      </c>
      <c r="E111" s="464" t="s">
        <v>1274</v>
      </c>
      <c r="F111" s="441"/>
      <c r="G111" s="441"/>
      <c r="H111" s="441"/>
      <c r="I111" s="188" t="s">
        <v>1648</v>
      </c>
      <c r="J111" s="189">
        <v>10</v>
      </c>
      <c r="K111" s="427">
        <v>1.8049999999999999</v>
      </c>
      <c r="L111" s="429"/>
      <c r="M111" s="440">
        <f t="shared" si="0"/>
        <v>18.05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15.75" customHeight="1">
      <c r="A112" s="16"/>
      <c r="B112" s="100">
        <v>27</v>
      </c>
      <c r="C112" s="161" t="s">
        <v>1578</v>
      </c>
      <c r="D112" s="162" t="s">
        <v>1275</v>
      </c>
      <c r="E112" s="449" t="s">
        <v>1276</v>
      </c>
      <c r="F112" s="432"/>
      <c r="G112" s="432"/>
      <c r="H112" s="432"/>
      <c r="I112" s="161" t="s">
        <v>1648</v>
      </c>
      <c r="J112" s="101">
        <v>10</v>
      </c>
      <c r="K112" s="446">
        <v>5.5</v>
      </c>
      <c r="L112" s="384"/>
      <c r="M112" s="383">
        <f t="shared" si="0"/>
        <v>55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15.75" customHeight="1">
      <c r="A113" s="16"/>
      <c r="B113" s="188">
        <v>28</v>
      </c>
      <c r="C113" s="188" t="s">
        <v>1651</v>
      </c>
      <c r="D113" s="187" t="s">
        <v>1277</v>
      </c>
      <c r="E113" s="464" t="s">
        <v>1278</v>
      </c>
      <c r="F113" s="441"/>
      <c r="G113" s="441"/>
      <c r="H113" s="441"/>
      <c r="I113" s="188" t="s">
        <v>1648</v>
      </c>
      <c r="J113" s="189">
        <v>10</v>
      </c>
      <c r="K113" s="427">
        <v>3.4550000000000001</v>
      </c>
      <c r="L113" s="429"/>
      <c r="M113" s="440">
        <f t="shared" si="0"/>
        <v>34.549999999999997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5.75" customHeight="1">
      <c r="A114" s="16"/>
      <c r="B114" s="100">
        <v>29</v>
      </c>
      <c r="C114" s="161" t="s">
        <v>1578</v>
      </c>
      <c r="D114" s="162" t="s">
        <v>1279</v>
      </c>
      <c r="E114" s="449" t="s">
        <v>1280</v>
      </c>
      <c r="F114" s="432"/>
      <c r="G114" s="432"/>
      <c r="H114" s="432"/>
      <c r="I114" s="161" t="s">
        <v>1594</v>
      </c>
      <c r="J114" s="101">
        <v>1</v>
      </c>
      <c r="K114" s="446">
        <v>122.5</v>
      </c>
      <c r="L114" s="384"/>
      <c r="M114" s="383">
        <f t="shared" si="0"/>
        <v>122.5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15.75" customHeight="1">
      <c r="A115" s="16"/>
      <c r="B115" s="188">
        <v>30</v>
      </c>
      <c r="C115" s="188" t="s">
        <v>1651</v>
      </c>
      <c r="D115" s="187" t="s">
        <v>1281</v>
      </c>
      <c r="E115" s="464" t="s">
        <v>1282</v>
      </c>
      <c r="F115" s="441"/>
      <c r="G115" s="441"/>
      <c r="H115" s="441"/>
      <c r="I115" s="188" t="s">
        <v>1594</v>
      </c>
      <c r="J115" s="189">
        <v>1</v>
      </c>
      <c r="K115" s="427">
        <v>99</v>
      </c>
      <c r="L115" s="429"/>
      <c r="M115" s="440">
        <f t="shared" si="0"/>
        <v>99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5.75" customHeight="1">
      <c r="A116" s="16"/>
      <c r="B116" s="100">
        <v>31</v>
      </c>
      <c r="C116" s="161" t="s">
        <v>1578</v>
      </c>
      <c r="D116" s="162" t="s">
        <v>1348</v>
      </c>
      <c r="E116" s="449" t="s">
        <v>1349</v>
      </c>
      <c r="F116" s="432"/>
      <c r="G116" s="432"/>
      <c r="H116" s="432"/>
      <c r="I116" s="161" t="s">
        <v>1648</v>
      </c>
      <c r="J116" s="101">
        <v>2</v>
      </c>
      <c r="K116" s="446">
        <v>62.5</v>
      </c>
      <c r="L116" s="384"/>
      <c r="M116" s="383">
        <f t="shared" si="0"/>
        <v>125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customHeight="1">
      <c r="A117" s="16"/>
      <c r="B117" s="188">
        <v>32</v>
      </c>
      <c r="C117" s="188" t="s">
        <v>1651</v>
      </c>
      <c r="D117" s="187" t="s">
        <v>1333</v>
      </c>
      <c r="E117" s="464" t="s">
        <v>1350</v>
      </c>
      <c r="F117" s="441"/>
      <c r="G117" s="441"/>
      <c r="H117" s="441"/>
      <c r="I117" s="188" t="s">
        <v>1648</v>
      </c>
      <c r="J117" s="189">
        <v>2</v>
      </c>
      <c r="K117" s="427">
        <v>72.5</v>
      </c>
      <c r="L117" s="429"/>
      <c r="M117" s="440">
        <f t="shared" si="0"/>
        <v>145</v>
      </c>
      <c r="N117" s="441"/>
      <c r="O117" s="441"/>
      <c r="P117" s="441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33</v>
      </c>
      <c r="C118" s="161" t="s">
        <v>1578</v>
      </c>
      <c r="D118" s="162" t="s">
        <v>1289</v>
      </c>
      <c r="E118" s="449" t="s">
        <v>1290</v>
      </c>
      <c r="F118" s="432"/>
      <c r="G118" s="432"/>
      <c r="H118" s="432"/>
      <c r="I118" s="161" t="s">
        <v>1648</v>
      </c>
      <c r="J118" s="101">
        <v>30</v>
      </c>
      <c r="K118" s="446">
        <v>11</v>
      </c>
      <c r="L118" s="384"/>
      <c r="M118" s="383">
        <f t="shared" si="0"/>
        <v>330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34</v>
      </c>
      <c r="C119" s="188" t="s">
        <v>1651</v>
      </c>
      <c r="D119" s="187" t="s">
        <v>1291</v>
      </c>
      <c r="E119" s="464" t="s">
        <v>1292</v>
      </c>
      <c r="F119" s="441"/>
      <c r="G119" s="441"/>
      <c r="H119" s="441"/>
      <c r="I119" s="188" t="s">
        <v>1648</v>
      </c>
      <c r="J119" s="189">
        <v>30</v>
      </c>
      <c r="K119" s="427">
        <v>11.68</v>
      </c>
      <c r="L119" s="429"/>
      <c r="M119" s="440">
        <f t="shared" si="0"/>
        <v>350.4</v>
      </c>
      <c r="N119" s="441"/>
      <c r="O119" s="441"/>
      <c r="P119" s="441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35</v>
      </c>
      <c r="C120" s="161" t="s">
        <v>1578</v>
      </c>
      <c r="D120" s="162" t="s">
        <v>1293</v>
      </c>
      <c r="E120" s="449" t="s">
        <v>1294</v>
      </c>
      <c r="F120" s="432"/>
      <c r="G120" s="432"/>
      <c r="H120" s="432"/>
      <c r="I120" s="161" t="s">
        <v>1648</v>
      </c>
      <c r="J120" s="101">
        <v>10</v>
      </c>
      <c r="K120" s="446">
        <v>5</v>
      </c>
      <c r="L120" s="384"/>
      <c r="M120" s="383">
        <f t="shared" si="0"/>
        <v>50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88">
        <v>36</v>
      </c>
      <c r="C121" s="188" t="s">
        <v>1651</v>
      </c>
      <c r="D121" s="187" t="s">
        <v>1295</v>
      </c>
      <c r="E121" s="464" t="s">
        <v>1296</v>
      </c>
      <c r="F121" s="441"/>
      <c r="G121" s="441"/>
      <c r="H121" s="441"/>
      <c r="I121" s="188" t="s">
        <v>1648</v>
      </c>
      <c r="J121" s="189">
        <v>10</v>
      </c>
      <c r="K121" s="427">
        <v>4.3849999999999998</v>
      </c>
      <c r="L121" s="429"/>
      <c r="M121" s="440">
        <f t="shared" si="0"/>
        <v>43.849999999999994</v>
      </c>
      <c r="N121" s="441"/>
      <c r="O121" s="441"/>
      <c r="P121" s="441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15.75" customHeight="1">
      <c r="A122" s="16"/>
      <c r="B122" s="100">
        <v>37</v>
      </c>
      <c r="C122" s="161" t="s">
        <v>1578</v>
      </c>
      <c r="D122" s="162" t="s">
        <v>1297</v>
      </c>
      <c r="E122" s="449" t="s">
        <v>1298</v>
      </c>
      <c r="F122" s="432"/>
      <c r="G122" s="432"/>
      <c r="H122" s="432"/>
      <c r="I122" s="161" t="s">
        <v>1648</v>
      </c>
      <c r="J122" s="101">
        <v>5</v>
      </c>
      <c r="K122" s="446">
        <v>5</v>
      </c>
      <c r="L122" s="384"/>
      <c r="M122" s="383">
        <f t="shared" si="0"/>
        <v>25</v>
      </c>
      <c r="N122" s="432"/>
      <c r="O122" s="432"/>
      <c r="P122" s="432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customHeight="1">
      <c r="A123" s="16"/>
      <c r="B123" s="188">
        <v>38</v>
      </c>
      <c r="C123" s="188" t="s">
        <v>1651</v>
      </c>
      <c r="D123" s="187" t="s">
        <v>1299</v>
      </c>
      <c r="E123" s="464" t="s">
        <v>1300</v>
      </c>
      <c r="F123" s="441"/>
      <c r="G123" s="441"/>
      <c r="H123" s="441"/>
      <c r="I123" s="188" t="s">
        <v>1648</v>
      </c>
      <c r="J123" s="189">
        <v>5</v>
      </c>
      <c r="K123" s="427">
        <v>7.0650000000000004</v>
      </c>
      <c r="L123" s="429"/>
      <c r="M123" s="440">
        <f t="shared" si="0"/>
        <v>35.325000000000003</v>
      </c>
      <c r="N123" s="441"/>
      <c r="O123" s="441"/>
      <c r="P123" s="441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customHeight="1">
      <c r="A124" s="16"/>
      <c r="B124" s="100">
        <v>39</v>
      </c>
      <c r="C124" s="161" t="s">
        <v>1578</v>
      </c>
      <c r="D124" s="162" t="s">
        <v>1301</v>
      </c>
      <c r="E124" s="449" t="s">
        <v>1302</v>
      </c>
      <c r="F124" s="432"/>
      <c r="G124" s="432"/>
      <c r="H124" s="432"/>
      <c r="I124" s="161" t="s">
        <v>1648</v>
      </c>
      <c r="J124" s="101">
        <v>10</v>
      </c>
      <c r="K124" s="446">
        <v>6</v>
      </c>
      <c r="L124" s="384"/>
      <c r="M124" s="383">
        <f t="shared" si="0"/>
        <v>60</v>
      </c>
      <c r="N124" s="432"/>
      <c r="O124" s="432"/>
      <c r="P124" s="432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5.75" customHeight="1">
      <c r="A125" s="16"/>
      <c r="B125" s="188">
        <v>40</v>
      </c>
      <c r="C125" s="188" t="s">
        <v>1651</v>
      </c>
      <c r="D125" s="187" t="s">
        <v>1338</v>
      </c>
      <c r="E125" s="464" t="s">
        <v>1304</v>
      </c>
      <c r="F125" s="441"/>
      <c r="G125" s="441"/>
      <c r="H125" s="441"/>
      <c r="I125" s="188" t="s">
        <v>1648</v>
      </c>
      <c r="J125" s="189">
        <v>10</v>
      </c>
      <c r="K125" s="427">
        <v>11.68</v>
      </c>
      <c r="L125" s="429"/>
      <c r="M125" s="440">
        <f t="shared" si="0"/>
        <v>116.8</v>
      </c>
      <c r="N125" s="441"/>
      <c r="O125" s="441"/>
      <c r="P125" s="441"/>
      <c r="Q125" s="99"/>
      <c r="R125" s="16"/>
      <c r="S125" s="157"/>
      <c r="T125" s="158" t="s">
        <v>1515</v>
      </c>
      <c r="W125" s="159">
        <v>0</v>
      </c>
      <c r="X125" s="159">
        <f>$W$125*$J$124</f>
        <v>0</v>
      </c>
      <c r="Y125" s="159">
        <v>0</v>
      </c>
      <c r="Z125" s="160">
        <f>$Y$125*$J$124</f>
        <v>0</v>
      </c>
      <c r="AO125" s="63" t="s">
        <v>1582</v>
      </c>
      <c r="AQ125" s="63" t="s">
        <v>1578</v>
      </c>
      <c r="AR125" s="63" t="s">
        <v>1536</v>
      </c>
      <c r="AV125" s="63" t="s">
        <v>1577</v>
      </c>
      <c r="BB125" s="107">
        <f>IF($T$125="základní",$M$125,0)</f>
        <v>116.8</v>
      </c>
      <c r="BC125" s="107">
        <f>IF($T$125="snížená",$M$125,0)</f>
        <v>0</v>
      </c>
      <c r="BD125" s="107">
        <f>IF($T$125="zákl. přenesená",$M$125,0)</f>
        <v>0</v>
      </c>
      <c r="BE125" s="107">
        <f>IF($T$125="sníž. přenesená",$M$125,0)</f>
        <v>0</v>
      </c>
      <c r="BF125" s="107">
        <f>IF($T$125="nulová",$M$125,0)</f>
        <v>0</v>
      </c>
      <c r="BG125" s="63" t="s">
        <v>1501</v>
      </c>
      <c r="BH125" s="107">
        <f>ROUND($K$125*$J$124,2)</f>
        <v>116.8</v>
      </c>
      <c r="BI125" s="63" t="s">
        <v>1582</v>
      </c>
      <c r="BJ125" s="63" t="s">
        <v>1769</v>
      </c>
    </row>
    <row r="126" spans="1:62" s="87" customFormat="1" ht="30.75" customHeight="1">
      <c r="A126" s="149"/>
      <c r="C126" s="156" t="s">
        <v>322</v>
      </c>
      <c r="M126" s="447">
        <f>SUM(M127:P131)</f>
        <v>7100</v>
      </c>
      <c r="N126" s="448"/>
      <c r="O126" s="448"/>
      <c r="P126" s="448"/>
      <c r="R126" s="149"/>
      <c r="S126" s="151"/>
      <c r="V126" s="152">
        <f>SUM($V$127:$V$135)</f>
        <v>0</v>
      </c>
      <c r="X126" s="152">
        <f>SUM($X$127:$X$135)</f>
        <v>0</v>
      </c>
      <c r="Z126" s="153">
        <f>SUM($Z$127:$Z$135)</f>
        <v>0</v>
      </c>
      <c r="AO126" s="154" t="s">
        <v>1536</v>
      </c>
      <c r="AQ126" s="154" t="s">
        <v>1530</v>
      </c>
      <c r="AR126" s="154" t="s">
        <v>1501</v>
      </c>
      <c r="AV126" s="154" t="s">
        <v>1577</v>
      </c>
      <c r="BH126" s="155">
        <f>SUM($BH$127:$BH$135)</f>
        <v>5100</v>
      </c>
    </row>
    <row r="127" spans="1:62" s="3" customFormat="1" ht="15.75" customHeight="1">
      <c r="A127" s="16"/>
      <c r="B127" s="188">
        <v>41</v>
      </c>
      <c r="C127" s="188" t="s">
        <v>1651</v>
      </c>
      <c r="D127" s="187" t="s">
        <v>1307</v>
      </c>
      <c r="E127" s="464" t="s">
        <v>1308</v>
      </c>
      <c r="F127" s="441"/>
      <c r="G127" s="441"/>
      <c r="H127" s="441"/>
      <c r="I127" s="188" t="s">
        <v>1594</v>
      </c>
      <c r="J127" s="189">
        <v>1</v>
      </c>
      <c r="K127" s="427">
        <v>2000</v>
      </c>
      <c r="L127" s="429"/>
      <c r="M127" s="440">
        <f>J127*K127</f>
        <v>2000</v>
      </c>
      <c r="N127" s="441"/>
      <c r="O127" s="441"/>
      <c r="P127" s="441"/>
      <c r="Q127" s="99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8" customHeight="1">
      <c r="A128" s="16"/>
      <c r="B128" s="100">
        <v>42</v>
      </c>
      <c r="C128" s="161" t="s">
        <v>1578</v>
      </c>
      <c r="D128" s="162" t="s">
        <v>1309</v>
      </c>
      <c r="E128" s="449" t="s">
        <v>1310</v>
      </c>
      <c r="F128" s="432"/>
      <c r="G128" s="432"/>
      <c r="H128" s="432"/>
      <c r="I128" s="161" t="s">
        <v>1636</v>
      </c>
      <c r="J128" s="101">
        <v>0</v>
      </c>
      <c r="K128" s="446">
        <v>105</v>
      </c>
      <c r="L128" s="384"/>
      <c r="M128" s="456">
        <f>J128*K128</f>
        <v>0</v>
      </c>
      <c r="N128" s="457"/>
      <c r="O128" s="457"/>
      <c r="P128" s="458"/>
      <c r="Q128" s="99"/>
      <c r="R128" s="16"/>
      <c r="S128" s="157"/>
      <c r="T128" s="158" t="s">
        <v>1515</v>
      </c>
      <c r="W128" s="159">
        <v>0</v>
      </c>
      <c r="X128" s="159">
        <f>$W$128*$J$128</f>
        <v>0</v>
      </c>
      <c r="Y128" s="159">
        <v>0</v>
      </c>
      <c r="Z128" s="160">
        <f>$Y$128*$J$128</f>
        <v>0</v>
      </c>
      <c r="AO128" s="63" t="s">
        <v>1582</v>
      </c>
      <c r="AQ128" s="63" t="s">
        <v>1578</v>
      </c>
      <c r="AR128" s="63" t="s">
        <v>1536</v>
      </c>
      <c r="AV128" s="63" t="s">
        <v>1577</v>
      </c>
      <c r="BB128" s="107">
        <f>IF($T$128="základní",$M$128,0)</f>
        <v>0</v>
      </c>
      <c r="BC128" s="107">
        <f>IF($T$128="snížená",$M$128,0)</f>
        <v>0</v>
      </c>
      <c r="BD128" s="107">
        <f>IF($T$128="zákl. přenesená",$M$128,0)</f>
        <v>0</v>
      </c>
      <c r="BE128" s="107">
        <f>IF($T$128="sníž. přenesená",$M$128,0)</f>
        <v>0</v>
      </c>
      <c r="BF128" s="107">
        <f>IF($T$128="nulová",$M$128,0)</f>
        <v>0</v>
      </c>
      <c r="BG128" s="63" t="s">
        <v>1501</v>
      </c>
      <c r="BH128" s="107">
        <f>ROUND($K$128*$J$128,2)</f>
        <v>0</v>
      </c>
      <c r="BI128" s="63" t="s">
        <v>1582</v>
      </c>
      <c r="BJ128" s="63" t="s">
        <v>1772</v>
      </c>
    </row>
    <row r="129" spans="1:62" s="3" customFormat="1" ht="15.75" customHeight="1">
      <c r="A129" s="16"/>
      <c r="B129" s="100">
        <v>43</v>
      </c>
      <c r="C129" s="161" t="s">
        <v>1578</v>
      </c>
      <c r="D129" s="162" t="s">
        <v>1311</v>
      </c>
      <c r="E129" s="449" t="s">
        <v>1312</v>
      </c>
      <c r="F129" s="432"/>
      <c r="G129" s="432"/>
      <c r="H129" s="432"/>
      <c r="I129" s="161" t="s">
        <v>1636</v>
      </c>
      <c r="J129" s="101">
        <v>13</v>
      </c>
      <c r="K129" s="446">
        <v>250</v>
      </c>
      <c r="L129" s="384"/>
      <c r="M129" s="456">
        <f>J129*K129</f>
        <v>3250</v>
      </c>
      <c r="N129" s="457"/>
      <c r="O129" s="457"/>
      <c r="P129" s="458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O129" s="63" t="s">
        <v>1582</v>
      </c>
      <c r="AQ129" s="63" t="s">
        <v>1578</v>
      </c>
      <c r="AR129" s="63" t="s">
        <v>1536</v>
      </c>
      <c r="AV129" s="63" t="s">
        <v>1577</v>
      </c>
      <c r="BB129" s="107">
        <f>IF($T$129="základní",$M$129,0)</f>
        <v>3250</v>
      </c>
      <c r="BC129" s="107">
        <f>IF($T$129="snížená",$M$129,0)</f>
        <v>0</v>
      </c>
      <c r="BD129" s="107">
        <f>IF($T$129="zákl. přenesená",$M$129,0)</f>
        <v>0</v>
      </c>
      <c r="BE129" s="107">
        <f>IF($T$129="sníž. přenesená",$M$129,0)</f>
        <v>0</v>
      </c>
      <c r="BF129" s="107">
        <f>IF($T$129="nulová",$M$129,0)</f>
        <v>0</v>
      </c>
      <c r="BG129" s="63" t="s">
        <v>1501</v>
      </c>
      <c r="BH129" s="107">
        <f>ROUND($K$129*$J$129,2)</f>
        <v>3250</v>
      </c>
      <c r="BI129" s="63" t="s">
        <v>1582</v>
      </c>
      <c r="BJ129" s="63" t="s">
        <v>1586</v>
      </c>
    </row>
    <row r="130" spans="1:62" s="3" customFormat="1" ht="15.75" customHeight="1">
      <c r="A130" s="16"/>
      <c r="B130" s="100">
        <v>44</v>
      </c>
      <c r="C130" s="161" t="s">
        <v>1578</v>
      </c>
      <c r="D130" s="162" t="s">
        <v>1313</v>
      </c>
      <c r="E130" s="449" t="s">
        <v>1314</v>
      </c>
      <c r="F130" s="432"/>
      <c r="G130" s="432"/>
      <c r="H130" s="432"/>
      <c r="I130" s="161" t="s">
        <v>1636</v>
      </c>
      <c r="J130" s="101">
        <v>1</v>
      </c>
      <c r="K130" s="446">
        <v>1250</v>
      </c>
      <c r="L130" s="384"/>
      <c r="M130" s="456">
        <f>J130*K130</f>
        <v>1250</v>
      </c>
      <c r="N130" s="457"/>
      <c r="O130" s="457"/>
      <c r="P130" s="458"/>
      <c r="Q130" s="99"/>
      <c r="R130" s="16"/>
      <c r="S130" s="157"/>
      <c r="T130" s="158" t="s">
        <v>1515</v>
      </c>
      <c r="W130" s="159">
        <v>0</v>
      </c>
      <c r="X130" s="159">
        <f>$W$130*$J$130</f>
        <v>0</v>
      </c>
      <c r="Y130" s="159">
        <v>0</v>
      </c>
      <c r="Z130" s="160">
        <f>$Y$130*$J$130</f>
        <v>0</v>
      </c>
      <c r="AO130" s="63" t="s">
        <v>1582</v>
      </c>
      <c r="AQ130" s="63" t="s">
        <v>1578</v>
      </c>
      <c r="AR130" s="63" t="s">
        <v>1536</v>
      </c>
      <c r="AV130" s="63" t="s">
        <v>1577</v>
      </c>
      <c r="BB130" s="107">
        <f>IF($T$130="základní",$M$130,0)</f>
        <v>1250</v>
      </c>
      <c r="BC130" s="107">
        <f>IF($T$130="snížená",$M$130,0)</f>
        <v>0</v>
      </c>
      <c r="BD130" s="107">
        <f>IF($T$130="zákl. přenesená",$M$130,0)</f>
        <v>0</v>
      </c>
      <c r="BE130" s="107">
        <f>IF($T$130="sníž. přenesená",$M$130,0)</f>
        <v>0</v>
      </c>
      <c r="BF130" s="107">
        <f>IF($T$130="nulová",$M$130,0)</f>
        <v>0</v>
      </c>
      <c r="BG130" s="63" t="s">
        <v>1501</v>
      </c>
      <c r="BH130" s="107">
        <f>ROUND($K$130*$J$130,2)</f>
        <v>1250</v>
      </c>
      <c r="BI130" s="63" t="s">
        <v>1582</v>
      </c>
      <c r="BJ130" s="63" t="s">
        <v>1775</v>
      </c>
    </row>
    <row r="131" spans="1:62" s="3" customFormat="1" ht="15.75" customHeight="1">
      <c r="A131" s="16"/>
      <c r="B131" s="100">
        <v>45</v>
      </c>
      <c r="C131" s="161" t="s">
        <v>1578</v>
      </c>
      <c r="D131" s="162" t="s">
        <v>1315</v>
      </c>
      <c r="E131" s="449" t="s">
        <v>1316</v>
      </c>
      <c r="F131" s="432"/>
      <c r="G131" s="432"/>
      <c r="H131" s="432"/>
      <c r="I131" s="161" t="s">
        <v>1636</v>
      </c>
      <c r="J131" s="101">
        <v>1</v>
      </c>
      <c r="K131" s="446">
        <v>600</v>
      </c>
      <c r="L131" s="432"/>
      <c r="M131" s="456">
        <f>J131*K131</f>
        <v>600</v>
      </c>
      <c r="N131" s="457"/>
      <c r="O131" s="457"/>
      <c r="P131" s="458"/>
      <c r="Q131" s="99"/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O131" s="63" t="s">
        <v>1582</v>
      </c>
      <c r="AQ131" s="63" t="s">
        <v>1578</v>
      </c>
      <c r="AR131" s="63" t="s">
        <v>1536</v>
      </c>
      <c r="AV131" s="63" t="s">
        <v>1577</v>
      </c>
      <c r="BB131" s="107">
        <f>IF($T$131="základní",$M$131,0)</f>
        <v>600</v>
      </c>
      <c r="BC131" s="107">
        <f>IF($T$131="snížená",$M$131,0)</f>
        <v>0</v>
      </c>
      <c r="BD131" s="107">
        <f>IF($T$131="zákl. přenesená",$M$131,0)</f>
        <v>0</v>
      </c>
      <c r="BE131" s="107">
        <f>IF($T$131="sníž. přenesená",$M$131,0)</f>
        <v>0</v>
      </c>
      <c r="BF131" s="107">
        <f>IF($T$131="nulová",$M$131,0)</f>
        <v>0</v>
      </c>
      <c r="BG131" s="63" t="s">
        <v>1501</v>
      </c>
      <c r="BH131" s="107">
        <f>ROUND($K$131*$J$131,2)</f>
        <v>600</v>
      </c>
      <c r="BI131" s="63" t="s">
        <v>1582</v>
      </c>
      <c r="BJ131" s="63" t="s">
        <v>1590</v>
      </c>
    </row>
    <row r="132" spans="1:62" s="3" customFormat="1" ht="15.75" hidden="1" customHeight="1">
      <c r="A132" s="16"/>
      <c r="B132" s="100"/>
      <c r="C132" s="100"/>
      <c r="D132" s="98"/>
      <c r="E132" s="431"/>
      <c r="F132" s="432"/>
      <c r="G132" s="432"/>
      <c r="H132" s="432"/>
      <c r="I132" s="100"/>
      <c r="J132" s="101"/>
      <c r="K132" s="446"/>
      <c r="L132" s="432"/>
      <c r="M132" s="383">
        <f>ROUND($K$132*$J$132,2)</f>
        <v>0</v>
      </c>
      <c r="N132" s="432"/>
      <c r="O132" s="432"/>
      <c r="P132" s="432"/>
      <c r="Q132" s="99" t="s">
        <v>1595</v>
      </c>
      <c r="R132" s="16"/>
      <c r="S132" s="157"/>
      <c r="T132" s="158" t="s">
        <v>1515</v>
      </c>
      <c r="W132" s="159">
        <v>1.1299999999999999E-3</v>
      </c>
      <c r="X132" s="159">
        <f>$W$132*$J$132</f>
        <v>0</v>
      </c>
      <c r="Y132" s="159">
        <v>0</v>
      </c>
      <c r="Z132" s="160">
        <f>$Y$132*$J$132</f>
        <v>0</v>
      </c>
      <c r="AO132" s="63" t="s">
        <v>1582</v>
      </c>
      <c r="AQ132" s="63" t="s">
        <v>1578</v>
      </c>
      <c r="AR132" s="63" t="s">
        <v>1536</v>
      </c>
      <c r="AV132" s="63" t="s">
        <v>1577</v>
      </c>
      <c r="BB132" s="107">
        <f>IF($T$132="základní",$M$132,0)</f>
        <v>0</v>
      </c>
      <c r="BC132" s="107">
        <f>IF($T$132="snížená",$M$132,0)</f>
        <v>0</v>
      </c>
      <c r="BD132" s="107">
        <f>IF($T$132="zákl. přenesená",$M$132,0)</f>
        <v>0</v>
      </c>
      <c r="BE132" s="107">
        <f>IF($T$132="sníž. přenesená",$M$132,0)</f>
        <v>0</v>
      </c>
      <c r="BF132" s="107">
        <f>IF($T$132="nulová",$M$132,0)</f>
        <v>0</v>
      </c>
      <c r="BG132" s="63" t="s">
        <v>1501</v>
      </c>
      <c r="BH132" s="107">
        <f>ROUND($K$132*$J$132,2)</f>
        <v>0</v>
      </c>
      <c r="BI132" s="63" t="s">
        <v>1582</v>
      </c>
      <c r="BJ132" s="63" t="s">
        <v>1780</v>
      </c>
    </row>
    <row r="133" spans="1:62" s="3" customFormat="1" ht="15.75" hidden="1" customHeight="1">
      <c r="A133" s="16"/>
      <c r="B133" s="171"/>
      <c r="C133" s="171"/>
      <c r="D133" s="172"/>
      <c r="E133" s="445"/>
      <c r="F133" s="450"/>
      <c r="G133" s="450"/>
      <c r="H133" s="450"/>
      <c r="I133" s="171"/>
      <c r="J133" s="173"/>
      <c r="K133" s="451"/>
      <c r="L133" s="450"/>
      <c r="M133" s="452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0</v>
      </c>
      <c r="X133" s="159">
        <f>$W$133*$J$133</f>
        <v>0</v>
      </c>
      <c r="Y133" s="159">
        <v>0</v>
      </c>
      <c r="Z133" s="160">
        <f>$Y$133*$J$133</f>
        <v>0</v>
      </c>
      <c r="AO133" s="63" t="s">
        <v>1654</v>
      </c>
      <c r="AQ133" s="63" t="s">
        <v>1651</v>
      </c>
      <c r="AR133" s="63" t="s">
        <v>1536</v>
      </c>
      <c r="AV133" s="63" t="s">
        <v>1577</v>
      </c>
      <c r="BB133" s="107">
        <f>IF($T$133="základní",$M$133,0)</f>
        <v>0</v>
      </c>
      <c r="BC133" s="107">
        <f>IF($T$133="snížená",$M$133,0)</f>
        <v>0</v>
      </c>
      <c r="BD133" s="107">
        <f>IF($T$133="zákl. přenesená",$M$133,0)</f>
        <v>0</v>
      </c>
      <c r="BE133" s="107">
        <f>IF($T$133="sníž. přenesená",$M$133,0)</f>
        <v>0</v>
      </c>
      <c r="BF133" s="107">
        <f>IF($T$133="nulová",$M$133,0)</f>
        <v>0</v>
      </c>
      <c r="BG133" s="63" t="s">
        <v>1501</v>
      </c>
      <c r="BH133" s="107">
        <f>ROUND($K$133*$J$133,2)</f>
        <v>0</v>
      </c>
      <c r="BI133" s="63" t="s">
        <v>1582</v>
      </c>
      <c r="BJ133" s="63" t="s">
        <v>1784</v>
      </c>
    </row>
    <row r="134" spans="1:62" s="3" customFormat="1" ht="27" hidden="1" customHeight="1">
      <c r="A134" s="16"/>
      <c r="B134" s="100"/>
      <c r="C134" s="100"/>
      <c r="D134" s="98"/>
      <c r="E134" s="431"/>
      <c r="F134" s="432"/>
      <c r="G134" s="432"/>
      <c r="H134" s="432"/>
      <c r="I134" s="100"/>
      <c r="J134" s="101"/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1</v>
      </c>
      <c r="X134" s="159">
        <f>$W$134*$J$134</f>
        <v>0</v>
      </c>
      <c r="Y134" s="159">
        <v>0</v>
      </c>
      <c r="Z134" s="160">
        <f>$Y$134*$J$134</f>
        <v>0</v>
      </c>
      <c r="AO134" s="63" t="s">
        <v>1582</v>
      </c>
      <c r="AQ134" s="63" t="s">
        <v>1578</v>
      </c>
      <c r="AR134" s="63" t="s">
        <v>1536</v>
      </c>
      <c r="AV134" s="63" t="s">
        <v>1577</v>
      </c>
      <c r="BB134" s="107">
        <f>IF($T$134="základní",$M$134,0)</f>
        <v>0</v>
      </c>
      <c r="BC134" s="107">
        <f>IF($T$134="snížená",$M$134,0)</f>
        <v>0</v>
      </c>
      <c r="BD134" s="107">
        <f>IF($T$134="zákl. přenesená",$M$134,0)</f>
        <v>0</v>
      </c>
      <c r="BE134" s="107">
        <f>IF($T$134="sníž. přenesená",$M$134,0)</f>
        <v>0</v>
      </c>
      <c r="BF134" s="107">
        <f>IF($T$134="nulová",$M$134,0)</f>
        <v>0</v>
      </c>
      <c r="BG134" s="63" t="s">
        <v>1501</v>
      </c>
      <c r="BH134" s="107">
        <f>ROUND($K$134*$J$134,2)</f>
        <v>0</v>
      </c>
      <c r="BI134" s="63" t="s">
        <v>1582</v>
      </c>
      <c r="BJ134" s="63" t="s">
        <v>1788</v>
      </c>
    </row>
    <row r="135" spans="1:62" s="3" customFormat="1" ht="27" hidden="1" customHeight="1">
      <c r="A135" s="16"/>
      <c r="B135" s="100"/>
      <c r="C135" s="100"/>
      <c r="D135" s="98"/>
      <c r="E135" s="431"/>
      <c r="F135" s="432"/>
      <c r="G135" s="432"/>
      <c r="H135" s="432"/>
      <c r="I135" s="100"/>
      <c r="J135" s="101"/>
      <c r="K135" s="446"/>
      <c r="L135" s="432"/>
      <c r="M135" s="383">
        <f>ROUND($K$135*$J$135,2)</f>
        <v>0</v>
      </c>
      <c r="N135" s="432"/>
      <c r="O135" s="432"/>
      <c r="P135" s="432"/>
      <c r="Q135" s="99" t="s">
        <v>1595</v>
      </c>
      <c r="R135" s="16"/>
      <c r="S135" s="157"/>
      <c r="T135" s="158" t="s">
        <v>1515</v>
      </c>
      <c r="W135" s="159">
        <v>0</v>
      </c>
      <c r="X135" s="159">
        <f>$W$135*$J$135</f>
        <v>0</v>
      </c>
      <c r="Y135" s="159">
        <v>0</v>
      </c>
      <c r="Z135" s="160">
        <f>$Y$135*$J$135</f>
        <v>0</v>
      </c>
      <c r="AO135" s="63" t="s">
        <v>1582</v>
      </c>
      <c r="AQ135" s="63" t="s">
        <v>1578</v>
      </c>
      <c r="AR135" s="63" t="s">
        <v>1536</v>
      </c>
      <c r="AV135" s="63" t="s">
        <v>1577</v>
      </c>
      <c r="BB135" s="107">
        <f>IF($T$135="základní",$M$135,0)</f>
        <v>0</v>
      </c>
      <c r="BC135" s="107">
        <f>IF($T$135="snížená",$M$135,0)</f>
        <v>0</v>
      </c>
      <c r="BD135" s="107">
        <f>IF($T$135="zákl. přenesená",$M$135,0)</f>
        <v>0</v>
      </c>
      <c r="BE135" s="107">
        <f>IF($T$135="sníž. přenesená",$M$135,0)</f>
        <v>0</v>
      </c>
      <c r="BF135" s="107">
        <f>IF($T$135="nulová",$M$135,0)</f>
        <v>0</v>
      </c>
      <c r="BG135" s="63" t="s">
        <v>1501</v>
      </c>
      <c r="BH135" s="107">
        <f>ROUND($K$135*$J$135,2)</f>
        <v>0</v>
      </c>
      <c r="BI135" s="63" t="s">
        <v>1582</v>
      </c>
      <c r="BJ135" s="63" t="s">
        <v>1791</v>
      </c>
    </row>
    <row r="136" spans="1:62" s="87" customFormat="1" ht="30.75" hidden="1" customHeight="1">
      <c r="A136" s="149"/>
      <c r="C136" s="156" t="s">
        <v>323</v>
      </c>
      <c r="M136" s="447">
        <f>$BH$136</f>
        <v>0</v>
      </c>
      <c r="N136" s="448"/>
      <c r="O136" s="448"/>
      <c r="P136" s="448"/>
      <c r="R136" s="149"/>
      <c r="S136" s="151"/>
      <c r="V136" s="152">
        <f>SUM($V$137:$V$156)</f>
        <v>0</v>
      </c>
      <c r="X136" s="152">
        <f>SUM($X$137:$X$156)</f>
        <v>7.2550000000000003E-2</v>
      </c>
      <c r="Z136" s="153">
        <f>SUM($Z$137:$Z$156)</f>
        <v>0</v>
      </c>
      <c r="AO136" s="154" t="s">
        <v>1536</v>
      </c>
      <c r="AQ136" s="154" t="s">
        <v>1530</v>
      </c>
      <c r="AR136" s="154" t="s">
        <v>1501</v>
      </c>
      <c r="AV136" s="154" t="s">
        <v>1577</v>
      </c>
      <c r="BH136" s="155">
        <f>SUM($BH$137:$BH$156)</f>
        <v>0</v>
      </c>
    </row>
    <row r="137" spans="1:62" s="3" customFormat="1" ht="15.75" hidden="1" customHeight="1">
      <c r="A137" s="16"/>
      <c r="B137" s="100">
        <v>1</v>
      </c>
      <c r="C137" s="161" t="s">
        <v>1651</v>
      </c>
      <c r="D137" s="162" t="s">
        <v>1317</v>
      </c>
      <c r="E137" s="449" t="s">
        <v>1318</v>
      </c>
      <c r="F137" s="432"/>
      <c r="G137" s="432"/>
      <c r="H137" s="432"/>
      <c r="I137" s="161" t="s">
        <v>1594</v>
      </c>
      <c r="J137" s="101">
        <v>1</v>
      </c>
      <c r="K137" s="446"/>
      <c r="L137" s="432"/>
      <c r="M137" s="383">
        <f>ROUND($K$137*$J$137,2)</f>
        <v>0</v>
      </c>
      <c r="N137" s="432"/>
      <c r="O137" s="432"/>
      <c r="P137" s="432"/>
      <c r="Q137" s="99"/>
      <c r="R137" s="16"/>
      <c r="S137" s="157"/>
      <c r="T137" s="158" t="s">
        <v>1515</v>
      </c>
      <c r="W137" s="159">
        <v>1.48E-3</v>
      </c>
      <c r="X137" s="159">
        <f>$W$137*$J$137</f>
        <v>1.48E-3</v>
      </c>
      <c r="Y137" s="159">
        <v>0</v>
      </c>
      <c r="Z137" s="160">
        <f>$Y$137*$J$137</f>
        <v>0</v>
      </c>
      <c r="AO137" s="63" t="s">
        <v>1582</v>
      </c>
      <c r="AQ137" s="63" t="s">
        <v>1578</v>
      </c>
      <c r="AR137" s="63" t="s">
        <v>1536</v>
      </c>
      <c r="AV137" s="63" t="s">
        <v>1577</v>
      </c>
      <c r="BB137" s="107">
        <f>IF($T$137="základní",$M$137,0)</f>
        <v>0</v>
      </c>
      <c r="BC137" s="107">
        <f>IF($T$137="snížená",$M$137,0)</f>
        <v>0</v>
      </c>
      <c r="BD137" s="107">
        <f>IF($T$137="zákl. přenesená",$M$137,0)</f>
        <v>0</v>
      </c>
      <c r="BE137" s="107">
        <f>IF($T$137="sníž. přenesená",$M$137,0)</f>
        <v>0</v>
      </c>
      <c r="BF137" s="107">
        <f>IF($T$137="nulová",$M$137,0)</f>
        <v>0</v>
      </c>
      <c r="BG137" s="63" t="s">
        <v>1501</v>
      </c>
      <c r="BH137" s="107">
        <f>ROUND($K$137*$J$137,2)</f>
        <v>0</v>
      </c>
      <c r="BI137" s="63" t="s">
        <v>1582</v>
      </c>
      <c r="BJ137" s="63" t="s">
        <v>1794</v>
      </c>
    </row>
    <row r="138" spans="1:62" s="3" customFormat="1" ht="16.5" hidden="1" customHeight="1">
      <c r="A138" s="16"/>
      <c r="B138" s="161">
        <v>2</v>
      </c>
      <c r="C138" s="161" t="s">
        <v>1651</v>
      </c>
      <c r="D138" s="162" t="s">
        <v>334</v>
      </c>
      <c r="E138" s="449" t="s">
        <v>1319</v>
      </c>
      <c r="F138" s="455"/>
      <c r="G138" s="455"/>
      <c r="H138" s="455"/>
      <c r="I138" s="161" t="s">
        <v>1594</v>
      </c>
      <c r="J138" s="167">
        <v>1</v>
      </c>
      <c r="K138" s="446"/>
      <c r="L138" s="432"/>
      <c r="M138" s="383">
        <f>ROUND($K$138*$J$138,2)</f>
        <v>0</v>
      </c>
      <c r="N138" s="432"/>
      <c r="O138" s="432"/>
      <c r="P138" s="432"/>
      <c r="Q138" s="99"/>
      <c r="R138" s="16"/>
      <c r="S138" s="157"/>
      <c r="T138" s="158" t="s">
        <v>1515</v>
      </c>
      <c r="W138" s="159">
        <v>3.7299999999999998E-3</v>
      </c>
      <c r="X138" s="159">
        <f>$W$138*$J$138</f>
        <v>3.7299999999999998E-3</v>
      </c>
      <c r="Y138" s="159">
        <v>0</v>
      </c>
      <c r="Z138" s="160">
        <f>$Y$138*$J$138</f>
        <v>0</v>
      </c>
      <c r="AO138" s="63" t="s">
        <v>1582</v>
      </c>
      <c r="AQ138" s="63" t="s">
        <v>1578</v>
      </c>
      <c r="AR138" s="63" t="s">
        <v>1536</v>
      </c>
      <c r="AV138" s="63" t="s">
        <v>1577</v>
      </c>
      <c r="BB138" s="107">
        <f>IF($T$138="základní",$M$138,0)</f>
        <v>0</v>
      </c>
      <c r="BC138" s="107">
        <f>IF($T$138="snížená",$M$138,0)</f>
        <v>0</v>
      </c>
      <c r="BD138" s="107">
        <f>IF($T$138="zákl. přenesená",$M$138,0)</f>
        <v>0</v>
      </c>
      <c r="BE138" s="107">
        <f>IF($T$138="sníž. přenesená",$M$138,0)</f>
        <v>0</v>
      </c>
      <c r="BF138" s="107">
        <f>IF($T$138="nulová",$M$138,0)</f>
        <v>0</v>
      </c>
      <c r="BG138" s="63" t="s">
        <v>1501</v>
      </c>
      <c r="BH138" s="107">
        <f>ROUND($K$138*$J$138,2)</f>
        <v>0</v>
      </c>
      <c r="BI138" s="63" t="s">
        <v>1582</v>
      </c>
      <c r="BJ138" s="63" t="s">
        <v>1806</v>
      </c>
    </row>
    <row r="139" spans="1:62" s="3" customFormat="1" ht="14.25" hidden="1" customHeight="1">
      <c r="A139" s="16"/>
      <c r="B139" s="161">
        <v>3</v>
      </c>
      <c r="C139" s="161" t="s">
        <v>1651</v>
      </c>
      <c r="D139" s="162" t="s">
        <v>1320</v>
      </c>
      <c r="E139" s="449" t="s">
        <v>1321</v>
      </c>
      <c r="F139" s="455"/>
      <c r="G139" s="455"/>
      <c r="H139" s="455"/>
      <c r="I139" s="161" t="s">
        <v>1594</v>
      </c>
      <c r="J139" s="167">
        <v>1</v>
      </c>
      <c r="K139" s="446"/>
      <c r="L139" s="432"/>
      <c r="M139" s="383">
        <f>ROUND($K$139*$J$139,2)</f>
        <v>0</v>
      </c>
      <c r="N139" s="432"/>
      <c r="O139" s="432"/>
      <c r="P139" s="432"/>
      <c r="Q139" s="99"/>
      <c r="R139" s="16"/>
      <c r="S139" s="157"/>
      <c r="T139" s="158" t="s">
        <v>1515</v>
      </c>
      <c r="W139" s="159">
        <v>4.3600000000000002E-3</v>
      </c>
      <c r="X139" s="159">
        <f>$W$139*$J$139</f>
        <v>4.3600000000000002E-3</v>
      </c>
      <c r="Y139" s="159">
        <v>0</v>
      </c>
      <c r="Z139" s="160">
        <f>$Y$139*$J$139</f>
        <v>0</v>
      </c>
      <c r="AO139" s="63" t="s">
        <v>1582</v>
      </c>
      <c r="AQ139" s="63" t="s">
        <v>1578</v>
      </c>
      <c r="AR139" s="63" t="s">
        <v>1536</v>
      </c>
      <c r="AV139" s="63" t="s">
        <v>1577</v>
      </c>
      <c r="BB139" s="107">
        <f>IF($T$139="základní",$M$139,0)</f>
        <v>0</v>
      </c>
      <c r="BC139" s="107">
        <f>IF($T$139="snížená",$M$139,0)</f>
        <v>0</v>
      </c>
      <c r="BD139" s="107">
        <f>IF($T$139="zákl. přenesená",$M$139,0)</f>
        <v>0</v>
      </c>
      <c r="BE139" s="107">
        <f>IF($T$139="sníž. přenesená",$M$139,0)</f>
        <v>0</v>
      </c>
      <c r="BF139" s="107">
        <f>IF($T$139="nulová",$M$139,0)</f>
        <v>0</v>
      </c>
      <c r="BG139" s="63" t="s">
        <v>1501</v>
      </c>
      <c r="BH139" s="107">
        <f>ROUND($K$139*$J$139,2)</f>
        <v>0</v>
      </c>
      <c r="BI139" s="63" t="s">
        <v>1582</v>
      </c>
      <c r="BJ139" s="63" t="s">
        <v>286</v>
      </c>
    </row>
    <row r="140" spans="1:62" s="3" customFormat="1" ht="14.25" hidden="1" customHeight="1">
      <c r="A140" s="16"/>
      <c r="B140" s="161">
        <v>4</v>
      </c>
      <c r="C140" s="161" t="s">
        <v>1651</v>
      </c>
      <c r="D140" s="162" t="s">
        <v>1322</v>
      </c>
      <c r="E140" s="391" t="s">
        <v>1323</v>
      </c>
      <c r="F140" s="392"/>
      <c r="G140" s="392"/>
      <c r="H140" s="394"/>
      <c r="I140" s="161" t="s">
        <v>1648</v>
      </c>
      <c r="J140" s="167">
        <v>15</v>
      </c>
      <c r="K140" s="453"/>
      <c r="L140" s="454"/>
      <c r="M140" s="383">
        <f t="shared" ref="M140:M149" si="1">ROUND($K$139*$J$139,2)</f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4.25" hidden="1" customHeight="1">
      <c r="A141" s="16"/>
      <c r="B141" s="161">
        <v>5</v>
      </c>
      <c r="C141" s="161" t="s">
        <v>1651</v>
      </c>
      <c r="D141" s="162" t="s">
        <v>1223</v>
      </c>
      <c r="E141" s="391" t="s">
        <v>1324</v>
      </c>
      <c r="F141" s="392"/>
      <c r="G141" s="392"/>
      <c r="H141" s="394"/>
      <c r="I141" s="161" t="s">
        <v>1648</v>
      </c>
      <c r="J141" s="167">
        <v>10</v>
      </c>
      <c r="K141" s="453"/>
      <c r="L141" s="454"/>
      <c r="M141" s="383">
        <f t="shared" si="1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4.25" hidden="1" customHeight="1">
      <c r="A142" s="16"/>
      <c r="B142" s="161">
        <v>6</v>
      </c>
      <c r="C142" s="161" t="s">
        <v>1651</v>
      </c>
      <c r="D142" s="162" t="s">
        <v>1235</v>
      </c>
      <c r="E142" s="391" t="s">
        <v>1325</v>
      </c>
      <c r="F142" s="392"/>
      <c r="G142" s="392"/>
      <c r="H142" s="394"/>
      <c r="I142" s="161" t="s">
        <v>1648</v>
      </c>
      <c r="J142" s="167">
        <v>10</v>
      </c>
      <c r="K142" s="164"/>
      <c r="L142" s="165"/>
      <c r="M142" s="383">
        <f t="shared" si="1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4.25" hidden="1" customHeight="1">
      <c r="A143" s="16"/>
      <c r="B143" s="161">
        <v>7</v>
      </c>
      <c r="C143" s="161" t="s">
        <v>1651</v>
      </c>
      <c r="D143" s="162" t="s">
        <v>1243</v>
      </c>
      <c r="E143" s="391" t="s">
        <v>1326</v>
      </c>
      <c r="F143" s="392"/>
      <c r="G143" s="392"/>
      <c r="H143" s="394"/>
      <c r="I143" s="161" t="s">
        <v>1648</v>
      </c>
      <c r="J143" s="167">
        <v>12</v>
      </c>
      <c r="K143" s="164"/>
      <c r="L143" s="165"/>
      <c r="M143" s="383">
        <f t="shared" si="1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4.25" hidden="1" customHeight="1">
      <c r="A144" s="16"/>
      <c r="B144" s="161">
        <v>8</v>
      </c>
      <c r="C144" s="161" t="s">
        <v>1651</v>
      </c>
      <c r="D144" s="162" t="s">
        <v>1254</v>
      </c>
      <c r="E144" s="391" t="s">
        <v>1327</v>
      </c>
      <c r="F144" s="392"/>
      <c r="G144" s="392"/>
      <c r="H144" s="394"/>
      <c r="I144" s="161" t="s">
        <v>1648</v>
      </c>
      <c r="J144" s="167">
        <v>10</v>
      </c>
      <c r="K144" s="164"/>
      <c r="L144" s="165"/>
      <c r="M144" s="383">
        <f t="shared" si="1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4.25" hidden="1" customHeight="1">
      <c r="A145" s="16"/>
      <c r="B145" s="161">
        <v>9</v>
      </c>
      <c r="C145" s="161" t="s">
        <v>1651</v>
      </c>
      <c r="D145" s="162" t="s">
        <v>1261</v>
      </c>
      <c r="E145" s="391" t="s">
        <v>1328</v>
      </c>
      <c r="F145" s="392"/>
      <c r="G145" s="392"/>
      <c r="H145" s="394"/>
      <c r="I145" s="161" t="s">
        <v>1648</v>
      </c>
      <c r="J145" s="167">
        <v>30</v>
      </c>
      <c r="K145" s="164"/>
      <c r="L145" s="165"/>
      <c r="M145" s="383">
        <f t="shared" si="1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4.25" hidden="1" customHeight="1">
      <c r="A146" s="16"/>
      <c r="B146" s="161">
        <v>10</v>
      </c>
      <c r="C146" s="161" t="s">
        <v>1651</v>
      </c>
      <c r="D146" s="162" t="s">
        <v>1265</v>
      </c>
      <c r="E146" s="391" t="s">
        <v>1329</v>
      </c>
      <c r="F146" s="392"/>
      <c r="G146" s="392"/>
      <c r="H146" s="394"/>
      <c r="I146" s="161" t="s">
        <v>1648</v>
      </c>
      <c r="J146" s="167">
        <v>40</v>
      </c>
      <c r="K146" s="164"/>
      <c r="L146" s="165"/>
      <c r="M146" s="383">
        <f t="shared" si="1"/>
        <v>0</v>
      </c>
      <c r="N146" s="432"/>
      <c r="O146" s="432"/>
      <c r="P146" s="432"/>
      <c r="Q146" s="99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4.25" hidden="1" customHeight="1">
      <c r="A147" s="16"/>
      <c r="B147" s="161">
        <v>11</v>
      </c>
      <c r="C147" s="161" t="s">
        <v>1651</v>
      </c>
      <c r="D147" s="162" t="s">
        <v>1269</v>
      </c>
      <c r="E147" s="391" t="s">
        <v>1330</v>
      </c>
      <c r="F147" s="392"/>
      <c r="G147" s="392"/>
      <c r="H147" s="394"/>
      <c r="I147" s="161" t="s">
        <v>1648</v>
      </c>
      <c r="J147" s="167">
        <v>20</v>
      </c>
      <c r="K147" s="453"/>
      <c r="L147" s="454"/>
      <c r="M147" s="383">
        <f t="shared" si="1"/>
        <v>0</v>
      </c>
      <c r="N147" s="432"/>
      <c r="O147" s="432"/>
      <c r="P147" s="432"/>
      <c r="Q147" s="99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4.25" hidden="1" customHeight="1">
      <c r="A148" s="16"/>
      <c r="B148" s="161">
        <v>12</v>
      </c>
      <c r="C148" s="161" t="s">
        <v>1651</v>
      </c>
      <c r="D148" s="162" t="s">
        <v>1277</v>
      </c>
      <c r="E148" s="391" t="s">
        <v>1331</v>
      </c>
      <c r="F148" s="392"/>
      <c r="G148" s="392"/>
      <c r="H148" s="394"/>
      <c r="I148" s="161" t="s">
        <v>1648</v>
      </c>
      <c r="J148" s="167">
        <v>10</v>
      </c>
      <c r="K148" s="453"/>
      <c r="L148" s="454"/>
      <c r="M148" s="383">
        <f t="shared" si="1"/>
        <v>0</v>
      </c>
      <c r="N148" s="432"/>
      <c r="O148" s="432"/>
      <c r="P148" s="432"/>
      <c r="Q148" s="99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4.25" hidden="1" customHeight="1">
      <c r="A149" s="16"/>
      <c r="B149" s="161">
        <v>13</v>
      </c>
      <c r="C149" s="161" t="s">
        <v>1651</v>
      </c>
      <c r="D149" s="162" t="s">
        <v>1281</v>
      </c>
      <c r="E149" s="391" t="s">
        <v>1332</v>
      </c>
      <c r="F149" s="392"/>
      <c r="G149" s="392"/>
      <c r="H149" s="394"/>
      <c r="I149" s="161" t="s">
        <v>1594</v>
      </c>
      <c r="J149" s="167">
        <v>1</v>
      </c>
      <c r="K149" s="453"/>
      <c r="L149" s="454"/>
      <c r="M149" s="383">
        <f t="shared" si="1"/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6.5" hidden="1" customHeight="1">
      <c r="A150" s="16"/>
      <c r="B150" s="161">
        <v>14</v>
      </c>
      <c r="C150" s="161" t="s">
        <v>1651</v>
      </c>
      <c r="D150" s="162" t="s">
        <v>1333</v>
      </c>
      <c r="E150" s="391" t="s">
        <v>1334</v>
      </c>
      <c r="F150" s="392"/>
      <c r="G150" s="392"/>
      <c r="H150" s="394"/>
      <c r="I150" s="161" t="s">
        <v>1594</v>
      </c>
      <c r="J150" s="167">
        <v>2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1.14E-3</v>
      </c>
      <c r="X150" s="159">
        <f>$W$150*$J$150</f>
        <v>2.2799999999999999E-3</v>
      </c>
      <c r="Y150" s="159">
        <v>0</v>
      </c>
      <c r="Z150" s="160">
        <f>$Y$150*$J$150</f>
        <v>0</v>
      </c>
      <c r="AO150" s="63" t="s">
        <v>1582</v>
      </c>
      <c r="AQ150" s="63" t="s">
        <v>1578</v>
      </c>
      <c r="AR150" s="63" t="s">
        <v>1536</v>
      </c>
      <c r="AV150" s="63" t="s">
        <v>1577</v>
      </c>
      <c r="BB150" s="107">
        <f>IF($T$150="základní",$M$150,0)</f>
        <v>0</v>
      </c>
      <c r="BC150" s="107">
        <f>IF($T$150="snížená",$M$150,0)</f>
        <v>0</v>
      </c>
      <c r="BD150" s="107">
        <f>IF($T$150="zákl. přenesená",$M$150,0)</f>
        <v>0</v>
      </c>
      <c r="BE150" s="107">
        <f>IF($T$150="sníž. přenesená",$M$150,0)</f>
        <v>0</v>
      </c>
      <c r="BF150" s="107">
        <f>IF($T$150="nulová",$M$150,0)</f>
        <v>0</v>
      </c>
      <c r="BG150" s="63" t="s">
        <v>1501</v>
      </c>
      <c r="BH150" s="107">
        <f>ROUND($K$150*$J$150,2)</f>
        <v>0</v>
      </c>
      <c r="BI150" s="63" t="s">
        <v>1582</v>
      </c>
      <c r="BJ150" s="63" t="s">
        <v>1838</v>
      </c>
    </row>
    <row r="151" spans="1:62" s="3" customFormat="1" ht="15.75" hidden="1" customHeight="1">
      <c r="A151" s="16"/>
      <c r="B151" s="161">
        <v>15</v>
      </c>
      <c r="C151" s="161" t="s">
        <v>1651</v>
      </c>
      <c r="D151" s="162" t="s">
        <v>1291</v>
      </c>
      <c r="E151" s="391" t="s">
        <v>1335</v>
      </c>
      <c r="F151" s="392"/>
      <c r="G151" s="392"/>
      <c r="H151" s="394"/>
      <c r="I151" s="161" t="s">
        <v>1648</v>
      </c>
      <c r="J151" s="167">
        <v>20</v>
      </c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1.49E-3</v>
      </c>
      <c r="X151" s="159">
        <f>$W$151*$J$151</f>
        <v>2.98E-2</v>
      </c>
      <c r="Y151" s="159">
        <v>0</v>
      </c>
      <c r="Z151" s="160">
        <f>$Y$151*$J$151</f>
        <v>0</v>
      </c>
      <c r="AO151" s="63" t="s">
        <v>1582</v>
      </c>
      <c r="AQ151" s="63" t="s">
        <v>1578</v>
      </c>
      <c r="AR151" s="63" t="s">
        <v>1536</v>
      </c>
      <c r="AV151" s="63" t="s">
        <v>1577</v>
      </c>
      <c r="BB151" s="107">
        <f>IF($T$151="základní",$M$151,0)</f>
        <v>0</v>
      </c>
      <c r="BC151" s="107">
        <f>IF($T$151="snížená",$M$151,0)</f>
        <v>0</v>
      </c>
      <c r="BD151" s="107">
        <f>IF($T$151="zákl. přenesená",$M$151,0)</f>
        <v>0</v>
      </c>
      <c r="BE151" s="107">
        <f>IF($T$151="sníž. přenesená",$M$151,0)</f>
        <v>0</v>
      </c>
      <c r="BF151" s="107">
        <f>IF($T$151="nulová",$M$151,0)</f>
        <v>0</v>
      </c>
      <c r="BG151" s="63" t="s">
        <v>1501</v>
      </c>
      <c r="BH151" s="107">
        <f>ROUND($K$151*$J$151,2)</f>
        <v>0</v>
      </c>
      <c r="BI151" s="63" t="s">
        <v>1582</v>
      </c>
      <c r="BJ151" s="63" t="s">
        <v>290</v>
      </c>
    </row>
    <row r="152" spans="1:62" s="3" customFormat="1" ht="18" hidden="1" customHeight="1">
      <c r="A152" s="16"/>
      <c r="B152" s="161">
        <v>16</v>
      </c>
      <c r="C152" s="161" t="s">
        <v>1651</v>
      </c>
      <c r="D152" s="162" t="s">
        <v>1295</v>
      </c>
      <c r="E152" s="391" t="s">
        <v>1336</v>
      </c>
      <c r="F152" s="392"/>
      <c r="G152" s="392"/>
      <c r="H152" s="394"/>
      <c r="I152" s="161" t="s">
        <v>1648</v>
      </c>
      <c r="J152" s="167">
        <v>10</v>
      </c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1.7600000000000001E-3</v>
      </c>
      <c r="X152" s="159">
        <f>$W$152*$J$152</f>
        <v>1.7600000000000001E-2</v>
      </c>
      <c r="Y152" s="159">
        <v>0</v>
      </c>
      <c r="Z152" s="160">
        <f>$Y$152*$J$152</f>
        <v>0</v>
      </c>
      <c r="AO152" s="63" t="s">
        <v>1582</v>
      </c>
      <c r="AQ152" s="63" t="s">
        <v>1578</v>
      </c>
      <c r="AR152" s="63" t="s">
        <v>1536</v>
      </c>
      <c r="AV152" s="63" t="s">
        <v>1577</v>
      </c>
      <c r="BB152" s="107">
        <f>IF($T$152="základní",$M$152,0)</f>
        <v>0</v>
      </c>
      <c r="BC152" s="107">
        <f>IF($T$152="snížená",$M$152,0)</f>
        <v>0</v>
      </c>
      <c r="BD152" s="107">
        <f>IF($T$152="zákl. přenesená",$M$152,0)</f>
        <v>0</v>
      </c>
      <c r="BE152" s="107">
        <f>IF($T$152="sníž. přenesená",$M$152,0)</f>
        <v>0</v>
      </c>
      <c r="BF152" s="107">
        <f>IF($T$152="nulová",$M$152,0)</f>
        <v>0</v>
      </c>
      <c r="BG152" s="63" t="s">
        <v>1501</v>
      </c>
      <c r="BH152" s="107">
        <f>ROUND($K$152*$J$152,2)</f>
        <v>0</v>
      </c>
      <c r="BI152" s="63" t="s">
        <v>1582</v>
      </c>
      <c r="BJ152" s="63" t="s">
        <v>317</v>
      </c>
    </row>
    <row r="153" spans="1:62" s="3" customFormat="1" ht="18" hidden="1" customHeight="1">
      <c r="A153" s="16"/>
      <c r="B153" s="161">
        <v>17</v>
      </c>
      <c r="C153" s="161" t="s">
        <v>1651</v>
      </c>
      <c r="D153" s="162" t="s">
        <v>1299</v>
      </c>
      <c r="E153" s="391" t="s">
        <v>1337</v>
      </c>
      <c r="F153" s="392"/>
      <c r="G153" s="392"/>
      <c r="H153" s="394"/>
      <c r="I153" s="161" t="s">
        <v>1648</v>
      </c>
      <c r="J153" s="167">
        <v>5</v>
      </c>
      <c r="K153" s="453"/>
      <c r="L153" s="454"/>
      <c r="M153" s="383">
        <f>ROUND($K$152*$J$152,2)</f>
        <v>0</v>
      </c>
      <c r="N153" s="432"/>
      <c r="O153" s="432"/>
      <c r="P153" s="432"/>
      <c r="Q153" s="99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7.25" hidden="1" customHeight="1">
      <c r="A154" s="16"/>
      <c r="B154" s="100">
        <v>18</v>
      </c>
      <c r="C154" s="161" t="s">
        <v>1651</v>
      </c>
      <c r="D154" s="162" t="s">
        <v>1338</v>
      </c>
      <c r="E154" s="449" t="s">
        <v>1339</v>
      </c>
      <c r="F154" s="432"/>
      <c r="G154" s="432"/>
      <c r="H154" s="432"/>
      <c r="I154" s="161" t="s">
        <v>1648</v>
      </c>
      <c r="J154" s="101">
        <v>10</v>
      </c>
      <c r="K154" s="446"/>
      <c r="L154" s="432"/>
      <c r="M154" s="383">
        <f>ROUND($K$154*$J$154,2)</f>
        <v>0</v>
      </c>
      <c r="N154" s="432"/>
      <c r="O154" s="432"/>
      <c r="P154" s="432"/>
      <c r="Q154" s="99"/>
      <c r="R154" s="16"/>
      <c r="S154" s="157"/>
      <c r="T154" s="158" t="s">
        <v>1515</v>
      </c>
      <c r="W154" s="159">
        <v>1.33E-3</v>
      </c>
      <c r="X154" s="159">
        <f>$W$154*$J$154</f>
        <v>1.3299999999999999E-2</v>
      </c>
      <c r="Y154" s="159">
        <v>0</v>
      </c>
      <c r="Z154" s="160">
        <f>$Y$154*$J$154</f>
        <v>0</v>
      </c>
      <c r="AO154" s="63" t="s">
        <v>1582</v>
      </c>
      <c r="AQ154" s="63" t="s">
        <v>1578</v>
      </c>
      <c r="AR154" s="63" t="s">
        <v>1536</v>
      </c>
      <c r="AV154" s="63" t="s">
        <v>1577</v>
      </c>
      <c r="BB154" s="107">
        <f>IF($T$154="základní",$M$154,0)</f>
        <v>0</v>
      </c>
      <c r="BC154" s="107">
        <f>IF($T$154="snížená",$M$154,0)</f>
        <v>0</v>
      </c>
      <c r="BD154" s="107">
        <f>IF($T$154="zákl. přenesená",$M$154,0)</f>
        <v>0</v>
      </c>
      <c r="BE154" s="107">
        <f>IF($T$154="sníž. přenesená",$M$154,0)</f>
        <v>0</v>
      </c>
      <c r="BF154" s="107">
        <f>IF($T$154="nulová",$M$154,0)</f>
        <v>0</v>
      </c>
      <c r="BG154" s="63" t="s">
        <v>1501</v>
      </c>
      <c r="BH154" s="107">
        <f>ROUND($K$154*$J$154,2)</f>
        <v>0</v>
      </c>
      <c r="BI154" s="63" t="s">
        <v>1582</v>
      </c>
      <c r="BJ154" s="63" t="s">
        <v>1860</v>
      </c>
    </row>
    <row r="155" spans="1:62" s="3" customFormat="1" ht="18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/>
      <c r="R155" s="16"/>
      <c r="S155" s="157"/>
      <c r="T155" s="158" t="s">
        <v>1515</v>
      </c>
      <c r="W155" s="159">
        <v>0</v>
      </c>
      <c r="X155" s="159">
        <f>$W$155*$J$155</f>
        <v>0</v>
      </c>
      <c r="Y155" s="159">
        <v>0</v>
      </c>
      <c r="Z155" s="160">
        <f>$Y$155*$J$155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0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ROUND($K$155*$J$155,2)</f>
        <v>0</v>
      </c>
      <c r="BI155" s="63" t="s">
        <v>1582</v>
      </c>
      <c r="BJ155" s="63" t="s">
        <v>1864</v>
      </c>
    </row>
    <row r="156" spans="1:62" s="3" customFormat="1" ht="15.75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/>
      <c r="R156" s="16"/>
      <c r="S156" s="157"/>
      <c r="T156" s="158" t="s">
        <v>1515</v>
      </c>
      <c r="W156" s="159">
        <v>0</v>
      </c>
      <c r="X156" s="159">
        <f>$W$156*$J$156</f>
        <v>0</v>
      </c>
      <c r="Y156" s="159">
        <v>0</v>
      </c>
      <c r="Z156" s="160">
        <f>$Y$156*$J$156</f>
        <v>0</v>
      </c>
      <c r="AO156" s="63" t="s">
        <v>1582</v>
      </c>
      <c r="AQ156" s="63" t="s">
        <v>1578</v>
      </c>
      <c r="AR156" s="63" t="s">
        <v>1536</v>
      </c>
      <c r="AV156" s="63" t="s">
        <v>1577</v>
      </c>
      <c r="BB156" s="107">
        <f>IF($T$156="základní",$M$156,0)</f>
        <v>0</v>
      </c>
      <c r="BC156" s="107">
        <f>IF($T$156="snížená",$M$156,0)</f>
        <v>0</v>
      </c>
      <c r="BD156" s="107">
        <f>IF($T$156="zákl. přenesená",$M$156,0)</f>
        <v>0</v>
      </c>
      <c r="BE156" s="107">
        <f>IF($T$156="sníž. přenesená",$M$156,0)</f>
        <v>0</v>
      </c>
      <c r="BF156" s="107">
        <f>IF($T$156="nulová",$M$156,0)</f>
        <v>0</v>
      </c>
      <c r="BG156" s="63" t="s">
        <v>1501</v>
      </c>
      <c r="BH156" s="107">
        <f>ROUND($K$156*$J$156,2)</f>
        <v>0</v>
      </c>
      <c r="BI156" s="63" t="s">
        <v>1582</v>
      </c>
      <c r="BJ156" s="63" t="s">
        <v>1880</v>
      </c>
    </row>
    <row r="157" spans="1:62" s="87" customFormat="1" ht="30.75" hidden="1" customHeight="1">
      <c r="A157" s="149"/>
      <c r="C157" s="156" t="s">
        <v>1559</v>
      </c>
      <c r="E157" s="391"/>
      <c r="F157" s="392"/>
      <c r="G157" s="392"/>
      <c r="H157" s="394"/>
      <c r="M157" s="447">
        <f>$BH$157</f>
        <v>0</v>
      </c>
      <c r="N157" s="448"/>
      <c r="O157" s="448"/>
      <c r="P157" s="448"/>
      <c r="R157" s="149"/>
      <c r="S157" s="151"/>
      <c r="V157" s="152">
        <f>SUM($V$158:$V$162)</f>
        <v>0</v>
      </c>
      <c r="X157" s="152">
        <f>SUM($X$158:$X$162)</f>
        <v>0</v>
      </c>
      <c r="Z157" s="153">
        <f>SUM($Z$158:$Z$162)</f>
        <v>0</v>
      </c>
      <c r="AO157" s="154" t="s">
        <v>1536</v>
      </c>
      <c r="AQ157" s="154" t="s">
        <v>1530</v>
      </c>
      <c r="AR157" s="154" t="s">
        <v>1501</v>
      </c>
      <c r="AV157" s="154" t="s">
        <v>1577</v>
      </c>
      <c r="BH157" s="155">
        <f>SUM($BH$158:$BH$162)</f>
        <v>0</v>
      </c>
    </row>
    <row r="158" spans="1:62" s="3" customFormat="1" ht="39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2.7E-4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0</v>
      </c>
      <c r="BI158" s="63" t="s">
        <v>1582</v>
      </c>
      <c r="BJ158" s="63" t="s">
        <v>1892</v>
      </c>
    </row>
    <row r="159" spans="1:62" s="3" customFormat="1" ht="27" hidden="1" customHeight="1">
      <c r="A159" s="16"/>
      <c r="B159" s="100"/>
      <c r="C159" s="100"/>
      <c r="D159" s="98"/>
      <c r="E159" s="391"/>
      <c r="F159" s="392"/>
      <c r="G159" s="392"/>
      <c r="H159" s="394"/>
      <c r="I159" s="100"/>
      <c r="J159" s="101"/>
      <c r="K159" s="446"/>
      <c r="L159" s="432"/>
      <c r="M159" s="383">
        <f>ROUND($K$159*$J$159,2)</f>
        <v>0</v>
      </c>
      <c r="N159" s="432"/>
      <c r="O159" s="432"/>
      <c r="P159" s="432"/>
      <c r="Q159" s="99" t="s">
        <v>1595</v>
      </c>
      <c r="R159" s="16"/>
      <c r="S159" s="157"/>
      <c r="T159" s="158" t="s">
        <v>1515</v>
      </c>
      <c r="W159" s="159">
        <v>2.2000000000000001E-4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0</v>
      </c>
      <c r="BI159" s="63" t="s">
        <v>1582</v>
      </c>
      <c r="BJ159" s="63" t="s">
        <v>1900</v>
      </c>
    </row>
    <row r="160" spans="1:62" s="3" customFormat="1" ht="27" hidden="1" customHeight="1">
      <c r="A160" s="16"/>
      <c r="B160" s="100"/>
      <c r="C160" s="100"/>
      <c r="D160" s="98"/>
      <c r="E160" s="391"/>
      <c r="F160" s="392"/>
      <c r="G160" s="392"/>
      <c r="H160" s="394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1595</v>
      </c>
      <c r="R160" s="16"/>
      <c r="S160" s="157"/>
      <c r="T160" s="158" t="s">
        <v>1515</v>
      </c>
      <c r="W160" s="159">
        <v>2.1000000000000001E-4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0</v>
      </c>
      <c r="BI160" s="63" t="s">
        <v>1582</v>
      </c>
      <c r="BJ160" s="63" t="s">
        <v>1904</v>
      </c>
    </row>
    <row r="161" spans="1:62" s="3" customFormat="1" ht="15.75" hidden="1" customHeight="1">
      <c r="A161" s="16"/>
      <c r="B161" s="100"/>
      <c r="C161" s="100"/>
      <c r="D161" s="98"/>
      <c r="E161" s="391"/>
      <c r="F161" s="392"/>
      <c r="G161" s="392"/>
      <c r="H161" s="394"/>
      <c r="I161" s="100"/>
      <c r="J161" s="101"/>
      <c r="K161" s="446"/>
      <c r="L161" s="432"/>
      <c r="M161" s="383">
        <f>ROUND($K$161*$J$161,2)</f>
        <v>0</v>
      </c>
      <c r="N161" s="432"/>
      <c r="O161" s="432"/>
      <c r="P161" s="432"/>
      <c r="Q161" s="99" t="s">
        <v>1595</v>
      </c>
      <c r="R161" s="16"/>
      <c r="S161" s="157"/>
      <c r="T161" s="158" t="s">
        <v>1515</v>
      </c>
      <c r="W161" s="159">
        <v>2.4000000000000001E-4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0</v>
      </c>
      <c r="BI161" s="63" t="s">
        <v>1582</v>
      </c>
      <c r="BJ161" s="63" t="s">
        <v>1916</v>
      </c>
    </row>
    <row r="162" spans="1:62" s="3" customFormat="1" ht="27" hidden="1" customHeight="1">
      <c r="A162" s="16"/>
      <c r="B162" s="100"/>
      <c r="C162" s="100"/>
      <c r="D162" s="98"/>
      <c r="E162" s="391"/>
      <c r="F162" s="392"/>
      <c r="G162" s="392"/>
      <c r="H162" s="394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1619</v>
      </c>
    </row>
    <row r="163" spans="1:62" s="87" customFormat="1" ht="30.75" hidden="1" customHeight="1">
      <c r="A163" s="149"/>
      <c r="C163" s="156" t="s">
        <v>1626</v>
      </c>
      <c r="E163" s="391"/>
      <c r="F163" s="392"/>
      <c r="G163" s="392"/>
      <c r="H163" s="394"/>
      <c r="M163" s="447">
        <f>$BH$163</f>
        <v>0</v>
      </c>
      <c r="N163" s="448"/>
      <c r="O163" s="448"/>
      <c r="P163" s="448"/>
      <c r="R163" s="149"/>
      <c r="S163" s="151"/>
      <c r="V163" s="152">
        <f>SUM($V$164:$V$166)</f>
        <v>0</v>
      </c>
      <c r="X163" s="152">
        <f>SUM($X$164:$X$166)</f>
        <v>0</v>
      </c>
      <c r="Z163" s="153">
        <f>SUM($Z$164:$Z$166)</f>
        <v>0</v>
      </c>
      <c r="AO163" s="154" t="s">
        <v>1536</v>
      </c>
      <c r="AQ163" s="154" t="s">
        <v>1530</v>
      </c>
      <c r="AR163" s="154" t="s">
        <v>1501</v>
      </c>
      <c r="AV163" s="154" t="s">
        <v>1577</v>
      </c>
      <c r="BH163" s="155">
        <f>SUM($BH$164:$BH$166)</f>
        <v>0</v>
      </c>
    </row>
    <row r="164" spans="1:62" s="3" customFormat="1" ht="27" hidden="1" customHeight="1">
      <c r="A164" s="16"/>
      <c r="B164" s="100"/>
      <c r="C164" s="100"/>
      <c r="D164" s="98"/>
      <c r="E164" s="449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1768</v>
      </c>
      <c r="R164" s="16"/>
      <c r="S164" s="157"/>
      <c r="T164" s="158" t="s">
        <v>1515</v>
      </c>
      <c r="W164" s="159">
        <v>6.9999999999999994E-5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1922</v>
      </c>
    </row>
    <row r="165" spans="1:62" s="3" customFormat="1" ht="27" hidden="1" customHeight="1">
      <c r="A165" s="16"/>
      <c r="B165" s="171"/>
      <c r="C165" s="171"/>
      <c r="D165" s="172"/>
      <c r="E165" s="445"/>
      <c r="F165" s="450"/>
      <c r="G165" s="450"/>
      <c r="H165" s="450"/>
      <c r="I165" s="171"/>
      <c r="J165" s="173"/>
      <c r="K165" s="451"/>
      <c r="L165" s="450"/>
      <c r="M165" s="452">
        <f>ROUND($K$165*$J$165,2)</f>
        <v>0</v>
      </c>
      <c r="N165" s="432"/>
      <c r="O165" s="432"/>
      <c r="P165" s="432"/>
      <c r="Q165" s="99"/>
      <c r="R165" s="16"/>
      <c r="S165" s="157"/>
      <c r="T165" s="158" t="s">
        <v>1515</v>
      </c>
      <c r="W165" s="159">
        <v>1.6000000000000001E-3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1654</v>
      </c>
      <c r="AQ165" s="63" t="s">
        <v>1651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1926</v>
      </c>
    </row>
    <row r="166" spans="1:62" s="3" customFormat="1" ht="27" hidden="1" customHeight="1">
      <c r="A166" s="16"/>
      <c r="B166" s="100"/>
      <c r="C166" s="100"/>
      <c r="D166" s="98"/>
      <c r="E166" s="431"/>
      <c r="F166" s="432"/>
      <c r="G166" s="432"/>
      <c r="H166" s="432"/>
      <c r="I166" s="100"/>
      <c r="J166" s="101"/>
      <c r="K166" s="446"/>
      <c r="L166" s="432"/>
      <c r="M166" s="383">
        <f>ROUND($K$166*$J$166,2)</f>
        <v>0</v>
      </c>
      <c r="N166" s="432"/>
      <c r="O166" s="432"/>
      <c r="P166" s="432"/>
      <c r="Q166" s="99" t="s">
        <v>1768</v>
      </c>
      <c r="R166" s="16"/>
      <c r="S166" s="157"/>
      <c r="T166" s="158" t="s">
        <v>1515</v>
      </c>
      <c r="W166" s="159">
        <v>0</v>
      </c>
      <c r="X166" s="159">
        <f>$W$166*$J$166</f>
        <v>0</v>
      </c>
      <c r="Y166" s="159">
        <v>0</v>
      </c>
      <c r="Z166" s="160">
        <f>$Y$166*$J$166</f>
        <v>0</v>
      </c>
      <c r="AO166" s="63" t="s">
        <v>1582</v>
      </c>
      <c r="AQ166" s="63" t="s">
        <v>1578</v>
      </c>
      <c r="AR166" s="63" t="s">
        <v>1536</v>
      </c>
      <c r="AV166" s="63" t="s">
        <v>1577</v>
      </c>
      <c r="BB166" s="107">
        <f>IF($T$166="základní",$M$166,0)</f>
        <v>0</v>
      </c>
      <c r="BC166" s="107">
        <f>IF($T$166="snížená",$M$166,0)</f>
        <v>0</v>
      </c>
      <c r="BD166" s="107">
        <f>IF($T$166="zákl. přenesená",$M$166,0)</f>
        <v>0</v>
      </c>
      <c r="BE166" s="107">
        <f>IF($T$166="sníž. přenesená",$M$166,0)</f>
        <v>0</v>
      </c>
      <c r="BF166" s="107">
        <f>IF($T$166="nulová",$M$166,0)</f>
        <v>0</v>
      </c>
      <c r="BG166" s="63" t="s">
        <v>1501</v>
      </c>
      <c r="BH166" s="107">
        <f>ROUND($K$166*$J$166,2)</f>
        <v>0</v>
      </c>
      <c r="BI166" s="63" t="s">
        <v>1582</v>
      </c>
      <c r="BJ166" s="63" t="s">
        <v>1930</v>
      </c>
    </row>
    <row r="167" spans="1:62" s="87" customFormat="1" ht="30.75" hidden="1" customHeight="1">
      <c r="A167" s="149"/>
      <c r="C167" s="156" t="s">
        <v>1627</v>
      </c>
      <c r="M167" s="447">
        <f>$BH$167</f>
        <v>0</v>
      </c>
      <c r="N167" s="448"/>
      <c r="O167" s="448"/>
      <c r="P167" s="448"/>
      <c r="R167" s="149"/>
      <c r="S167" s="151"/>
      <c r="V167" s="152">
        <f>SUM($V$168:$V$169)</f>
        <v>0</v>
      </c>
      <c r="X167" s="152">
        <f>SUM($X$168:$X$169)</f>
        <v>0</v>
      </c>
      <c r="Z167" s="153">
        <f>SUM($Z$168:$Z$169)</f>
        <v>0</v>
      </c>
      <c r="AO167" s="154" t="s">
        <v>1536</v>
      </c>
      <c r="AQ167" s="154" t="s">
        <v>1530</v>
      </c>
      <c r="AR167" s="154" t="s">
        <v>1501</v>
      </c>
      <c r="AV167" s="154" t="s">
        <v>1577</v>
      </c>
      <c r="BH167" s="155">
        <f>SUM($BH$168:$BH$169)</f>
        <v>0</v>
      </c>
    </row>
    <row r="168" spans="1:62" s="3" customFormat="1" ht="27" hidden="1" customHeight="1">
      <c r="A168" s="16"/>
      <c r="B168" s="100"/>
      <c r="C168" s="100"/>
      <c r="D168" s="98"/>
      <c r="E168" s="431"/>
      <c r="F168" s="432"/>
      <c r="G168" s="432"/>
      <c r="H168" s="432"/>
      <c r="I168" s="100"/>
      <c r="J168" s="101"/>
      <c r="K168" s="446"/>
      <c r="L168" s="432"/>
      <c r="M168" s="383">
        <f>ROUND($K$168*$J$168,2)</f>
        <v>0</v>
      </c>
      <c r="N168" s="432"/>
      <c r="O168" s="432"/>
      <c r="P168" s="432"/>
      <c r="Q168" s="99" t="s">
        <v>1595</v>
      </c>
      <c r="R168" s="16"/>
      <c r="S168" s="157"/>
      <c r="T168" s="158" t="s">
        <v>1515</v>
      </c>
      <c r="W168" s="159">
        <v>2.7E-4</v>
      </c>
      <c r="X168" s="159">
        <f>$W$168*$J$168</f>
        <v>0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1934</v>
      </c>
    </row>
    <row r="169" spans="1:62" s="3" customFormat="1" ht="39" hidden="1" customHeight="1">
      <c r="A169" s="16"/>
      <c r="B169" s="100"/>
      <c r="C169" s="100"/>
      <c r="D169" s="98"/>
      <c r="E169" s="431"/>
      <c r="F169" s="432"/>
      <c r="G169" s="432"/>
      <c r="H169" s="432"/>
      <c r="I169" s="100"/>
      <c r="J169" s="101"/>
      <c r="K169" s="446"/>
      <c r="L169" s="432"/>
      <c r="M169" s="383">
        <f>ROUND($K$169*$J$169,2)</f>
        <v>0</v>
      </c>
      <c r="N169" s="432"/>
      <c r="O169" s="432"/>
      <c r="P169" s="432"/>
      <c r="Q169" s="99" t="s">
        <v>1595</v>
      </c>
      <c r="R169" s="16"/>
      <c r="S169" s="157"/>
      <c r="T169" s="174" t="s">
        <v>1515</v>
      </c>
      <c r="U169" s="110"/>
      <c r="V169" s="110"/>
      <c r="W169" s="175">
        <v>1.2E-4</v>
      </c>
      <c r="X169" s="175">
        <f>$W$169*$J$169</f>
        <v>0</v>
      </c>
      <c r="Y169" s="175">
        <v>0</v>
      </c>
      <c r="Z169" s="176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1937</v>
      </c>
    </row>
    <row r="170" spans="1:62" s="3" customFormat="1" ht="7.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16"/>
    </row>
  </sheetData>
  <mergeCells count="304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K90:L90"/>
    <mergeCell ref="M90:P90"/>
    <mergeCell ref="E91:H91"/>
    <mergeCell ref="K91:L91"/>
    <mergeCell ref="M91:P91"/>
    <mergeCell ref="E92:H92"/>
    <mergeCell ref="K92:L92"/>
    <mergeCell ref="M92:P92"/>
    <mergeCell ref="E93:H93"/>
    <mergeCell ref="M93:P93"/>
    <mergeCell ref="E94:H94"/>
    <mergeCell ref="K94:L94"/>
    <mergeCell ref="M94:P94"/>
    <mergeCell ref="K93:L93"/>
    <mergeCell ref="E97:H97"/>
    <mergeCell ref="M97:P97"/>
    <mergeCell ref="K95:L95"/>
    <mergeCell ref="K96:L96"/>
    <mergeCell ref="K97:L97"/>
    <mergeCell ref="E95:H95"/>
    <mergeCell ref="M95:P95"/>
    <mergeCell ref="E96:H96"/>
    <mergeCell ref="M96:P96"/>
    <mergeCell ref="E100:H100"/>
    <mergeCell ref="K100:L100"/>
    <mergeCell ref="M100:P100"/>
    <mergeCell ref="K99:L99"/>
    <mergeCell ref="E98:H98"/>
    <mergeCell ref="K98:L98"/>
    <mergeCell ref="M98:P98"/>
    <mergeCell ref="E99:H99"/>
    <mergeCell ref="M99:P99"/>
    <mergeCell ref="E103:H103"/>
    <mergeCell ref="M103:P103"/>
    <mergeCell ref="K101:L101"/>
    <mergeCell ref="K102:L102"/>
    <mergeCell ref="K103:L103"/>
    <mergeCell ref="E101:H101"/>
    <mergeCell ref="M101:P101"/>
    <mergeCell ref="E102:H102"/>
    <mergeCell ref="M102:P102"/>
    <mergeCell ref="E106:H106"/>
    <mergeCell ref="M106:P106"/>
    <mergeCell ref="K104:L104"/>
    <mergeCell ref="K105:L105"/>
    <mergeCell ref="K106:L106"/>
    <mergeCell ref="E104:H104"/>
    <mergeCell ref="M104:P104"/>
    <mergeCell ref="E105:H105"/>
    <mergeCell ref="M105:P105"/>
    <mergeCell ref="K107:L107"/>
    <mergeCell ref="K109:L109"/>
    <mergeCell ref="E107:H107"/>
    <mergeCell ref="M107:P107"/>
    <mergeCell ref="E108:H108"/>
    <mergeCell ref="K108:L108"/>
    <mergeCell ref="M108:P108"/>
    <mergeCell ref="E110:H110"/>
    <mergeCell ref="M110:P110"/>
    <mergeCell ref="E111:H111"/>
    <mergeCell ref="E112:H112"/>
    <mergeCell ref="M112:P112"/>
    <mergeCell ref="E109:H109"/>
    <mergeCell ref="M109:P109"/>
    <mergeCell ref="E113:H113"/>
    <mergeCell ref="M113:P113"/>
    <mergeCell ref="K110:L110"/>
    <mergeCell ref="E114:H114"/>
    <mergeCell ref="M114:P114"/>
    <mergeCell ref="M111:P111"/>
    <mergeCell ref="K111:L111"/>
    <mergeCell ref="K112:L112"/>
    <mergeCell ref="K113:L113"/>
    <mergeCell ref="K114:L114"/>
    <mergeCell ref="E115:H115"/>
    <mergeCell ref="M115:P115"/>
    <mergeCell ref="E116:H116"/>
    <mergeCell ref="M116:P116"/>
    <mergeCell ref="K115:L115"/>
    <mergeCell ref="K116:L116"/>
    <mergeCell ref="E117:H117"/>
    <mergeCell ref="M117:P117"/>
    <mergeCell ref="E118:H118"/>
    <mergeCell ref="M118:P118"/>
    <mergeCell ref="E119:H119"/>
    <mergeCell ref="M119:P119"/>
    <mergeCell ref="K117:L117"/>
    <mergeCell ref="K118:L118"/>
    <mergeCell ref="K124:L124"/>
    <mergeCell ref="E120:H120"/>
    <mergeCell ref="M120:P120"/>
    <mergeCell ref="E121:H121"/>
    <mergeCell ref="M121:P121"/>
    <mergeCell ref="E122:H122"/>
    <mergeCell ref="K122:L122"/>
    <mergeCell ref="M122:P122"/>
    <mergeCell ref="K120:L120"/>
    <mergeCell ref="K121:L121"/>
    <mergeCell ref="E123:H123"/>
    <mergeCell ref="M123:P123"/>
    <mergeCell ref="E124:H124"/>
    <mergeCell ref="M124:P124"/>
    <mergeCell ref="M126:P126"/>
    <mergeCell ref="E127:H127"/>
    <mergeCell ref="K127:L127"/>
    <mergeCell ref="M127:P127"/>
    <mergeCell ref="M125:P125"/>
    <mergeCell ref="K123:L123"/>
    <mergeCell ref="M128:P128"/>
    <mergeCell ref="E129:H129"/>
    <mergeCell ref="K129:L129"/>
    <mergeCell ref="M129:P129"/>
    <mergeCell ref="E125:H125"/>
    <mergeCell ref="K125:L125"/>
    <mergeCell ref="E128:H128"/>
    <mergeCell ref="K128:L128"/>
    <mergeCell ref="E130:H130"/>
    <mergeCell ref="K130:L130"/>
    <mergeCell ref="M130:P130"/>
    <mergeCell ref="E131:H131"/>
    <mergeCell ref="K131:L131"/>
    <mergeCell ref="M131:P131"/>
    <mergeCell ref="E132:H132"/>
    <mergeCell ref="K132:L132"/>
    <mergeCell ref="M132:P132"/>
    <mergeCell ref="E133:H133"/>
    <mergeCell ref="K133:L133"/>
    <mergeCell ref="M133:P133"/>
    <mergeCell ref="M136:P136"/>
    <mergeCell ref="E137:H137"/>
    <mergeCell ref="K137:L137"/>
    <mergeCell ref="M137:P137"/>
    <mergeCell ref="E134:H134"/>
    <mergeCell ref="K134:L134"/>
    <mergeCell ref="M134:P134"/>
    <mergeCell ref="E135:H135"/>
    <mergeCell ref="K135:L135"/>
    <mergeCell ref="M135:P135"/>
    <mergeCell ref="E138:H138"/>
    <mergeCell ref="K138:L138"/>
    <mergeCell ref="M138:P138"/>
    <mergeCell ref="E139:H139"/>
    <mergeCell ref="K139:L139"/>
    <mergeCell ref="M139:P139"/>
    <mergeCell ref="E142:H142"/>
    <mergeCell ref="M142:P142"/>
    <mergeCell ref="E143:H143"/>
    <mergeCell ref="M143:P143"/>
    <mergeCell ref="E140:H140"/>
    <mergeCell ref="K140:L140"/>
    <mergeCell ref="M140:P140"/>
    <mergeCell ref="E141:H141"/>
    <mergeCell ref="K141:L141"/>
    <mergeCell ref="M141:P141"/>
    <mergeCell ref="E146:H146"/>
    <mergeCell ref="M146:P146"/>
    <mergeCell ref="E147:H147"/>
    <mergeCell ref="K147:L147"/>
    <mergeCell ref="M147:P147"/>
    <mergeCell ref="E144:H144"/>
    <mergeCell ref="M144:P144"/>
    <mergeCell ref="E145:H145"/>
    <mergeCell ref="M145:P145"/>
    <mergeCell ref="E148:H148"/>
    <mergeCell ref="K148:L148"/>
    <mergeCell ref="M148:P148"/>
    <mergeCell ref="E149:H149"/>
    <mergeCell ref="K149:L149"/>
    <mergeCell ref="M149:P149"/>
    <mergeCell ref="E150:H150"/>
    <mergeCell ref="K150:L150"/>
    <mergeCell ref="M150:P150"/>
    <mergeCell ref="E151:H151"/>
    <mergeCell ref="K151:L151"/>
    <mergeCell ref="M151:P151"/>
    <mergeCell ref="M155:P155"/>
    <mergeCell ref="E152:H152"/>
    <mergeCell ref="K152:L152"/>
    <mergeCell ref="M152:P152"/>
    <mergeCell ref="E153:H153"/>
    <mergeCell ref="K153:L153"/>
    <mergeCell ref="M153:P153"/>
    <mergeCell ref="E156:H156"/>
    <mergeCell ref="K156:L156"/>
    <mergeCell ref="M156:P156"/>
    <mergeCell ref="E157:H157"/>
    <mergeCell ref="M157:P157"/>
    <mergeCell ref="E154:H154"/>
    <mergeCell ref="K154:L154"/>
    <mergeCell ref="M154:P154"/>
    <mergeCell ref="E155:H155"/>
    <mergeCell ref="K155:L155"/>
    <mergeCell ref="M161:P161"/>
    <mergeCell ref="E158:H158"/>
    <mergeCell ref="K158:L158"/>
    <mergeCell ref="M158:P158"/>
    <mergeCell ref="E159:H159"/>
    <mergeCell ref="K159:L159"/>
    <mergeCell ref="M159:P159"/>
    <mergeCell ref="E162:H162"/>
    <mergeCell ref="K162:L162"/>
    <mergeCell ref="M162:P162"/>
    <mergeCell ref="E163:H163"/>
    <mergeCell ref="M163:P163"/>
    <mergeCell ref="E160:H160"/>
    <mergeCell ref="K160:L160"/>
    <mergeCell ref="M160:P160"/>
    <mergeCell ref="E161:H161"/>
    <mergeCell ref="K161:L161"/>
    <mergeCell ref="E169:H169"/>
    <mergeCell ref="K169:L169"/>
    <mergeCell ref="M169:P169"/>
    <mergeCell ref="E166:H166"/>
    <mergeCell ref="K166:L166"/>
    <mergeCell ref="M166:P166"/>
    <mergeCell ref="M167:P167"/>
    <mergeCell ref="K119:L119"/>
    <mergeCell ref="E168:H168"/>
    <mergeCell ref="K168:L168"/>
    <mergeCell ref="M168:P168"/>
    <mergeCell ref="E164:H164"/>
    <mergeCell ref="K164:L164"/>
    <mergeCell ref="M164:P164"/>
    <mergeCell ref="E165:H165"/>
    <mergeCell ref="K165:L165"/>
    <mergeCell ref="M165:P165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22"/>
  <sheetViews>
    <sheetView showGridLines="0" view="pageBreakPreview" zoomScaleNormal="90" zoomScaleSheetLayoutView="100" workbookViewId="0">
      <pane ySplit="1" topLeftCell="A109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6.6640625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1007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1002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ROUNDUP($L$77,2)</f>
        <v>122130.7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SUM($AX$77:$AX$121)</f>
        <v>122130.69663999998</v>
      </c>
      <c r="H25" s="348"/>
      <c r="I25" s="348"/>
      <c r="L25" s="421">
        <f>G25*0.21</f>
        <v>25647.446294399993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SUM($AY$77:$AY$121)</f>
        <v>0</v>
      </c>
      <c r="H26" s="348"/>
      <c r="I26" s="348"/>
      <c r="L26" s="421">
        <f>SUM($AY$77:$AY$121)*$E$26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SUM($AZ$77:$AZ$121)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SUM($BA$77:$BA$121)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SUM($BB$77:$BB$121)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147778.15000000002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132121-5_1 - SPŠD Křimice - PS - SO 09 Sauna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ROUNDUP($L$77,2)</f>
        <v>122130.7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ROUNDUP($L$78,2)</f>
        <v>2678.94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ROUNDUP($L$79,2)</f>
        <v>2043.44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ROUNDUP($L$81,2)</f>
        <v>635.5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ROUNDUP($L$84,2)</f>
        <v>119451.76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1625</v>
      </c>
      <c r="G54" s="400"/>
      <c r="H54" s="401"/>
      <c r="I54" s="401"/>
      <c r="J54" s="400"/>
      <c r="K54" s="401"/>
      <c r="L54" s="400">
        <f>ROUNDUP($L$85,2)</f>
        <v>100353.24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1557</v>
      </c>
      <c r="G55" s="400"/>
      <c r="H55" s="401"/>
      <c r="I55" s="401"/>
      <c r="J55" s="400"/>
      <c r="K55" s="401"/>
      <c r="L55" s="400">
        <f>ROUNDUP($L$90,2)</f>
        <v>13115.33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1558</v>
      </c>
      <c r="G56" s="400"/>
      <c r="H56" s="401"/>
      <c r="I56" s="401"/>
      <c r="J56" s="400"/>
      <c r="K56" s="401"/>
      <c r="L56" s="400">
        <f>ROUNDUP($L$100,2)</f>
        <v>4320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1559</v>
      </c>
      <c r="G57" s="400"/>
      <c r="H57" s="401"/>
      <c r="I57" s="401"/>
      <c r="J57" s="400"/>
      <c r="K57" s="401"/>
      <c r="L57" s="400">
        <f>ROUNDUP($L$109,2)</f>
        <v>562.32000000000005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1626</v>
      </c>
      <c r="G58" s="400"/>
      <c r="H58" s="401"/>
      <c r="I58" s="401"/>
      <c r="J58" s="400"/>
      <c r="K58" s="401"/>
      <c r="L58" s="400">
        <f>ROUNDUP($L$115,2)</f>
        <v>285.79000000000002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1627</v>
      </c>
      <c r="G59" s="400"/>
      <c r="H59" s="401"/>
      <c r="I59" s="401"/>
      <c r="J59" s="400"/>
      <c r="K59" s="401"/>
      <c r="L59" s="400">
        <f>ROUNDUP($L$119,2)</f>
        <v>815.08</v>
      </c>
      <c r="M59" s="401"/>
      <c r="N59" s="401"/>
      <c r="O59" s="401"/>
      <c r="P59" s="401"/>
      <c r="Q59" s="77"/>
    </row>
    <row r="60" spans="1:40" s="3" customFormat="1" ht="22.5" customHeight="1">
      <c r="A60" s="16"/>
      <c r="Q60" s="19"/>
    </row>
    <row r="61" spans="1:40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58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58" s="3" customFormat="1" ht="37.5" customHeight="1">
      <c r="A66" s="16"/>
      <c r="B66" s="362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58" s="3" customFormat="1" ht="7.5" customHeight="1">
      <c r="A67" s="16"/>
      <c r="R67" s="16"/>
    </row>
    <row r="68" spans="1:58" s="3" customFormat="1" ht="15" customHeight="1">
      <c r="A68" s="16"/>
      <c r="B68" s="12" t="s">
        <v>1499</v>
      </c>
      <c r="E68" s="409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58" s="3" customFormat="1" ht="15" customHeight="1">
      <c r="A69" s="16"/>
      <c r="B69" s="11" t="s">
        <v>1550</v>
      </c>
      <c r="E69" s="355" t="str">
        <f>$E$5</f>
        <v>132121-5_1 - SPŠD Křimice - PS - SO 09 Sauna - Technologie vytápění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58" s="3" customFormat="1" ht="7.5" customHeight="1">
      <c r="A70" s="16"/>
      <c r="R70" s="16"/>
    </row>
    <row r="71" spans="1:58" s="3" customFormat="1" ht="18.75" customHeight="1">
      <c r="A71" s="16"/>
      <c r="B71" s="12" t="s">
        <v>1502</v>
      </c>
      <c r="E71" s="13" t="s">
        <v>319</v>
      </c>
      <c r="J71" s="12" t="s">
        <v>1504</v>
      </c>
      <c r="L71" s="347">
        <f>IF($N$8="","",$N$8)</f>
        <v>41426</v>
      </c>
      <c r="M71" s="348"/>
      <c r="N71" s="348"/>
      <c r="O71" s="348"/>
      <c r="R71" s="16"/>
    </row>
    <row r="72" spans="1:58" s="3" customFormat="1" ht="7.5" customHeight="1">
      <c r="A72" s="16"/>
      <c r="R72" s="16"/>
    </row>
    <row r="73" spans="1:58" s="3" customFormat="1" ht="15.75" customHeight="1">
      <c r="A73" s="16"/>
      <c r="B73" s="12" t="s">
        <v>1507</v>
      </c>
      <c r="E73" s="2" t="s">
        <v>320</v>
      </c>
      <c r="J73" s="12" t="s">
        <v>1511</v>
      </c>
      <c r="L73" s="430"/>
      <c r="M73" s="430"/>
      <c r="N73" s="430"/>
      <c r="O73" s="430"/>
      <c r="P73" s="430"/>
      <c r="R73" s="16"/>
    </row>
    <row r="74" spans="1:58" s="3" customFormat="1" ht="15" customHeight="1">
      <c r="A74" s="16"/>
      <c r="B74" s="12" t="s">
        <v>1510</v>
      </c>
      <c r="E74" s="13" t="str">
        <f>IF($D$14="","",$D$14)</f>
        <v/>
      </c>
      <c r="R74" s="16"/>
    </row>
    <row r="75" spans="1:58" s="3" customFormat="1" ht="11.25" customHeight="1">
      <c r="A75" s="16"/>
      <c r="R75" s="16"/>
    </row>
    <row r="76" spans="1:58" s="78" customFormat="1" ht="30" customHeight="1">
      <c r="A76" s="79"/>
      <c r="B76" s="80" t="s">
        <v>1560</v>
      </c>
      <c r="C76" s="81" t="s">
        <v>1528</v>
      </c>
      <c r="D76" s="81" t="s">
        <v>1524</v>
      </c>
      <c r="E76" s="410" t="s">
        <v>1561</v>
      </c>
      <c r="F76" s="411"/>
      <c r="G76" s="411"/>
      <c r="H76" s="411"/>
      <c r="I76" s="81" t="s">
        <v>1562</v>
      </c>
      <c r="J76" s="81" t="s">
        <v>1563</v>
      </c>
      <c r="K76" s="410" t="s">
        <v>1567</v>
      </c>
      <c r="L76" s="410"/>
      <c r="M76" s="410" t="s">
        <v>1567</v>
      </c>
      <c r="N76" s="410"/>
      <c r="O76" s="410" t="s">
        <v>1564</v>
      </c>
      <c r="P76" s="411"/>
      <c r="Q76" s="82" t="s">
        <v>1565</v>
      </c>
      <c r="R76" s="79"/>
      <c r="S76" s="42" t="s">
        <v>1566</v>
      </c>
      <c r="T76" s="43" t="s">
        <v>1514</v>
      </c>
      <c r="U76" s="43" t="s">
        <v>1567</v>
      </c>
      <c r="V76" s="43" t="s">
        <v>1568</v>
      </c>
      <c r="W76" s="43" t="s">
        <v>1569</v>
      </c>
      <c r="X76" s="43" t="s">
        <v>1570</v>
      </c>
      <c r="Y76" s="43" t="s">
        <v>1571</v>
      </c>
      <c r="Z76" s="43" t="s">
        <v>1572</v>
      </c>
      <c r="AA76" s="43" t="s">
        <v>1573</v>
      </c>
      <c r="AB76" s="43" t="s">
        <v>1574</v>
      </c>
      <c r="AC76" s="44" t="s">
        <v>1575</v>
      </c>
    </row>
    <row r="77" spans="1:58" s="3" customFormat="1" ht="30" customHeight="1">
      <c r="A77" s="16"/>
      <c r="B77" s="47" t="s">
        <v>513</v>
      </c>
      <c r="L77" s="414">
        <f>$BD$77</f>
        <v>122130.7</v>
      </c>
      <c r="M77" s="348"/>
      <c r="N77" s="348"/>
      <c r="O77" s="348"/>
      <c r="P77" s="348"/>
      <c r="R77" s="16"/>
      <c r="S77" s="46"/>
      <c r="T77" s="37"/>
      <c r="U77" s="37"/>
      <c r="V77" s="83">
        <f>$V$78+$V$84</f>
        <v>122130.7</v>
      </c>
      <c r="W77" s="83">
        <f>$W$78+$W$84</f>
        <v>0</v>
      </c>
      <c r="X77" s="37"/>
      <c r="Y77" s="84">
        <f>$Y$78+$Y$84</f>
        <v>0</v>
      </c>
      <c r="Z77" s="37"/>
      <c r="AA77" s="84">
        <f>$AA$78+$AA$84</f>
        <v>1.1473899999999999</v>
      </c>
      <c r="AB77" s="37"/>
      <c r="AC77" s="85">
        <f>$AC$78+$AC$84</f>
        <v>0</v>
      </c>
      <c r="AM77" s="3" t="s">
        <v>1530</v>
      </c>
      <c r="AN77" s="3" t="s">
        <v>1555</v>
      </c>
      <c r="BD77" s="86">
        <f>$BD$78+$BD$84</f>
        <v>122130.7</v>
      </c>
    </row>
    <row r="78" spans="1:58" s="87" customFormat="1" ht="37.5" customHeight="1">
      <c r="A78" s="88"/>
      <c r="C78" s="89" t="s">
        <v>1620</v>
      </c>
      <c r="L78" s="436">
        <f>$BD$78</f>
        <v>2678.94</v>
      </c>
      <c r="M78" s="434"/>
      <c r="N78" s="434"/>
      <c r="O78" s="437" t="s">
        <v>1576</v>
      </c>
      <c r="P78" s="434"/>
      <c r="R78" s="88"/>
      <c r="S78" s="91"/>
      <c r="V78" s="92">
        <f>$V$79+$V$81</f>
        <v>2678.94</v>
      </c>
      <c r="W78" s="92">
        <f>$W$79+$W$81</f>
        <v>0</v>
      </c>
      <c r="Y78" s="93">
        <f>$Y$79+$Y$81</f>
        <v>0</v>
      </c>
      <c r="AA78" s="93">
        <f>$AA$79+$AA$81</f>
        <v>2.3179999999999999E-2</v>
      </c>
      <c r="AC78" s="94">
        <f>$AC$79+$AC$81</f>
        <v>0</v>
      </c>
      <c r="AK78" s="90" t="s">
        <v>1501</v>
      </c>
      <c r="AM78" s="90" t="s">
        <v>1530</v>
      </c>
      <c r="AN78" s="90" t="s">
        <v>1531</v>
      </c>
      <c r="AR78" s="90" t="s">
        <v>1577</v>
      </c>
      <c r="BD78" s="95">
        <f>$BD$79+$BD$81</f>
        <v>2678.94</v>
      </c>
    </row>
    <row r="79" spans="1:58" s="87" customFormat="1" ht="21" customHeight="1">
      <c r="A79" s="88"/>
      <c r="C79" s="96" t="s">
        <v>1621</v>
      </c>
      <c r="L79" s="433">
        <f>$BD$79</f>
        <v>2043.44</v>
      </c>
      <c r="M79" s="434"/>
      <c r="N79" s="434"/>
      <c r="O79" s="435" t="s">
        <v>1576</v>
      </c>
      <c r="P79" s="434"/>
      <c r="R79" s="88"/>
      <c r="S79" s="91"/>
      <c r="V79" s="92">
        <f>$V$80</f>
        <v>2043.44</v>
      </c>
      <c r="W79" s="92">
        <f>$W$80</f>
        <v>0</v>
      </c>
      <c r="Y79" s="93">
        <f>$Y$80</f>
        <v>0</v>
      </c>
      <c r="AA79" s="93">
        <f>$AA$80</f>
        <v>2.316E-2</v>
      </c>
      <c r="AC79" s="94">
        <f>$AC$80</f>
        <v>0</v>
      </c>
      <c r="AK79" s="90" t="s">
        <v>1501</v>
      </c>
      <c r="AM79" s="90" t="s">
        <v>1530</v>
      </c>
      <c r="AN79" s="90" t="s">
        <v>1501</v>
      </c>
      <c r="AR79" s="90" t="s">
        <v>1577</v>
      </c>
      <c r="BD79" s="95">
        <f>$BD$80</f>
        <v>2043.44</v>
      </c>
    </row>
    <row r="80" spans="1:58" s="3" customFormat="1" ht="27" customHeight="1">
      <c r="A80" s="16"/>
      <c r="B80" s="97" t="s">
        <v>1501</v>
      </c>
      <c r="C80" s="97" t="s">
        <v>1578</v>
      </c>
      <c r="D80" s="162" t="s">
        <v>2072</v>
      </c>
      <c r="E80" s="431" t="s">
        <v>1631</v>
      </c>
      <c r="F80" s="432"/>
      <c r="G80" s="432"/>
      <c r="H80" s="432"/>
      <c r="I80" s="100" t="s">
        <v>1632</v>
      </c>
      <c r="J80" s="101">
        <v>4</v>
      </c>
      <c r="K80" s="424">
        <v>510.85999999999996</v>
      </c>
      <c r="L80" s="425"/>
      <c r="M80" s="425"/>
      <c r="N80" s="426"/>
      <c r="O80" s="383">
        <f>ROUND($U$80*$J$80,2)</f>
        <v>2043.44</v>
      </c>
      <c r="P80" s="432"/>
      <c r="Q80" s="99"/>
      <c r="R80" s="16"/>
      <c r="S80" s="103"/>
      <c r="T80" s="104" t="s">
        <v>1515</v>
      </c>
      <c r="U80" s="68">
        <f>$K$80+$L$80</f>
        <v>510.85999999999996</v>
      </c>
      <c r="V80" s="68">
        <f>ROUND($K$80*$J$80,2)</f>
        <v>2043.44</v>
      </c>
      <c r="W80" s="68">
        <f>ROUND($L$80*$J$80,2)</f>
        <v>0</v>
      </c>
      <c r="Z80" s="105">
        <v>5.79E-3</v>
      </c>
      <c r="AA80" s="105">
        <f>$Z$80*$J$80</f>
        <v>2.316E-2</v>
      </c>
      <c r="AB80" s="105">
        <v>0</v>
      </c>
      <c r="AC80" s="106">
        <f>$AB$80*$J$80</f>
        <v>0</v>
      </c>
      <c r="AK80" s="63" t="s">
        <v>1591</v>
      </c>
      <c r="AM80" s="63" t="s">
        <v>1578</v>
      </c>
      <c r="AN80" s="63" t="s">
        <v>1536</v>
      </c>
      <c r="AR80" s="3" t="s">
        <v>1577</v>
      </c>
      <c r="AX80" s="107">
        <f>IF($T$80="základní",$O$80,0)</f>
        <v>2043.44</v>
      </c>
      <c r="AY80" s="107">
        <f>IF($T$80="snížená",$O$80,0)</f>
        <v>0</v>
      </c>
      <c r="AZ80" s="107">
        <f>IF($T$80="zákl. přenesená",$O$80,0)</f>
        <v>0</v>
      </c>
      <c r="BA80" s="107">
        <f>IF($T$80="sníž. přenesená",$O$80,0)</f>
        <v>0</v>
      </c>
      <c r="BB80" s="107">
        <f>IF($T$80="nulová",$O$80,0)</f>
        <v>0</v>
      </c>
      <c r="BC80" s="63" t="s">
        <v>1501</v>
      </c>
      <c r="BD80" s="107">
        <f>ROUND($U$80*$J$80,2)</f>
        <v>2043.44</v>
      </c>
      <c r="BE80" s="63" t="s">
        <v>1591</v>
      </c>
      <c r="BF80" s="63" t="s">
        <v>1633</v>
      </c>
    </row>
    <row r="81" spans="1:58" s="87" customFormat="1" ht="30.75" customHeight="1">
      <c r="A81" s="88"/>
      <c r="C81" s="96" t="s">
        <v>1622</v>
      </c>
      <c r="L81" s="433">
        <f>$BD$81</f>
        <v>635.5</v>
      </c>
      <c r="M81" s="434"/>
      <c r="N81" s="434"/>
      <c r="O81" s="435" t="s">
        <v>1576</v>
      </c>
      <c r="P81" s="434"/>
      <c r="R81" s="88"/>
      <c r="S81" s="91"/>
      <c r="V81" s="92">
        <f>SUM($V$82:$V$83)</f>
        <v>635.5</v>
      </c>
      <c r="W81" s="92">
        <f>SUM($W$82:$W$83)</f>
        <v>0</v>
      </c>
      <c r="Y81" s="93">
        <f>SUM($Y$82:$Y$83)</f>
        <v>0</v>
      </c>
      <c r="AA81" s="93">
        <f>SUM($AA$82:$AA$83)</f>
        <v>2.0000000000000002E-5</v>
      </c>
      <c r="AC81" s="94">
        <f>SUM($AC$82:$AC$83)</f>
        <v>0</v>
      </c>
      <c r="AK81" s="90" t="s">
        <v>1501</v>
      </c>
      <c r="AM81" s="90" t="s">
        <v>1530</v>
      </c>
      <c r="AN81" s="90" t="s">
        <v>1501</v>
      </c>
      <c r="AR81" s="90" t="s">
        <v>1577</v>
      </c>
      <c r="BD81" s="95">
        <f>SUM($BD$82:$BD$83)</f>
        <v>635.5</v>
      </c>
    </row>
    <row r="82" spans="1:58" s="3" customFormat="1" ht="15.75" customHeight="1">
      <c r="A82" s="16"/>
      <c r="B82" s="100" t="s">
        <v>1536</v>
      </c>
      <c r="C82" s="100" t="s">
        <v>1578</v>
      </c>
      <c r="D82" s="162" t="s">
        <v>976</v>
      </c>
      <c r="E82" s="431" t="s">
        <v>1635</v>
      </c>
      <c r="F82" s="432"/>
      <c r="G82" s="432"/>
      <c r="H82" s="432"/>
      <c r="I82" s="100" t="s">
        <v>1636</v>
      </c>
      <c r="J82" s="101">
        <v>2</v>
      </c>
      <c r="K82" s="424">
        <v>164</v>
      </c>
      <c r="L82" s="425"/>
      <c r="M82" s="425"/>
      <c r="N82" s="426"/>
      <c r="O82" s="383">
        <f>ROUND($U$82*$J$82,2)</f>
        <v>328</v>
      </c>
      <c r="P82" s="432"/>
      <c r="Q82" s="99"/>
      <c r="R82" s="16"/>
      <c r="S82" s="103"/>
      <c r="T82" s="104" t="s">
        <v>1515</v>
      </c>
      <c r="U82" s="68">
        <f>$K$82+$L$82</f>
        <v>164</v>
      </c>
      <c r="V82" s="68">
        <f>ROUND($K$82*$J$82,2)</f>
        <v>328</v>
      </c>
      <c r="W82" s="68">
        <f>ROUND($L$82*$J$82,2)</f>
        <v>0</v>
      </c>
      <c r="Z82" s="105">
        <v>1.0000000000000001E-5</v>
      </c>
      <c r="AA82" s="105">
        <f>$Z$82*$J$82</f>
        <v>2.0000000000000002E-5</v>
      </c>
      <c r="AB82" s="105">
        <v>0</v>
      </c>
      <c r="AC82" s="106">
        <f>$AB$82*$J$82</f>
        <v>0</v>
      </c>
      <c r="AK82" s="63" t="s">
        <v>1591</v>
      </c>
      <c r="AM82" s="63" t="s">
        <v>1578</v>
      </c>
      <c r="AN82" s="63" t="s">
        <v>1536</v>
      </c>
      <c r="AR82" s="63" t="s">
        <v>1577</v>
      </c>
      <c r="AX82" s="107">
        <f>IF($T$82="základní",$O$82,0)</f>
        <v>328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328</v>
      </c>
      <c r="BE82" s="63" t="s">
        <v>1591</v>
      </c>
      <c r="BF82" s="63" t="s">
        <v>1637</v>
      </c>
    </row>
    <row r="83" spans="1:58" s="3" customFormat="1" ht="15.75" customHeight="1">
      <c r="A83" s="16"/>
      <c r="B83" s="100" t="s">
        <v>1587</v>
      </c>
      <c r="C83" s="100" t="s">
        <v>1578</v>
      </c>
      <c r="D83" s="98" t="s">
        <v>1638</v>
      </c>
      <c r="E83" s="431" t="s">
        <v>1639</v>
      </c>
      <c r="F83" s="432"/>
      <c r="G83" s="432"/>
      <c r="H83" s="432"/>
      <c r="I83" s="100" t="s">
        <v>1632</v>
      </c>
      <c r="J83" s="101">
        <v>25</v>
      </c>
      <c r="K83" s="424">
        <v>12.299999999999999</v>
      </c>
      <c r="L83" s="425"/>
      <c r="M83" s="425"/>
      <c r="N83" s="426"/>
      <c r="O83" s="383">
        <f>ROUND($U$83*$J$83,2)</f>
        <v>307.5</v>
      </c>
      <c r="P83" s="432"/>
      <c r="Q83" s="99" t="s">
        <v>1595</v>
      </c>
      <c r="R83" s="16"/>
      <c r="S83" s="103"/>
      <c r="T83" s="104" t="s">
        <v>1515</v>
      </c>
      <c r="U83" s="68">
        <f>$K$83+$L$83</f>
        <v>12.299999999999999</v>
      </c>
      <c r="V83" s="68">
        <f>ROUND($K$83*$J$83,2)</f>
        <v>307.5</v>
      </c>
      <c r="W83" s="68">
        <f>ROUND($L$83*$J$83,2)</f>
        <v>0</v>
      </c>
      <c r="Z83" s="105">
        <v>0</v>
      </c>
      <c r="AA83" s="105">
        <f>$Z$83*$J$83</f>
        <v>0</v>
      </c>
      <c r="AB83" s="105">
        <v>0</v>
      </c>
      <c r="AC83" s="106">
        <f>$AB$83*$J$83</f>
        <v>0</v>
      </c>
      <c r="AK83" s="63" t="s">
        <v>1591</v>
      </c>
      <c r="AM83" s="63" t="s">
        <v>1578</v>
      </c>
      <c r="AN83" s="63" t="s">
        <v>1536</v>
      </c>
      <c r="AR83" s="63" t="s">
        <v>1577</v>
      </c>
      <c r="AX83" s="107">
        <f>IF($T$83="základní",$O$83,0)</f>
        <v>307.5</v>
      </c>
      <c r="AY83" s="107">
        <f>IF($T$83="snížená",$O$83,0)</f>
        <v>0</v>
      </c>
      <c r="AZ83" s="107">
        <f>IF($T$83="zákl. přenesená",$O$83,0)</f>
        <v>0</v>
      </c>
      <c r="BA83" s="107">
        <f>IF($T$83="sníž. přenesená",$O$83,0)</f>
        <v>0</v>
      </c>
      <c r="BB83" s="107">
        <f>IF($T$83="nulová",$O$83,0)</f>
        <v>0</v>
      </c>
      <c r="BC83" s="63" t="s">
        <v>1501</v>
      </c>
      <c r="BD83" s="107">
        <f>ROUND($U$83*$J$83,2)</f>
        <v>307.5</v>
      </c>
      <c r="BE83" s="63" t="s">
        <v>1591</v>
      </c>
      <c r="BF83" s="63" t="s">
        <v>1640</v>
      </c>
    </row>
    <row r="84" spans="1:58" s="87" customFormat="1" ht="37.5" customHeight="1">
      <c r="A84" s="88"/>
      <c r="C84" s="89" t="s">
        <v>1556</v>
      </c>
      <c r="L84" s="436">
        <f>$BD$84</f>
        <v>119451.76</v>
      </c>
      <c r="M84" s="434"/>
      <c r="N84" s="434"/>
      <c r="O84" s="437" t="s">
        <v>1576</v>
      </c>
      <c r="P84" s="434"/>
      <c r="R84" s="88"/>
      <c r="S84" s="91"/>
      <c r="V84" s="92">
        <f>$V$85+$V$90+$V$100+$V$109+$V$115+$V$119</f>
        <v>119451.76</v>
      </c>
      <c r="W84" s="92">
        <f>$W$85+$W$90+$W$100+$W$109+$W$115+$W$119</f>
        <v>0</v>
      </c>
      <c r="Y84" s="93">
        <f>$Y$85+$Y$90+$Y$100+$Y$109+$Y$115+$Y$119</f>
        <v>0</v>
      </c>
      <c r="AA84" s="93">
        <f>$AA$85+$AA$90+$AA$100+$AA$109+$AA$115+$AA$119</f>
        <v>1.1242099999999999</v>
      </c>
      <c r="AC84" s="94">
        <f>$AC$85+$AC$90+$AC$100+$AC$109+$AC$115+$AC$119</f>
        <v>0</v>
      </c>
      <c r="AK84" s="90" t="s">
        <v>1536</v>
      </c>
      <c r="AM84" s="90" t="s">
        <v>1530</v>
      </c>
      <c r="AN84" s="90" t="s">
        <v>1531</v>
      </c>
      <c r="AR84" s="90" t="s">
        <v>1577</v>
      </c>
      <c r="BD84" s="95">
        <f>$BD$85+$BD$90+$BD$100+$BD$109+$BD$115+$BD$119</f>
        <v>119451.76</v>
      </c>
    </row>
    <row r="85" spans="1:58" s="87" customFormat="1" ht="21" customHeight="1">
      <c r="A85" s="88"/>
      <c r="C85" s="96" t="s">
        <v>1625</v>
      </c>
      <c r="L85" s="433">
        <f>$BD$85</f>
        <v>100353.23999999999</v>
      </c>
      <c r="M85" s="434"/>
      <c r="N85" s="434"/>
      <c r="O85" s="435" t="s">
        <v>1576</v>
      </c>
      <c r="P85" s="434"/>
      <c r="R85" s="88"/>
      <c r="S85" s="91"/>
      <c r="V85" s="92">
        <f>SUM($V$86:$V$89)</f>
        <v>100353.23999999999</v>
      </c>
      <c r="W85" s="92">
        <f>SUM($W$86:$W$89)</f>
        <v>0</v>
      </c>
      <c r="Y85" s="93">
        <f>SUM($Y$86:$Y$89)</f>
        <v>0</v>
      </c>
      <c r="AA85" s="93">
        <f>SUM($AA$86:$AA$89)</f>
        <v>1.0107999999999999</v>
      </c>
      <c r="AC85" s="94">
        <f>SUM($AC$86:$AC$89)</f>
        <v>0</v>
      </c>
      <c r="AK85" s="90" t="s">
        <v>1536</v>
      </c>
      <c r="AM85" s="90" t="s">
        <v>1530</v>
      </c>
      <c r="AN85" s="90" t="s">
        <v>1501</v>
      </c>
      <c r="AR85" s="90" t="s">
        <v>1577</v>
      </c>
      <c r="BD85" s="95">
        <f>SUM($BD$86:$BD$89)</f>
        <v>100353.23999999999</v>
      </c>
    </row>
    <row r="86" spans="1:58" s="3" customFormat="1" ht="15.75" customHeight="1">
      <c r="A86" s="16"/>
      <c r="B86" s="100" t="s">
        <v>1591</v>
      </c>
      <c r="C86" s="100" t="s">
        <v>1578</v>
      </c>
      <c r="D86" s="162" t="s">
        <v>970</v>
      </c>
      <c r="E86" s="431" t="s">
        <v>1747</v>
      </c>
      <c r="F86" s="432"/>
      <c r="G86" s="432"/>
      <c r="H86" s="432"/>
      <c r="I86" s="100" t="s">
        <v>1738</v>
      </c>
      <c r="J86" s="101">
        <v>1</v>
      </c>
      <c r="K86" s="489">
        <v>4100</v>
      </c>
      <c r="L86" s="490"/>
      <c r="M86" s="490"/>
      <c r="N86" s="491"/>
      <c r="O86" s="383">
        <f>ROUND($U$86*$J$86,2)</f>
        <v>4100</v>
      </c>
      <c r="P86" s="432"/>
      <c r="Q86" s="99"/>
      <c r="R86" s="16"/>
      <c r="S86" s="103"/>
      <c r="T86" s="104" t="s">
        <v>1515</v>
      </c>
      <c r="U86" s="68">
        <f>$K$86+$L$86</f>
        <v>4100</v>
      </c>
      <c r="V86" s="68">
        <f>ROUND($K$86*$J$86,2)</f>
        <v>4100</v>
      </c>
      <c r="W86" s="68">
        <f>ROUND($L$86*$J$86,2)</f>
        <v>0</v>
      </c>
      <c r="Z86" s="105">
        <v>0</v>
      </c>
      <c r="AA86" s="105">
        <f>$Z$86*$J$86</f>
        <v>0</v>
      </c>
      <c r="AB86" s="105">
        <v>0</v>
      </c>
      <c r="AC86" s="106">
        <f>$AB$86*$J$86</f>
        <v>0</v>
      </c>
      <c r="AK86" s="63" t="s">
        <v>1582</v>
      </c>
      <c r="AM86" s="63" t="s">
        <v>1578</v>
      </c>
      <c r="AN86" s="63" t="s">
        <v>1536</v>
      </c>
      <c r="AR86" s="63" t="s">
        <v>1577</v>
      </c>
      <c r="AX86" s="107">
        <f>IF($T$86="základní",$O$86,0)</f>
        <v>4100</v>
      </c>
      <c r="AY86" s="107">
        <f>IF($T$86="snížená",$O$86,0)</f>
        <v>0</v>
      </c>
      <c r="AZ86" s="107">
        <f>IF($T$86="zákl. přenesená",$O$86,0)</f>
        <v>0</v>
      </c>
      <c r="BA86" s="107">
        <f>IF($T$86="sníž. přenesená",$O$86,0)</f>
        <v>0</v>
      </c>
      <c r="BB86" s="107">
        <f>IF($T$86="nulová",$O$86,0)</f>
        <v>0</v>
      </c>
      <c r="BC86" s="63" t="s">
        <v>1501</v>
      </c>
      <c r="BD86" s="107">
        <f>ROUND($U$86*$J$86,2)</f>
        <v>4100</v>
      </c>
      <c r="BE86" s="63" t="s">
        <v>1582</v>
      </c>
      <c r="BF86" s="63" t="s">
        <v>1748</v>
      </c>
    </row>
    <row r="87" spans="1:58" s="3" customFormat="1" ht="27" customHeight="1">
      <c r="A87" s="16"/>
      <c r="B87" s="113" t="s">
        <v>1597</v>
      </c>
      <c r="C87" s="113" t="s">
        <v>1651</v>
      </c>
      <c r="D87" s="172" t="s">
        <v>971</v>
      </c>
      <c r="E87" s="438" t="s">
        <v>279</v>
      </c>
      <c r="F87" s="439"/>
      <c r="G87" s="439"/>
      <c r="H87" s="439"/>
      <c r="I87" s="113" t="s">
        <v>1738</v>
      </c>
      <c r="J87" s="115">
        <v>1</v>
      </c>
      <c r="K87" s="427">
        <v>93576.76</v>
      </c>
      <c r="L87" s="428"/>
      <c r="M87" s="428"/>
      <c r="N87" s="429"/>
      <c r="O87" s="440">
        <f>ROUND($U$87*$J$87,2)</f>
        <v>93576.76</v>
      </c>
      <c r="P87" s="441"/>
      <c r="Q87" s="99"/>
      <c r="R87" s="16"/>
      <c r="S87" s="103"/>
      <c r="T87" s="104" t="s">
        <v>1515</v>
      </c>
      <c r="U87" s="68">
        <f>$K$87+$L$87</f>
        <v>93576.76</v>
      </c>
      <c r="V87" s="68">
        <f>ROUND($K$87*$J$87,2)</f>
        <v>93576.76</v>
      </c>
      <c r="W87" s="68">
        <f>ROUND($L$87*$J$87,2)</f>
        <v>0</v>
      </c>
      <c r="Z87" s="105">
        <v>1</v>
      </c>
      <c r="AA87" s="105">
        <f>$Z$87*$J$87</f>
        <v>1</v>
      </c>
      <c r="AB87" s="105">
        <v>0</v>
      </c>
      <c r="AC87" s="106">
        <f>$AB$87*$J$87</f>
        <v>0</v>
      </c>
      <c r="AK87" s="63" t="s">
        <v>1654</v>
      </c>
      <c r="AM87" s="63" t="s">
        <v>1651</v>
      </c>
      <c r="AN87" s="63" t="s">
        <v>1536</v>
      </c>
      <c r="AR87" s="63" t="s">
        <v>1577</v>
      </c>
      <c r="AX87" s="107">
        <f>IF($T$87="základní",$O$87,0)</f>
        <v>93576.76</v>
      </c>
      <c r="AY87" s="107">
        <f>IF($T$87="snížená",$O$87,0)</f>
        <v>0</v>
      </c>
      <c r="AZ87" s="107">
        <f>IF($T$87="zákl. přenesená",$O$87,0)</f>
        <v>0</v>
      </c>
      <c r="BA87" s="107">
        <f>IF($T$87="sníž. přenesená",$O$87,0)</f>
        <v>0</v>
      </c>
      <c r="BB87" s="107">
        <f>IF($T$87="nulová",$O$87,0)</f>
        <v>0</v>
      </c>
      <c r="BC87" s="63" t="s">
        <v>1501</v>
      </c>
      <c r="BD87" s="107">
        <f>ROUND($U$87*$J$87,2)</f>
        <v>93576.76</v>
      </c>
      <c r="BE87" s="63" t="s">
        <v>1582</v>
      </c>
      <c r="BF87" s="63" t="s">
        <v>1750</v>
      </c>
    </row>
    <row r="88" spans="1:58" s="3" customFormat="1" ht="15.75" customHeight="1">
      <c r="A88" s="16"/>
      <c r="B88" s="113" t="s">
        <v>1601</v>
      </c>
      <c r="C88" s="113" t="s">
        <v>1651</v>
      </c>
      <c r="D88" s="172" t="s">
        <v>975</v>
      </c>
      <c r="E88" s="438" t="s">
        <v>1763</v>
      </c>
      <c r="F88" s="439"/>
      <c r="G88" s="439"/>
      <c r="H88" s="439"/>
      <c r="I88" s="113" t="s">
        <v>1738</v>
      </c>
      <c r="J88" s="115">
        <v>1</v>
      </c>
      <c r="K88" s="427">
        <v>2460</v>
      </c>
      <c r="L88" s="428"/>
      <c r="M88" s="428"/>
      <c r="N88" s="429"/>
      <c r="O88" s="440">
        <f>ROUND($U$88*$J$88,2)</f>
        <v>2460</v>
      </c>
      <c r="P88" s="441"/>
      <c r="Q88" s="99"/>
      <c r="R88" s="16"/>
      <c r="S88" s="103"/>
      <c r="T88" s="104" t="s">
        <v>1515</v>
      </c>
      <c r="U88" s="68">
        <f>$K$88+$L$88</f>
        <v>2460</v>
      </c>
      <c r="V88" s="68">
        <f>ROUND($K$88*$J$88,2)</f>
        <v>2460</v>
      </c>
      <c r="W88" s="68">
        <f>ROUND($L$88*$J$88,2)</f>
        <v>0</v>
      </c>
      <c r="Z88" s="105">
        <v>1.0800000000000001E-2</v>
      </c>
      <c r="AA88" s="105">
        <f>$Z$88*$J$88</f>
        <v>1.0800000000000001E-2</v>
      </c>
      <c r="AB88" s="105">
        <v>0</v>
      </c>
      <c r="AC88" s="106">
        <f>$AB$88*$J$88</f>
        <v>0</v>
      </c>
      <c r="AK88" s="63" t="s">
        <v>1654</v>
      </c>
      <c r="AM88" s="63" t="s">
        <v>1651</v>
      </c>
      <c r="AN88" s="63" t="s">
        <v>1536</v>
      </c>
      <c r="AR88" s="63" t="s">
        <v>1577</v>
      </c>
      <c r="AX88" s="107">
        <f>IF($T$88="základní",$O$88,0)</f>
        <v>2460</v>
      </c>
      <c r="AY88" s="107">
        <f>IF($T$88="snížená",$O$88,0)</f>
        <v>0</v>
      </c>
      <c r="AZ88" s="107">
        <f>IF($T$88="zákl. přenesená",$O$88,0)</f>
        <v>0</v>
      </c>
      <c r="BA88" s="107">
        <f>IF($T$88="sníž. přenesená",$O$88,0)</f>
        <v>0</v>
      </c>
      <c r="BB88" s="107">
        <f>IF($T$88="nulová",$O$88,0)</f>
        <v>0</v>
      </c>
      <c r="BC88" s="63" t="s">
        <v>1501</v>
      </c>
      <c r="BD88" s="107">
        <f>ROUND($U$88*$J$88,2)</f>
        <v>2460</v>
      </c>
      <c r="BE88" s="63" t="s">
        <v>1582</v>
      </c>
      <c r="BF88" s="63" t="s">
        <v>1764</v>
      </c>
    </row>
    <row r="89" spans="1:58" s="3" customFormat="1" ht="15.75" customHeight="1">
      <c r="A89" s="16"/>
      <c r="B89" s="100" t="s">
        <v>1765</v>
      </c>
      <c r="C89" s="100" t="s">
        <v>1578</v>
      </c>
      <c r="D89" s="98" t="s">
        <v>1766</v>
      </c>
      <c r="E89" s="431" t="s">
        <v>1767</v>
      </c>
      <c r="F89" s="432"/>
      <c r="G89" s="432"/>
      <c r="H89" s="432"/>
      <c r="I89" s="100" t="s">
        <v>1618</v>
      </c>
      <c r="J89" s="101">
        <v>0.11</v>
      </c>
      <c r="K89" s="424">
        <v>1967.9999999999998</v>
      </c>
      <c r="L89" s="425"/>
      <c r="M89" s="425"/>
      <c r="N89" s="426"/>
      <c r="O89" s="383">
        <f>ROUND($U$89*$J$89,2)</f>
        <v>216.48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1967.9999999999998</v>
      </c>
      <c r="V89" s="68">
        <f>ROUND($K$89*$J$89,2)</f>
        <v>216.48</v>
      </c>
      <c r="W89" s="68">
        <f>ROUND($L$89*$J$89,2)</f>
        <v>0</v>
      </c>
      <c r="Z89" s="105">
        <v>0</v>
      </c>
      <c r="AA89" s="105">
        <f>$Z$89*$J$89</f>
        <v>0</v>
      </c>
      <c r="AB89" s="105">
        <v>0</v>
      </c>
      <c r="AC89" s="106">
        <f>$AB$89*$J$89</f>
        <v>0</v>
      </c>
      <c r="AK89" s="63" t="s">
        <v>1582</v>
      </c>
      <c r="AM89" s="63" t="s">
        <v>1578</v>
      </c>
      <c r="AN89" s="63" t="s">
        <v>1536</v>
      </c>
      <c r="AR89" s="63" t="s">
        <v>1577</v>
      </c>
      <c r="AX89" s="107">
        <f>IF($T$89="základní",$O$89,0)</f>
        <v>216.48</v>
      </c>
      <c r="AY89" s="107">
        <f>IF($T$89="snížená",$O$89,0)</f>
        <v>0</v>
      </c>
      <c r="AZ89" s="107">
        <f>IF($T$89="zákl. přenesená",$O$89,0)</f>
        <v>0</v>
      </c>
      <c r="BA89" s="107">
        <f>IF($T$89="sníž. přenesená",$O$89,0)</f>
        <v>0</v>
      </c>
      <c r="BB89" s="107">
        <f>IF($T$89="nulová",$O$89,0)</f>
        <v>0</v>
      </c>
      <c r="BC89" s="63" t="s">
        <v>1501</v>
      </c>
      <c r="BD89" s="107">
        <f>ROUND($U$89*$J$89,2)</f>
        <v>216.48</v>
      </c>
      <c r="BE89" s="63" t="s">
        <v>1582</v>
      </c>
      <c r="BF89" s="63" t="s">
        <v>1769</v>
      </c>
    </row>
    <row r="90" spans="1:58" s="87" customFormat="1" ht="30.75" customHeight="1">
      <c r="A90" s="88"/>
      <c r="C90" s="96" t="s">
        <v>1557</v>
      </c>
      <c r="L90" s="433">
        <f>$BD$90</f>
        <v>13115.33</v>
      </c>
      <c r="M90" s="434"/>
      <c r="N90" s="434"/>
      <c r="O90" s="435" t="s">
        <v>1576</v>
      </c>
      <c r="P90" s="434"/>
      <c r="R90" s="88"/>
      <c r="S90" s="91"/>
      <c r="V90" s="92">
        <f>SUM($V$91:$V$99)</f>
        <v>13115.33</v>
      </c>
      <c r="W90" s="92">
        <f>SUM($W$91:$W$99)</f>
        <v>0</v>
      </c>
      <c r="Y90" s="93">
        <f>SUM($Y$91:$Y$99)</f>
        <v>0</v>
      </c>
      <c r="AA90" s="93">
        <f>SUM($AA$91:$AA$99)</f>
        <v>1.3469999999999999E-2</v>
      </c>
      <c r="AC90" s="94">
        <f>SUM($AC$91:$AC$99)</f>
        <v>0</v>
      </c>
      <c r="AK90" s="90" t="s">
        <v>1536</v>
      </c>
      <c r="AM90" s="90" t="s">
        <v>1530</v>
      </c>
      <c r="AN90" s="90" t="s">
        <v>1501</v>
      </c>
      <c r="AR90" s="90" t="s">
        <v>1577</v>
      </c>
      <c r="BD90" s="95">
        <f>SUM($BD$91:$BD$99)</f>
        <v>13115.33</v>
      </c>
    </row>
    <row r="91" spans="1:58" s="3" customFormat="1" ht="15.75" customHeight="1">
      <c r="A91" s="16"/>
      <c r="B91" s="100" t="s">
        <v>1605</v>
      </c>
      <c r="C91" s="100" t="s">
        <v>1578</v>
      </c>
      <c r="D91" s="162" t="s">
        <v>977</v>
      </c>
      <c r="E91" s="431" t="s">
        <v>1580</v>
      </c>
      <c r="F91" s="432"/>
      <c r="G91" s="432"/>
      <c r="H91" s="432"/>
      <c r="I91" s="100" t="s">
        <v>1581</v>
      </c>
      <c r="J91" s="101">
        <v>72</v>
      </c>
      <c r="K91" s="424">
        <v>122.99999999999999</v>
      </c>
      <c r="L91" s="425"/>
      <c r="M91" s="425"/>
      <c r="N91" s="426"/>
      <c r="O91" s="383">
        <f>ROUND($U$91*$J$91,2)</f>
        <v>8856</v>
      </c>
      <c r="P91" s="432"/>
      <c r="Q91" s="99"/>
      <c r="R91" s="16"/>
      <c r="S91" s="103"/>
      <c r="T91" s="104" t="s">
        <v>1515</v>
      </c>
      <c r="U91" s="68">
        <f>$K$91+$L$91</f>
        <v>122.99999999999999</v>
      </c>
      <c r="V91" s="68">
        <f>ROUND($K$91*$J$91,2)</f>
        <v>8856</v>
      </c>
      <c r="W91" s="68">
        <f>ROUND($L$91*$J$91,2)</f>
        <v>0</v>
      </c>
      <c r="Z91" s="105">
        <v>0</v>
      </c>
      <c r="AA91" s="105">
        <f>$Z$91*$J$91</f>
        <v>0</v>
      </c>
      <c r="AB91" s="105">
        <v>0</v>
      </c>
      <c r="AC91" s="106">
        <f>$AB$91*$J$91</f>
        <v>0</v>
      </c>
      <c r="AK91" s="63" t="s">
        <v>1582</v>
      </c>
      <c r="AM91" s="63" t="s">
        <v>1578</v>
      </c>
      <c r="AN91" s="63" t="s">
        <v>1536</v>
      </c>
      <c r="AR91" s="63" t="s">
        <v>1577</v>
      </c>
      <c r="AX91" s="107">
        <f>IF($T$91="základní",$O$91,0)</f>
        <v>8856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8856</v>
      </c>
      <c r="BE91" s="63" t="s">
        <v>1582</v>
      </c>
      <c r="BF91" s="63" t="s">
        <v>1583</v>
      </c>
    </row>
    <row r="92" spans="1:58" s="3" customFormat="1" ht="27" customHeight="1">
      <c r="A92" s="16"/>
      <c r="B92" s="100" t="s">
        <v>1609</v>
      </c>
      <c r="C92" s="100" t="s">
        <v>1578</v>
      </c>
      <c r="D92" s="162" t="s">
        <v>977</v>
      </c>
      <c r="E92" s="431" t="s">
        <v>1771</v>
      </c>
      <c r="F92" s="432"/>
      <c r="G92" s="432"/>
      <c r="H92" s="432"/>
      <c r="I92" s="100" t="s">
        <v>1581</v>
      </c>
      <c r="J92" s="101">
        <v>2</v>
      </c>
      <c r="K92" s="424">
        <v>205</v>
      </c>
      <c r="L92" s="425"/>
      <c r="M92" s="425"/>
      <c r="N92" s="426"/>
      <c r="O92" s="383">
        <f>ROUND($U$92*$J$92,2)</f>
        <v>410</v>
      </c>
      <c r="P92" s="432"/>
      <c r="Q92" s="99"/>
      <c r="R92" s="16"/>
      <c r="S92" s="103"/>
      <c r="T92" s="104" t="s">
        <v>1515</v>
      </c>
      <c r="U92" s="68">
        <f>$K$92+$L$92</f>
        <v>205</v>
      </c>
      <c r="V92" s="68">
        <f>ROUND($K$92*$J$92,2)</f>
        <v>410</v>
      </c>
      <c r="W92" s="68">
        <f>ROUND($L$92*$J$92,2)</f>
        <v>0</v>
      </c>
      <c r="Z92" s="105">
        <v>0</v>
      </c>
      <c r="AA92" s="105">
        <f>$Z$92*$J$92</f>
        <v>0</v>
      </c>
      <c r="AB92" s="105">
        <v>0</v>
      </c>
      <c r="AC92" s="106">
        <f>$AB$92*$J$92</f>
        <v>0</v>
      </c>
      <c r="AK92" s="63" t="s">
        <v>1582</v>
      </c>
      <c r="AM92" s="63" t="s">
        <v>1578</v>
      </c>
      <c r="AN92" s="63" t="s">
        <v>1536</v>
      </c>
      <c r="AR92" s="63" t="s">
        <v>1577</v>
      </c>
      <c r="AX92" s="107">
        <f>IF($T$92="základní",$O$92,0)</f>
        <v>410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410</v>
      </c>
      <c r="BE92" s="63" t="s">
        <v>1582</v>
      </c>
      <c r="BF92" s="63" t="s">
        <v>1772</v>
      </c>
    </row>
    <row r="93" spans="1:58" s="3" customFormat="1" ht="15.75" customHeight="1">
      <c r="A93" s="16"/>
      <c r="B93" s="100" t="s">
        <v>1613</v>
      </c>
      <c r="C93" s="100" t="s">
        <v>1578</v>
      </c>
      <c r="D93" s="162" t="s">
        <v>978</v>
      </c>
      <c r="E93" s="431" t="s">
        <v>1585</v>
      </c>
      <c r="F93" s="432"/>
      <c r="G93" s="432"/>
      <c r="H93" s="432"/>
      <c r="I93" s="100" t="s">
        <v>1581</v>
      </c>
      <c r="J93" s="101">
        <v>4</v>
      </c>
      <c r="K93" s="424">
        <v>122.99999999999999</v>
      </c>
      <c r="L93" s="425"/>
      <c r="M93" s="425"/>
      <c r="N93" s="426"/>
      <c r="O93" s="383">
        <f>ROUND($U$93*$J$93,2)</f>
        <v>492</v>
      </c>
      <c r="P93" s="432"/>
      <c r="Q93" s="99"/>
      <c r="R93" s="16"/>
      <c r="S93" s="103"/>
      <c r="T93" s="104" t="s">
        <v>1515</v>
      </c>
      <c r="U93" s="68">
        <f>$K$93+$L$93</f>
        <v>122.99999999999999</v>
      </c>
      <c r="V93" s="68">
        <f>ROUND($K$93*$J$93,2)</f>
        <v>492</v>
      </c>
      <c r="W93" s="68">
        <f>ROUND($L$93*$J$93,2)</f>
        <v>0</v>
      </c>
      <c r="Z93" s="105">
        <v>0</v>
      </c>
      <c r="AA93" s="105">
        <f>$Z$93*$J$93</f>
        <v>0</v>
      </c>
      <c r="AB93" s="105">
        <v>0</v>
      </c>
      <c r="AC93" s="106">
        <f>$AB$93*$J$93</f>
        <v>0</v>
      </c>
      <c r="AK93" s="63" t="s">
        <v>1582</v>
      </c>
      <c r="AM93" s="63" t="s">
        <v>1578</v>
      </c>
      <c r="AN93" s="63" t="s">
        <v>1536</v>
      </c>
      <c r="AR93" s="63" t="s">
        <v>1577</v>
      </c>
      <c r="AX93" s="107">
        <f>IF($T$93="základní",$O$93,0)</f>
        <v>492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492</v>
      </c>
      <c r="BE93" s="63" t="s">
        <v>1582</v>
      </c>
      <c r="BF93" s="63" t="s">
        <v>1586</v>
      </c>
    </row>
    <row r="94" spans="1:58" s="3" customFormat="1" ht="15.75" customHeight="1">
      <c r="A94" s="16"/>
      <c r="B94" s="100" t="s">
        <v>1505</v>
      </c>
      <c r="C94" s="100" t="s">
        <v>1578</v>
      </c>
      <c r="D94" s="162" t="s">
        <v>978</v>
      </c>
      <c r="E94" s="431" t="s">
        <v>1774</v>
      </c>
      <c r="F94" s="432"/>
      <c r="G94" s="432"/>
      <c r="H94" s="432"/>
      <c r="I94" s="100" t="s">
        <v>1581</v>
      </c>
      <c r="J94" s="101">
        <v>2</v>
      </c>
      <c r="K94" s="424">
        <v>205</v>
      </c>
      <c r="L94" s="425"/>
      <c r="M94" s="425"/>
      <c r="N94" s="426"/>
      <c r="O94" s="383">
        <f>ROUND($U$94*$J$94,2)</f>
        <v>410</v>
      </c>
      <c r="P94" s="432"/>
      <c r="Q94" s="99"/>
      <c r="R94" s="16"/>
      <c r="S94" s="103"/>
      <c r="T94" s="104" t="s">
        <v>1515</v>
      </c>
      <c r="U94" s="68">
        <f>$K$94+$L$94</f>
        <v>205</v>
      </c>
      <c r="V94" s="68">
        <f>ROUND($K$94*$J$94,2)</f>
        <v>410</v>
      </c>
      <c r="W94" s="68">
        <f>ROUND($L$94*$J$94,2)</f>
        <v>0</v>
      </c>
      <c r="Z94" s="105">
        <v>0</v>
      </c>
      <c r="AA94" s="105">
        <f>$Z$94*$J$94</f>
        <v>0</v>
      </c>
      <c r="AB94" s="105">
        <v>0</v>
      </c>
      <c r="AC94" s="106">
        <f>$AB$94*$J$94</f>
        <v>0</v>
      </c>
      <c r="AK94" s="63" t="s">
        <v>1582</v>
      </c>
      <c r="AM94" s="63" t="s">
        <v>1578</v>
      </c>
      <c r="AN94" s="63" t="s">
        <v>1536</v>
      </c>
      <c r="AR94" s="63" t="s">
        <v>1577</v>
      </c>
      <c r="AX94" s="107">
        <f>IF($T$94="základní",$O$94,0)</f>
        <v>410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410</v>
      </c>
      <c r="BE94" s="63" t="s">
        <v>1582</v>
      </c>
      <c r="BF94" s="63" t="s">
        <v>1775</v>
      </c>
    </row>
    <row r="95" spans="1:58" s="3" customFormat="1" ht="15.75" customHeight="1">
      <c r="A95" s="16"/>
      <c r="B95" s="100" t="s">
        <v>1776</v>
      </c>
      <c r="C95" s="100" t="s">
        <v>1578</v>
      </c>
      <c r="D95" s="162" t="s">
        <v>979</v>
      </c>
      <c r="E95" s="431" t="s">
        <v>1589</v>
      </c>
      <c r="F95" s="432"/>
      <c r="G95" s="432"/>
      <c r="H95" s="432"/>
      <c r="I95" s="100" t="s">
        <v>1581</v>
      </c>
      <c r="J95" s="101">
        <v>2</v>
      </c>
      <c r="K95" s="424">
        <v>164</v>
      </c>
      <c r="L95" s="425"/>
      <c r="M95" s="425"/>
      <c r="N95" s="426"/>
      <c r="O95" s="383">
        <f>ROUND($U$95*$J$95,2)</f>
        <v>328</v>
      </c>
      <c r="P95" s="432"/>
      <c r="Q95" s="99"/>
      <c r="R95" s="16"/>
      <c r="S95" s="103"/>
      <c r="T95" s="104" t="s">
        <v>1515</v>
      </c>
      <c r="U95" s="68">
        <f>$K$95+$L$95</f>
        <v>164</v>
      </c>
      <c r="V95" s="68">
        <f>ROUND($K$95*$J$95,2)</f>
        <v>328</v>
      </c>
      <c r="W95" s="68">
        <f>ROUND($L$95*$J$95,2)</f>
        <v>0</v>
      </c>
      <c r="Z95" s="105">
        <v>0</v>
      </c>
      <c r="AA95" s="105">
        <f>$Z$95*$J$95</f>
        <v>0</v>
      </c>
      <c r="AB95" s="105">
        <v>0</v>
      </c>
      <c r="AC95" s="106">
        <f>$AB$95*$J$95</f>
        <v>0</v>
      </c>
      <c r="AK95" s="63" t="s">
        <v>1582</v>
      </c>
      <c r="AM95" s="63" t="s">
        <v>1578</v>
      </c>
      <c r="AN95" s="63" t="s">
        <v>1536</v>
      </c>
      <c r="AR95" s="63" t="s">
        <v>1577</v>
      </c>
      <c r="AX95" s="107">
        <f>IF($T$95="základní",$O$95,0)</f>
        <v>328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328</v>
      </c>
      <c r="BE95" s="63" t="s">
        <v>1582</v>
      </c>
      <c r="BF95" s="63" t="s">
        <v>1590</v>
      </c>
    </row>
    <row r="96" spans="1:58" s="3" customFormat="1" ht="15.75" customHeight="1">
      <c r="A96" s="16"/>
      <c r="B96" s="100" t="s">
        <v>1777</v>
      </c>
      <c r="C96" s="100" t="s">
        <v>1578</v>
      </c>
      <c r="D96" s="98" t="s">
        <v>1778</v>
      </c>
      <c r="E96" s="431" t="s">
        <v>1779</v>
      </c>
      <c r="F96" s="432"/>
      <c r="G96" s="432"/>
      <c r="H96" s="432"/>
      <c r="I96" s="100" t="s">
        <v>1738</v>
      </c>
      <c r="J96" s="101">
        <v>6</v>
      </c>
      <c r="K96" s="424">
        <v>23.779999999999998</v>
      </c>
      <c r="L96" s="425"/>
      <c r="M96" s="425"/>
      <c r="N96" s="426"/>
      <c r="O96" s="383">
        <f>ROUND($U$96*$J$96,2)</f>
        <v>142.68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23.779999999999998</v>
      </c>
      <c r="V96" s="68">
        <f>ROUND($K$96*$J$96,2)</f>
        <v>142.68</v>
      </c>
      <c r="W96" s="68">
        <f>ROUND($L$96*$J$96,2)</f>
        <v>0</v>
      </c>
      <c r="Z96" s="105">
        <v>1.1299999999999999E-3</v>
      </c>
      <c r="AA96" s="105">
        <f>$Z$96*$J$96</f>
        <v>6.7799999999999996E-3</v>
      </c>
      <c r="AB96" s="105">
        <v>0</v>
      </c>
      <c r="AC96" s="106">
        <f>$AB$96*$J$96</f>
        <v>0</v>
      </c>
      <c r="AK96" s="63" t="s">
        <v>1582</v>
      </c>
      <c r="AM96" s="63" t="s">
        <v>1578</v>
      </c>
      <c r="AN96" s="63" t="s">
        <v>1536</v>
      </c>
      <c r="AR96" s="63" t="s">
        <v>1577</v>
      </c>
      <c r="AX96" s="107">
        <f>IF($T$96="základní",$O$96,0)</f>
        <v>142.68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142.68</v>
      </c>
      <c r="BE96" s="63" t="s">
        <v>1582</v>
      </c>
      <c r="BF96" s="63" t="s">
        <v>1780</v>
      </c>
    </row>
    <row r="97" spans="1:58" s="3" customFormat="1" ht="15.75" customHeight="1">
      <c r="A97" s="16"/>
      <c r="B97" s="113" t="s">
        <v>1781</v>
      </c>
      <c r="C97" s="113" t="s">
        <v>1651</v>
      </c>
      <c r="D97" s="172" t="s">
        <v>980</v>
      </c>
      <c r="E97" s="438" t="s">
        <v>1783</v>
      </c>
      <c r="F97" s="439"/>
      <c r="G97" s="439"/>
      <c r="H97" s="439"/>
      <c r="I97" s="113" t="s">
        <v>1594</v>
      </c>
      <c r="J97" s="115">
        <v>6</v>
      </c>
      <c r="K97" s="427">
        <v>57.4</v>
      </c>
      <c r="L97" s="428"/>
      <c r="M97" s="428"/>
      <c r="N97" s="429"/>
      <c r="O97" s="440">
        <f>ROUND($U$97*$J$97,2)</f>
        <v>344.4</v>
      </c>
      <c r="P97" s="441"/>
      <c r="Q97" s="99"/>
      <c r="R97" s="16"/>
      <c r="S97" s="103"/>
      <c r="T97" s="104" t="s">
        <v>1515</v>
      </c>
      <c r="U97" s="68">
        <f>$K$97+$L$97</f>
        <v>57.4</v>
      </c>
      <c r="V97" s="68">
        <f>ROUND($K$97*$J$97,2)</f>
        <v>344.4</v>
      </c>
      <c r="W97" s="68">
        <f>ROUND($L$97*$J$97,2)</f>
        <v>0</v>
      </c>
      <c r="Z97" s="105">
        <v>0</v>
      </c>
      <c r="AA97" s="105">
        <f>$Z$97*$J$97</f>
        <v>0</v>
      </c>
      <c r="AB97" s="105">
        <v>0</v>
      </c>
      <c r="AC97" s="106">
        <f>$AB$97*$J$97</f>
        <v>0</v>
      </c>
      <c r="AK97" s="63" t="s">
        <v>1654</v>
      </c>
      <c r="AM97" s="63" t="s">
        <v>1651</v>
      </c>
      <c r="AN97" s="63" t="s">
        <v>1536</v>
      </c>
      <c r="AR97" s="63" t="s">
        <v>1577</v>
      </c>
      <c r="AX97" s="107">
        <f>IF($T$97="základní",$O$97,0)</f>
        <v>344.4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344.4</v>
      </c>
      <c r="BE97" s="63" t="s">
        <v>1582</v>
      </c>
      <c r="BF97" s="63" t="s">
        <v>1784</v>
      </c>
    </row>
    <row r="98" spans="1:58" s="3" customFormat="1" ht="27" customHeight="1">
      <c r="A98" s="16"/>
      <c r="B98" s="100" t="s">
        <v>1785</v>
      </c>
      <c r="C98" s="100" t="s">
        <v>1578</v>
      </c>
      <c r="D98" s="162" t="s">
        <v>981</v>
      </c>
      <c r="E98" s="431" t="s">
        <v>1787</v>
      </c>
      <c r="F98" s="432"/>
      <c r="G98" s="432"/>
      <c r="H98" s="432"/>
      <c r="I98" s="100" t="s">
        <v>1738</v>
      </c>
      <c r="J98" s="101">
        <v>1</v>
      </c>
      <c r="K98" s="424">
        <v>2050</v>
      </c>
      <c r="L98" s="425"/>
      <c r="M98" s="425"/>
      <c r="N98" s="426"/>
      <c r="O98" s="383">
        <f>ROUND($U$98*$J$98,2)</f>
        <v>2050</v>
      </c>
      <c r="P98" s="432"/>
      <c r="Q98" s="99"/>
      <c r="R98" s="16"/>
      <c r="S98" s="103"/>
      <c r="T98" s="104" t="s">
        <v>1515</v>
      </c>
      <c r="U98" s="68">
        <f>$K$98+$L$98</f>
        <v>2050</v>
      </c>
      <c r="V98" s="68">
        <f>ROUND($K$98*$J$98,2)</f>
        <v>2050</v>
      </c>
      <c r="W98" s="68">
        <f>ROUND($L$98*$J$98,2)</f>
        <v>0</v>
      </c>
      <c r="Z98" s="105">
        <v>6.6899999999999998E-3</v>
      </c>
      <c r="AA98" s="105">
        <f>$Z$98*$J$98</f>
        <v>6.6899999999999998E-3</v>
      </c>
      <c r="AB98" s="105">
        <v>0</v>
      </c>
      <c r="AC98" s="106">
        <f>$AB$98*$J$98</f>
        <v>0</v>
      </c>
      <c r="AK98" s="63" t="s">
        <v>1582</v>
      </c>
      <c r="AM98" s="63" t="s">
        <v>1578</v>
      </c>
      <c r="AN98" s="63" t="s">
        <v>1536</v>
      </c>
      <c r="AR98" s="63" t="s">
        <v>1577</v>
      </c>
      <c r="AX98" s="107">
        <f>IF($T$98="základní",$O$98,0)</f>
        <v>2050</v>
      </c>
      <c r="AY98" s="107">
        <f>IF($T$98="snížená",$O$98,0)</f>
        <v>0</v>
      </c>
      <c r="AZ98" s="107">
        <f>IF($T$98="zákl. přenesená",$O$98,0)</f>
        <v>0</v>
      </c>
      <c r="BA98" s="107">
        <f>IF($T$98="sníž. přenesená",$O$98,0)</f>
        <v>0</v>
      </c>
      <c r="BB98" s="107">
        <f>IF($T$98="nulová",$O$98,0)</f>
        <v>0</v>
      </c>
      <c r="BC98" s="63" t="s">
        <v>1501</v>
      </c>
      <c r="BD98" s="107">
        <f>ROUND($U$98*$J$98,2)</f>
        <v>2050</v>
      </c>
      <c r="BE98" s="63" t="s">
        <v>1582</v>
      </c>
      <c r="BF98" s="63" t="s">
        <v>1788</v>
      </c>
    </row>
    <row r="99" spans="1:58" s="3" customFormat="1" ht="27" customHeight="1">
      <c r="A99" s="16"/>
      <c r="B99" s="100" t="s">
        <v>1495</v>
      </c>
      <c r="C99" s="100" t="s">
        <v>1578</v>
      </c>
      <c r="D99" s="98" t="s">
        <v>1789</v>
      </c>
      <c r="E99" s="431" t="s">
        <v>1790</v>
      </c>
      <c r="F99" s="432"/>
      <c r="G99" s="432"/>
      <c r="H99" s="432"/>
      <c r="I99" s="100" t="s">
        <v>1618</v>
      </c>
      <c r="J99" s="101">
        <v>0.1</v>
      </c>
      <c r="K99" s="424">
        <v>822.45999999999992</v>
      </c>
      <c r="L99" s="425"/>
      <c r="M99" s="425"/>
      <c r="N99" s="426"/>
      <c r="O99" s="383">
        <f>ROUND($U$99*$J$99,2)</f>
        <v>82.25</v>
      </c>
      <c r="P99" s="432"/>
      <c r="Q99" s="99" t="s">
        <v>1595</v>
      </c>
      <c r="R99" s="16"/>
      <c r="S99" s="103"/>
      <c r="T99" s="104" t="s">
        <v>1515</v>
      </c>
      <c r="U99" s="68">
        <f>$K$99+$L$99</f>
        <v>822.45999999999992</v>
      </c>
      <c r="V99" s="68">
        <f>ROUND($K$99*$J$99,2)</f>
        <v>82.25</v>
      </c>
      <c r="W99" s="68">
        <f>ROUND($L$99*$J$99,2)</f>
        <v>0</v>
      </c>
      <c r="Z99" s="105">
        <v>0</v>
      </c>
      <c r="AA99" s="105">
        <f>$Z$99*$J$99</f>
        <v>0</v>
      </c>
      <c r="AB99" s="105">
        <v>0</v>
      </c>
      <c r="AC99" s="106">
        <f>$AB$99*$J$99</f>
        <v>0</v>
      </c>
      <c r="AK99" s="63" t="s">
        <v>1582</v>
      </c>
      <c r="AM99" s="63" t="s">
        <v>1578</v>
      </c>
      <c r="AN99" s="63" t="s">
        <v>1536</v>
      </c>
      <c r="AR99" s="63" t="s">
        <v>1577</v>
      </c>
      <c r="AX99" s="107">
        <f>IF($T$99="základní",$O$99,0)</f>
        <v>82.25</v>
      </c>
      <c r="AY99" s="107">
        <f>IF($T$99="snížená",$O$99,0)</f>
        <v>0</v>
      </c>
      <c r="AZ99" s="107">
        <f>IF($T$99="zákl. přenesená",$O$99,0)</f>
        <v>0</v>
      </c>
      <c r="BA99" s="107">
        <f>IF($T$99="sníž. přenesená",$O$99,0)</f>
        <v>0</v>
      </c>
      <c r="BB99" s="107">
        <f>IF($T$99="nulová",$O$99,0)</f>
        <v>0</v>
      </c>
      <c r="BC99" s="63" t="s">
        <v>1501</v>
      </c>
      <c r="BD99" s="107">
        <f>ROUND($U$99*$J$99,2)</f>
        <v>82.25</v>
      </c>
      <c r="BE99" s="63" t="s">
        <v>1582</v>
      </c>
      <c r="BF99" s="63" t="s">
        <v>1791</v>
      </c>
    </row>
    <row r="100" spans="1:58" s="87" customFormat="1" ht="30.75" customHeight="1">
      <c r="A100" s="88"/>
      <c r="C100" s="96" t="s">
        <v>1558</v>
      </c>
      <c r="L100" s="433">
        <f>$BD$100</f>
        <v>4320</v>
      </c>
      <c r="M100" s="434"/>
      <c r="N100" s="434"/>
      <c r="O100" s="435" t="s">
        <v>1576</v>
      </c>
      <c r="P100" s="434"/>
      <c r="R100" s="88"/>
      <c r="S100" s="91"/>
      <c r="V100" s="92">
        <f>SUM($V$101:$V$108)</f>
        <v>4320</v>
      </c>
      <c r="W100" s="92">
        <f>SUM($W$101:$W$108)</f>
        <v>0</v>
      </c>
      <c r="Y100" s="93">
        <f>SUM($Y$101:$Y$108)</f>
        <v>0</v>
      </c>
      <c r="AA100" s="93">
        <f>SUM($AA$101:$AA$108)</f>
        <v>8.699999999999998E-2</v>
      </c>
      <c r="AC100" s="94">
        <f>SUM($AC$101:$AC$108)</f>
        <v>0</v>
      </c>
      <c r="AK100" s="90" t="s">
        <v>1536</v>
      </c>
      <c r="AM100" s="90" t="s">
        <v>1530</v>
      </c>
      <c r="AN100" s="90" t="s">
        <v>1501</v>
      </c>
      <c r="AR100" s="90" t="s">
        <v>1577</v>
      </c>
      <c r="BD100" s="95">
        <f>SUM($BD$101:$BD$108)</f>
        <v>4320</v>
      </c>
    </row>
    <row r="101" spans="1:58" s="3" customFormat="1" ht="27" customHeight="1">
      <c r="A101" s="16"/>
      <c r="B101" s="100" t="s">
        <v>1582</v>
      </c>
      <c r="C101" s="100" t="s">
        <v>1578</v>
      </c>
      <c r="D101" s="98" t="s">
        <v>1792</v>
      </c>
      <c r="E101" s="431" t="s">
        <v>1793</v>
      </c>
      <c r="F101" s="432"/>
      <c r="G101" s="432"/>
      <c r="H101" s="432"/>
      <c r="I101" s="100" t="s">
        <v>1648</v>
      </c>
      <c r="J101" s="101">
        <v>4</v>
      </c>
      <c r="K101" s="424">
        <v>91.839999999999989</v>
      </c>
      <c r="L101" s="425"/>
      <c r="M101" s="425"/>
      <c r="N101" s="426"/>
      <c r="O101" s="383">
        <f>ROUND($U$101*$J$101,2)</f>
        <v>367.36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91.839999999999989</v>
      </c>
      <c r="V101" s="68">
        <f>ROUND($K$101*$J$101,2)</f>
        <v>367.36</v>
      </c>
      <c r="W101" s="68">
        <f>ROUND($L$101*$J$101,2)</f>
        <v>0</v>
      </c>
      <c r="Z101" s="105">
        <v>1.48E-3</v>
      </c>
      <c r="AA101" s="105">
        <f>$Z$101*$J$101</f>
        <v>5.9199999999999999E-3</v>
      </c>
      <c r="AB101" s="105">
        <v>0</v>
      </c>
      <c r="AC101" s="106">
        <f>$AB$101*$J$101</f>
        <v>0</v>
      </c>
      <c r="AK101" s="63" t="s">
        <v>1582</v>
      </c>
      <c r="AM101" s="63" t="s">
        <v>1578</v>
      </c>
      <c r="AN101" s="63" t="s">
        <v>1536</v>
      </c>
      <c r="AR101" s="63" t="s">
        <v>1577</v>
      </c>
      <c r="AX101" s="107">
        <f>IF($T$101="základní",$O$101,0)</f>
        <v>367.36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367.36</v>
      </c>
      <c r="BE101" s="63" t="s">
        <v>1582</v>
      </c>
      <c r="BF101" s="63" t="s">
        <v>1794</v>
      </c>
    </row>
    <row r="102" spans="1:58" s="3" customFormat="1" ht="27" customHeight="1">
      <c r="A102" s="16"/>
      <c r="B102" s="100" t="s">
        <v>2115</v>
      </c>
      <c r="C102" s="100" t="s">
        <v>1578</v>
      </c>
      <c r="D102" s="98" t="s">
        <v>280</v>
      </c>
      <c r="E102" s="431" t="s">
        <v>281</v>
      </c>
      <c r="F102" s="432"/>
      <c r="G102" s="432"/>
      <c r="H102" s="432"/>
      <c r="I102" s="100" t="s">
        <v>1648</v>
      </c>
      <c r="J102" s="101">
        <v>4</v>
      </c>
      <c r="K102" s="424">
        <v>101.67999999999999</v>
      </c>
      <c r="L102" s="425"/>
      <c r="M102" s="425"/>
      <c r="N102" s="426"/>
      <c r="O102" s="383">
        <f>ROUND($U$102*$J$102,2)</f>
        <v>406.72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101.67999999999999</v>
      </c>
      <c r="V102" s="68">
        <f>ROUND($K$102*$J$102,2)</f>
        <v>406.72</v>
      </c>
      <c r="W102" s="68">
        <f>ROUND($L$102*$J$102,2)</f>
        <v>0</v>
      </c>
      <c r="Z102" s="105">
        <v>1.99E-3</v>
      </c>
      <c r="AA102" s="105">
        <f>$Z$102*$J$102</f>
        <v>7.9600000000000001E-3</v>
      </c>
      <c r="AB102" s="105">
        <v>0</v>
      </c>
      <c r="AC102" s="106">
        <f>$AB$102*$J$102</f>
        <v>0</v>
      </c>
      <c r="AK102" s="63" t="s">
        <v>1582</v>
      </c>
      <c r="AM102" s="63" t="s">
        <v>1578</v>
      </c>
      <c r="AN102" s="63" t="s">
        <v>1536</v>
      </c>
      <c r="AR102" s="63" t="s">
        <v>1577</v>
      </c>
      <c r="AX102" s="107">
        <f>IF($T$102="základní",$O$102,0)</f>
        <v>406.72</v>
      </c>
      <c r="AY102" s="107">
        <f>IF($T$102="snížená",$O$102,0)</f>
        <v>0</v>
      </c>
      <c r="AZ102" s="107">
        <f>IF($T$102="zákl. přenesená",$O$102,0)</f>
        <v>0</v>
      </c>
      <c r="BA102" s="107">
        <f>IF($T$102="sníž. přenesená",$O$102,0)</f>
        <v>0</v>
      </c>
      <c r="BB102" s="107">
        <f>IF($T$102="nulová",$O$102,0)</f>
        <v>0</v>
      </c>
      <c r="BC102" s="63" t="s">
        <v>1501</v>
      </c>
      <c r="BD102" s="107">
        <f>ROUND($U$102*$J$102,2)</f>
        <v>406.72</v>
      </c>
      <c r="BE102" s="63" t="s">
        <v>1582</v>
      </c>
      <c r="BF102" s="63" t="s">
        <v>282</v>
      </c>
    </row>
    <row r="103" spans="1:58" s="3" customFormat="1" ht="27" customHeight="1">
      <c r="A103" s="16"/>
      <c r="B103" s="100" t="s">
        <v>2074</v>
      </c>
      <c r="C103" s="100" t="s">
        <v>1578</v>
      </c>
      <c r="D103" s="98" t="s">
        <v>1800</v>
      </c>
      <c r="E103" s="431" t="s">
        <v>1801</v>
      </c>
      <c r="F103" s="432"/>
      <c r="G103" s="432"/>
      <c r="H103" s="432"/>
      <c r="I103" s="100" t="s">
        <v>1648</v>
      </c>
      <c r="J103" s="101">
        <v>8</v>
      </c>
      <c r="K103" s="424">
        <v>122.17999999999999</v>
      </c>
      <c r="L103" s="425"/>
      <c r="M103" s="425"/>
      <c r="N103" s="426"/>
      <c r="O103" s="383">
        <f>ROUND($U$103*$J$103,2)</f>
        <v>977.44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122.17999999999999</v>
      </c>
      <c r="V103" s="68">
        <f>ROUND($K$103*$J$103,2)</f>
        <v>977.44</v>
      </c>
      <c r="W103" s="68">
        <f>ROUND($L$103*$J$103,2)</f>
        <v>0</v>
      </c>
      <c r="Z103" s="105">
        <v>2.96E-3</v>
      </c>
      <c r="AA103" s="105">
        <f>$Z$103*$J$103</f>
        <v>2.368E-2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977.44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977.44</v>
      </c>
      <c r="BE103" s="63" t="s">
        <v>1582</v>
      </c>
      <c r="BF103" s="63" t="s">
        <v>283</v>
      </c>
    </row>
    <row r="104" spans="1:58" s="3" customFormat="1" ht="27" customHeight="1">
      <c r="A104" s="16"/>
      <c r="B104" s="100" t="s">
        <v>1803</v>
      </c>
      <c r="C104" s="100" t="s">
        <v>1578</v>
      </c>
      <c r="D104" s="98" t="s">
        <v>1804</v>
      </c>
      <c r="E104" s="431" t="s">
        <v>1805</v>
      </c>
      <c r="F104" s="432"/>
      <c r="G104" s="432"/>
      <c r="H104" s="432"/>
      <c r="I104" s="100" t="s">
        <v>1648</v>
      </c>
      <c r="J104" s="101">
        <v>12</v>
      </c>
      <c r="K104" s="424">
        <v>137.76</v>
      </c>
      <c r="L104" s="425"/>
      <c r="M104" s="425"/>
      <c r="N104" s="426"/>
      <c r="O104" s="383">
        <f>ROUND($U$104*$J$104,2)</f>
        <v>1653.12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137.76</v>
      </c>
      <c r="V104" s="68">
        <f>ROUND($K$104*$J$104,2)</f>
        <v>1653.12</v>
      </c>
      <c r="W104" s="68">
        <f>ROUND($L$104*$J$104,2)</f>
        <v>0</v>
      </c>
      <c r="Z104" s="105">
        <v>3.7299999999999998E-3</v>
      </c>
      <c r="AA104" s="105">
        <f>$Z$104*$J$104</f>
        <v>4.4759999999999994E-2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1653.12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1653.12</v>
      </c>
      <c r="BE104" s="63" t="s">
        <v>1582</v>
      </c>
      <c r="BF104" s="63" t="s">
        <v>1806</v>
      </c>
    </row>
    <row r="105" spans="1:58" s="3" customFormat="1" ht="39" customHeight="1">
      <c r="A105" s="16"/>
      <c r="B105" s="100" t="s">
        <v>2189</v>
      </c>
      <c r="C105" s="100" t="s">
        <v>1578</v>
      </c>
      <c r="D105" s="98" t="s">
        <v>1832</v>
      </c>
      <c r="E105" s="431" t="s">
        <v>1833</v>
      </c>
      <c r="F105" s="432"/>
      <c r="G105" s="432"/>
      <c r="H105" s="432"/>
      <c r="I105" s="100" t="s">
        <v>1594</v>
      </c>
      <c r="J105" s="101">
        <v>2</v>
      </c>
      <c r="K105" s="424">
        <v>200.89999999999998</v>
      </c>
      <c r="L105" s="425"/>
      <c r="M105" s="425"/>
      <c r="N105" s="426"/>
      <c r="O105" s="383">
        <f>ROUND($U$105*$J$105,2)</f>
        <v>401.8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200.89999999999998</v>
      </c>
      <c r="V105" s="68">
        <f>ROUND($K$105*$J$105,2)</f>
        <v>401.8</v>
      </c>
      <c r="W105" s="68">
        <f>ROUND($L$105*$J$105,2)</f>
        <v>0</v>
      </c>
      <c r="Z105" s="105">
        <v>1.01E-3</v>
      </c>
      <c r="AA105" s="105">
        <f>$Z$105*$J$105</f>
        <v>2.0200000000000001E-3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401.8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401.8</v>
      </c>
      <c r="BE105" s="63" t="s">
        <v>1582</v>
      </c>
      <c r="BF105" s="63" t="s">
        <v>284</v>
      </c>
    </row>
    <row r="106" spans="1:58" s="3" customFormat="1" ht="27" customHeight="1">
      <c r="A106" s="16"/>
      <c r="B106" s="100" t="s">
        <v>1494</v>
      </c>
      <c r="C106" s="100" t="s">
        <v>1578</v>
      </c>
      <c r="D106" s="98" t="s">
        <v>1858</v>
      </c>
      <c r="E106" s="431" t="s">
        <v>1859</v>
      </c>
      <c r="F106" s="432"/>
      <c r="G106" s="432"/>
      <c r="H106" s="432"/>
      <c r="I106" s="100" t="s">
        <v>1594</v>
      </c>
      <c r="J106" s="101">
        <v>2</v>
      </c>
      <c r="K106" s="424">
        <v>129.56</v>
      </c>
      <c r="L106" s="425"/>
      <c r="M106" s="425"/>
      <c r="N106" s="426"/>
      <c r="O106" s="383">
        <f>ROUND($U$106*$J$106,2)</f>
        <v>259.12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129.56</v>
      </c>
      <c r="V106" s="68">
        <f>ROUND($K$106*$J$106,2)</f>
        <v>259.12</v>
      </c>
      <c r="W106" s="68">
        <f>ROUND($L$106*$J$106,2)</f>
        <v>0</v>
      </c>
      <c r="Z106" s="105">
        <v>1.33E-3</v>
      </c>
      <c r="AA106" s="105">
        <f>$Z$106*$J$106</f>
        <v>2.66E-3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259.12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259.12</v>
      </c>
      <c r="BE106" s="63" t="s">
        <v>1582</v>
      </c>
      <c r="BF106" s="63" t="s">
        <v>1860</v>
      </c>
    </row>
    <row r="107" spans="1:58" s="3" customFormat="1" ht="27" customHeight="1">
      <c r="A107" s="16"/>
      <c r="B107" s="100" t="s">
        <v>1861</v>
      </c>
      <c r="C107" s="100" t="s">
        <v>1578</v>
      </c>
      <c r="D107" s="98" t="s">
        <v>1862</v>
      </c>
      <c r="E107" s="431" t="s">
        <v>1863</v>
      </c>
      <c r="F107" s="432"/>
      <c r="G107" s="432"/>
      <c r="H107" s="432"/>
      <c r="I107" s="100" t="s">
        <v>1648</v>
      </c>
      <c r="J107" s="101">
        <v>24</v>
      </c>
      <c r="K107" s="424">
        <v>8.1999999999999993</v>
      </c>
      <c r="L107" s="425"/>
      <c r="M107" s="425"/>
      <c r="N107" s="426"/>
      <c r="O107" s="383">
        <f>ROUND($U$107*$J$107,2)</f>
        <v>196.8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8.1999999999999993</v>
      </c>
      <c r="V107" s="68">
        <f>ROUND($K$107*$J$107,2)</f>
        <v>196.8</v>
      </c>
      <c r="W107" s="68">
        <f>ROUND($L$107*$J$107,2)</f>
        <v>0</v>
      </c>
      <c r="Z107" s="105">
        <v>0</v>
      </c>
      <c r="AA107" s="105">
        <f>$Z$107*$J$107</f>
        <v>0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196.8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196.8</v>
      </c>
      <c r="BE107" s="63" t="s">
        <v>1582</v>
      </c>
      <c r="BF107" s="63" t="s">
        <v>1864</v>
      </c>
    </row>
    <row r="108" spans="1:58" s="3" customFormat="1" ht="27" customHeight="1">
      <c r="A108" s="16"/>
      <c r="B108" s="100" t="s">
        <v>1877</v>
      </c>
      <c r="C108" s="100" t="s">
        <v>1578</v>
      </c>
      <c r="D108" s="98" t="s">
        <v>1878</v>
      </c>
      <c r="E108" s="431" t="s">
        <v>1879</v>
      </c>
      <c r="F108" s="432"/>
      <c r="G108" s="432"/>
      <c r="H108" s="432"/>
      <c r="I108" s="100" t="s">
        <v>1618</v>
      </c>
      <c r="J108" s="101">
        <v>8.6999999999999994E-2</v>
      </c>
      <c r="K108" s="424">
        <v>662.56</v>
      </c>
      <c r="L108" s="425"/>
      <c r="M108" s="425"/>
      <c r="N108" s="426"/>
      <c r="O108" s="383">
        <f>ROUND($U$108*$J$108,2)</f>
        <v>57.64</v>
      </c>
      <c r="P108" s="432"/>
      <c r="Q108" s="99" t="s">
        <v>1595</v>
      </c>
      <c r="R108" s="16"/>
      <c r="S108" s="103"/>
      <c r="T108" s="104" t="s">
        <v>1515</v>
      </c>
      <c r="U108" s="68">
        <f>$K$108+$L$108</f>
        <v>662.56</v>
      </c>
      <c r="V108" s="68">
        <f>ROUND($K$108*$J$108,2)</f>
        <v>57.64</v>
      </c>
      <c r="W108" s="68">
        <f>ROUND($L$108*$J$108,2)</f>
        <v>0</v>
      </c>
      <c r="Z108" s="105">
        <v>0</v>
      </c>
      <c r="AA108" s="105">
        <f>$Z$108*$J$108</f>
        <v>0</v>
      </c>
      <c r="AB108" s="105">
        <v>0</v>
      </c>
      <c r="AC108" s="106">
        <f>$AB$108*$J$108</f>
        <v>0</v>
      </c>
      <c r="AK108" s="63" t="s">
        <v>1582</v>
      </c>
      <c r="AM108" s="63" t="s">
        <v>1578</v>
      </c>
      <c r="AN108" s="63" t="s">
        <v>1536</v>
      </c>
      <c r="AR108" s="63" t="s">
        <v>1577</v>
      </c>
      <c r="AX108" s="107">
        <f>IF($T$108="základní",$O$108,0)</f>
        <v>57.64</v>
      </c>
      <c r="AY108" s="107">
        <f>IF($T$108="snížená",$O$108,0)</f>
        <v>0</v>
      </c>
      <c r="AZ108" s="107">
        <f>IF($T$108="zákl. přenesená",$O$108,0)</f>
        <v>0</v>
      </c>
      <c r="BA108" s="107">
        <f>IF($T$108="sníž. přenesená",$O$108,0)</f>
        <v>0</v>
      </c>
      <c r="BB108" s="107">
        <f>IF($T$108="nulová",$O$108,0)</f>
        <v>0</v>
      </c>
      <c r="BC108" s="63" t="s">
        <v>1501</v>
      </c>
      <c r="BD108" s="107">
        <f>ROUND($U$108*$J$108,2)</f>
        <v>57.64</v>
      </c>
      <c r="BE108" s="63" t="s">
        <v>1582</v>
      </c>
      <c r="BF108" s="63" t="s">
        <v>1880</v>
      </c>
    </row>
    <row r="109" spans="1:58" s="87" customFormat="1" ht="30.75" customHeight="1">
      <c r="A109" s="88"/>
      <c r="C109" s="96" t="s">
        <v>1559</v>
      </c>
      <c r="L109" s="433">
        <f>$BD$109</f>
        <v>562.32000000000005</v>
      </c>
      <c r="M109" s="434"/>
      <c r="N109" s="434"/>
      <c r="O109" s="435" t="s">
        <v>1576</v>
      </c>
      <c r="P109" s="434"/>
      <c r="R109" s="88"/>
      <c r="S109" s="91"/>
      <c r="V109" s="92">
        <f>SUM($V$110:$V$114)</f>
        <v>562.32000000000005</v>
      </c>
      <c r="W109" s="92">
        <f>SUM($W$110:$W$114)</f>
        <v>0</v>
      </c>
      <c r="Y109" s="93">
        <f>SUM($Y$110:$Y$114)</f>
        <v>0</v>
      </c>
      <c r="AA109" s="93">
        <f>SUM($AA$110:$AA$114)</f>
        <v>2.8400000000000001E-3</v>
      </c>
      <c r="AC109" s="94">
        <f>SUM($AC$110:$AC$114)</f>
        <v>0</v>
      </c>
      <c r="AK109" s="90" t="s">
        <v>1536</v>
      </c>
      <c r="AM109" s="90" t="s">
        <v>1530</v>
      </c>
      <c r="AN109" s="90" t="s">
        <v>1501</v>
      </c>
      <c r="AR109" s="90" t="s">
        <v>1577</v>
      </c>
      <c r="BD109" s="95">
        <f>SUM($BD$110:$BD$114)</f>
        <v>562.32000000000005</v>
      </c>
    </row>
    <row r="110" spans="1:58" s="3" customFormat="1" ht="39" customHeight="1">
      <c r="A110" s="16"/>
      <c r="B110" s="100" t="s">
        <v>1889</v>
      </c>
      <c r="C110" s="100" t="s">
        <v>1578</v>
      </c>
      <c r="D110" s="98" t="s">
        <v>1890</v>
      </c>
      <c r="E110" s="431" t="s">
        <v>1891</v>
      </c>
      <c r="F110" s="432"/>
      <c r="G110" s="432"/>
      <c r="H110" s="432"/>
      <c r="I110" s="100" t="s">
        <v>1594</v>
      </c>
      <c r="J110" s="101">
        <v>2</v>
      </c>
      <c r="K110" s="424">
        <v>93.47999999999999</v>
      </c>
      <c r="L110" s="425"/>
      <c r="M110" s="425"/>
      <c r="N110" s="426"/>
      <c r="O110" s="383">
        <f>ROUND($U$110*$J$110,2)</f>
        <v>186.96</v>
      </c>
      <c r="P110" s="432"/>
      <c r="Q110" s="99" t="s">
        <v>1595</v>
      </c>
      <c r="R110" s="16"/>
      <c r="S110" s="103"/>
      <c r="T110" s="104" t="s">
        <v>1515</v>
      </c>
      <c r="U110" s="68">
        <f>$K$110+$L$110</f>
        <v>93.47999999999999</v>
      </c>
      <c r="V110" s="68">
        <f>ROUND($K$110*$J$110,2)</f>
        <v>186.96</v>
      </c>
      <c r="W110" s="68">
        <f>ROUND($L$110*$J$110,2)</f>
        <v>0</v>
      </c>
      <c r="Z110" s="105">
        <v>2.7E-4</v>
      </c>
      <c r="AA110" s="105">
        <f>$Z$110*$J$110</f>
        <v>5.4000000000000001E-4</v>
      </c>
      <c r="AB110" s="105">
        <v>0</v>
      </c>
      <c r="AC110" s="106">
        <f>$AB$110*$J$110</f>
        <v>0</v>
      </c>
      <c r="AK110" s="63" t="s">
        <v>1582</v>
      </c>
      <c r="AM110" s="63" t="s">
        <v>1578</v>
      </c>
      <c r="AN110" s="63" t="s">
        <v>1536</v>
      </c>
      <c r="AR110" s="63" t="s">
        <v>1577</v>
      </c>
      <c r="AX110" s="107">
        <f>IF($T$110="základní",$O$110,0)</f>
        <v>186.96</v>
      </c>
      <c r="AY110" s="107">
        <f>IF($T$110="snížená",$O$110,0)</f>
        <v>0</v>
      </c>
      <c r="AZ110" s="107">
        <f>IF($T$110="zákl. přenesená",$O$110,0)</f>
        <v>0</v>
      </c>
      <c r="BA110" s="107">
        <f>IF($T$110="sníž. přenesená",$O$110,0)</f>
        <v>0</v>
      </c>
      <c r="BB110" s="107">
        <f>IF($T$110="nulová",$O$110,0)</f>
        <v>0</v>
      </c>
      <c r="BC110" s="63" t="s">
        <v>1501</v>
      </c>
      <c r="BD110" s="107">
        <f>ROUND($U$110*$J$110,2)</f>
        <v>186.96</v>
      </c>
      <c r="BE110" s="63" t="s">
        <v>1582</v>
      </c>
      <c r="BF110" s="63" t="s">
        <v>1892</v>
      </c>
    </row>
    <row r="111" spans="1:58" s="3" customFormat="1" ht="27" customHeight="1">
      <c r="A111" s="16"/>
      <c r="B111" s="100" t="s">
        <v>1897</v>
      </c>
      <c r="C111" s="100" t="s">
        <v>1578</v>
      </c>
      <c r="D111" s="98" t="s">
        <v>1898</v>
      </c>
      <c r="E111" s="431" t="s">
        <v>1899</v>
      </c>
      <c r="F111" s="432"/>
      <c r="G111" s="432"/>
      <c r="H111" s="432"/>
      <c r="I111" s="100" t="s">
        <v>1594</v>
      </c>
      <c r="J111" s="101">
        <v>2</v>
      </c>
      <c r="K111" s="424">
        <v>93.47999999999999</v>
      </c>
      <c r="L111" s="425"/>
      <c r="M111" s="425"/>
      <c r="N111" s="426"/>
      <c r="O111" s="383">
        <f>ROUND($U$111*$J$111,2)</f>
        <v>186.96</v>
      </c>
      <c r="P111" s="432"/>
      <c r="Q111" s="99" t="s">
        <v>1595</v>
      </c>
      <c r="R111" s="16"/>
      <c r="S111" s="103"/>
      <c r="T111" s="104" t="s">
        <v>1515</v>
      </c>
      <c r="U111" s="68">
        <f>$K$111+$L$111</f>
        <v>93.47999999999999</v>
      </c>
      <c r="V111" s="68">
        <f>ROUND($K$111*$J$111,2)</f>
        <v>186.96</v>
      </c>
      <c r="W111" s="68">
        <f>ROUND($L$111*$J$111,2)</f>
        <v>0</v>
      </c>
      <c r="Z111" s="105">
        <v>2.2000000000000001E-4</v>
      </c>
      <c r="AA111" s="105">
        <f>$Z$111*$J$111</f>
        <v>4.4000000000000002E-4</v>
      </c>
      <c r="AB111" s="105">
        <v>0</v>
      </c>
      <c r="AC111" s="106">
        <f>$AB$111*$J$111</f>
        <v>0</v>
      </c>
      <c r="AK111" s="63" t="s">
        <v>1582</v>
      </c>
      <c r="AM111" s="63" t="s">
        <v>1578</v>
      </c>
      <c r="AN111" s="63" t="s">
        <v>1536</v>
      </c>
      <c r="AR111" s="63" t="s">
        <v>1577</v>
      </c>
      <c r="AX111" s="107">
        <f>IF($T$111="základní",$O$111,0)</f>
        <v>186.96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186.96</v>
      </c>
      <c r="BE111" s="63" t="s">
        <v>1582</v>
      </c>
      <c r="BF111" s="63" t="s">
        <v>1900</v>
      </c>
    </row>
    <row r="112" spans="1:58" s="3" customFormat="1" ht="27" customHeight="1">
      <c r="A112" s="16"/>
      <c r="B112" s="100" t="s">
        <v>1901</v>
      </c>
      <c r="C112" s="100" t="s">
        <v>1578</v>
      </c>
      <c r="D112" s="98" t="s">
        <v>1902</v>
      </c>
      <c r="E112" s="431" t="s">
        <v>1903</v>
      </c>
      <c r="F112" s="432"/>
      <c r="G112" s="432"/>
      <c r="H112" s="432"/>
      <c r="I112" s="100" t="s">
        <v>1594</v>
      </c>
      <c r="J112" s="101">
        <v>2</v>
      </c>
      <c r="K112" s="424">
        <v>78.72</v>
      </c>
      <c r="L112" s="425"/>
      <c r="M112" s="425"/>
      <c r="N112" s="426"/>
      <c r="O112" s="383">
        <f>ROUND($U$112*$J$112,2)</f>
        <v>157.44</v>
      </c>
      <c r="P112" s="432"/>
      <c r="Q112" s="99" t="s">
        <v>1595</v>
      </c>
      <c r="R112" s="16"/>
      <c r="S112" s="103"/>
      <c r="T112" s="104" t="s">
        <v>1515</v>
      </c>
      <c r="U112" s="68">
        <f>$K$112+$L$112</f>
        <v>78.72</v>
      </c>
      <c r="V112" s="68">
        <f>ROUND($K$112*$J$112,2)</f>
        <v>157.44</v>
      </c>
      <c r="W112" s="68">
        <f>ROUND($L$112*$J$112,2)</f>
        <v>0</v>
      </c>
      <c r="Z112" s="105">
        <v>2.1000000000000001E-4</v>
      </c>
      <c r="AA112" s="105">
        <f>$Z$112*$J$112</f>
        <v>4.2000000000000002E-4</v>
      </c>
      <c r="AB112" s="105">
        <v>0</v>
      </c>
      <c r="AC112" s="106">
        <f>$AB$112*$J$112</f>
        <v>0</v>
      </c>
      <c r="AK112" s="63" t="s">
        <v>1582</v>
      </c>
      <c r="AM112" s="63" t="s">
        <v>1578</v>
      </c>
      <c r="AN112" s="63" t="s">
        <v>1536</v>
      </c>
      <c r="AR112" s="63" t="s">
        <v>1577</v>
      </c>
      <c r="AX112" s="107">
        <f>IF($T$112="základní",$O$112,0)</f>
        <v>157.44</v>
      </c>
      <c r="AY112" s="107">
        <f>IF($T$112="snížená",$O$112,0)</f>
        <v>0</v>
      </c>
      <c r="AZ112" s="107">
        <f>IF($T$112="zákl. přenesená",$O$112,0)</f>
        <v>0</v>
      </c>
      <c r="BA112" s="107">
        <f>IF($T$112="sníž. přenesená",$O$112,0)</f>
        <v>0</v>
      </c>
      <c r="BB112" s="107">
        <f>IF($T$112="nulová",$O$112,0)</f>
        <v>0</v>
      </c>
      <c r="BC112" s="63" t="s">
        <v>1501</v>
      </c>
      <c r="BD112" s="107">
        <f>ROUND($U$112*$J$112,2)</f>
        <v>157.44</v>
      </c>
      <c r="BE112" s="63" t="s">
        <v>1582</v>
      </c>
      <c r="BF112" s="63" t="s">
        <v>1904</v>
      </c>
    </row>
    <row r="113" spans="1:58" s="3" customFormat="1" ht="15.75" customHeight="1">
      <c r="A113" s="16"/>
      <c r="B113" s="100" t="s">
        <v>1913</v>
      </c>
      <c r="C113" s="100" t="s">
        <v>1578</v>
      </c>
      <c r="D113" s="98" t="s">
        <v>1914</v>
      </c>
      <c r="E113" s="431" t="s">
        <v>1915</v>
      </c>
      <c r="F113" s="432"/>
      <c r="G113" s="432"/>
      <c r="H113" s="432"/>
      <c r="I113" s="100" t="s">
        <v>1594</v>
      </c>
      <c r="J113" s="101">
        <v>6</v>
      </c>
      <c r="K113" s="424">
        <v>4.92</v>
      </c>
      <c r="L113" s="425"/>
      <c r="M113" s="425"/>
      <c r="N113" s="426"/>
      <c r="O113" s="383">
        <f>ROUND($U$113*$J$113,2)</f>
        <v>29.52</v>
      </c>
      <c r="P113" s="432"/>
      <c r="Q113" s="99" t="s">
        <v>1595</v>
      </c>
      <c r="R113" s="16"/>
      <c r="S113" s="103"/>
      <c r="T113" s="104" t="s">
        <v>1515</v>
      </c>
      <c r="U113" s="68">
        <f>$K$113+$L$113</f>
        <v>4.92</v>
      </c>
      <c r="V113" s="68">
        <f>ROUND($K$113*$J$113,2)</f>
        <v>29.52</v>
      </c>
      <c r="W113" s="68">
        <f>ROUND($L$113*$J$113,2)</f>
        <v>0</v>
      </c>
      <c r="Z113" s="105">
        <v>2.4000000000000001E-4</v>
      </c>
      <c r="AA113" s="105">
        <f>$Z$113*$J$113</f>
        <v>1.4400000000000001E-3</v>
      </c>
      <c r="AB113" s="105">
        <v>0</v>
      </c>
      <c r="AC113" s="106">
        <f>$AB$113*$J$113</f>
        <v>0</v>
      </c>
      <c r="AK113" s="63" t="s">
        <v>1582</v>
      </c>
      <c r="AM113" s="63" t="s">
        <v>1578</v>
      </c>
      <c r="AN113" s="63" t="s">
        <v>1536</v>
      </c>
      <c r="AR113" s="63" t="s">
        <v>1577</v>
      </c>
      <c r="AX113" s="107">
        <f>IF($T$113="základní",$O$113,0)</f>
        <v>29.52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29.52</v>
      </c>
      <c r="BE113" s="63" t="s">
        <v>1582</v>
      </c>
      <c r="BF113" s="63" t="s">
        <v>1916</v>
      </c>
    </row>
    <row r="114" spans="1:58" s="3" customFormat="1" ht="27" customHeight="1">
      <c r="A114" s="16"/>
      <c r="B114" s="100" t="s">
        <v>1917</v>
      </c>
      <c r="C114" s="100" t="s">
        <v>1578</v>
      </c>
      <c r="D114" s="98" t="s">
        <v>1616</v>
      </c>
      <c r="E114" s="431" t="s">
        <v>1617</v>
      </c>
      <c r="F114" s="432"/>
      <c r="G114" s="432"/>
      <c r="H114" s="432"/>
      <c r="I114" s="100" t="s">
        <v>1618</v>
      </c>
      <c r="J114" s="101">
        <v>3.0000000000000001E-3</v>
      </c>
      <c r="K114" s="424">
        <v>478.88</v>
      </c>
      <c r="L114" s="425"/>
      <c r="M114" s="425"/>
      <c r="N114" s="426"/>
      <c r="O114" s="383">
        <f>J114*K114</f>
        <v>1.4366399999999999</v>
      </c>
      <c r="P114" s="432"/>
      <c r="Q114" s="99" t="s">
        <v>1595</v>
      </c>
      <c r="R114" s="16"/>
      <c r="S114" s="103"/>
      <c r="T114" s="104" t="s">
        <v>1515</v>
      </c>
      <c r="U114" s="68">
        <f>$K$114+$L$114</f>
        <v>478.88</v>
      </c>
      <c r="V114" s="68">
        <f>ROUND($K$114*$J$114,2)</f>
        <v>1.44</v>
      </c>
      <c r="W114" s="68">
        <f>ROUND($L$114*$J$114,2)</f>
        <v>0</v>
      </c>
      <c r="Z114" s="105">
        <v>0</v>
      </c>
      <c r="AA114" s="105">
        <f>$Z$114*$J$114</f>
        <v>0</v>
      </c>
      <c r="AB114" s="105">
        <v>0</v>
      </c>
      <c r="AC114" s="106">
        <f>$AB$114*$J$114</f>
        <v>0</v>
      </c>
      <c r="AK114" s="63" t="s">
        <v>1582</v>
      </c>
      <c r="AM114" s="63" t="s">
        <v>1578</v>
      </c>
      <c r="AN114" s="63" t="s">
        <v>1536</v>
      </c>
      <c r="AR114" s="63" t="s">
        <v>1577</v>
      </c>
      <c r="AX114" s="107">
        <f>IF($T$114="základní",$O$114,0)</f>
        <v>1.4366399999999999</v>
      </c>
      <c r="AY114" s="107">
        <f>IF($T$114="snížená",$O$114,0)</f>
        <v>0</v>
      </c>
      <c r="AZ114" s="107">
        <f>IF($T$114="zákl. přenesená",$O$114,0)</f>
        <v>0</v>
      </c>
      <c r="BA114" s="107">
        <f>IF($T$114="sníž. přenesená",$O$114,0)</f>
        <v>0</v>
      </c>
      <c r="BB114" s="107">
        <f>IF($T$114="nulová",$O$114,0)</f>
        <v>0</v>
      </c>
      <c r="BC114" s="63" t="s">
        <v>1501</v>
      </c>
      <c r="BD114" s="107">
        <f>ROUND($U$114*$J$114,2)</f>
        <v>1.44</v>
      </c>
      <c r="BE114" s="63" t="s">
        <v>1582</v>
      </c>
      <c r="BF114" s="63" t="s">
        <v>1619</v>
      </c>
    </row>
    <row r="115" spans="1:58" s="87" customFormat="1" ht="30.75" customHeight="1">
      <c r="A115" s="88"/>
      <c r="C115" s="96" t="s">
        <v>1626</v>
      </c>
      <c r="L115" s="433">
        <f>$BD$115</f>
        <v>285.79000000000002</v>
      </c>
      <c r="M115" s="434"/>
      <c r="N115" s="434"/>
      <c r="O115" s="435" t="s">
        <v>1576</v>
      </c>
      <c r="P115" s="434"/>
      <c r="R115" s="88"/>
      <c r="S115" s="91"/>
      <c r="V115" s="92">
        <f>SUM($V$116:$V$118)</f>
        <v>285.79000000000002</v>
      </c>
      <c r="W115" s="92">
        <f>SUM($W$116:$W$118)</f>
        <v>0</v>
      </c>
      <c r="Y115" s="93">
        <f>SUM($Y$116:$Y$118)</f>
        <v>0</v>
      </c>
      <c r="AA115" s="93">
        <f>SUM($AA$116:$AA$118)</f>
        <v>6.4700000000000001E-3</v>
      </c>
      <c r="AC115" s="94">
        <f>SUM($AC$116:$AC$118)</f>
        <v>0</v>
      </c>
      <c r="AK115" s="90" t="s">
        <v>1536</v>
      </c>
      <c r="AM115" s="90" t="s">
        <v>1530</v>
      </c>
      <c r="AN115" s="90" t="s">
        <v>1501</v>
      </c>
      <c r="AR115" s="90" t="s">
        <v>1577</v>
      </c>
      <c r="BD115" s="95">
        <f>SUM($BD$116:$BD$118)</f>
        <v>285.79000000000002</v>
      </c>
    </row>
    <row r="116" spans="1:58" s="3" customFormat="1" ht="27" customHeight="1">
      <c r="A116" s="16"/>
      <c r="B116" s="100" t="s">
        <v>1918</v>
      </c>
      <c r="C116" s="100" t="s">
        <v>1578</v>
      </c>
      <c r="D116" s="98" t="s">
        <v>1919</v>
      </c>
      <c r="E116" s="431" t="s">
        <v>1920</v>
      </c>
      <c r="F116" s="432"/>
      <c r="G116" s="432"/>
      <c r="H116" s="432"/>
      <c r="I116" s="100" t="s">
        <v>1921</v>
      </c>
      <c r="J116" s="101">
        <v>1</v>
      </c>
      <c r="K116" s="424">
        <v>101.67999999999999</v>
      </c>
      <c r="L116" s="425"/>
      <c r="M116" s="425"/>
      <c r="N116" s="426"/>
      <c r="O116" s="383">
        <f>ROUND($U$116*$J$116,2)</f>
        <v>101.68</v>
      </c>
      <c r="P116" s="432"/>
      <c r="Q116" s="99" t="s">
        <v>1595</v>
      </c>
      <c r="R116" s="16"/>
      <c r="S116" s="103"/>
      <c r="T116" s="104" t="s">
        <v>1515</v>
      </c>
      <c r="U116" s="68">
        <f>$K$116+$L$116</f>
        <v>101.67999999999999</v>
      </c>
      <c r="V116" s="68">
        <f>ROUND($K$116*$J$116,2)</f>
        <v>101.68</v>
      </c>
      <c r="W116" s="68">
        <f>ROUND($L$116*$J$116,2)</f>
        <v>0</v>
      </c>
      <c r="Z116" s="105">
        <v>6.9999999999999994E-5</v>
      </c>
      <c r="AA116" s="105">
        <f>$Z$116*$J$116</f>
        <v>6.9999999999999994E-5</v>
      </c>
      <c r="AB116" s="105">
        <v>0</v>
      </c>
      <c r="AC116" s="106">
        <f>$AB$116*$J$116</f>
        <v>0</v>
      </c>
      <c r="AK116" s="63" t="s">
        <v>1582</v>
      </c>
      <c r="AM116" s="63" t="s">
        <v>1578</v>
      </c>
      <c r="AN116" s="63" t="s">
        <v>1536</v>
      </c>
      <c r="AR116" s="63" t="s">
        <v>1577</v>
      </c>
      <c r="AX116" s="107">
        <f>IF($T$116="základní",$O$116,0)</f>
        <v>101.68</v>
      </c>
      <c r="AY116" s="107">
        <f>IF($T$116="snížená",$O$116,0)</f>
        <v>0</v>
      </c>
      <c r="AZ116" s="107">
        <f>IF($T$116="zákl. přenesená",$O$116,0)</f>
        <v>0</v>
      </c>
      <c r="BA116" s="107">
        <f>IF($T$116="sníž. přenesená",$O$116,0)</f>
        <v>0</v>
      </c>
      <c r="BB116" s="107">
        <f>IF($T$116="nulová",$O$116,0)</f>
        <v>0</v>
      </c>
      <c r="BC116" s="63" t="s">
        <v>1501</v>
      </c>
      <c r="BD116" s="107">
        <f>ROUND($U$116*$J$116,2)</f>
        <v>101.68</v>
      </c>
      <c r="BE116" s="63" t="s">
        <v>1582</v>
      </c>
      <c r="BF116" s="63" t="s">
        <v>1922</v>
      </c>
    </row>
    <row r="117" spans="1:58" s="3" customFormat="1" ht="27" customHeight="1">
      <c r="A117" s="16"/>
      <c r="B117" s="113" t="s">
        <v>1923</v>
      </c>
      <c r="C117" s="113" t="s">
        <v>1651</v>
      </c>
      <c r="D117" s="114" t="s">
        <v>1924</v>
      </c>
      <c r="E117" s="438" t="s">
        <v>1925</v>
      </c>
      <c r="F117" s="439"/>
      <c r="G117" s="439"/>
      <c r="H117" s="439"/>
      <c r="I117" s="113" t="s">
        <v>1594</v>
      </c>
      <c r="J117" s="115">
        <v>4</v>
      </c>
      <c r="K117" s="427">
        <v>45.099999999999994</v>
      </c>
      <c r="L117" s="428"/>
      <c r="M117" s="428"/>
      <c r="N117" s="429"/>
      <c r="O117" s="440">
        <f>ROUND($U$117*$J$117,2)</f>
        <v>180.4</v>
      </c>
      <c r="P117" s="441"/>
      <c r="Q117" s="99" t="s">
        <v>1595</v>
      </c>
      <c r="R117" s="16"/>
      <c r="S117" s="103"/>
      <c r="T117" s="104" t="s">
        <v>1515</v>
      </c>
      <c r="U117" s="68">
        <f>$K$117+$L$117</f>
        <v>45.099999999999994</v>
      </c>
      <c r="V117" s="68">
        <f>ROUND($K$117*$J$117,2)</f>
        <v>180.4</v>
      </c>
      <c r="W117" s="68">
        <f>ROUND($L$117*$J$117,2)</f>
        <v>0</v>
      </c>
      <c r="Z117" s="105">
        <v>1.6000000000000001E-3</v>
      </c>
      <c r="AA117" s="105">
        <f>$Z$117*$J$117</f>
        <v>6.4000000000000003E-3</v>
      </c>
      <c r="AB117" s="105">
        <v>0</v>
      </c>
      <c r="AC117" s="106">
        <f>$AB$117*$J$117</f>
        <v>0</v>
      </c>
      <c r="AK117" s="63" t="s">
        <v>1654</v>
      </c>
      <c r="AM117" s="63" t="s">
        <v>1651</v>
      </c>
      <c r="AN117" s="63" t="s">
        <v>1536</v>
      </c>
      <c r="AR117" s="63" t="s">
        <v>1577</v>
      </c>
      <c r="AX117" s="107">
        <f>IF($T$117="základní",$O$117,0)</f>
        <v>180.4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180.4</v>
      </c>
      <c r="BE117" s="63" t="s">
        <v>1582</v>
      </c>
      <c r="BF117" s="63" t="s">
        <v>1926</v>
      </c>
    </row>
    <row r="118" spans="1:58" s="3" customFormat="1" ht="27" customHeight="1">
      <c r="A118" s="16"/>
      <c r="B118" s="100" t="s">
        <v>1927</v>
      </c>
      <c r="C118" s="100" t="s">
        <v>1578</v>
      </c>
      <c r="D118" s="98" t="s">
        <v>1928</v>
      </c>
      <c r="E118" s="431" t="s">
        <v>1929</v>
      </c>
      <c r="F118" s="432"/>
      <c r="G118" s="432"/>
      <c r="H118" s="432"/>
      <c r="I118" s="100" t="s">
        <v>1618</v>
      </c>
      <c r="J118" s="101">
        <v>6.0000000000000001E-3</v>
      </c>
      <c r="K118" s="424">
        <v>618.28</v>
      </c>
      <c r="L118" s="425"/>
      <c r="M118" s="425"/>
      <c r="N118" s="426"/>
      <c r="O118" s="383">
        <f>ROUND($U$118*$J$118,2)</f>
        <v>3.71</v>
      </c>
      <c r="P118" s="432"/>
      <c r="Q118" s="99" t="s">
        <v>1595</v>
      </c>
      <c r="R118" s="16"/>
      <c r="S118" s="103"/>
      <c r="T118" s="104" t="s">
        <v>1515</v>
      </c>
      <c r="U118" s="68">
        <f>$K$118+$L$118</f>
        <v>618.28</v>
      </c>
      <c r="V118" s="68">
        <f>ROUND($K$118*$J$118,2)</f>
        <v>3.71</v>
      </c>
      <c r="W118" s="68">
        <f>ROUND($L$118*$J$118,2)</f>
        <v>0</v>
      </c>
      <c r="Z118" s="105">
        <v>0</v>
      </c>
      <c r="AA118" s="105">
        <f>$Z$118*$J$118</f>
        <v>0</v>
      </c>
      <c r="AB118" s="105">
        <v>0</v>
      </c>
      <c r="AC118" s="106">
        <f>$AB$118*$J$118</f>
        <v>0</v>
      </c>
      <c r="AK118" s="63" t="s">
        <v>1582</v>
      </c>
      <c r="AM118" s="63" t="s">
        <v>1578</v>
      </c>
      <c r="AN118" s="63" t="s">
        <v>1536</v>
      </c>
      <c r="AR118" s="63" t="s">
        <v>1577</v>
      </c>
      <c r="AX118" s="107">
        <f>IF($T$118="základní",$O$118,0)</f>
        <v>3.71</v>
      </c>
      <c r="AY118" s="107">
        <f>IF($T$118="snížená",$O$118,0)</f>
        <v>0</v>
      </c>
      <c r="AZ118" s="107">
        <f>IF($T$118="zákl. přenesená",$O$118,0)</f>
        <v>0</v>
      </c>
      <c r="BA118" s="107">
        <f>IF($T$118="sníž. přenesená",$O$118,0)</f>
        <v>0</v>
      </c>
      <c r="BB118" s="107">
        <f>IF($T$118="nulová",$O$118,0)</f>
        <v>0</v>
      </c>
      <c r="BC118" s="63" t="s">
        <v>1501</v>
      </c>
      <c r="BD118" s="107">
        <f>ROUND($U$118*$J$118,2)</f>
        <v>3.71</v>
      </c>
      <c r="BE118" s="63" t="s">
        <v>1582</v>
      </c>
      <c r="BF118" s="63" t="s">
        <v>1930</v>
      </c>
    </row>
    <row r="119" spans="1:58" s="87" customFormat="1" ht="30.75" customHeight="1">
      <c r="A119" s="88"/>
      <c r="C119" s="96" t="s">
        <v>1627</v>
      </c>
      <c r="L119" s="433">
        <f>$BD$119</f>
        <v>815.07999999999993</v>
      </c>
      <c r="M119" s="434"/>
      <c r="N119" s="434"/>
      <c r="O119" s="435" t="s">
        <v>1576</v>
      </c>
      <c r="P119" s="434"/>
      <c r="R119" s="88"/>
      <c r="S119" s="91"/>
      <c r="V119" s="92">
        <f>SUM($V$120:$V$121)</f>
        <v>815.07999999999993</v>
      </c>
      <c r="W119" s="92">
        <f>SUM($W$120:$W$121)</f>
        <v>0</v>
      </c>
      <c r="Y119" s="93">
        <f>SUM($Y$120:$Y$121)</f>
        <v>0</v>
      </c>
      <c r="AA119" s="93">
        <f>SUM($AA$120:$AA$121)</f>
        <v>3.63E-3</v>
      </c>
      <c r="AC119" s="94">
        <f>SUM($AC$120:$AC$121)</f>
        <v>0</v>
      </c>
      <c r="AK119" s="90" t="s">
        <v>1536</v>
      </c>
      <c r="AM119" s="90" t="s">
        <v>1530</v>
      </c>
      <c r="AN119" s="90" t="s">
        <v>1501</v>
      </c>
      <c r="AR119" s="90" t="s">
        <v>1577</v>
      </c>
      <c r="BD119" s="95">
        <f>SUM($BD$120:$BD$121)</f>
        <v>815.07999999999993</v>
      </c>
    </row>
    <row r="120" spans="1:58" s="3" customFormat="1" ht="27" customHeight="1">
      <c r="A120" s="16"/>
      <c r="B120" s="100" t="s">
        <v>1931</v>
      </c>
      <c r="C120" s="100" t="s">
        <v>1578</v>
      </c>
      <c r="D120" s="98" t="s">
        <v>1932</v>
      </c>
      <c r="E120" s="431" t="s">
        <v>1933</v>
      </c>
      <c r="F120" s="432"/>
      <c r="G120" s="432"/>
      <c r="H120" s="432"/>
      <c r="I120" s="100" t="s">
        <v>1632</v>
      </c>
      <c r="J120" s="101">
        <v>1</v>
      </c>
      <c r="K120" s="424">
        <v>57.4</v>
      </c>
      <c r="L120" s="425"/>
      <c r="M120" s="425"/>
      <c r="N120" s="426"/>
      <c r="O120" s="383">
        <f>ROUND($U$120*$J$120,2)</f>
        <v>57.4</v>
      </c>
      <c r="P120" s="432"/>
      <c r="Q120" s="99" t="s">
        <v>1595</v>
      </c>
      <c r="R120" s="16"/>
      <c r="S120" s="103"/>
      <c r="T120" s="104" t="s">
        <v>1515</v>
      </c>
      <c r="U120" s="68">
        <f>$K$120+$L$120</f>
        <v>57.4</v>
      </c>
      <c r="V120" s="68">
        <f>ROUND($K$120*$J$120,2)</f>
        <v>57.4</v>
      </c>
      <c r="W120" s="68">
        <f>ROUND($L$120*$J$120,2)</f>
        <v>0</v>
      </c>
      <c r="Z120" s="105">
        <v>2.7E-4</v>
      </c>
      <c r="AA120" s="105">
        <f>$Z$120*$J$120</f>
        <v>2.7E-4</v>
      </c>
      <c r="AB120" s="105">
        <v>0</v>
      </c>
      <c r="AC120" s="106">
        <f>$AB$120*$J$120</f>
        <v>0</v>
      </c>
      <c r="AK120" s="63" t="s">
        <v>1582</v>
      </c>
      <c r="AM120" s="63" t="s">
        <v>1578</v>
      </c>
      <c r="AN120" s="63" t="s">
        <v>1536</v>
      </c>
      <c r="AR120" s="63" t="s">
        <v>1577</v>
      </c>
      <c r="AX120" s="107">
        <f>IF($T$120="základní",$O$120,0)</f>
        <v>57.4</v>
      </c>
      <c r="AY120" s="107">
        <f>IF($T$120="snížená",$O$120,0)</f>
        <v>0</v>
      </c>
      <c r="AZ120" s="107">
        <f>IF($T$120="zákl. přenesená",$O$120,0)</f>
        <v>0</v>
      </c>
      <c r="BA120" s="107">
        <f>IF($T$120="sníž. přenesená",$O$120,0)</f>
        <v>0</v>
      </c>
      <c r="BB120" s="107">
        <f>IF($T$120="nulová",$O$120,0)</f>
        <v>0</v>
      </c>
      <c r="BC120" s="63" t="s">
        <v>1501</v>
      </c>
      <c r="BD120" s="107">
        <f>ROUND($U$120*$J$120,2)</f>
        <v>57.4</v>
      </c>
      <c r="BE120" s="63" t="s">
        <v>1582</v>
      </c>
      <c r="BF120" s="63" t="s">
        <v>1934</v>
      </c>
    </row>
    <row r="121" spans="1:58" s="3" customFormat="1" ht="39" customHeight="1">
      <c r="A121" s="16"/>
      <c r="B121" s="100" t="s">
        <v>1654</v>
      </c>
      <c r="C121" s="100" t="s">
        <v>1578</v>
      </c>
      <c r="D121" s="98" t="s">
        <v>1935</v>
      </c>
      <c r="E121" s="431" t="s">
        <v>1936</v>
      </c>
      <c r="F121" s="432"/>
      <c r="G121" s="432"/>
      <c r="H121" s="432"/>
      <c r="I121" s="100" t="s">
        <v>1648</v>
      </c>
      <c r="J121" s="101">
        <v>28</v>
      </c>
      <c r="K121" s="424">
        <v>27.06</v>
      </c>
      <c r="L121" s="425"/>
      <c r="M121" s="425"/>
      <c r="N121" s="426"/>
      <c r="O121" s="383">
        <f>ROUND($U$121*$J$121,2)</f>
        <v>757.68</v>
      </c>
      <c r="P121" s="432"/>
      <c r="Q121" s="99" t="s">
        <v>1595</v>
      </c>
      <c r="R121" s="16"/>
      <c r="S121" s="103"/>
      <c r="T121" s="108" t="s">
        <v>1515</v>
      </c>
      <c r="U121" s="109">
        <f>$K$121+$L$121</f>
        <v>27.06</v>
      </c>
      <c r="V121" s="109">
        <f>ROUND($K$121*$J$121,2)</f>
        <v>757.68</v>
      </c>
      <c r="W121" s="109">
        <f>ROUND($L$121*$J$121,2)</f>
        <v>0</v>
      </c>
      <c r="X121" s="110"/>
      <c r="Y121" s="110"/>
      <c r="Z121" s="111">
        <v>1.2E-4</v>
      </c>
      <c r="AA121" s="111">
        <f>$Z$121*$J$121</f>
        <v>3.3600000000000001E-3</v>
      </c>
      <c r="AB121" s="111">
        <v>0</v>
      </c>
      <c r="AC121" s="112">
        <f>$AB$121*$J$121</f>
        <v>0</v>
      </c>
      <c r="AK121" s="63" t="s">
        <v>1582</v>
      </c>
      <c r="AM121" s="63" t="s">
        <v>1578</v>
      </c>
      <c r="AN121" s="63" t="s">
        <v>1536</v>
      </c>
      <c r="AR121" s="63" t="s">
        <v>1577</v>
      </c>
      <c r="AX121" s="107">
        <f>IF($T$121="základní",$O$121,0)</f>
        <v>757.68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757.68</v>
      </c>
      <c r="BE121" s="63" t="s">
        <v>1582</v>
      </c>
      <c r="BF121" s="63" t="s">
        <v>1937</v>
      </c>
    </row>
    <row r="122" spans="1:58" s="3" customFormat="1" ht="7.5" customHeight="1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16"/>
    </row>
  </sheetData>
  <mergeCells count="187">
    <mergeCell ref="E121:H121"/>
    <mergeCell ref="O121:P121"/>
    <mergeCell ref="E117:H117"/>
    <mergeCell ref="O117:P117"/>
    <mergeCell ref="E120:H120"/>
    <mergeCell ref="O120:P120"/>
    <mergeCell ref="K118:N118"/>
    <mergeCell ref="L119:P119"/>
    <mergeCell ref="E118:H118"/>
    <mergeCell ref="O118:P118"/>
    <mergeCell ref="O108:P108"/>
    <mergeCell ref="L100:P100"/>
    <mergeCell ref="K117:N117"/>
    <mergeCell ref="O114:P114"/>
    <mergeCell ref="L109:P109"/>
    <mergeCell ref="L115:P115"/>
    <mergeCell ref="O105:P105"/>
    <mergeCell ref="O111:P111"/>
    <mergeCell ref="K110:N110"/>
    <mergeCell ref="K111:N111"/>
    <mergeCell ref="E112:H112"/>
    <mergeCell ref="O112:P112"/>
    <mergeCell ref="E110:H110"/>
    <mergeCell ref="L79:P79"/>
    <mergeCell ref="L81:P81"/>
    <mergeCell ref="E80:H80"/>
    <mergeCell ref="O80:P80"/>
    <mergeCell ref="O110:P110"/>
    <mergeCell ref="E107:H107"/>
    <mergeCell ref="O107:P107"/>
    <mergeCell ref="O106:P106"/>
    <mergeCell ref="E116:H116"/>
    <mergeCell ref="O116:P116"/>
    <mergeCell ref="K114:N114"/>
    <mergeCell ref="K116:N116"/>
    <mergeCell ref="E114:H114"/>
    <mergeCell ref="E113:H113"/>
    <mergeCell ref="O113:P113"/>
    <mergeCell ref="K112:N112"/>
    <mergeCell ref="K113:N113"/>
    <mergeCell ref="K106:N106"/>
    <mergeCell ref="E105:H105"/>
    <mergeCell ref="E103:H103"/>
    <mergeCell ref="K107:N107"/>
    <mergeCell ref="E111:H111"/>
    <mergeCell ref="E106:H106"/>
    <mergeCell ref="E108:H108"/>
    <mergeCell ref="K108:N108"/>
    <mergeCell ref="O103:P103"/>
    <mergeCell ref="E104:H104"/>
    <mergeCell ref="O104:P104"/>
    <mergeCell ref="K103:N103"/>
    <mergeCell ref="K104:N104"/>
    <mergeCell ref="K105:N105"/>
    <mergeCell ref="E101:H101"/>
    <mergeCell ref="O101:P101"/>
    <mergeCell ref="E102:H102"/>
    <mergeCell ref="O102:P102"/>
    <mergeCell ref="K101:N101"/>
    <mergeCell ref="K102:N102"/>
    <mergeCell ref="E98:H98"/>
    <mergeCell ref="O98:P98"/>
    <mergeCell ref="E99:H99"/>
    <mergeCell ref="O99:P99"/>
    <mergeCell ref="K98:N98"/>
    <mergeCell ref="K99:N99"/>
    <mergeCell ref="O95:P95"/>
    <mergeCell ref="K95:N95"/>
    <mergeCell ref="E96:H96"/>
    <mergeCell ref="O96:P96"/>
    <mergeCell ref="K94:N94"/>
    <mergeCell ref="E97:H97"/>
    <mergeCell ref="O97:P97"/>
    <mergeCell ref="K97:N97"/>
    <mergeCell ref="E92:H92"/>
    <mergeCell ref="O92:P92"/>
    <mergeCell ref="K92:N92"/>
    <mergeCell ref="E93:H93"/>
    <mergeCell ref="O93:P93"/>
    <mergeCell ref="K96:N96"/>
    <mergeCell ref="K93:N93"/>
    <mergeCell ref="E94:H94"/>
    <mergeCell ref="O94:P94"/>
    <mergeCell ref="E95:H95"/>
    <mergeCell ref="E87:H87"/>
    <mergeCell ref="O87:P87"/>
    <mergeCell ref="E88:H88"/>
    <mergeCell ref="O88:P88"/>
    <mergeCell ref="K88:N88"/>
    <mergeCell ref="E91:H91"/>
    <mergeCell ref="O91:P91"/>
    <mergeCell ref="E89:H89"/>
    <mergeCell ref="O89:P89"/>
    <mergeCell ref="E76:H76"/>
    <mergeCell ref="O76:P76"/>
    <mergeCell ref="E83:H83"/>
    <mergeCell ref="O83:P83"/>
    <mergeCell ref="E86:H86"/>
    <mergeCell ref="O86:P86"/>
    <mergeCell ref="L84:P84"/>
    <mergeCell ref="L85:P85"/>
    <mergeCell ref="L77:P77"/>
    <mergeCell ref="L78:P78"/>
    <mergeCell ref="K76:N76"/>
    <mergeCell ref="G59:I59"/>
    <mergeCell ref="J59:K59"/>
    <mergeCell ref="L59:P59"/>
    <mergeCell ref="G58:I58"/>
    <mergeCell ref="J58:K58"/>
    <mergeCell ref="L58:P58"/>
    <mergeCell ref="E82:H82"/>
    <mergeCell ref="O82:P82"/>
    <mergeCell ref="B66:Q66"/>
    <mergeCell ref="E68:P68"/>
    <mergeCell ref="E69:P69"/>
    <mergeCell ref="L71:O71"/>
    <mergeCell ref="L73:P73"/>
    <mergeCell ref="G56:I56"/>
    <mergeCell ref="J56:K56"/>
    <mergeCell ref="L56:P56"/>
    <mergeCell ref="G57:I57"/>
    <mergeCell ref="J57:K57"/>
    <mergeCell ref="L57:P57"/>
    <mergeCell ref="G54:I54"/>
    <mergeCell ref="J54:K54"/>
    <mergeCell ref="L54:P54"/>
    <mergeCell ref="G55:I55"/>
    <mergeCell ref="J55:K55"/>
    <mergeCell ref="L55:P55"/>
    <mergeCell ref="G52:I52"/>
    <mergeCell ref="J52:K52"/>
    <mergeCell ref="L52:P52"/>
    <mergeCell ref="G53:I53"/>
    <mergeCell ref="J53:K53"/>
    <mergeCell ref="L53:P53"/>
    <mergeCell ref="G50:I50"/>
    <mergeCell ref="J50:K50"/>
    <mergeCell ref="L50:P50"/>
    <mergeCell ref="G51:I51"/>
    <mergeCell ref="J51:K51"/>
    <mergeCell ref="L51:P51"/>
    <mergeCell ref="E40:P40"/>
    <mergeCell ref="L42:O42"/>
    <mergeCell ref="L44:P44"/>
    <mergeCell ref="G49:I49"/>
    <mergeCell ref="J49:K49"/>
    <mergeCell ref="L49:P49"/>
    <mergeCell ref="L27:O27"/>
    <mergeCell ref="G28:I28"/>
    <mergeCell ref="L28:O28"/>
    <mergeCell ref="G29:I29"/>
    <mergeCell ref="L29:O29"/>
    <mergeCell ref="B47:F47"/>
    <mergeCell ref="G47:I47"/>
    <mergeCell ref="J47:K47"/>
    <mergeCell ref="L47:P47"/>
    <mergeCell ref="E39:P39"/>
    <mergeCell ref="N16:O16"/>
    <mergeCell ref="N17:O17"/>
    <mergeCell ref="K31:O31"/>
    <mergeCell ref="B37:Q37"/>
    <mergeCell ref="L23:O23"/>
    <mergeCell ref="G25:I25"/>
    <mergeCell ref="L25:O25"/>
    <mergeCell ref="G26:I26"/>
    <mergeCell ref="L26:O26"/>
    <mergeCell ref="G27:I27"/>
    <mergeCell ref="D20:O20"/>
    <mergeCell ref="E16:I16"/>
    <mergeCell ref="B2:Q2"/>
    <mergeCell ref="E4:P4"/>
    <mergeCell ref="E5:P5"/>
    <mergeCell ref="N8:O8"/>
    <mergeCell ref="N10:O10"/>
    <mergeCell ref="N11:O11"/>
    <mergeCell ref="N13:O13"/>
    <mergeCell ref="N14:O14"/>
    <mergeCell ref="K120:N120"/>
    <mergeCell ref="K121:N121"/>
    <mergeCell ref="K80:N80"/>
    <mergeCell ref="K82:N82"/>
    <mergeCell ref="K83:N83"/>
    <mergeCell ref="K86:N86"/>
    <mergeCell ref="K87:N87"/>
    <mergeCell ref="L90:P90"/>
    <mergeCell ref="K89:N89"/>
    <mergeCell ref="K91:N91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70"/>
  <sheetViews>
    <sheetView showGridLines="0" view="pageBreakPreview" zoomScaleNormal="90" zoomScaleSheetLayoutView="100" workbookViewId="0">
      <pane ySplit="1" topLeftCell="A85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1008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1003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IF('[5]Rekapitulace stavby'!$E$11="","",'[5]Rekapitulace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IF('[5]Rekapitulace stavby'!$E$17="","",'[5]Rekapitulace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53765.85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53765.85</v>
      </c>
      <c r="H25" s="348"/>
      <c r="I25" s="348"/>
      <c r="L25" s="478">
        <f>G25*0.21</f>
        <v>11290.8285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SUM($BC$77:$BC$169)</f>
        <v>0</v>
      </c>
      <c r="H26" s="348"/>
      <c r="I26" s="348"/>
      <c r="L26" s="478">
        <f>SUM($BC$77:$BC$169)*$E$26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SUM($BD$77:$BD$169)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SUM($BE$77:$BE$169)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SUM($BF$77:$BF$169)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65056.68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132121-5_2 - SPŠD Křimice - PS - SO 09 Sauna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53765.85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53765.85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47560.85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ROUNDUP($M$126,2)</f>
        <v>6205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ROUNDUP($M$136,2)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ROUNDUP($M$157,2)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ROUNDUP($M$163,2)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ROUNDUP($M$167,2)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132121-5_2 - SPŠD Křimice - PS - SO 09 Sauna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 t="str">
        <f>IF($D$14="","",$D$14)</f>
        <v/>
      </c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53765.85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1.0833499999999998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19104.650000000001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M85+M126</f>
        <v>53765.85</v>
      </c>
      <c r="N84" s="448"/>
      <c r="O84" s="448"/>
      <c r="P84" s="448"/>
      <c r="R84" s="149"/>
      <c r="S84" s="151"/>
      <c r="V84" s="152">
        <f>$V$85+$V$126+$V$136+$V$157+$V$163+$V$167</f>
        <v>0</v>
      </c>
      <c r="X84" s="152">
        <f>$X$85+$X$126+$X$136+$X$157+$X$163+$X$167</f>
        <v>1.0833499999999998</v>
      </c>
      <c r="Z84" s="153">
        <f>$Z$85+$Z$126+$Z$136+$Z$157+$Z$163+$Z$167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$BH$85+$BH$126+$BH$136+$BH$157+$BH$163+$BH$167</f>
        <v>19104.650000000001</v>
      </c>
    </row>
    <row r="85" spans="1:62" s="87" customFormat="1" ht="21" customHeight="1">
      <c r="A85" s="149"/>
      <c r="C85" s="156" t="s">
        <v>324</v>
      </c>
      <c r="M85" s="447">
        <f>SUM(M86:P125)</f>
        <v>47560.85</v>
      </c>
      <c r="N85" s="448"/>
      <c r="O85" s="448"/>
      <c r="P85" s="448"/>
      <c r="R85" s="149"/>
      <c r="S85" s="151"/>
      <c r="V85" s="152">
        <f>SUM($V$86:$V$125)</f>
        <v>0</v>
      </c>
      <c r="X85" s="152">
        <f>SUM($X$86:$X$125)</f>
        <v>1.0107999999999999</v>
      </c>
      <c r="Z85" s="153">
        <f>SUM($Z$86:$Z$125)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SUM($BH$86:$BH$125)</f>
        <v>14899.65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560</v>
      </c>
      <c r="E86" s="449" t="s">
        <v>559</v>
      </c>
      <c r="F86" s="432"/>
      <c r="G86" s="432"/>
      <c r="H86" s="432"/>
      <c r="I86" s="161" t="s">
        <v>1594</v>
      </c>
      <c r="J86" s="101">
        <v>1</v>
      </c>
      <c r="K86" s="446">
        <v>14700</v>
      </c>
      <c r="L86" s="432"/>
      <c r="M86" s="383">
        <f>J86*K86</f>
        <v>14700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14700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14700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558</v>
      </c>
      <c r="E87" s="464" t="s">
        <v>557</v>
      </c>
      <c r="F87" s="441"/>
      <c r="G87" s="441"/>
      <c r="H87" s="441"/>
      <c r="I87" s="188" t="s">
        <v>1594</v>
      </c>
      <c r="J87" s="189">
        <v>1</v>
      </c>
      <c r="K87" s="427">
        <v>29900</v>
      </c>
      <c r="L87" s="429"/>
      <c r="M87" s="440">
        <f>J87*K87</f>
        <v>29900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432"/>
      <c r="M88" s="383">
        <f t="shared" ref="M88:M125" si="0">J88*K88</f>
        <v>32.5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32.5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32.5</v>
      </c>
      <c r="BI88" s="63" t="s">
        <v>1582</v>
      </c>
      <c r="BJ88" s="63" t="s">
        <v>1750</v>
      </c>
    </row>
    <row r="89" spans="1:62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27">
        <v>52.5</v>
      </c>
      <c r="L89" s="429"/>
      <c r="M89" s="440">
        <f t="shared" si="0"/>
        <v>52.5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15.75" customHeight="1">
      <c r="A90" s="16"/>
      <c r="B90" s="100">
        <v>5</v>
      </c>
      <c r="C90" s="161" t="s">
        <v>1578</v>
      </c>
      <c r="D90" s="162" t="s">
        <v>1355</v>
      </c>
      <c r="E90" s="449" t="s">
        <v>547</v>
      </c>
      <c r="F90" s="432"/>
      <c r="G90" s="432"/>
      <c r="H90" s="432"/>
      <c r="I90" s="161" t="s">
        <v>1594</v>
      </c>
      <c r="J90" s="101">
        <v>1</v>
      </c>
      <c r="K90" s="446">
        <v>49</v>
      </c>
      <c r="L90" s="432"/>
      <c r="M90" s="383">
        <f t="shared" si="0"/>
        <v>49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1.0800000000000001E-2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49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49</v>
      </c>
      <c r="BI90" s="63" t="s">
        <v>1582</v>
      </c>
      <c r="BJ90" s="63" t="s">
        <v>1764</v>
      </c>
    </row>
    <row r="91" spans="1:62" s="3" customFormat="1" ht="15.75" customHeight="1">
      <c r="A91" s="16"/>
      <c r="B91" s="188">
        <v>6</v>
      </c>
      <c r="C91" s="188" t="s">
        <v>1651</v>
      </c>
      <c r="D91" s="187" t="s">
        <v>1320</v>
      </c>
      <c r="E91" s="464" t="s">
        <v>548</v>
      </c>
      <c r="F91" s="441"/>
      <c r="G91" s="441"/>
      <c r="H91" s="441"/>
      <c r="I91" s="188" t="s">
        <v>1594</v>
      </c>
      <c r="J91" s="189">
        <v>1</v>
      </c>
      <c r="K91" s="427">
        <v>72.5</v>
      </c>
      <c r="L91" s="429"/>
      <c r="M91" s="440">
        <f t="shared" si="0"/>
        <v>72.5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15.75" customHeight="1">
      <c r="A92" s="16"/>
      <c r="B92" s="100">
        <v>7</v>
      </c>
      <c r="C92" s="161" t="s">
        <v>1578</v>
      </c>
      <c r="D92" s="162" t="s">
        <v>549</v>
      </c>
      <c r="E92" s="449" t="s">
        <v>550</v>
      </c>
      <c r="F92" s="432"/>
      <c r="G92" s="432"/>
      <c r="H92" s="432"/>
      <c r="I92" s="161" t="s">
        <v>1648</v>
      </c>
      <c r="J92" s="101">
        <v>20</v>
      </c>
      <c r="K92" s="446">
        <v>6</v>
      </c>
      <c r="L92" s="432"/>
      <c r="M92" s="383">
        <f t="shared" si="0"/>
        <v>120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15.75" customHeight="1">
      <c r="A93" s="16"/>
      <c r="B93" s="188">
        <v>8</v>
      </c>
      <c r="C93" s="188" t="s">
        <v>1651</v>
      </c>
      <c r="D93" s="187" t="s">
        <v>551</v>
      </c>
      <c r="E93" s="464" t="s">
        <v>552</v>
      </c>
      <c r="F93" s="441"/>
      <c r="G93" s="441"/>
      <c r="H93" s="441"/>
      <c r="I93" s="188" t="s">
        <v>1648</v>
      </c>
      <c r="J93" s="189">
        <v>20</v>
      </c>
      <c r="K93" s="427">
        <v>8.94</v>
      </c>
      <c r="L93" s="429"/>
      <c r="M93" s="440">
        <f t="shared" si="0"/>
        <v>178.79999999999998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15.75" customHeight="1">
      <c r="A94" s="16"/>
      <c r="B94" s="100">
        <v>9</v>
      </c>
      <c r="C94" s="161" t="s">
        <v>1578</v>
      </c>
      <c r="D94" s="162" t="s">
        <v>1221</v>
      </c>
      <c r="E94" s="449" t="s">
        <v>1222</v>
      </c>
      <c r="F94" s="432"/>
      <c r="G94" s="432"/>
      <c r="H94" s="432"/>
      <c r="I94" s="161" t="s">
        <v>1648</v>
      </c>
      <c r="J94" s="101">
        <v>15</v>
      </c>
      <c r="K94" s="446">
        <v>5.5</v>
      </c>
      <c r="L94" s="432"/>
      <c r="M94" s="383">
        <f t="shared" si="0"/>
        <v>82.5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15.75" customHeight="1">
      <c r="A95" s="16"/>
      <c r="B95" s="188">
        <v>10</v>
      </c>
      <c r="C95" s="188" t="s">
        <v>1651</v>
      </c>
      <c r="D95" s="187" t="s">
        <v>1223</v>
      </c>
      <c r="E95" s="464" t="s">
        <v>1224</v>
      </c>
      <c r="F95" s="441"/>
      <c r="G95" s="441"/>
      <c r="H95" s="441"/>
      <c r="I95" s="188" t="s">
        <v>1648</v>
      </c>
      <c r="J95" s="189">
        <v>15</v>
      </c>
      <c r="K95" s="427">
        <v>3.8050000000000002</v>
      </c>
      <c r="L95" s="429"/>
      <c r="M95" s="440">
        <f t="shared" si="0"/>
        <v>57.075000000000003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15.75" hidden="1" customHeight="1">
      <c r="A96" s="16"/>
      <c r="B96" s="100">
        <v>11</v>
      </c>
      <c r="C96" s="161" t="s">
        <v>1578</v>
      </c>
      <c r="D96" s="162" t="s">
        <v>1225</v>
      </c>
      <c r="E96" s="449" t="s">
        <v>1226</v>
      </c>
      <c r="F96" s="432"/>
      <c r="G96" s="432"/>
      <c r="H96" s="432"/>
      <c r="I96" s="161" t="s">
        <v>1648</v>
      </c>
      <c r="J96" s="101"/>
      <c r="K96" s="446">
        <v>0</v>
      </c>
      <c r="L96" s="432"/>
      <c r="M96" s="383">
        <f t="shared" si="0"/>
        <v>0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15.75" hidden="1" customHeight="1">
      <c r="A97" s="16"/>
      <c r="B97" s="188">
        <v>12</v>
      </c>
      <c r="C97" s="188" t="s">
        <v>1651</v>
      </c>
      <c r="D97" s="187" t="s">
        <v>1227</v>
      </c>
      <c r="E97" s="464" t="s">
        <v>1228</v>
      </c>
      <c r="F97" s="441"/>
      <c r="G97" s="441"/>
      <c r="H97" s="441"/>
      <c r="I97" s="188" t="s">
        <v>1648</v>
      </c>
      <c r="J97" s="189"/>
      <c r="K97" s="427">
        <v>0</v>
      </c>
      <c r="L97" s="429"/>
      <c r="M97" s="440">
        <f t="shared" si="0"/>
        <v>0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15.75" customHeight="1">
      <c r="A98" s="16"/>
      <c r="B98" s="100">
        <v>11</v>
      </c>
      <c r="C98" s="161" t="s">
        <v>1578</v>
      </c>
      <c r="D98" s="162" t="s">
        <v>1233</v>
      </c>
      <c r="E98" s="449" t="s">
        <v>1234</v>
      </c>
      <c r="F98" s="432"/>
      <c r="G98" s="432"/>
      <c r="H98" s="432"/>
      <c r="I98" s="161" t="s">
        <v>1648</v>
      </c>
      <c r="J98" s="101">
        <v>10</v>
      </c>
      <c r="K98" s="446">
        <v>5.5</v>
      </c>
      <c r="L98" s="432"/>
      <c r="M98" s="383">
        <f t="shared" si="0"/>
        <v>55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15.75" customHeight="1">
      <c r="A99" s="16"/>
      <c r="B99" s="188">
        <v>12</v>
      </c>
      <c r="C99" s="188" t="s">
        <v>1651</v>
      </c>
      <c r="D99" s="187" t="s">
        <v>1235</v>
      </c>
      <c r="E99" s="464" t="s">
        <v>1236</v>
      </c>
      <c r="F99" s="441"/>
      <c r="G99" s="441"/>
      <c r="H99" s="441"/>
      <c r="I99" s="188" t="s">
        <v>1648</v>
      </c>
      <c r="J99" s="189">
        <v>10</v>
      </c>
      <c r="K99" s="427">
        <v>3.94</v>
      </c>
      <c r="L99" s="429"/>
      <c r="M99" s="440">
        <f t="shared" si="0"/>
        <v>39.4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15.75" hidden="1" customHeight="1">
      <c r="A100" s="16"/>
      <c r="B100" s="100">
        <v>14.3186813186813</v>
      </c>
      <c r="C100" s="161" t="s">
        <v>1578</v>
      </c>
      <c r="D100" s="162" t="s">
        <v>1237</v>
      </c>
      <c r="E100" s="449" t="s">
        <v>1238</v>
      </c>
      <c r="F100" s="432"/>
      <c r="G100" s="432"/>
      <c r="H100" s="432"/>
      <c r="I100" s="161" t="s">
        <v>1648</v>
      </c>
      <c r="J100" s="101"/>
      <c r="K100" s="446">
        <v>0</v>
      </c>
      <c r="L100" s="432"/>
      <c r="M100" s="383">
        <f t="shared" si="0"/>
        <v>0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15.75" hidden="1" customHeight="1">
      <c r="A101" s="16"/>
      <c r="B101" s="188">
        <v>15.2527472527472</v>
      </c>
      <c r="C101" s="188" t="s">
        <v>1651</v>
      </c>
      <c r="D101" s="187" t="s">
        <v>1239</v>
      </c>
      <c r="E101" s="464" t="s">
        <v>1240</v>
      </c>
      <c r="F101" s="441"/>
      <c r="G101" s="441"/>
      <c r="H101" s="441"/>
      <c r="I101" s="188" t="s">
        <v>1648</v>
      </c>
      <c r="J101" s="189"/>
      <c r="K101" s="427">
        <v>0</v>
      </c>
      <c r="L101" s="429"/>
      <c r="M101" s="440">
        <f t="shared" si="0"/>
        <v>0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15.75" customHeight="1">
      <c r="A102" s="16"/>
      <c r="B102" s="100">
        <v>13</v>
      </c>
      <c r="C102" s="161" t="s">
        <v>1578</v>
      </c>
      <c r="D102" s="162" t="s">
        <v>1252</v>
      </c>
      <c r="E102" s="449" t="s">
        <v>1253</v>
      </c>
      <c r="F102" s="432"/>
      <c r="G102" s="432"/>
      <c r="H102" s="432"/>
      <c r="I102" s="161" t="s">
        <v>1648</v>
      </c>
      <c r="J102" s="101">
        <v>10</v>
      </c>
      <c r="K102" s="446">
        <v>5.5</v>
      </c>
      <c r="L102" s="432"/>
      <c r="M102" s="383">
        <f t="shared" si="0"/>
        <v>55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15.75" customHeight="1">
      <c r="A103" s="16"/>
      <c r="B103" s="188">
        <v>14</v>
      </c>
      <c r="C103" s="188" t="s">
        <v>1651</v>
      </c>
      <c r="D103" s="187" t="s">
        <v>1254</v>
      </c>
      <c r="E103" s="464" t="s">
        <v>1255</v>
      </c>
      <c r="F103" s="441"/>
      <c r="G103" s="441"/>
      <c r="H103" s="441"/>
      <c r="I103" s="188" t="s">
        <v>1648</v>
      </c>
      <c r="J103" s="189">
        <v>10</v>
      </c>
      <c r="K103" s="427">
        <v>10.345000000000001</v>
      </c>
      <c r="L103" s="429"/>
      <c r="M103" s="440">
        <f t="shared" si="0"/>
        <v>103.45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15.75" customHeight="1">
      <c r="A104" s="16"/>
      <c r="B104" s="100">
        <v>15</v>
      </c>
      <c r="C104" s="161" t="s">
        <v>1578</v>
      </c>
      <c r="D104" s="162" t="s">
        <v>1259</v>
      </c>
      <c r="E104" s="449" t="s">
        <v>1260</v>
      </c>
      <c r="F104" s="432"/>
      <c r="G104" s="432"/>
      <c r="H104" s="432"/>
      <c r="I104" s="161" t="s">
        <v>1648</v>
      </c>
      <c r="J104" s="101">
        <v>25</v>
      </c>
      <c r="K104" s="446">
        <v>5.5</v>
      </c>
      <c r="L104" s="432"/>
      <c r="M104" s="383">
        <f t="shared" si="0"/>
        <v>137.5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15.75" customHeight="1">
      <c r="A105" s="16"/>
      <c r="B105" s="188">
        <v>16</v>
      </c>
      <c r="C105" s="188" t="s">
        <v>1651</v>
      </c>
      <c r="D105" s="187" t="s">
        <v>1261</v>
      </c>
      <c r="E105" s="464" t="s">
        <v>1262</v>
      </c>
      <c r="F105" s="441"/>
      <c r="G105" s="441"/>
      <c r="H105" s="441"/>
      <c r="I105" s="188" t="s">
        <v>1648</v>
      </c>
      <c r="J105" s="189">
        <v>25</v>
      </c>
      <c r="K105" s="427">
        <v>6.49</v>
      </c>
      <c r="L105" s="429"/>
      <c r="M105" s="440">
        <f t="shared" si="0"/>
        <v>162.25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15.75" customHeight="1">
      <c r="A106" s="16"/>
      <c r="B106" s="100">
        <v>17</v>
      </c>
      <c r="C106" s="161" t="s">
        <v>1578</v>
      </c>
      <c r="D106" s="162" t="s">
        <v>1263</v>
      </c>
      <c r="E106" s="449" t="s">
        <v>1264</v>
      </c>
      <c r="F106" s="432"/>
      <c r="G106" s="432"/>
      <c r="H106" s="432"/>
      <c r="I106" s="161" t="s">
        <v>1648</v>
      </c>
      <c r="J106" s="101">
        <v>40</v>
      </c>
      <c r="K106" s="446">
        <v>5.5</v>
      </c>
      <c r="L106" s="432"/>
      <c r="M106" s="383">
        <f t="shared" si="0"/>
        <v>220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15.75" customHeight="1">
      <c r="A107" s="16"/>
      <c r="B107" s="188">
        <v>18</v>
      </c>
      <c r="C107" s="188" t="s">
        <v>1651</v>
      </c>
      <c r="D107" s="187" t="s">
        <v>1265</v>
      </c>
      <c r="E107" s="464" t="s">
        <v>1266</v>
      </c>
      <c r="F107" s="441"/>
      <c r="G107" s="441"/>
      <c r="H107" s="441"/>
      <c r="I107" s="188" t="s">
        <v>1648</v>
      </c>
      <c r="J107" s="189">
        <v>40</v>
      </c>
      <c r="K107" s="427">
        <v>0.96499999999999997</v>
      </c>
      <c r="L107" s="429"/>
      <c r="M107" s="440">
        <f t="shared" si="0"/>
        <v>38.6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15.75" customHeight="1">
      <c r="A108" s="16"/>
      <c r="B108" s="100">
        <v>19</v>
      </c>
      <c r="C108" s="161" t="s">
        <v>1578</v>
      </c>
      <c r="D108" s="162" t="s">
        <v>1267</v>
      </c>
      <c r="E108" s="449" t="s">
        <v>1268</v>
      </c>
      <c r="F108" s="432"/>
      <c r="G108" s="432"/>
      <c r="H108" s="432"/>
      <c r="I108" s="161" t="s">
        <v>1648</v>
      </c>
      <c r="J108" s="101">
        <v>20</v>
      </c>
      <c r="K108" s="446">
        <v>5.5</v>
      </c>
      <c r="L108" s="432"/>
      <c r="M108" s="383">
        <f t="shared" si="0"/>
        <v>110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15.75" customHeight="1">
      <c r="A109" s="16"/>
      <c r="B109" s="188">
        <v>20</v>
      </c>
      <c r="C109" s="188" t="s">
        <v>1651</v>
      </c>
      <c r="D109" s="187" t="s">
        <v>1269</v>
      </c>
      <c r="E109" s="464" t="s">
        <v>1270</v>
      </c>
      <c r="F109" s="441"/>
      <c r="G109" s="441"/>
      <c r="H109" s="441"/>
      <c r="I109" s="188" t="s">
        <v>1648</v>
      </c>
      <c r="J109" s="189">
        <v>20</v>
      </c>
      <c r="K109" s="427">
        <v>1.39</v>
      </c>
      <c r="L109" s="429"/>
      <c r="M109" s="440">
        <f t="shared" si="0"/>
        <v>27.799999999999997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5.75" hidden="1" customHeight="1">
      <c r="A110" s="16"/>
      <c r="B110" s="100">
        <v>23.6593406593406</v>
      </c>
      <c r="C110" s="161" t="s">
        <v>1578</v>
      </c>
      <c r="D110" s="162" t="s">
        <v>1271</v>
      </c>
      <c r="E110" s="449" t="s">
        <v>1272</v>
      </c>
      <c r="F110" s="432"/>
      <c r="G110" s="432"/>
      <c r="H110" s="432"/>
      <c r="I110" s="161" t="s">
        <v>1648</v>
      </c>
      <c r="J110" s="101"/>
      <c r="K110" s="446">
        <v>0</v>
      </c>
      <c r="L110" s="432"/>
      <c r="M110" s="383">
        <f t="shared" si="0"/>
        <v>0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5.75" hidden="1" customHeight="1">
      <c r="A111" s="16"/>
      <c r="B111" s="188">
        <v>24.593406593406598</v>
      </c>
      <c r="C111" s="188" t="s">
        <v>1651</v>
      </c>
      <c r="D111" s="187" t="s">
        <v>1273</v>
      </c>
      <c r="E111" s="464" t="s">
        <v>1274</v>
      </c>
      <c r="F111" s="441"/>
      <c r="G111" s="441"/>
      <c r="H111" s="441"/>
      <c r="I111" s="188" t="s">
        <v>1648</v>
      </c>
      <c r="J111" s="189"/>
      <c r="K111" s="427">
        <v>0</v>
      </c>
      <c r="L111" s="429"/>
      <c r="M111" s="440">
        <f t="shared" si="0"/>
        <v>0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15.75" customHeight="1">
      <c r="A112" s="16"/>
      <c r="B112" s="100">
        <v>21</v>
      </c>
      <c r="C112" s="161" t="s">
        <v>1578</v>
      </c>
      <c r="D112" s="162" t="s">
        <v>1275</v>
      </c>
      <c r="E112" s="449" t="s">
        <v>1276</v>
      </c>
      <c r="F112" s="432"/>
      <c r="G112" s="432"/>
      <c r="H112" s="432"/>
      <c r="I112" s="161" t="s">
        <v>1648</v>
      </c>
      <c r="J112" s="101">
        <v>10</v>
      </c>
      <c r="K112" s="446">
        <v>5.5</v>
      </c>
      <c r="L112" s="432"/>
      <c r="M112" s="383">
        <f t="shared" si="0"/>
        <v>55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15.75" customHeight="1">
      <c r="A113" s="16"/>
      <c r="B113" s="188">
        <v>22</v>
      </c>
      <c r="C113" s="188" t="s">
        <v>1651</v>
      </c>
      <c r="D113" s="187" t="s">
        <v>1277</v>
      </c>
      <c r="E113" s="464" t="s">
        <v>1278</v>
      </c>
      <c r="F113" s="441"/>
      <c r="G113" s="441"/>
      <c r="H113" s="441"/>
      <c r="I113" s="188" t="s">
        <v>1648</v>
      </c>
      <c r="J113" s="189">
        <v>10</v>
      </c>
      <c r="K113" s="427">
        <v>3.4550000000000001</v>
      </c>
      <c r="L113" s="429"/>
      <c r="M113" s="440">
        <f t="shared" si="0"/>
        <v>34.549999999999997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5.75" customHeight="1">
      <c r="A114" s="16"/>
      <c r="B114" s="100">
        <v>23</v>
      </c>
      <c r="C114" s="161" t="s">
        <v>1578</v>
      </c>
      <c r="D114" s="162" t="s">
        <v>1279</v>
      </c>
      <c r="E114" s="449" t="s">
        <v>1280</v>
      </c>
      <c r="F114" s="432"/>
      <c r="G114" s="432"/>
      <c r="H114" s="432"/>
      <c r="I114" s="161" t="s">
        <v>1594</v>
      </c>
      <c r="J114" s="101">
        <v>1</v>
      </c>
      <c r="K114" s="446">
        <v>122.5</v>
      </c>
      <c r="L114" s="432"/>
      <c r="M114" s="383">
        <f t="shared" si="0"/>
        <v>122.5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15.75" customHeight="1">
      <c r="A115" s="16"/>
      <c r="B115" s="188">
        <v>24</v>
      </c>
      <c r="C115" s="188" t="s">
        <v>1651</v>
      </c>
      <c r="D115" s="187" t="s">
        <v>1281</v>
      </c>
      <c r="E115" s="464" t="s">
        <v>1282</v>
      </c>
      <c r="F115" s="441"/>
      <c r="G115" s="441"/>
      <c r="H115" s="441"/>
      <c r="I115" s="188" t="s">
        <v>1594</v>
      </c>
      <c r="J115" s="189">
        <v>1</v>
      </c>
      <c r="K115" s="427">
        <v>99</v>
      </c>
      <c r="L115" s="429"/>
      <c r="M115" s="440">
        <f t="shared" si="0"/>
        <v>99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5.75" customHeight="1">
      <c r="A116" s="16"/>
      <c r="B116" s="100">
        <v>25</v>
      </c>
      <c r="C116" s="161" t="s">
        <v>1578</v>
      </c>
      <c r="D116" s="162" t="s">
        <v>1348</v>
      </c>
      <c r="E116" s="449" t="s">
        <v>1349</v>
      </c>
      <c r="F116" s="432"/>
      <c r="G116" s="432"/>
      <c r="H116" s="432"/>
      <c r="I116" s="161" t="s">
        <v>1648</v>
      </c>
      <c r="J116" s="101">
        <v>2</v>
      </c>
      <c r="K116" s="446">
        <v>62.5</v>
      </c>
      <c r="L116" s="432"/>
      <c r="M116" s="383">
        <f t="shared" si="0"/>
        <v>125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customHeight="1">
      <c r="A117" s="16"/>
      <c r="B117" s="188">
        <v>26</v>
      </c>
      <c r="C117" s="188" t="s">
        <v>1651</v>
      </c>
      <c r="D117" s="187" t="s">
        <v>1333</v>
      </c>
      <c r="E117" s="464" t="s">
        <v>1350</v>
      </c>
      <c r="F117" s="441"/>
      <c r="G117" s="441"/>
      <c r="H117" s="441"/>
      <c r="I117" s="188" t="s">
        <v>1648</v>
      </c>
      <c r="J117" s="189">
        <v>2</v>
      </c>
      <c r="K117" s="427">
        <v>72.5</v>
      </c>
      <c r="L117" s="429"/>
      <c r="M117" s="440">
        <f t="shared" si="0"/>
        <v>145</v>
      </c>
      <c r="N117" s="441"/>
      <c r="O117" s="441"/>
      <c r="P117" s="441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27</v>
      </c>
      <c r="C118" s="161" t="s">
        <v>1578</v>
      </c>
      <c r="D118" s="162" t="s">
        <v>1289</v>
      </c>
      <c r="E118" s="449" t="s">
        <v>1290</v>
      </c>
      <c r="F118" s="432"/>
      <c r="G118" s="432"/>
      <c r="H118" s="432"/>
      <c r="I118" s="161" t="s">
        <v>1648</v>
      </c>
      <c r="J118" s="101">
        <v>20</v>
      </c>
      <c r="K118" s="446">
        <v>11</v>
      </c>
      <c r="L118" s="432"/>
      <c r="M118" s="383">
        <f t="shared" si="0"/>
        <v>220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28</v>
      </c>
      <c r="C119" s="188" t="s">
        <v>1651</v>
      </c>
      <c r="D119" s="187" t="s">
        <v>1291</v>
      </c>
      <c r="E119" s="464" t="s">
        <v>1292</v>
      </c>
      <c r="F119" s="441"/>
      <c r="G119" s="441"/>
      <c r="H119" s="441"/>
      <c r="I119" s="188" t="s">
        <v>1648</v>
      </c>
      <c r="J119" s="189">
        <v>20</v>
      </c>
      <c r="K119" s="427">
        <v>11.68</v>
      </c>
      <c r="L119" s="429"/>
      <c r="M119" s="440">
        <f t="shared" si="0"/>
        <v>233.6</v>
      </c>
      <c r="N119" s="441"/>
      <c r="O119" s="441"/>
      <c r="P119" s="441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29</v>
      </c>
      <c r="C120" s="161" t="s">
        <v>1578</v>
      </c>
      <c r="D120" s="162" t="s">
        <v>1293</v>
      </c>
      <c r="E120" s="449" t="s">
        <v>1294</v>
      </c>
      <c r="F120" s="432"/>
      <c r="G120" s="432"/>
      <c r="H120" s="432"/>
      <c r="I120" s="161" t="s">
        <v>1648</v>
      </c>
      <c r="J120" s="101">
        <v>10</v>
      </c>
      <c r="K120" s="446">
        <v>5</v>
      </c>
      <c r="L120" s="432"/>
      <c r="M120" s="383">
        <f t="shared" si="0"/>
        <v>50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88">
        <v>30</v>
      </c>
      <c r="C121" s="188" t="s">
        <v>1651</v>
      </c>
      <c r="D121" s="187" t="s">
        <v>1295</v>
      </c>
      <c r="E121" s="464" t="s">
        <v>1296</v>
      </c>
      <c r="F121" s="441"/>
      <c r="G121" s="441"/>
      <c r="H121" s="441"/>
      <c r="I121" s="188" t="s">
        <v>1648</v>
      </c>
      <c r="J121" s="189">
        <v>10</v>
      </c>
      <c r="K121" s="427">
        <v>4.3849999999999998</v>
      </c>
      <c r="L121" s="429"/>
      <c r="M121" s="440">
        <f t="shared" si="0"/>
        <v>43.849999999999994</v>
      </c>
      <c r="N121" s="441"/>
      <c r="O121" s="441"/>
      <c r="P121" s="441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15.75" customHeight="1">
      <c r="A122" s="16"/>
      <c r="B122" s="100">
        <v>31</v>
      </c>
      <c r="C122" s="161" t="s">
        <v>1578</v>
      </c>
      <c r="D122" s="162" t="s">
        <v>1297</v>
      </c>
      <c r="E122" s="449" t="s">
        <v>1298</v>
      </c>
      <c r="F122" s="432"/>
      <c r="G122" s="432"/>
      <c r="H122" s="432"/>
      <c r="I122" s="161" t="s">
        <v>1648</v>
      </c>
      <c r="J122" s="101">
        <v>5</v>
      </c>
      <c r="K122" s="446">
        <v>5</v>
      </c>
      <c r="L122" s="432"/>
      <c r="M122" s="383">
        <f t="shared" si="0"/>
        <v>25</v>
      </c>
      <c r="N122" s="432"/>
      <c r="O122" s="432"/>
      <c r="P122" s="432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customHeight="1">
      <c r="A123" s="16"/>
      <c r="B123" s="188">
        <v>32</v>
      </c>
      <c r="C123" s="188" t="s">
        <v>1651</v>
      </c>
      <c r="D123" s="187" t="s">
        <v>1299</v>
      </c>
      <c r="E123" s="464" t="s">
        <v>1300</v>
      </c>
      <c r="F123" s="441"/>
      <c r="G123" s="441"/>
      <c r="H123" s="441"/>
      <c r="I123" s="188" t="s">
        <v>1648</v>
      </c>
      <c r="J123" s="189">
        <v>5</v>
      </c>
      <c r="K123" s="427">
        <v>7.0650000000000004</v>
      </c>
      <c r="L123" s="429"/>
      <c r="M123" s="440">
        <f t="shared" si="0"/>
        <v>35.325000000000003</v>
      </c>
      <c r="N123" s="441"/>
      <c r="O123" s="441"/>
      <c r="P123" s="441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customHeight="1">
      <c r="A124" s="16"/>
      <c r="B124" s="100">
        <v>33</v>
      </c>
      <c r="C124" s="161" t="s">
        <v>1578</v>
      </c>
      <c r="D124" s="162" t="s">
        <v>1301</v>
      </c>
      <c r="E124" s="449" t="s">
        <v>1302</v>
      </c>
      <c r="F124" s="432"/>
      <c r="G124" s="432"/>
      <c r="H124" s="432"/>
      <c r="I124" s="161" t="s">
        <v>1648</v>
      </c>
      <c r="J124" s="101">
        <v>10</v>
      </c>
      <c r="K124" s="446">
        <v>6</v>
      </c>
      <c r="L124" s="432"/>
      <c r="M124" s="383">
        <f t="shared" si="0"/>
        <v>60</v>
      </c>
      <c r="N124" s="432"/>
      <c r="O124" s="432"/>
      <c r="P124" s="432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5.75" customHeight="1">
      <c r="A125" s="16"/>
      <c r="B125" s="188">
        <v>34</v>
      </c>
      <c r="C125" s="188" t="s">
        <v>1651</v>
      </c>
      <c r="D125" s="187" t="s">
        <v>1338</v>
      </c>
      <c r="E125" s="464" t="s">
        <v>1304</v>
      </c>
      <c r="F125" s="441"/>
      <c r="G125" s="441"/>
      <c r="H125" s="441"/>
      <c r="I125" s="188" t="s">
        <v>1648</v>
      </c>
      <c r="J125" s="189">
        <v>10</v>
      </c>
      <c r="K125" s="427">
        <v>11.815</v>
      </c>
      <c r="L125" s="429"/>
      <c r="M125" s="440">
        <f t="shared" si="0"/>
        <v>118.14999999999999</v>
      </c>
      <c r="N125" s="441"/>
      <c r="O125" s="441"/>
      <c r="P125" s="441"/>
      <c r="Q125" s="99"/>
      <c r="R125" s="16"/>
      <c r="S125" s="157"/>
      <c r="T125" s="158" t="s">
        <v>1515</v>
      </c>
      <c r="W125" s="159">
        <v>0</v>
      </c>
      <c r="X125" s="159">
        <f>$W$125*$J$124</f>
        <v>0</v>
      </c>
      <c r="Y125" s="159">
        <v>0</v>
      </c>
      <c r="Z125" s="160">
        <f>$Y$125*$J$124</f>
        <v>0</v>
      </c>
      <c r="AO125" s="63" t="s">
        <v>1582</v>
      </c>
      <c r="AQ125" s="63" t="s">
        <v>1578</v>
      </c>
      <c r="AR125" s="63" t="s">
        <v>1536</v>
      </c>
      <c r="AV125" s="63" t="s">
        <v>1577</v>
      </c>
      <c r="BB125" s="107">
        <f>IF($T$125="základní",$M$125,0)</f>
        <v>118.14999999999999</v>
      </c>
      <c r="BC125" s="107">
        <f>IF($T$125="snížená",$M$125,0)</f>
        <v>0</v>
      </c>
      <c r="BD125" s="107">
        <f>IF($T$125="zákl. přenesená",$M$125,0)</f>
        <v>0</v>
      </c>
      <c r="BE125" s="107">
        <f>IF($T$125="sníž. přenesená",$M$125,0)</f>
        <v>0</v>
      </c>
      <c r="BF125" s="107">
        <f>IF($T$125="nulová",$M$125,0)</f>
        <v>0</v>
      </c>
      <c r="BG125" s="63" t="s">
        <v>1501</v>
      </c>
      <c r="BH125" s="107">
        <f>ROUND($K$125*$J$124,2)</f>
        <v>118.15</v>
      </c>
      <c r="BI125" s="63" t="s">
        <v>1582</v>
      </c>
      <c r="BJ125" s="63" t="s">
        <v>1769</v>
      </c>
    </row>
    <row r="126" spans="1:62" s="87" customFormat="1" ht="30.75" customHeight="1">
      <c r="A126" s="149"/>
      <c r="C126" s="156" t="s">
        <v>322</v>
      </c>
      <c r="M126" s="447">
        <f>SUM(M127:P131)</f>
        <v>6205</v>
      </c>
      <c r="N126" s="448"/>
      <c r="O126" s="448"/>
      <c r="P126" s="448"/>
      <c r="R126" s="149"/>
      <c r="S126" s="151"/>
      <c r="V126" s="152">
        <f>SUM($V$127:$V$135)</f>
        <v>0</v>
      </c>
      <c r="X126" s="152">
        <f>SUM($X$127:$X$135)</f>
        <v>0</v>
      </c>
      <c r="Z126" s="153">
        <f>SUM($Z$127:$Z$135)</f>
        <v>0</v>
      </c>
      <c r="AO126" s="154" t="s">
        <v>1536</v>
      </c>
      <c r="AQ126" s="154" t="s">
        <v>1530</v>
      </c>
      <c r="AR126" s="154" t="s">
        <v>1501</v>
      </c>
      <c r="AV126" s="154" t="s">
        <v>1577</v>
      </c>
      <c r="BH126" s="155">
        <f>SUM($BH$127:$BH$135)</f>
        <v>4205</v>
      </c>
    </row>
    <row r="127" spans="1:62" s="3" customFormat="1" ht="15.75" customHeight="1">
      <c r="A127" s="16"/>
      <c r="B127" s="188">
        <v>35</v>
      </c>
      <c r="C127" s="188" t="s">
        <v>1651</v>
      </c>
      <c r="D127" s="187" t="s">
        <v>1307</v>
      </c>
      <c r="E127" s="464" t="s">
        <v>1308</v>
      </c>
      <c r="F127" s="441"/>
      <c r="G127" s="441"/>
      <c r="H127" s="441"/>
      <c r="I127" s="188" t="s">
        <v>1594</v>
      </c>
      <c r="J127" s="189">
        <v>1</v>
      </c>
      <c r="K127" s="427">
        <v>2000</v>
      </c>
      <c r="L127" s="429"/>
      <c r="M127" s="461">
        <f>J127*K127</f>
        <v>2000</v>
      </c>
      <c r="N127" s="492"/>
      <c r="O127" s="492"/>
      <c r="P127" s="493"/>
      <c r="Q127" s="99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8" customHeight="1">
      <c r="A128" s="16"/>
      <c r="B128" s="100">
        <v>36</v>
      </c>
      <c r="C128" s="161" t="s">
        <v>1578</v>
      </c>
      <c r="D128" s="162" t="s">
        <v>1309</v>
      </c>
      <c r="E128" s="449" t="s">
        <v>1310</v>
      </c>
      <c r="F128" s="432"/>
      <c r="G128" s="432"/>
      <c r="H128" s="432"/>
      <c r="I128" s="161" t="s">
        <v>1636</v>
      </c>
      <c r="J128" s="101">
        <v>1</v>
      </c>
      <c r="K128" s="446">
        <v>105</v>
      </c>
      <c r="L128" s="432"/>
      <c r="M128" s="456">
        <f>J128*K128</f>
        <v>105</v>
      </c>
      <c r="N128" s="457"/>
      <c r="O128" s="457"/>
      <c r="P128" s="458"/>
      <c r="Q128" s="99"/>
      <c r="R128" s="16"/>
      <c r="S128" s="157"/>
      <c r="T128" s="158" t="s">
        <v>1515</v>
      </c>
      <c r="W128" s="159">
        <v>0</v>
      </c>
      <c r="X128" s="159">
        <f>$W$128*$J$128</f>
        <v>0</v>
      </c>
      <c r="Y128" s="159">
        <v>0</v>
      </c>
      <c r="Z128" s="160">
        <f>$Y$128*$J$128</f>
        <v>0</v>
      </c>
      <c r="AO128" s="63" t="s">
        <v>1582</v>
      </c>
      <c r="AQ128" s="63" t="s">
        <v>1578</v>
      </c>
      <c r="AR128" s="63" t="s">
        <v>1536</v>
      </c>
      <c r="AV128" s="63" t="s">
        <v>1577</v>
      </c>
      <c r="BB128" s="107">
        <f>IF($T$128="základní",$M$128,0)</f>
        <v>105</v>
      </c>
      <c r="BC128" s="107">
        <f>IF($T$128="snížená",$M$128,0)</f>
        <v>0</v>
      </c>
      <c r="BD128" s="107">
        <f>IF($T$128="zákl. přenesená",$M$128,0)</f>
        <v>0</v>
      </c>
      <c r="BE128" s="107">
        <f>IF($T$128="sníž. přenesená",$M$128,0)</f>
        <v>0</v>
      </c>
      <c r="BF128" s="107">
        <f>IF($T$128="nulová",$M$128,0)</f>
        <v>0</v>
      </c>
      <c r="BG128" s="63" t="s">
        <v>1501</v>
      </c>
      <c r="BH128" s="107">
        <f>ROUND($K$128*$J$128,2)</f>
        <v>105</v>
      </c>
      <c r="BI128" s="63" t="s">
        <v>1582</v>
      </c>
      <c r="BJ128" s="63" t="s">
        <v>1772</v>
      </c>
    </row>
    <row r="129" spans="1:62" s="3" customFormat="1" ht="15.75" customHeight="1">
      <c r="A129" s="16"/>
      <c r="B129" s="100">
        <v>37</v>
      </c>
      <c r="C129" s="161" t="s">
        <v>1578</v>
      </c>
      <c r="D129" s="162" t="s">
        <v>1311</v>
      </c>
      <c r="E129" s="449" t="s">
        <v>1312</v>
      </c>
      <c r="F129" s="432"/>
      <c r="G129" s="432"/>
      <c r="H129" s="432"/>
      <c r="I129" s="161" t="s">
        <v>1636</v>
      </c>
      <c r="J129" s="101">
        <v>10</v>
      </c>
      <c r="K129" s="446">
        <v>250</v>
      </c>
      <c r="L129" s="432"/>
      <c r="M129" s="456">
        <f>J129*K129</f>
        <v>2500</v>
      </c>
      <c r="N129" s="457"/>
      <c r="O129" s="457"/>
      <c r="P129" s="458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O129" s="63" t="s">
        <v>1582</v>
      </c>
      <c r="AQ129" s="63" t="s">
        <v>1578</v>
      </c>
      <c r="AR129" s="63" t="s">
        <v>1536</v>
      </c>
      <c r="AV129" s="63" t="s">
        <v>1577</v>
      </c>
      <c r="BB129" s="107">
        <f>IF($T$129="základní",$M$129,0)</f>
        <v>2500</v>
      </c>
      <c r="BC129" s="107">
        <f>IF($T$129="snížená",$M$129,0)</f>
        <v>0</v>
      </c>
      <c r="BD129" s="107">
        <f>IF($T$129="zákl. přenesená",$M$129,0)</f>
        <v>0</v>
      </c>
      <c r="BE129" s="107">
        <f>IF($T$129="sníž. přenesená",$M$129,0)</f>
        <v>0</v>
      </c>
      <c r="BF129" s="107">
        <f>IF($T$129="nulová",$M$129,0)</f>
        <v>0</v>
      </c>
      <c r="BG129" s="63" t="s">
        <v>1501</v>
      </c>
      <c r="BH129" s="107">
        <f>ROUND($K$129*$J$129,2)</f>
        <v>2500</v>
      </c>
      <c r="BI129" s="63" t="s">
        <v>1582</v>
      </c>
      <c r="BJ129" s="63" t="s">
        <v>1586</v>
      </c>
    </row>
    <row r="130" spans="1:62" s="3" customFormat="1" ht="15.75" customHeight="1">
      <c r="A130" s="16"/>
      <c r="B130" s="100">
        <v>38</v>
      </c>
      <c r="C130" s="161" t="s">
        <v>1578</v>
      </c>
      <c r="D130" s="162" t="s">
        <v>1313</v>
      </c>
      <c r="E130" s="449" t="s">
        <v>1314</v>
      </c>
      <c r="F130" s="432"/>
      <c r="G130" s="432"/>
      <c r="H130" s="432"/>
      <c r="I130" s="161" t="s">
        <v>1636</v>
      </c>
      <c r="J130" s="101">
        <v>1</v>
      </c>
      <c r="K130" s="446">
        <v>1000</v>
      </c>
      <c r="L130" s="432"/>
      <c r="M130" s="456">
        <f>J130*K130</f>
        <v>1000</v>
      </c>
      <c r="N130" s="457"/>
      <c r="O130" s="457"/>
      <c r="P130" s="458"/>
      <c r="Q130" s="99"/>
      <c r="R130" s="16"/>
      <c r="S130" s="157"/>
      <c r="T130" s="158" t="s">
        <v>1515</v>
      </c>
      <c r="W130" s="159">
        <v>0</v>
      </c>
      <c r="X130" s="159">
        <f>$W$130*$J$130</f>
        <v>0</v>
      </c>
      <c r="Y130" s="159">
        <v>0</v>
      </c>
      <c r="Z130" s="160">
        <f>$Y$130*$J$130</f>
        <v>0</v>
      </c>
      <c r="AO130" s="63" t="s">
        <v>1582</v>
      </c>
      <c r="AQ130" s="63" t="s">
        <v>1578</v>
      </c>
      <c r="AR130" s="63" t="s">
        <v>1536</v>
      </c>
      <c r="AV130" s="63" t="s">
        <v>1577</v>
      </c>
      <c r="BB130" s="107">
        <f>IF($T$130="základní",$M$130,0)</f>
        <v>1000</v>
      </c>
      <c r="BC130" s="107">
        <f>IF($T$130="snížená",$M$130,0)</f>
        <v>0</v>
      </c>
      <c r="BD130" s="107">
        <f>IF($T$130="zákl. přenesená",$M$130,0)</f>
        <v>0</v>
      </c>
      <c r="BE130" s="107">
        <f>IF($T$130="sníž. přenesená",$M$130,0)</f>
        <v>0</v>
      </c>
      <c r="BF130" s="107">
        <f>IF($T$130="nulová",$M$130,0)</f>
        <v>0</v>
      </c>
      <c r="BG130" s="63" t="s">
        <v>1501</v>
      </c>
      <c r="BH130" s="107">
        <f>ROUND($K$130*$J$130,2)</f>
        <v>1000</v>
      </c>
      <c r="BI130" s="63" t="s">
        <v>1582</v>
      </c>
      <c r="BJ130" s="63" t="s">
        <v>1775</v>
      </c>
    </row>
    <row r="131" spans="1:62" s="3" customFormat="1" ht="15.75" customHeight="1">
      <c r="A131" s="16"/>
      <c r="B131" s="100">
        <v>39</v>
      </c>
      <c r="C131" s="161" t="s">
        <v>1578</v>
      </c>
      <c r="D131" s="162" t="s">
        <v>1315</v>
      </c>
      <c r="E131" s="449" t="s">
        <v>1316</v>
      </c>
      <c r="F131" s="432"/>
      <c r="G131" s="432"/>
      <c r="H131" s="432"/>
      <c r="I131" s="161" t="s">
        <v>1636</v>
      </c>
      <c r="J131" s="101">
        <v>1</v>
      </c>
      <c r="K131" s="446">
        <v>600</v>
      </c>
      <c r="L131" s="432"/>
      <c r="M131" s="456">
        <f>J131*K131</f>
        <v>600</v>
      </c>
      <c r="N131" s="457"/>
      <c r="O131" s="457"/>
      <c r="P131" s="458"/>
      <c r="Q131" s="99"/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O131" s="63" t="s">
        <v>1582</v>
      </c>
      <c r="AQ131" s="63" t="s">
        <v>1578</v>
      </c>
      <c r="AR131" s="63" t="s">
        <v>1536</v>
      </c>
      <c r="AV131" s="63" t="s">
        <v>1577</v>
      </c>
      <c r="BB131" s="107">
        <f>IF($T$131="základní",$M$131,0)</f>
        <v>600</v>
      </c>
      <c r="BC131" s="107">
        <f>IF($T$131="snížená",$M$131,0)</f>
        <v>0</v>
      </c>
      <c r="BD131" s="107">
        <f>IF($T$131="zákl. přenesená",$M$131,0)</f>
        <v>0</v>
      </c>
      <c r="BE131" s="107">
        <f>IF($T$131="sníž. přenesená",$M$131,0)</f>
        <v>0</v>
      </c>
      <c r="BF131" s="107">
        <f>IF($T$131="nulová",$M$131,0)</f>
        <v>0</v>
      </c>
      <c r="BG131" s="63" t="s">
        <v>1501</v>
      </c>
      <c r="BH131" s="107">
        <f>ROUND($K$131*$J$131,2)</f>
        <v>600</v>
      </c>
      <c r="BI131" s="63" t="s">
        <v>1582</v>
      </c>
      <c r="BJ131" s="63" t="s">
        <v>1590</v>
      </c>
    </row>
    <row r="132" spans="1:62" s="3" customFormat="1" ht="15.75" hidden="1" customHeight="1">
      <c r="A132" s="16"/>
      <c r="B132" s="100"/>
      <c r="C132" s="100"/>
      <c r="D132" s="98"/>
      <c r="E132" s="431"/>
      <c r="F132" s="432"/>
      <c r="G132" s="432"/>
      <c r="H132" s="432"/>
      <c r="I132" s="100"/>
      <c r="J132" s="101"/>
      <c r="K132" s="446"/>
      <c r="L132" s="432"/>
      <c r="M132" s="383">
        <f>ROUND($K$132*$J$132,2)</f>
        <v>0</v>
      </c>
      <c r="N132" s="432"/>
      <c r="O132" s="432"/>
      <c r="P132" s="432"/>
      <c r="Q132" s="99" t="s">
        <v>1595</v>
      </c>
      <c r="R132" s="16"/>
      <c r="S132" s="157"/>
      <c r="T132" s="158" t="s">
        <v>1515</v>
      </c>
      <c r="W132" s="159">
        <v>1.1299999999999999E-3</v>
      </c>
      <c r="X132" s="159">
        <f>$W$132*$J$132</f>
        <v>0</v>
      </c>
      <c r="Y132" s="159">
        <v>0</v>
      </c>
      <c r="Z132" s="160">
        <f>$Y$132*$J$132</f>
        <v>0</v>
      </c>
      <c r="AO132" s="63" t="s">
        <v>1582</v>
      </c>
      <c r="AQ132" s="63" t="s">
        <v>1578</v>
      </c>
      <c r="AR132" s="63" t="s">
        <v>1536</v>
      </c>
      <c r="AV132" s="63" t="s">
        <v>1577</v>
      </c>
      <c r="BB132" s="107">
        <f>IF($T$132="základní",$M$132,0)</f>
        <v>0</v>
      </c>
      <c r="BC132" s="107">
        <f>IF($T$132="snížená",$M$132,0)</f>
        <v>0</v>
      </c>
      <c r="BD132" s="107">
        <f>IF($T$132="zákl. přenesená",$M$132,0)</f>
        <v>0</v>
      </c>
      <c r="BE132" s="107">
        <f>IF($T$132="sníž. přenesená",$M$132,0)</f>
        <v>0</v>
      </c>
      <c r="BF132" s="107">
        <f>IF($T$132="nulová",$M$132,0)</f>
        <v>0</v>
      </c>
      <c r="BG132" s="63" t="s">
        <v>1501</v>
      </c>
      <c r="BH132" s="107">
        <f>ROUND($K$132*$J$132,2)</f>
        <v>0</v>
      </c>
      <c r="BI132" s="63" t="s">
        <v>1582</v>
      </c>
      <c r="BJ132" s="63" t="s">
        <v>1780</v>
      </c>
    </row>
    <row r="133" spans="1:62" s="3" customFormat="1" ht="15.75" hidden="1" customHeight="1">
      <c r="A133" s="16"/>
      <c r="B133" s="171"/>
      <c r="C133" s="171"/>
      <c r="D133" s="172"/>
      <c r="E133" s="445"/>
      <c r="F133" s="450"/>
      <c r="G133" s="450"/>
      <c r="H133" s="450"/>
      <c r="I133" s="171"/>
      <c r="J133" s="173"/>
      <c r="K133" s="451"/>
      <c r="L133" s="450"/>
      <c r="M133" s="452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0</v>
      </c>
      <c r="X133" s="159">
        <f>$W$133*$J$133</f>
        <v>0</v>
      </c>
      <c r="Y133" s="159">
        <v>0</v>
      </c>
      <c r="Z133" s="160">
        <f>$Y$133*$J$133</f>
        <v>0</v>
      </c>
      <c r="AO133" s="63" t="s">
        <v>1654</v>
      </c>
      <c r="AQ133" s="63" t="s">
        <v>1651</v>
      </c>
      <c r="AR133" s="63" t="s">
        <v>1536</v>
      </c>
      <c r="AV133" s="63" t="s">
        <v>1577</v>
      </c>
      <c r="BB133" s="107">
        <f>IF($T$133="základní",$M$133,0)</f>
        <v>0</v>
      </c>
      <c r="BC133" s="107">
        <f>IF($T$133="snížená",$M$133,0)</f>
        <v>0</v>
      </c>
      <c r="BD133" s="107">
        <f>IF($T$133="zákl. přenesená",$M$133,0)</f>
        <v>0</v>
      </c>
      <c r="BE133" s="107">
        <f>IF($T$133="sníž. přenesená",$M$133,0)</f>
        <v>0</v>
      </c>
      <c r="BF133" s="107">
        <f>IF($T$133="nulová",$M$133,0)</f>
        <v>0</v>
      </c>
      <c r="BG133" s="63" t="s">
        <v>1501</v>
      </c>
      <c r="BH133" s="107">
        <f>ROUND($K$133*$J$133,2)</f>
        <v>0</v>
      </c>
      <c r="BI133" s="63" t="s">
        <v>1582</v>
      </c>
      <c r="BJ133" s="63" t="s">
        <v>1784</v>
      </c>
    </row>
    <row r="134" spans="1:62" s="3" customFormat="1" ht="27" hidden="1" customHeight="1">
      <c r="A134" s="16"/>
      <c r="B134" s="100"/>
      <c r="C134" s="100"/>
      <c r="D134" s="98"/>
      <c r="E134" s="431"/>
      <c r="F134" s="432"/>
      <c r="G134" s="432"/>
      <c r="H134" s="432"/>
      <c r="I134" s="100"/>
      <c r="J134" s="101"/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1</v>
      </c>
      <c r="X134" s="159">
        <f>$W$134*$J$134</f>
        <v>0</v>
      </c>
      <c r="Y134" s="159">
        <v>0</v>
      </c>
      <c r="Z134" s="160">
        <f>$Y$134*$J$134</f>
        <v>0</v>
      </c>
      <c r="AO134" s="63" t="s">
        <v>1582</v>
      </c>
      <c r="AQ134" s="63" t="s">
        <v>1578</v>
      </c>
      <c r="AR134" s="63" t="s">
        <v>1536</v>
      </c>
      <c r="AV134" s="63" t="s">
        <v>1577</v>
      </c>
      <c r="BB134" s="107">
        <f>IF($T$134="základní",$M$134,0)</f>
        <v>0</v>
      </c>
      <c r="BC134" s="107">
        <f>IF($T$134="snížená",$M$134,0)</f>
        <v>0</v>
      </c>
      <c r="BD134" s="107">
        <f>IF($T$134="zákl. přenesená",$M$134,0)</f>
        <v>0</v>
      </c>
      <c r="BE134" s="107">
        <f>IF($T$134="sníž. přenesená",$M$134,0)</f>
        <v>0</v>
      </c>
      <c r="BF134" s="107">
        <f>IF($T$134="nulová",$M$134,0)</f>
        <v>0</v>
      </c>
      <c r="BG134" s="63" t="s">
        <v>1501</v>
      </c>
      <c r="BH134" s="107">
        <f>ROUND($K$134*$J$134,2)</f>
        <v>0</v>
      </c>
      <c r="BI134" s="63" t="s">
        <v>1582</v>
      </c>
      <c r="BJ134" s="63" t="s">
        <v>1788</v>
      </c>
    </row>
    <row r="135" spans="1:62" s="3" customFormat="1" ht="27" hidden="1" customHeight="1">
      <c r="A135" s="16"/>
      <c r="B135" s="100"/>
      <c r="C135" s="100"/>
      <c r="D135" s="98"/>
      <c r="E135" s="431"/>
      <c r="F135" s="432"/>
      <c r="G135" s="432"/>
      <c r="H135" s="432"/>
      <c r="I135" s="100"/>
      <c r="J135" s="101"/>
      <c r="K135" s="446"/>
      <c r="L135" s="432"/>
      <c r="M135" s="383">
        <f>ROUND($K$135*$J$135,2)</f>
        <v>0</v>
      </c>
      <c r="N135" s="432"/>
      <c r="O135" s="432"/>
      <c r="P135" s="432"/>
      <c r="Q135" s="99" t="s">
        <v>1595</v>
      </c>
      <c r="R135" s="16"/>
      <c r="S135" s="157"/>
      <c r="T135" s="158" t="s">
        <v>1515</v>
      </c>
      <c r="W135" s="159">
        <v>0</v>
      </c>
      <c r="X135" s="159">
        <f>$W$135*$J$135</f>
        <v>0</v>
      </c>
      <c r="Y135" s="159">
        <v>0</v>
      </c>
      <c r="Z135" s="160">
        <f>$Y$135*$J$135</f>
        <v>0</v>
      </c>
      <c r="AO135" s="63" t="s">
        <v>1582</v>
      </c>
      <c r="AQ135" s="63" t="s">
        <v>1578</v>
      </c>
      <c r="AR135" s="63" t="s">
        <v>1536</v>
      </c>
      <c r="AV135" s="63" t="s">
        <v>1577</v>
      </c>
      <c r="BB135" s="107">
        <f>IF($T$135="základní",$M$135,0)</f>
        <v>0</v>
      </c>
      <c r="BC135" s="107">
        <f>IF($T$135="snížená",$M$135,0)</f>
        <v>0</v>
      </c>
      <c r="BD135" s="107">
        <f>IF($T$135="zákl. přenesená",$M$135,0)</f>
        <v>0</v>
      </c>
      <c r="BE135" s="107">
        <f>IF($T$135="sníž. přenesená",$M$135,0)</f>
        <v>0</v>
      </c>
      <c r="BF135" s="107">
        <f>IF($T$135="nulová",$M$135,0)</f>
        <v>0</v>
      </c>
      <c r="BG135" s="63" t="s">
        <v>1501</v>
      </c>
      <c r="BH135" s="107">
        <f>ROUND($K$135*$J$135,2)</f>
        <v>0</v>
      </c>
      <c r="BI135" s="63" t="s">
        <v>1582</v>
      </c>
      <c r="BJ135" s="63" t="s">
        <v>1791</v>
      </c>
    </row>
    <row r="136" spans="1:62" s="87" customFormat="1" ht="30.75" hidden="1" customHeight="1">
      <c r="A136" s="149"/>
      <c r="C136" s="156" t="s">
        <v>323</v>
      </c>
      <c r="M136" s="447">
        <f>$BH$136</f>
        <v>0</v>
      </c>
      <c r="N136" s="448"/>
      <c r="O136" s="448"/>
      <c r="P136" s="448"/>
      <c r="R136" s="149"/>
      <c r="S136" s="151"/>
      <c r="V136" s="152">
        <f>SUM($V$137:$V$156)</f>
        <v>0</v>
      </c>
      <c r="X136" s="152">
        <f>SUM($X$137:$X$156)</f>
        <v>7.2550000000000003E-2</v>
      </c>
      <c r="Z136" s="153">
        <f>SUM($Z$137:$Z$156)</f>
        <v>0</v>
      </c>
      <c r="AO136" s="154" t="s">
        <v>1536</v>
      </c>
      <c r="AQ136" s="154" t="s">
        <v>1530</v>
      </c>
      <c r="AR136" s="154" t="s">
        <v>1501</v>
      </c>
      <c r="AV136" s="154" t="s">
        <v>1577</v>
      </c>
      <c r="BH136" s="155">
        <f>SUM($BH$137:$BH$156)</f>
        <v>0</v>
      </c>
    </row>
    <row r="137" spans="1:62" s="3" customFormat="1" ht="15.75" hidden="1" customHeight="1">
      <c r="A137" s="16"/>
      <c r="B137" s="100">
        <v>1</v>
      </c>
      <c r="C137" s="161" t="s">
        <v>1651</v>
      </c>
      <c r="D137" s="162" t="s">
        <v>1317</v>
      </c>
      <c r="E137" s="449" t="s">
        <v>1318</v>
      </c>
      <c r="F137" s="432"/>
      <c r="G137" s="432"/>
      <c r="H137" s="432"/>
      <c r="I137" s="161" t="s">
        <v>1594</v>
      </c>
      <c r="J137" s="101">
        <v>1</v>
      </c>
      <c r="K137" s="446"/>
      <c r="L137" s="432"/>
      <c r="M137" s="383">
        <f>ROUND($K$137*$J$137,2)</f>
        <v>0</v>
      </c>
      <c r="N137" s="432"/>
      <c r="O137" s="432"/>
      <c r="P137" s="432"/>
      <c r="Q137" s="99"/>
      <c r="R137" s="16"/>
      <c r="S137" s="157"/>
      <c r="T137" s="158" t="s">
        <v>1515</v>
      </c>
      <c r="W137" s="159">
        <v>1.48E-3</v>
      </c>
      <c r="X137" s="159">
        <f>$W$137*$J$137</f>
        <v>1.48E-3</v>
      </c>
      <c r="Y137" s="159">
        <v>0</v>
      </c>
      <c r="Z137" s="160">
        <f>$Y$137*$J$137</f>
        <v>0</v>
      </c>
      <c r="AO137" s="63" t="s">
        <v>1582</v>
      </c>
      <c r="AQ137" s="63" t="s">
        <v>1578</v>
      </c>
      <c r="AR137" s="63" t="s">
        <v>1536</v>
      </c>
      <c r="AV137" s="63" t="s">
        <v>1577</v>
      </c>
      <c r="BB137" s="107">
        <f>IF($T$137="základní",$M$137,0)</f>
        <v>0</v>
      </c>
      <c r="BC137" s="107">
        <f>IF($T$137="snížená",$M$137,0)</f>
        <v>0</v>
      </c>
      <c r="BD137" s="107">
        <f>IF($T$137="zákl. přenesená",$M$137,0)</f>
        <v>0</v>
      </c>
      <c r="BE137" s="107">
        <f>IF($T$137="sníž. přenesená",$M$137,0)</f>
        <v>0</v>
      </c>
      <c r="BF137" s="107">
        <f>IF($T$137="nulová",$M$137,0)</f>
        <v>0</v>
      </c>
      <c r="BG137" s="63" t="s">
        <v>1501</v>
      </c>
      <c r="BH137" s="107">
        <f>ROUND($K$137*$J$137,2)</f>
        <v>0</v>
      </c>
      <c r="BI137" s="63" t="s">
        <v>1582</v>
      </c>
      <c r="BJ137" s="63" t="s">
        <v>1794</v>
      </c>
    </row>
    <row r="138" spans="1:62" s="3" customFormat="1" ht="16.5" hidden="1" customHeight="1">
      <c r="A138" s="16"/>
      <c r="B138" s="161">
        <v>2</v>
      </c>
      <c r="C138" s="161" t="s">
        <v>1651</v>
      </c>
      <c r="D138" s="162" t="s">
        <v>334</v>
      </c>
      <c r="E138" s="449" t="s">
        <v>1319</v>
      </c>
      <c r="F138" s="455"/>
      <c r="G138" s="455"/>
      <c r="H138" s="455"/>
      <c r="I138" s="161" t="s">
        <v>1594</v>
      </c>
      <c r="J138" s="167">
        <v>1</v>
      </c>
      <c r="K138" s="446"/>
      <c r="L138" s="432"/>
      <c r="M138" s="383">
        <f>ROUND($K$138*$J$138,2)</f>
        <v>0</v>
      </c>
      <c r="N138" s="432"/>
      <c r="O138" s="432"/>
      <c r="P138" s="432"/>
      <c r="Q138" s="99"/>
      <c r="R138" s="16"/>
      <c r="S138" s="157"/>
      <c r="T138" s="158" t="s">
        <v>1515</v>
      </c>
      <c r="W138" s="159">
        <v>3.7299999999999998E-3</v>
      </c>
      <c r="X138" s="159">
        <f>$W$138*$J$138</f>
        <v>3.7299999999999998E-3</v>
      </c>
      <c r="Y138" s="159">
        <v>0</v>
      </c>
      <c r="Z138" s="160">
        <f>$Y$138*$J$138</f>
        <v>0</v>
      </c>
      <c r="AO138" s="63" t="s">
        <v>1582</v>
      </c>
      <c r="AQ138" s="63" t="s">
        <v>1578</v>
      </c>
      <c r="AR138" s="63" t="s">
        <v>1536</v>
      </c>
      <c r="AV138" s="63" t="s">
        <v>1577</v>
      </c>
      <c r="BB138" s="107">
        <f>IF($T$138="základní",$M$138,0)</f>
        <v>0</v>
      </c>
      <c r="BC138" s="107">
        <f>IF($T$138="snížená",$M$138,0)</f>
        <v>0</v>
      </c>
      <c r="BD138" s="107">
        <f>IF($T$138="zákl. přenesená",$M$138,0)</f>
        <v>0</v>
      </c>
      <c r="BE138" s="107">
        <f>IF($T$138="sníž. přenesená",$M$138,0)</f>
        <v>0</v>
      </c>
      <c r="BF138" s="107">
        <f>IF($T$138="nulová",$M$138,0)</f>
        <v>0</v>
      </c>
      <c r="BG138" s="63" t="s">
        <v>1501</v>
      </c>
      <c r="BH138" s="107">
        <f>ROUND($K$138*$J$138,2)</f>
        <v>0</v>
      </c>
      <c r="BI138" s="63" t="s">
        <v>1582</v>
      </c>
      <c r="BJ138" s="63" t="s">
        <v>1806</v>
      </c>
    </row>
    <row r="139" spans="1:62" s="3" customFormat="1" ht="14.25" hidden="1" customHeight="1">
      <c r="A139" s="16"/>
      <c r="B139" s="161">
        <v>3</v>
      </c>
      <c r="C139" s="161" t="s">
        <v>1651</v>
      </c>
      <c r="D139" s="162" t="s">
        <v>1320</v>
      </c>
      <c r="E139" s="449" t="s">
        <v>1321</v>
      </c>
      <c r="F139" s="455"/>
      <c r="G139" s="455"/>
      <c r="H139" s="455"/>
      <c r="I139" s="161" t="s">
        <v>1594</v>
      </c>
      <c r="J139" s="167">
        <v>1</v>
      </c>
      <c r="K139" s="446"/>
      <c r="L139" s="432"/>
      <c r="M139" s="383">
        <f t="shared" ref="M139:M149" si="1">ROUND($K$139*$J$139,2)</f>
        <v>0</v>
      </c>
      <c r="N139" s="432"/>
      <c r="O139" s="432"/>
      <c r="P139" s="432"/>
      <c r="Q139" s="99"/>
      <c r="R139" s="16"/>
      <c r="S139" s="157"/>
      <c r="T139" s="158" t="s">
        <v>1515</v>
      </c>
      <c r="W139" s="159">
        <v>4.3600000000000002E-3</v>
      </c>
      <c r="X139" s="159">
        <f>$W$139*$J$139</f>
        <v>4.3600000000000002E-3</v>
      </c>
      <c r="Y139" s="159">
        <v>0</v>
      </c>
      <c r="Z139" s="160">
        <f>$Y$139*$J$139</f>
        <v>0</v>
      </c>
      <c r="AO139" s="63" t="s">
        <v>1582</v>
      </c>
      <c r="AQ139" s="63" t="s">
        <v>1578</v>
      </c>
      <c r="AR139" s="63" t="s">
        <v>1536</v>
      </c>
      <c r="AV139" s="63" t="s">
        <v>1577</v>
      </c>
      <c r="BB139" s="107">
        <f>IF($T$139="základní",$M$139,0)</f>
        <v>0</v>
      </c>
      <c r="BC139" s="107">
        <f>IF($T$139="snížená",$M$139,0)</f>
        <v>0</v>
      </c>
      <c r="BD139" s="107">
        <f>IF($T$139="zákl. přenesená",$M$139,0)</f>
        <v>0</v>
      </c>
      <c r="BE139" s="107">
        <f>IF($T$139="sníž. přenesená",$M$139,0)</f>
        <v>0</v>
      </c>
      <c r="BF139" s="107">
        <f>IF($T$139="nulová",$M$139,0)</f>
        <v>0</v>
      </c>
      <c r="BG139" s="63" t="s">
        <v>1501</v>
      </c>
      <c r="BH139" s="107">
        <f>ROUND($K$139*$J$139,2)</f>
        <v>0</v>
      </c>
      <c r="BI139" s="63" t="s">
        <v>1582</v>
      </c>
      <c r="BJ139" s="63" t="s">
        <v>286</v>
      </c>
    </row>
    <row r="140" spans="1:62" s="3" customFormat="1" ht="14.25" hidden="1" customHeight="1">
      <c r="A140" s="16"/>
      <c r="B140" s="161">
        <v>4</v>
      </c>
      <c r="C140" s="161" t="s">
        <v>1651</v>
      </c>
      <c r="D140" s="162" t="s">
        <v>1322</v>
      </c>
      <c r="E140" s="391" t="s">
        <v>1323</v>
      </c>
      <c r="F140" s="392"/>
      <c r="G140" s="392"/>
      <c r="H140" s="394"/>
      <c r="I140" s="161" t="s">
        <v>1648</v>
      </c>
      <c r="J140" s="167">
        <v>15</v>
      </c>
      <c r="K140" s="453"/>
      <c r="L140" s="454"/>
      <c r="M140" s="383">
        <f t="shared" si="1"/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4.25" hidden="1" customHeight="1">
      <c r="A141" s="16"/>
      <c r="B141" s="161">
        <v>5</v>
      </c>
      <c r="C141" s="161" t="s">
        <v>1651</v>
      </c>
      <c r="D141" s="162" t="s">
        <v>1223</v>
      </c>
      <c r="E141" s="391" t="s">
        <v>1324</v>
      </c>
      <c r="F141" s="392"/>
      <c r="G141" s="392"/>
      <c r="H141" s="394"/>
      <c r="I141" s="161" t="s">
        <v>1648</v>
      </c>
      <c r="J141" s="167">
        <v>10</v>
      </c>
      <c r="K141" s="453"/>
      <c r="L141" s="454"/>
      <c r="M141" s="383">
        <f t="shared" si="1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4.25" hidden="1" customHeight="1">
      <c r="A142" s="16"/>
      <c r="B142" s="161">
        <v>6</v>
      </c>
      <c r="C142" s="161" t="s">
        <v>1651</v>
      </c>
      <c r="D142" s="162" t="s">
        <v>1235</v>
      </c>
      <c r="E142" s="391" t="s">
        <v>1325</v>
      </c>
      <c r="F142" s="392"/>
      <c r="G142" s="392"/>
      <c r="H142" s="394"/>
      <c r="I142" s="161" t="s">
        <v>1648</v>
      </c>
      <c r="J142" s="167">
        <v>10</v>
      </c>
      <c r="K142" s="164"/>
      <c r="L142" s="165"/>
      <c r="M142" s="383">
        <f t="shared" si="1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4.25" hidden="1" customHeight="1">
      <c r="A143" s="16"/>
      <c r="B143" s="161">
        <v>7</v>
      </c>
      <c r="C143" s="161" t="s">
        <v>1651</v>
      </c>
      <c r="D143" s="162" t="s">
        <v>1243</v>
      </c>
      <c r="E143" s="391" t="s">
        <v>1326</v>
      </c>
      <c r="F143" s="392"/>
      <c r="G143" s="392"/>
      <c r="H143" s="394"/>
      <c r="I143" s="161" t="s">
        <v>1648</v>
      </c>
      <c r="J143" s="167">
        <v>12</v>
      </c>
      <c r="K143" s="164"/>
      <c r="L143" s="165"/>
      <c r="M143" s="383">
        <f t="shared" si="1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4.25" hidden="1" customHeight="1">
      <c r="A144" s="16"/>
      <c r="B144" s="161">
        <v>8</v>
      </c>
      <c r="C144" s="161" t="s">
        <v>1651</v>
      </c>
      <c r="D144" s="162" t="s">
        <v>1254</v>
      </c>
      <c r="E144" s="391" t="s">
        <v>1327</v>
      </c>
      <c r="F144" s="392"/>
      <c r="G144" s="392"/>
      <c r="H144" s="394"/>
      <c r="I144" s="161" t="s">
        <v>1648</v>
      </c>
      <c r="J144" s="167">
        <v>10</v>
      </c>
      <c r="K144" s="164"/>
      <c r="L144" s="165"/>
      <c r="M144" s="383">
        <f t="shared" si="1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4.25" hidden="1" customHeight="1">
      <c r="A145" s="16"/>
      <c r="B145" s="161">
        <v>9</v>
      </c>
      <c r="C145" s="161" t="s">
        <v>1651</v>
      </c>
      <c r="D145" s="162" t="s">
        <v>1261</v>
      </c>
      <c r="E145" s="391" t="s">
        <v>1328</v>
      </c>
      <c r="F145" s="392"/>
      <c r="G145" s="392"/>
      <c r="H145" s="394"/>
      <c r="I145" s="161" t="s">
        <v>1648</v>
      </c>
      <c r="J145" s="167">
        <v>30</v>
      </c>
      <c r="K145" s="164"/>
      <c r="L145" s="165"/>
      <c r="M145" s="383">
        <f t="shared" si="1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4.25" hidden="1" customHeight="1">
      <c r="A146" s="16"/>
      <c r="B146" s="161">
        <v>10</v>
      </c>
      <c r="C146" s="161" t="s">
        <v>1651</v>
      </c>
      <c r="D146" s="162" t="s">
        <v>1265</v>
      </c>
      <c r="E146" s="391" t="s">
        <v>1329</v>
      </c>
      <c r="F146" s="392"/>
      <c r="G146" s="392"/>
      <c r="H146" s="394"/>
      <c r="I146" s="161" t="s">
        <v>1648</v>
      </c>
      <c r="J146" s="167">
        <v>40</v>
      </c>
      <c r="K146" s="164"/>
      <c r="L146" s="165"/>
      <c r="M146" s="383">
        <f t="shared" si="1"/>
        <v>0</v>
      </c>
      <c r="N146" s="432"/>
      <c r="O146" s="432"/>
      <c r="P146" s="432"/>
      <c r="Q146" s="99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4.25" hidden="1" customHeight="1">
      <c r="A147" s="16"/>
      <c r="B147" s="161">
        <v>11</v>
      </c>
      <c r="C147" s="161" t="s">
        <v>1651</v>
      </c>
      <c r="D147" s="162" t="s">
        <v>1269</v>
      </c>
      <c r="E147" s="391" t="s">
        <v>1330</v>
      </c>
      <c r="F147" s="392"/>
      <c r="G147" s="392"/>
      <c r="H147" s="394"/>
      <c r="I147" s="161" t="s">
        <v>1648</v>
      </c>
      <c r="J147" s="167">
        <v>20</v>
      </c>
      <c r="K147" s="453"/>
      <c r="L147" s="454"/>
      <c r="M147" s="383">
        <f t="shared" si="1"/>
        <v>0</v>
      </c>
      <c r="N147" s="432"/>
      <c r="O147" s="432"/>
      <c r="P147" s="432"/>
      <c r="Q147" s="99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4.25" hidden="1" customHeight="1">
      <c r="A148" s="16"/>
      <c r="B148" s="161">
        <v>12</v>
      </c>
      <c r="C148" s="161" t="s">
        <v>1651</v>
      </c>
      <c r="D148" s="162" t="s">
        <v>1277</v>
      </c>
      <c r="E148" s="391" t="s">
        <v>1331</v>
      </c>
      <c r="F148" s="392"/>
      <c r="G148" s="392"/>
      <c r="H148" s="394"/>
      <c r="I148" s="161" t="s">
        <v>1648</v>
      </c>
      <c r="J148" s="167">
        <v>10</v>
      </c>
      <c r="K148" s="453"/>
      <c r="L148" s="454"/>
      <c r="M148" s="383">
        <f t="shared" si="1"/>
        <v>0</v>
      </c>
      <c r="N148" s="432"/>
      <c r="O148" s="432"/>
      <c r="P148" s="432"/>
      <c r="Q148" s="99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4.25" hidden="1" customHeight="1">
      <c r="A149" s="16"/>
      <c r="B149" s="161">
        <v>13</v>
      </c>
      <c r="C149" s="161" t="s">
        <v>1651</v>
      </c>
      <c r="D149" s="162" t="s">
        <v>1281</v>
      </c>
      <c r="E149" s="391" t="s">
        <v>1332</v>
      </c>
      <c r="F149" s="392"/>
      <c r="G149" s="392"/>
      <c r="H149" s="394"/>
      <c r="I149" s="161" t="s">
        <v>1594</v>
      </c>
      <c r="J149" s="167">
        <v>1</v>
      </c>
      <c r="K149" s="453"/>
      <c r="L149" s="454"/>
      <c r="M149" s="383">
        <f t="shared" si="1"/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6.5" hidden="1" customHeight="1">
      <c r="A150" s="16"/>
      <c r="B150" s="161">
        <v>14</v>
      </c>
      <c r="C150" s="161" t="s">
        <v>1651</v>
      </c>
      <c r="D150" s="162" t="s">
        <v>1333</v>
      </c>
      <c r="E150" s="391" t="s">
        <v>1334</v>
      </c>
      <c r="F150" s="392"/>
      <c r="G150" s="392"/>
      <c r="H150" s="394"/>
      <c r="I150" s="161" t="s">
        <v>1594</v>
      </c>
      <c r="J150" s="167">
        <v>2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1.14E-3</v>
      </c>
      <c r="X150" s="159">
        <f>$W$150*$J$150</f>
        <v>2.2799999999999999E-3</v>
      </c>
      <c r="Y150" s="159">
        <v>0</v>
      </c>
      <c r="Z150" s="160">
        <f>$Y$150*$J$150</f>
        <v>0</v>
      </c>
      <c r="AO150" s="63" t="s">
        <v>1582</v>
      </c>
      <c r="AQ150" s="63" t="s">
        <v>1578</v>
      </c>
      <c r="AR150" s="63" t="s">
        <v>1536</v>
      </c>
      <c r="AV150" s="63" t="s">
        <v>1577</v>
      </c>
      <c r="BB150" s="107">
        <f>IF($T$150="základní",$M$150,0)</f>
        <v>0</v>
      </c>
      <c r="BC150" s="107">
        <f>IF($T$150="snížená",$M$150,0)</f>
        <v>0</v>
      </c>
      <c r="BD150" s="107">
        <f>IF($T$150="zákl. přenesená",$M$150,0)</f>
        <v>0</v>
      </c>
      <c r="BE150" s="107">
        <f>IF($T$150="sníž. přenesená",$M$150,0)</f>
        <v>0</v>
      </c>
      <c r="BF150" s="107">
        <f>IF($T$150="nulová",$M$150,0)</f>
        <v>0</v>
      </c>
      <c r="BG150" s="63" t="s">
        <v>1501</v>
      </c>
      <c r="BH150" s="107">
        <f>ROUND($K$150*$J$150,2)</f>
        <v>0</v>
      </c>
      <c r="BI150" s="63" t="s">
        <v>1582</v>
      </c>
      <c r="BJ150" s="63" t="s">
        <v>1838</v>
      </c>
    </row>
    <row r="151" spans="1:62" s="3" customFormat="1" ht="15.75" hidden="1" customHeight="1">
      <c r="A151" s="16"/>
      <c r="B151" s="161">
        <v>15</v>
      </c>
      <c r="C151" s="161" t="s">
        <v>1651</v>
      </c>
      <c r="D151" s="162" t="s">
        <v>1291</v>
      </c>
      <c r="E151" s="391" t="s">
        <v>1335</v>
      </c>
      <c r="F151" s="392"/>
      <c r="G151" s="392"/>
      <c r="H151" s="394"/>
      <c r="I151" s="161" t="s">
        <v>1648</v>
      </c>
      <c r="J151" s="167">
        <v>20</v>
      </c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1.49E-3</v>
      </c>
      <c r="X151" s="159">
        <f>$W$151*$J$151</f>
        <v>2.98E-2</v>
      </c>
      <c r="Y151" s="159">
        <v>0</v>
      </c>
      <c r="Z151" s="160">
        <f>$Y$151*$J$151</f>
        <v>0</v>
      </c>
      <c r="AO151" s="63" t="s">
        <v>1582</v>
      </c>
      <c r="AQ151" s="63" t="s">
        <v>1578</v>
      </c>
      <c r="AR151" s="63" t="s">
        <v>1536</v>
      </c>
      <c r="AV151" s="63" t="s">
        <v>1577</v>
      </c>
      <c r="BB151" s="107">
        <f>IF($T$151="základní",$M$151,0)</f>
        <v>0</v>
      </c>
      <c r="BC151" s="107">
        <f>IF($T$151="snížená",$M$151,0)</f>
        <v>0</v>
      </c>
      <c r="BD151" s="107">
        <f>IF($T$151="zákl. přenesená",$M$151,0)</f>
        <v>0</v>
      </c>
      <c r="BE151" s="107">
        <f>IF($T$151="sníž. přenesená",$M$151,0)</f>
        <v>0</v>
      </c>
      <c r="BF151" s="107">
        <f>IF($T$151="nulová",$M$151,0)</f>
        <v>0</v>
      </c>
      <c r="BG151" s="63" t="s">
        <v>1501</v>
      </c>
      <c r="BH151" s="107">
        <f>ROUND($K$151*$J$151,2)</f>
        <v>0</v>
      </c>
      <c r="BI151" s="63" t="s">
        <v>1582</v>
      </c>
      <c r="BJ151" s="63" t="s">
        <v>290</v>
      </c>
    </row>
    <row r="152" spans="1:62" s="3" customFormat="1" ht="18" hidden="1" customHeight="1">
      <c r="A152" s="16"/>
      <c r="B152" s="161">
        <v>16</v>
      </c>
      <c r="C152" s="161" t="s">
        <v>1651</v>
      </c>
      <c r="D152" s="162" t="s">
        <v>1295</v>
      </c>
      <c r="E152" s="391" t="s">
        <v>1336</v>
      </c>
      <c r="F152" s="392"/>
      <c r="G152" s="392"/>
      <c r="H152" s="394"/>
      <c r="I152" s="161" t="s">
        <v>1648</v>
      </c>
      <c r="J152" s="167">
        <v>10</v>
      </c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1.7600000000000001E-3</v>
      </c>
      <c r="X152" s="159">
        <f>$W$152*$J$152</f>
        <v>1.7600000000000001E-2</v>
      </c>
      <c r="Y152" s="159">
        <v>0</v>
      </c>
      <c r="Z152" s="160">
        <f>$Y$152*$J$152</f>
        <v>0</v>
      </c>
      <c r="AO152" s="63" t="s">
        <v>1582</v>
      </c>
      <c r="AQ152" s="63" t="s">
        <v>1578</v>
      </c>
      <c r="AR152" s="63" t="s">
        <v>1536</v>
      </c>
      <c r="AV152" s="63" t="s">
        <v>1577</v>
      </c>
      <c r="BB152" s="107">
        <f>IF($T$152="základní",$M$152,0)</f>
        <v>0</v>
      </c>
      <c r="BC152" s="107">
        <f>IF($T$152="snížená",$M$152,0)</f>
        <v>0</v>
      </c>
      <c r="BD152" s="107">
        <f>IF($T$152="zákl. přenesená",$M$152,0)</f>
        <v>0</v>
      </c>
      <c r="BE152" s="107">
        <f>IF($T$152="sníž. přenesená",$M$152,0)</f>
        <v>0</v>
      </c>
      <c r="BF152" s="107">
        <f>IF($T$152="nulová",$M$152,0)</f>
        <v>0</v>
      </c>
      <c r="BG152" s="63" t="s">
        <v>1501</v>
      </c>
      <c r="BH152" s="107">
        <f>ROUND($K$152*$J$152,2)</f>
        <v>0</v>
      </c>
      <c r="BI152" s="63" t="s">
        <v>1582</v>
      </c>
      <c r="BJ152" s="63" t="s">
        <v>317</v>
      </c>
    </row>
    <row r="153" spans="1:62" s="3" customFormat="1" ht="18" hidden="1" customHeight="1">
      <c r="A153" s="16"/>
      <c r="B153" s="161">
        <v>17</v>
      </c>
      <c r="C153" s="161" t="s">
        <v>1651</v>
      </c>
      <c r="D153" s="162" t="s">
        <v>1299</v>
      </c>
      <c r="E153" s="391" t="s">
        <v>1337</v>
      </c>
      <c r="F153" s="392"/>
      <c r="G153" s="392"/>
      <c r="H153" s="394"/>
      <c r="I153" s="161" t="s">
        <v>1648</v>
      </c>
      <c r="J153" s="167">
        <v>5</v>
      </c>
      <c r="K153" s="453"/>
      <c r="L153" s="454"/>
      <c r="M153" s="383">
        <f>ROUND($K$152*$J$152,2)</f>
        <v>0</v>
      </c>
      <c r="N153" s="432"/>
      <c r="O153" s="432"/>
      <c r="P153" s="432"/>
      <c r="Q153" s="99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7.25" hidden="1" customHeight="1">
      <c r="A154" s="16"/>
      <c r="B154" s="100">
        <v>18</v>
      </c>
      <c r="C154" s="161" t="s">
        <v>1651</v>
      </c>
      <c r="D154" s="162" t="s">
        <v>1338</v>
      </c>
      <c r="E154" s="449" t="s">
        <v>1339</v>
      </c>
      <c r="F154" s="432"/>
      <c r="G154" s="432"/>
      <c r="H154" s="432"/>
      <c r="I154" s="161" t="s">
        <v>1648</v>
      </c>
      <c r="J154" s="101">
        <v>10</v>
      </c>
      <c r="K154" s="446"/>
      <c r="L154" s="432"/>
      <c r="M154" s="383">
        <f>ROUND($K$154*$J$154,2)</f>
        <v>0</v>
      </c>
      <c r="N154" s="432"/>
      <c r="O154" s="432"/>
      <c r="P154" s="432"/>
      <c r="Q154" s="99"/>
      <c r="R154" s="16"/>
      <c r="S154" s="157"/>
      <c r="T154" s="158" t="s">
        <v>1515</v>
      </c>
      <c r="W154" s="159">
        <v>1.33E-3</v>
      </c>
      <c r="X154" s="159">
        <f>$W$154*$J$154</f>
        <v>1.3299999999999999E-2</v>
      </c>
      <c r="Y154" s="159">
        <v>0</v>
      </c>
      <c r="Z154" s="160">
        <f>$Y$154*$J$154</f>
        <v>0</v>
      </c>
      <c r="AO154" s="63" t="s">
        <v>1582</v>
      </c>
      <c r="AQ154" s="63" t="s">
        <v>1578</v>
      </c>
      <c r="AR154" s="63" t="s">
        <v>1536</v>
      </c>
      <c r="AV154" s="63" t="s">
        <v>1577</v>
      </c>
      <c r="BB154" s="107">
        <f>IF($T$154="základní",$M$154,0)</f>
        <v>0</v>
      </c>
      <c r="BC154" s="107">
        <f>IF($T$154="snížená",$M$154,0)</f>
        <v>0</v>
      </c>
      <c r="BD154" s="107">
        <f>IF($T$154="zákl. přenesená",$M$154,0)</f>
        <v>0</v>
      </c>
      <c r="BE154" s="107">
        <f>IF($T$154="sníž. přenesená",$M$154,0)</f>
        <v>0</v>
      </c>
      <c r="BF154" s="107">
        <f>IF($T$154="nulová",$M$154,0)</f>
        <v>0</v>
      </c>
      <c r="BG154" s="63" t="s">
        <v>1501</v>
      </c>
      <c r="BH154" s="107">
        <f>ROUND($K$154*$J$154,2)</f>
        <v>0</v>
      </c>
      <c r="BI154" s="63" t="s">
        <v>1582</v>
      </c>
      <c r="BJ154" s="63" t="s">
        <v>1860</v>
      </c>
    </row>
    <row r="155" spans="1:62" s="3" customFormat="1" ht="18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/>
      <c r="R155" s="16"/>
      <c r="S155" s="157"/>
      <c r="T155" s="158" t="s">
        <v>1515</v>
      </c>
      <c r="W155" s="159">
        <v>0</v>
      </c>
      <c r="X155" s="159">
        <f>$W$155*$J$155</f>
        <v>0</v>
      </c>
      <c r="Y155" s="159">
        <v>0</v>
      </c>
      <c r="Z155" s="160">
        <f>$Y$155*$J$155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0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ROUND($K$155*$J$155,2)</f>
        <v>0</v>
      </c>
      <c r="BI155" s="63" t="s">
        <v>1582</v>
      </c>
      <c r="BJ155" s="63" t="s">
        <v>1864</v>
      </c>
    </row>
    <row r="156" spans="1:62" s="3" customFormat="1" ht="15.75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/>
      <c r="R156" s="16"/>
      <c r="S156" s="157"/>
      <c r="T156" s="158" t="s">
        <v>1515</v>
      </c>
      <c r="W156" s="159">
        <v>0</v>
      </c>
      <c r="X156" s="159">
        <f>$W$156*$J$156</f>
        <v>0</v>
      </c>
      <c r="Y156" s="159">
        <v>0</v>
      </c>
      <c r="Z156" s="160">
        <f>$Y$156*$J$156</f>
        <v>0</v>
      </c>
      <c r="AO156" s="63" t="s">
        <v>1582</v>
      </c>
      <c r="AQ156" s="63" t="s">
        <v>1578</v>
      </c>
      <c r="AR156" s="63" t="s">
        <v>1536</v>
      </c>
      <c r="AV156" s="63" t="s">
        <v>1577</v>
      </c>
      <c r="BB156" s="107">
        <f>IF($T$156="základní",$M$156,0)</f>
        <v>0</v>
      </c>
      <c r="BC156" s="107">
        <f>IF($T$156="snížená",$M$156,0)</f>
        <v>0</v>
      </c>
      <c r="BD156" s="107">
        <f>IF($T$156="zákl. přenesená",$M$156,0)</f>
        <v>0</v>
      </c>
      <c r="BE156" s="107">
        <f>IF($T$156="sníž. přenesená",$M$156,0)</f>
        <v>0</v>
      </c>
      <c r="BF156" s="107">
        <f>IF($T$156="nulová",$M$156,0)</f>
        <v>0</v>
      </c>
      <c r="BG156" s="63" t="s">
        <v>1501</v>
      </c>
      <c r="BH156" s="107">
        <f>ROUND($K$156*$J$156,2)</f>
        <v>0</v>
      </c>
      <c r="BI156" s="63" t="s">
        <v>1582</v>
      </c>
      <c r="BJ156" s="63" t="s">
        <v>1880</v>
      </c>
    </row>
    <row r="157" spans="1:62" s="87" customFormat="1" ht="30.75" hidden="1" customHeight="1">
      <c r="A157" s="149"/>
      <c r="C157" s="156" t="s">
        <v>1559</v>
      </c>
      <c r="E157" s="391"/>
      <c r="F157" s="392"/>
      <c r="G157" s="392"/>
      <c r="H157" s="394"/>
      <c r="M157" s="447">
        <f>$BH$157</f>
        <v>0</v>
      </c>
      <c r="N157" s="448"/>
      <c r="O157" s="448"/>
      <c r="P157" s="448"/>
      <c r="R157" s="149"/>
      <c r="S157" s="151"/>
      <c r="V157" s="152">
        <f>SUM($V$158:$V$162)</f>
        <v>0</v>
      </c>
      <c r="X157" s="152">
        <f>SUM($X$158:$X$162)</f>
        <v>0</v>
      </c>
      <c r="Z157" s="153">
        <f>SUM($Z$158:$Z$162)</f>
        <v>0</v>
      </c>
      <c r="AO157" s="154" t="s">
        <v>1536</v>
      </c>
      <c r="AQ157" s="154" t="s">
        <v>1530</v>
      </c>
      <c r="AR157" s="154" t="s">
        <v>1501</v>
      </c>
      <c r="AV157" s="154" t="s">
        <v>1577</v>
      </c>
      <c r="BH157" s="155">
        <f>SUM($BH$158:$BH$162)</f>
        <v>0</v>
      </c>
    </row>
    <row r="158" spans="1:62" s="3" customFormat="1" ht="39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2.7E-4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0</v>
      </c>
      <c r="BI158" s="63" t="s">
        <v>1582</v>
      </c>
      <c r="BJ158" s="63" t="s">
        <v>1892</v>
      </c>
    </row>
    <row r="159" spans="1:62" s="3" customFormat="1" ht="27" hidden="1" customHeight="1">
      <c r="A159" s="16"/>
      <c r="B159" s="100"/>
      <c r="C159" s="100"/>
      <c r="D159" s="98"/>
      <c r="E159" s="391"/>
      <c r="F159" s="392"/>
      <c r="G159" s="392"/>
      <c r="H159" s="394"/>
      <c r="I159" s="100"/>
      <c r="J159" s="101"/>
      <c r="K159" s="446"/>
      <c r="L159" s="432"/>
      <c r="M159" s="383">
        <f>ROUND($K$159*$J$159,2)</f>
        <v>0</v>
      </c>
      <c r="N159" s="432"/>
      <c r="O159" s="432"/>
      <c r="P159" s="432"/>
      <c r="Q159" s="99" t="s">
        <v>1595</v>
      </c>
      <c r="R159" s="16"/>
      <c r="S159" s="157"/>
      <c r="T159" s="158" t="s">
        <v>1515</v>
      </c>
      <c r="W159" s="159">
        <v>2.2000000000000001E-4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0</v>
      </c>
      <c r="BI159" s="63" t="s">
        <v>1582</v>
      </c>
      <c r="BJ159" s="63" t="s">
        <v>1900</v>
      </c>
    </row>
    <row r="160" spans="1:62" s="3" customFormat="1" ht="27" hidden="1" customHeight="1">
      <c r="A160" s="16"/>
      <c r="B160" s="100"/>
      <c r="C160" s="100"/>
      <c r="D160" s="98"/>
      <c r="E160" s="391"/>
      <c r="F160" s="392"/>
      <c r="G160" s="392"/>
      <c r="H160" s="394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1595</v>
      </c>
      <c r="R160" s="16"/>
      <c r="S160" s="157"/>
      <c r="T160" s="158" t="s">
        <v>1515</v>
      </c>
      <c r="W160" s="159">
        <v>2.1000000000000001E-4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0</v>
      </c>
      <c r="BI160" s="63" t="s">
        <v>1582</v>
      </c>
      <c r="BJ160" s="63" t="s">
        <v>1904</v>
      </c>
    </row>
    <row r="161" spans="1:62" s="3" customFormat="1" ht="15.75" hidden="1" customHeight="1">
      <c r="A161" s="16"/>
      <c r="B161" s="100"/>
      <c r="C161" s="100"/>
      <c r="D161" s="98"/>
      <c r="E161" s="391"/>
      <c r="F161" s="392"/>
      <c r="G161" s="392"/>
      <c r="H161" s="394"/>
      <c r="I161" s="100"/>
      <c r="J161" s="101"/>
      <c r="K161" s="446"/>
      <c r="L161" s="432"/>
      <c r="M161" s="383">
        <f>ROUND($K$161*$J$161,2)</f>
        <v>0</v>
      </c>
      <c r="N161" s="432"/>
      <c r="O161" s="432"/>
      <c r="P161" s="432"/>
      <c r="Q161" s="99" t="s">
        <v>1595</v>
      </c>
      <c r="R161" s="16"/>
      <c r="S161" s="157"/>
      <c r="T161" s="158" t="s">
        <v>1515</v>
      </c>
      <c r="W161" s="159">
        <v>2.4000000000000001E-4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0</v>
      </c>
      <c r="BI161" s="63" t="s">
        <v>1582</v>
      </c>
      <c r="BJ161" s="63" t="s">
        <v>1916</v>
      </c>
    </row>
    <row r="162" spans="1:62" s="3" customFormat="1" ht="27" hidden="1" customHeight="1">
      <c r="A162" s="16"/>
      <c r="B162" s="100"/>
      <c r="C162" s="100"/>
      <c r="D162" s="98"/>
      <c r="E162" s="391"/>
      <c r="F162" s="392"/>
      <c r="G162" s="392"/>
      <c r="H162" s="394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1619</v>
      </c>
    </row>
    <row r="163" spans="1:62" s="87" customFormat="1" ht="30.75" hidden="1" customHeight="1">
      <c r="A163" s="149"/>
      <c r="C163" s="156" t="s">
        <v>1626</v>
      </c>
      <c r="E163" s="391"/>
      <c r="F163" s="392"/>
      <c r="G163" s="392"/>
      <c r="H163" s="394"/>
      <c r="M163" s="447">
        <f>$BH$163</f>
        <v>0</v>
      </c>
      <c r="N163" s="448"/>
      <c r="O163" s="448"/>
      <c r="P163" s="448"/>
      <c r="R163" s="149"/>
      <c r="S163" s="151"/>
      <c r="V163" s="152">
        <f>SUM($V$164:$V$166)</f>
        <v>0</v>
      </c>
      <c r="X163" s="152">
        <f>SUM($X$164:$X$166)</f>
        <v>0</v>
      </c>
      <c r="Z163" s="153">
        <f>SUM($Z$164:$Z$166)</f>
        <v>0</v>
      </c>
      <c r="AO163" s="154" t="s">
        <v>1536</v>
      </c>
      <c r="AQ163" s="154" t="s">
        <v>1530</v>
      </c>
      <c r="AR163" s="154" t="s">
        <v>1501</v>
      </c>
      <c r="AV163" s="154" t="s">
        <v>1577</v>
      </c>
      <c r="BH163" s="155">
        <f>SUM($BH$164:$BH$166)</f>
        <v>0</v>
      </c>
    </row>
    <row r="164" spans="1:62" s="3" customFormat="1" ht="27" hidden="1" customHeight="1">
      <c r="A164" s="16"/>
      <c r="B164" s="100"/>
      <c r="C164" s="100"/>
      <c r="D164" s="98"/>
      <c r="E164" s="449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1768</v>
      </c>
      <c r="R164" s="16"/>
      <c r="S164" s="157"/>
      <c r="T164" s="158" t="s">
        <v>1515</v>
      </c>
      <c r="W164" s="159">
        <v>6.9999999999999994E-5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1922</v>
      </c>
    </row>
    <row r="165" spans="1:62" s="3" customFormat="1" ht="27" hidden="1" customHeight="1">
      <c r="A165" s="16"/>
      <c r="B165" s="171"/>
      <c r="C165" s="171"/>
      <c r="D165" s="172"/>
      <c r="E165" s="445"/>
      <c r="F165" s="450"/>
      <c r="G165" s="450"/>
      <c r="H165" s="450"/>
      <c r="I165" s="171"/>
      <c r="J165" s="173"/>
      <c r="K165" s="451"/>
      <c r="L165" s="450"/>
      <c r="M165" s="452">
        <f>ROUND($K$165*$J$165,2)</f>
        <v>0</v>
      </c>
      <c r="N165" s="432"/>
      <c r="O165" s="432"/>
      <c r="P165" s="432"/>
      <c r="Q165" s="99"/>
      <c r="R165" s="16"/>
      <c r="S165" s="157"/>
      <c r="T165" s="158" t="s">
        <v>1515</v>
      </c>
      <c r="W165" s="159">
        <v>1.6000000000000001E-3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1654</v>
      </c>
      <c r="AQ165" s="63" t="s">
        <v>1651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1926</v>
      </c>
    </row>
    <row r="166" spans="1:62" s="3" customFormat="1" ht="27" hidden="1" customHeight="1">
      <c r="A166" s="16"/>
      <c r="B166" s="100"/>
      <c r="C166" s="100"/>
      <c r="D166" s="98"/>
      <c r="E166" s="431"/>
      <c r="F166" s="432"/>
      <c r="G166" s="432"/>
      <c r="H166" s="432"/>
      <c r="I166" s="100"/>
      <c r="J166" s="101"/>
      <c r="K166" s="446"/>
      <c r="L166" s="432"/>
      <c r="M166" s="383">
        <f>ROUND($K$166*$J$166,2)</f>
        <v>0</v>
      </c>
      <c r="N166" s="432"/>
      <c r="O166" s="432"/>
      <c r="P166" s="432"/>
      <c r="Q166" s="99" t="s">
        <v>1768</v>
      </c>
      <c r="R166" s="16"/>
      <c r="S166" s="157"/>
      <c r="T166" s="158" t="s">
        <v>1515</v>
      </c>
      <c r="W166" s="159">
        <v>0</v>
      </c>
      <c r="X166" s="159">
        <f>$W$166*$J$166</f>
        <v>0</v>
      </c>
      <c r="Y166" s="159">
        <v>0</v>
      </c>
      <c r="Z166" s="160">
        <f>$Y$166*$J$166</f>
        <v>0</v>
      </c>
      <c r="AO166" s="63" t="s">
        <v>1582</v>
      </c>
      <c r="AQ166" s="63" t="s">
        <v>1578</v>
      </c>
      <c r="AR166" s="63" t="s">
        <v>1536</v>
      </c>
      <c r="AV166" s="63" t="s">
        <v>1577</v>
      </c>
      <c r="BB166" s="107">
        <f>IF($T$166="základní",$M$166,0)</f>
        <v>0</v>
      </c>
      <c r="BC166" s="107">
        <f>IF($T$166="snížená",$M$166,0)</f>
        <v>0</v>
      </c>
      <c r="BD166" s="107">
        <f>IF($T$166="zákl. přenesená",$M$166,0)</f>
        <v>0</v>
      </c>
      <c r="BE166" s="107">
        <f>IF($T$166="sníž. přenesená",$M$166,0)</f>
        <v>0</v>
      </c>
      <c r="BF166" s="107">
        <f>IF($T$166="nulová",$M$166,0)</f>
        <v>0</v>
      </c>
      <c r="BG166" s="63" t="s">
        <v>1501</v>
      </c>
      <c r="BH166" s="107">
        <f>ROUND($K$166*$J$166,2)</f>
        <v>0</v>
      </c>
      <c r="BI166" s="63" t="s">
        <v>1582</v>
      </c>
      <c r="BJ166" s="63" t="s">
        <v>1930</v>
      </c>
    </row>
    <row r="167" spans="1:62" s="87" customFormat="1" ht="30.75" hidden="1" customHeight="1">
      <c r="A167" s="149"/>
      <c r="C167" s="156" t="s">
        <v>1627</v>
      </c>
      <c r="M167" s="447">
        <f>$BH$167</f>
        <v>0</v>
      </c>
      <c r="N167" s="448"/>
      <c r="O167" s="448"/>
      <c r="P167" s="448"/>
      <c r="R167" s="149"/>
      <c r="S167" s="151"/>
      <c r="V167" s="152">
        <f>SUM($V$168:$V$169)</f>
        <v>0</v>
      </c>
      <c r="X167" s="152">
        <f>SUM($X$168:$X$169)</f>
        <v>0</v>
      </c>
      <c r="Z167" s="153">
        <f>SUM($Z$168:$Z$169)</f>
        <v>0</v>
      </c>
      <c r="AO167" s="154" t="s">
        <v>1536</v>
      </c>
      <c r="AQ167" s="154" t="s">
        <v>1530</v>
      </c>
      <c r="AR167" s="154" t="s">
        <v>1501</v>
      </c>
      <c r="AV167" s="154" t="s">
        <v>1577</v>
      </c>
      <c r="BH167" s="155">
        <f>SUM($BH$168:$BH$169)</f>
        <v>0</v>
      </c>
    </row>
    <row r="168" spans="1:62" s="3" customFormat="1" ht="27" hidden="1" customHeight="1">
      <c r="A168" s="16"/>
      <c r="B168" s="100"/>
      <c r="C168" s="100"/>
      <c r="D168" s="98"/>
      <c r="E168" s="431"/>
      <c r="F168" s="432"/>
      <c r="G168" s="432"/>
      <c r="H168" s="432"/>
      <c r="I168" s="100"/>
      <c r="J168" s="101"/>
      <c r="K168" s="446"/>
      <c r="L168" s="432"/>
      <c r="M168" s="383">
        <f>ROUND($K$168*$J$168,2)</f>
        <v>0</v>
      </c>
      <c r="N168" s="432"/>
      <c r="O168" s="432"/>
      <c r="P168" s="432"/>
      <c r="Q168" s="99" t="s">
        <v>1595</v>
      </c>
      <c r="R168" s="16"/>
      <c r="S168" s="157"/>
      <c r="T168" s="158" t="s">
        <v>1515</v>
      </c>
      <c r="W168" s="159">
        <v>2.7E-4</v>
      </c>
      <c r="X168" s="159">
        <f>$W$168*$J$168</f>
        <v>0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1934</v>
      </c>
    </row>
    <row r="169" spans="1:62" s="3" customFormat="1" ht="39" hidden="1" customHeight="1">
      <c r="A169" s="16"/>
      <c r="B169" s="100"/>
      <c r="C169" s="100"/>
      <c r="D169" s="98"/>
      <c r="E169" s="431"/>
      <c r="F169" s="432"/>
      <c r="G169" s="432"/>
      <c r="H169" s="432"/>
      <c r="I169" s="100"/>
      <c r="J169" s="101"/>
      <c r="K169" s="446"/>
      <c r="L169" s="432"/>
      <c r="M169" s="383">
        <f>ROUND($K$169*$J$169,2)</f>
        <v>0</v>
      </c>
      <c r="N169" s="432"/>
      <c r="O169" s="432"/>
      <c r="P169" s="432"/>
      <c r="Q169" s="99" t="s">
        <v>1595</v>
      </c>
      <c r="R169" s="16"/>
      <c r="S169" s="157"/>
      <c r="T169" s="174" t="s">
        <v>1515</v>
      </c>
      <c r="U169" s="110"/>
      <c r="V169" s="110"/>
      <c r="W169" s="175">
        <v>1.2E-4</v>
      </c>
      <c r="X169" s="175">
        <f>$W$169*$J$169</f>
        <v>0</v>
      </c>
      <c r="Y169" s="175">
        <v>0</v>
      </c>
      <c r="Z169" s="176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1937</v>
      </c>
    </row>
    <row r="170" spans="1:62" s="3" customFormat="1" ht="7.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16"/>
    </row>
  </sheetData>
  <mergeCells count="304">
    <mergeCell ref="M163:P163"/>
    <mergeCell ref="M167:P167"/>
    <mergeCell ref="E166:H166"/>
    <mergeCell ref="K166:L166"/>
    <mergeCell ref="M166:P166"/>
    <mergeCell ref="E163:H163"/>
    <mergeCell ref="M126:P126"/>
    <mergeCell ref="E161:H161"/>
    <mergeCell ref="K161:L161"/>
    <mergeCell ref="M161:P161"/>
    <mergeCell ref="E162:H162"/>
    <mergeCell ref="K162:L162"/>
    <mergeCell ref="M162:P162"/>
    <mergeCell ref="M77:P77"/>
    <mergeCell ref="M78:P78"/>
    <mergeCell ref="M79:P79"/>
    <mergeCell ref="M81:P81"/>
    <mergeCell ref="M84:P84"/>
    <mergeCell ref="M85:P85"/>
    <mergeCell ref="M164:P164"/>
    <mergeCell ref="E165:H165"/>
    <mergeCell ref="K165:L165"/>
    <mergeCell ref="M165:P165"/>
    <mergeCell ref="E169:H169"/>
    <mergeCell ref="K169:L169"/>
    <mergeCell ref="M169:P169"/>
    <mergeCell ref="E158:H158"/>
    <mergeCell ref="K158:L158"/>
    <mergeCell ref="M158:P158"/>
    <mergeCell ref="M157:P157"/>
    <mergeCell ref="E157:H157"/>
    <mergeCell ref="E168:H168"/>
    <mergeCell ref="K168:L168"/>
    <mergeCell ref="M168:P168"/>
    <mergeCell ref="E164:H164"/>
    <mergeCell ref="K164:L164"/>
    <mergeCell ref="E159:H159"/>
    <mergeCell ref="K159:L159"/>
    <mergeCell ref="M159:P159"/>
    <mergeCell ref="E160:H160"/>
    <mergeCell ref="K160:L160"/>
    <mergeCell ref="M160:P160"/>
    <mergeCell ref="M153:P153"/>
    <mergeCell ref="E155:H155"/>
    <mergeCell ref="K155:L155"/>
    <mergeCell ref="M155:P155"/>
    <mergeCell ref="E156:H156"/>
    <mergeCell ref="K156:L156"/>
    <mergeCell ref="M156:P156"/>
    <mergeCell ref="M150:P150"/>
    <mergeCell ref="E144:H144"/>
    <mergeCell ref="E152:H152"/>
    <mergeCell ref="K152:L152"/>
    <mergeCell ref="M152:P152"/>
    <mergeCell ref="E154:H154"/>
    <mergeCell ref="K154:L154"/>
    <mergeCell ref="M154:P154"/>
    <mergeCell ref="E153:H153"/>
    <mergeCell ref="K153:L153"/>
    <mergeCell ref="M147:P147"/>
    <mergeCell ref="M148:P148"/>
    <mergeCell ref="E151:H151"/>
    <mergeCell ref="K151:L151"/>
    <mergeCell ref="M151:P151"/>
    <mergeCell ref="M144:P144"/>
    <mergeCell ref="M145:P145"/>
    <mergeCell ref="M146:P146"/>
    <mergeCell ref="E150:H150"/>
    <mergeCell ref="K150:L150"/>
    <mergeCell ref="E139:H139"/>
    <mergeCell ref="K139:L139"/>
    <mergeCell ref="M139:P139"/>
    <mergeCell ref="K140:L140"/>
    <mergeCell ref="M140:P140"/>
    <mergeCell ref="M141:P141"/>
    <mergeCell ref="E137:H137"/>
    <mergeCell ref="K137:L137"/>
    <mergeCell ref="M137:P137"/>
    <mergeCell ref="M136:P136"/>
    <mergeCell ref="M149:P149"/>
    <mergeCell ref="M142:P142"/>
    <mergeCell ref="M143:P143"/>
    <mergeCell ref="E138:H138"/>
    <mergeCell ref="K138:L138"/>
    <mergeCell ref="M138:P138"/>
    <mergeCell ref="E134:H134"/>
    <mergeCell ref="K134:L134"/>
    <mergeCell ref="M134:P134"/>
    <mergeCell ref="E135:H135"/>
    <mergeCell ref="K135:L135"/>
    <mergeCell ref="M135:P135"/>
    <mergeCell ref="E132:H132"/>
    <mergeCell ref="K132:L132"/>
    <mergeCell ref="M132:P132"/>
    <mergeCell ref="E133:H133"/>
    <mergeCell ref="K133:L133"/>
    <mergeCell ref="M133:P133"/>
    <mergeCell ref="E130:H130"/>
    <mergeCell ref="K130:L130"/>
    <mergeCell ref="M130:P130"/>
    <mergeCell ref="E131:H131"/>
    <mergeCell ref="K131:L131"/>
    <mergeCell ref="M131:P131"/>
    <mergeCell ref="E122:H122"/>
    <mergeCell ref="M127:P127"/>
    <mergeCell ref="M123:P123"/>
    <mergeCell ref="E129:H129"/>
    <mergeCell ref="K129:L129"/>
    <mergeCell ref="M129:P129"/>
    <mergeCell ref="M124:P124"/>
    <mergeCell ref="K124:L124"/>
    <mergeCell ref="E124:H124"/>
    <mergeCell ref="K125:L125"/>
    <mergeCell ref="E86:H86"/>
    <mergeCell ref="K86:L86"/>
    <mergeCell ref="M86:P86"/>
    <mergeCell ref="E128:H128"/>
    <mergeCell ref="K128:L128"/>
    <mergeCell ref="M128:P128"/>
    <mergeCell ref="E121:H121"/>
    <mergeCell ref="E123:H123"/>
    <mergeCell ref="E127:H127"/>
    <mergeCell ref="K127:L127"/>
    <mergeCell ref="E82:H82"/>
    <mergeCell ref="K82:L82"/>
    <mergeCell ref="M82:P82"/>
    <mergeCell ref="E83:H83"/>
    <mergeCell ref="K83:L83"/>
    <mergeCell ref="M83:P83"/>
    <mergeCell ref="M58:P58"/>
    <mergeCell ref="E69:P69"/>
    <mergeCell ref="L71:O71"/>
    <mergeCell ref="L73:P73"/>
    <mergeCell ref="E80:H80"/>
    <mergeCell ref="K80:L80"/>
    <mergeCell ref="M80:P80"/>
    <mergeCell ref="E76:H76"/>
    <mergeCell ref="K76:L76"/>
    <mergeCell ref="M76:P76"/>
    <mergeCell ref="M59:P59"/>
    <mergeCell ref="B66:Q66"/>
    <mergeCell ref="E68:P68"/>
    <mergeCell ref="M49:P49"/>
    <mergeCell ref="M50:P50"/>
    <mergeCell ref="M51:P51"/>
    <mergeCell ref="M52:P52"/>
    <mergeCell ref="M55:P55"/>
    <mergeCell ref="M56:P56"/>
    <mergeCell ref="M57:P57"/>
    <mergeCell ref="M53:P53"/>
    <mergeCell ref="M54:P54"/>
    <mergeCell ref="E39:P39"/>
    <mergeCell ref="E40:P40"/>
    <mergeCell ref="L42:O42"/>
    <mergeCell ref="L44:P44"/>
    <mergeCell ref="B47:F47"/>
    <mergeCell ref="M47:P47"/>
    <mergeCell ref="G27:I27"/>
    <mergeCell ref="L27:O27"/>
    <mergeCell ref="G28:I28"/>
    <mergeCell ref="L28:O28"/>
    <mergeCell ref="G29:I29"/>
    <mergeCell ref="L29:O29"/>
    <mergeCell ref="N13:O13"/>
    <mergeCell ref="N14:O14"/>
    <mergeCell ref="N16:O16"/>
    <mergeCell ref="N17:O17"/>
    <mergeCell ref="K31:O31"/>
    <mergeCell ref="B37:Q37"/>
    <mergeCell ref="G25:I25"/>
    <mergeCell ref="L25:O25"/>
    <mergeCell ref="G26:I26"/>
    <mergeCell ref="L26:O26"/>
    <mergeCell ref="E119:H119"/>
    <mergeCell ref="E96:H96"/>
    <mergeCell ref="E118:H118"/>
    <mergeCell ref="E111:H111"/>
    <mergeCell ref="K106:L106"/>
    <mergeCell ref="K107:L107"/>
    <mergeCell ref="K97:L97"/>
    <mergeCell ref="K93:L93"/>
    <mergeCell ref="K95:L95"/>
    <mergeCell ref="K96:L96"/>
    <mergeCell ref="B2:Q2"/>
    <mergeCell ref="E4:P4"/>
    <mergeCell ref="E5:P5"/>
    <mergeCell ref="N8:O8"/>
    <mergeCell ref="D20:O20"/>
    <mergeCell ref="L23:O23"/>
    <mergeCell ref="E16:I16"/>
    <mergeCell ref="M95:P95"/>
    <mergeCell ref="M96:P96"/>
    <mergeCell ref="M97:P97"/>
    <mergeCell ref="N10:O10"/>
    <mergeCell ref="N11:O11"/>
    <mergeCell ref="E120:H120"/>
    <mergeCell ref="K94:L94"/>
    <mergeCell ref="K98:L98"/>
    <mergeCell ref="K100:L100"/>
    <mergeCell ref="K108:L108"/>
    <mergeCell ref="K141:L141"/>
    <mergeCell ref="K147:L147"/>
    <mergeCell ref="K148:L148"/>
    <mergeCell ref="K149:L149"/>
    <mergeCell ref="M94:P94"/>
    <mergeCell ref="M98:P98"/>
    <mergeCell ref="M100:P100"/>
    <mergeCell ref="M108:P108"/>
    <mergeCell ref="M102:P102"/>
    <mergeCell ref="M104:P104"/>
    <mergeCell ref="E114:H114"/>
    <mergeCell ref="E146:H146"/>
    <mergeCell ref="E147:H147"/>
    <mergeCell ref="E148:H148"/>
    <mergeCell ref="E149:H149"/>
    <mergeCell ref="E140:H140"/>
    <mergeCell ref="E141:H141"/>
    <mergeCell ref="E142:H142"/>
    <mergeCell ref="E145:H145"/>
    <mergeCell ref="E143:H143"/>
    <mergeCell ref="E97:H97"/>
    <mergeCell ref="E117:H117"/>
    <mergeCell ref="E101:H101"/>
    <mergeCell ref="E103:H103"/>
    <mergeCell ref="E116:H116"/>
    <mergeCell ref="E110:H110"/>
    <mergeCell ref="E109:H109"/>
    <mergeCell ref="E102:H102"/>
    <mergeCell ref="E104:H104"/>
    <mergeCell ref="E106:H106"/>
    <mergeCell ref="E92:H92"/>
    <mergeCell ref="E94:H94"/>
    <mergeCell ref="E98:H98"/>
    <mergeCell ref="E100:H100"/>
    <mergeCell ref="K87:L87"/>
    <mergeCell ref="E90:H90"/>
    <mergeCell ref="K90:L90"/>
    <mergeCell ref="K99:L99"/>
    <mergeCell ref="E95:H95"/>
    <mergeCell ref="E99:H99"/>
    <mergeCell ref="E88:H88"/>
    <mergeCell ref="K88:L88"/>
    <mergeCell ref="M88:P88"/>
    <mergeCell ref="M90:P90"/>
    <mergeCell ref="E87:H87"/>
    <mergeCell ref="E89:H89"/>
    <mergeCell ref="M87:P87"/>
    <mergeCell ref="K89:L89"/>
    <mergeCell ref="M89:P89"/>
    <mergeCell ref="E108:H108"/>
    <mergeCell ref="K109:L109"/>
    <mergeCell ref="E107:H107"/>
    <mergeCell ref="E91:H91"/>
    <mergeCell ref="K91:L91"/>
    <mergeCell ref="M91:P91"/>
    <mergeCell ref="E93:H93"/>
    <mergeCell ref="M92:P92"/>
    <mergeCell ref="M93:P93"/>
    <mergeCell ref="K92:L92"/>
    <mergeCell ref="E112:H112"/>
    <mergeCell ref="M112:P112"/>
    <mergeCell ref="M114:P114"/>
    <mergeCell ref="E113:H113"/>
    <mergeCell ref="E115:H115"/>
    <mergeCell ref="K105:L105"/>
    <mergeCell ref="E105:H105"/>
    <mergeCell ref="M106:P106"/>
    <mergeCell ref="M111:P111"/>
    <mergeCell ref="M107:P107"/>
    <mergeCell ref="M125:P125"/>
    <mergeCell ref="E125:H125"/>
    <mergeCell ref="K101:L101"/>
    <mergeCell ref="K102:L102"/>
    <mergeCell ref="K103:L103"/>
    <mergeCell ref="K104:L104"/>
    <mergeCell ref="M122:P122"/>
    <mergeCell ref="K122:L122"/>
    <mergeCell ref="K120:L120"/>
    <mergeCell ref="K121:L121"/>
    <mergeCell ref="M99:P99"/>
    <mergeCell ref="M101:P101"/>
    <mergeCell ref="M103:P103"/>
    <mergeCell ref="M121:P121"/>
    <mergeCell ref="M113:P113"/>
    <mergeCell ref="M115:P115"/>
    <mergeCell ref="M117:P117"/>
    <mergeCell ref="M120:P120"/>
    <mergeCell ref="M109:P109"/>
    <mergeCell ref="M105:P105"/>
    <mergeCell ref="M110:P110"/>
    <mergeCell ref="M119:P119"/>
    <mergeCell ref="M116:P116"/>
    <mergeCell ref="M118:P118"/>
    <mergeCell ref="K112:L112"/>
    <mergeCell ref="K113:L113"/>
    <mergeCell ref="K114:L114"/>
    <mergeCell ref="K115:L115"/>
    <mergeCell ref="K111:L111"/>
    <mergeCell ref="K123:L123"/>
    <mergeCell ref="K116:L116"/>
    <mergeCell ref="K117:L117"/>
    <mergeCell ref="K118:L118"/>
    <mergeCell ref="K119:L119"/>
    <mergeCell ref="K110:L110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56"/>
  <sheetViews>
    <sheetView showGridLines="0" view="pageBreakPreview" zoomScaleNormal="90" zoomScaleSheetLayoutView="100" workbookViewId="0">
      <pane ySplit="1" topLeftCell="A143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7.33203125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1004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1005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ROUNDUP($L$79,2)</f>
        <v>307911.25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L23</f>
        <v>307911.25</v>
      </c>
      <c r="H25" s="348"/>
      <c r="I25" s="348"/>
      <c r="L25" s="421">
        <f>G25*0.21</f>
        <v>64661.362499999996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SUM($AY$79:$AY$155)</f>
        <v>0</v>
      </c>
      <c r="H26" s="348"/>
      <c r="I26" s="348"/>
      <c r="L26" s="421">
        <f>SUM($AY$79:$AY$155)*$E$26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SUM($AZ$79:$AZ$155)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SUM($BA$79:$BA$155)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SUM($BB$79:$BB$155)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372572.62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132121-6_1 - SPŠD Křimice - PS - SO 11 Dílny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ROUNDUP($L$79,2)</f>
        <v>307911.25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ROUNDUP($L$80,2)</f>
        <v>4869.16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ROUNDUP($L$81,2)</f>
        <v>3065.16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ROUNDUP($L$83,2)</f>
        <v>1804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ROUNDUP($L$86,2)</f>
        <v>303042.09000000003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1623</v>
      </c>
      <c r="G54" s="400"/>
      <c r="H54" s="401"/>
      <c r="I54" s="401"/>
      <c r="J54" s="400"/>
      <c r="K54" s="401"/>
      <c r="L54" s="400">
        <f>ROUNDUP($L$87,2)</f>
        <v>13479.16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1624</v>
      </c>
      <c r="G55" s="400"/>
      <c r="H55" s="401"/>
      <c r="I55" s="401"/>
      <c r="J55" s="400"/>
      <c r="K55" s="401"/>
      <c r="L55" s="400">
        <f>ROUNDUP($L$99,2)</f>
        <v>14242.81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1625</v>
      </c>
      <c r="G56" s="400"/>
      <c r="H56" s="401"/>
      <c r="I56" s="401"/>
      <c r="J56" s="400"/>
      <c r="K56" s="401"/>
      <c r="L56" s="400">
        <f>ROUNDUP($L$109,2)</f>
        <v>237488.4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1557</v>
      </c>
      <c r="G57" s="400"/>
      <c r="H57" s="401"/>
      <c r="I57" s="401"/>
      <c r="J57" s="400"/>
      <c r="K57" s="401"/>
      <c r="L57" s="400">
        <f>ROUNDUP($L$115,2)</f>
        <v>14083.14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1558</v>
      </c>
      <c r="G58" s="400"/>
      <c r="H58" s="401"/>
      <c r="I58" s="401"/>
      <c r="J58" s="400"/>
      <c r="K58" s="401"/>
      <c r="L58" s="400">
        <f>ROUNDUP($L$125,2)</f>
        <v>18081.560000000001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1559</v>
      </c>
      <c r="G59" s="400"/>
      <c r="H59" s="401"/>
      <c r="I59" s="401"/>
      <c r="J59" s="400"/>
      <c r="K59" s="401"/>
      <c r="L59" s="400">
        <f>ROUNDUP($L$140,2)</f>
        <v>1998.4</v>
      </c>
      <c r="M59" s="401"/>
      <c r="N59" s="401"/>
      <c r="O59" s="401"/>
      <c r="P59" s="401"/>
      <c r="Q59" s="77"/>
    </row>
    <row r="60" spans="1:40" s="74" customFormat="1" ht="21" customHeight="1">
      <c r="A60" s="75"/>
      <c r="C60" s="76" t="s">
        <v>1626</v>
      </c>
      <c r="G60" s="400"/>
      <c r="H60" s="401"/>
      <c r="I60" s="401"/>
      <c r="J60" s="400"/>
      <c r="K60" s="401"/>
      <c r="L60" s="400">
        <f>ROUNDUP($L$147,2)</f>
        <v>2002.38</v>
      </c>
      <c r="M60" s="401"/>
      <c r="N60" s="401"/>
      <c r="O60" s="401"/>
      <c r="P60" s="401"/>
      <c r="Q60" s="77"/>
    </row>
    <row r="61" spans="1:40" s="74" customFormat="1" ht="21" customHeight="1">
      <c r="A61" s="75"/>
      <c r="C61" s="76" t="s">
        <v>1627</v>
      </c>
      <c r="G61" s="400"/>
      <c r="H61" s="401"/>
      <c r="I61" s="401"/>
      <c r="J61" s="400"/>
      <c r="K61" s="401"/>
      <c r="L61" s="400">
        <f>ROUNDUP($L$151,2)</f>
        <v>1666.24</v>
      </c>
      <c r="M61" s="401"/>
      <c r="N61" s="401"/>
      <c r="O61" s="401"/>
      <c r="P61" s="401"/>
      <c r="Q61" s="77"/>
    </row>
    <row r="62" spans="1:40" s="3" customFormat="1" ht="22.5" customHeight="1">
      <c r="A62" s="16"/>
      <c r="Q62" s="19"/>
    </row>
    <row r="63" spans="1:40" s="3" customFormat="1" ht="7.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2"/>
    </row>
    <row r="67" spans="1:56" s="3" customFormat="1" ht="7.5" customHeight="1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16"/>
    </row>
    <row r="68" spans="1:56" s="3" customFormat="1" ht="37.5" customHeight="1">
      <c r="A68" s="16"/>
      <c r="B68" s="362" t="s">
        <v>511</v>
      </c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16"/>
    </row>
    <row r="69" spans="1:56" s="3" customFormat="1" ht="7.5" customHeight="1">
      <c r="A69" s="16"/>
      <c r="R69" s="16"/>
    </row>
    <row r="70" spans="1:56" s="3" customFormat="1" ht="15" customHeight="1">
      <c r="A70" s="16"/>
      <c r="B70" s="12" t="s">
        <v>1499</v>
      </c>
      <c r="E70" s="409" t="str">
        <f>$E$4</f>
        <v>Rekonstrukce plynové kotelny v Křimicích</v>
      </c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R70" s="16"/>
    </row>
    <row r="71" spans="1:56" s="3" customFormat="1" ht="15" customHeight="1">
      <c r="A71" s="16"/>
      <c r="B71" s="11" t="s">
        <v>1550</v>
      </c>
      <c r="E71" s="355" t="str">
        <f>$E$5</f>
        <v>132121-6_1 - SPŠD Křimice - PS - SO 11 Dílny - Technologie vytápění</v>
      </c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R71" s="16"/>
    </row>
    <row r="72" spans="1:56" s="3" customFormat="1" ht="7.5" customHeight="1">
      <c r="A72" s="16"/>
      <c r="R72" s="16"/>
    </row>
    <row r="73" spans="1:56" s="3" customFormat="1" ht="18.75" customHeight="1">
      <c r="A73" s="16"/>
      <c r="B73" s="12" t="s">
        <v>1502</v>
      </c>
      <c r="E73" s="13" t="s">
        <v>319</v>
      </c>
      <c r="J73" s="12" t="s">
        <v>1504</v>
      </c>
      <c r="L73" s="347">
        <f>IF($N$8="","",$N$8)</f>
        <v>41426</v>
      </c>
      <c r="M73" s="348"/>
      <c r="N73" s="348"/>
      <c r="O73" s="348"/>
      <c r="R73" s="16"/>
    </row>
    <row r="74" spans="1:56" s="3" customFormat="1" ht="7.5" customHeight="1">
      <c r="A74" s="16"/>
      <c r="R74" s="16"/>
    </row>
    <row r="75" spans="1:56" s="3" customFormat="1" ht="15.75" customHeight="1">
      <c r="A75" s="16"/>
      <c r="B75" s="12" t="s">
        <v>1507</v>
      </c>
      <c r="E75" s="2" t="s">
        <v>320</v>
      </c>
      <c r="J75" s="12" t="s">
        <v>1511</v>
      </c>
      <c r="L75" s="430"/>
      <c r="M75" s="430"/>
      <c r="N75" s="430"/>
      <c r="O75" s="430"/>
      <c r="P75" s="430"/>
      <c r="R75" s="16"/>
    </row>
    <row r="76" spans="1:56" s="3" customFormat="1" ht="15" customHeight="1">
      <c r="A76" s="16"/>
      <c r="B76" s="12" t="s">
        <v>1510</v>
      </c>
      <c r="E76" s="13" t="str">
        <f>IF($D$14="","",$D$14)</f>
        <v/>
      </c>
      <c r="R76" s="16"/>
    </row>
    <row r="77" spans="1:56" s="3" customFormat="1" ht="11.25" customHeight="1">
      <c r="A77" s="16"/>
      <c r="R77" s="16"/>
    </row>
    <row r="78" spans="1:56" s="78" customFormat="1" ht="30" customHeight="1">
      <c r="A78" s="79"/>
      <c r="B78" s="80" t="s">
        <v>1560</v>
      </c>
      <c r="C78" s="81" t="s">
        <v>1528</v>
      </c>
      <c r="D78" s="81" t="s">
        <v>1524</v>
      </c>
      <c r="E78" s="410" t="s">
        <v>1561</v>
      </c>
      <c r="F78" s="411"/>
      <c r="G78" s="411"/>
      <c r="H78" s="411"/>
      <c r="I78" s="81" t="s">
        <v>1562</v>
      </c>
      <c r="J78" s="81" t="s">
        <v>1563</v>
      </c>
      <c r="K78" s="410" t="s">
        <v>1567</v>
      </c>
      <c r="L78" s="410"/>
      <c r="M78" s="410" t="s">
        <v>1567</v>
      </c>
      <c r="N78" s="410"/>
      <c r="O78" s="410" t="s">
        <v>1564</v>
      </c>
      <c r="P78" s="411"/>
      <c r="Q78" s="82" t="s">
        <v>1565</v>
      </c>
      <c r="R78" s="79"/>
      <c r="S78" s="42" t="s">
        <v>1566</v>
      </c>
      <c r="T78" s="43" t="s">
        <v>1514</v>
      </c>
      <c r="U78" s="43" t="s">
        <v>1567</v>
      </c>
      <c r="V78" s="43" t="s">
        <v>1568</v>
      </c>
      <c r="W78" s="43" t="s">
        <v>1569</v>
      </c>
      <c r="X78" s="43" t="s">
        <v>1570</v>
      </c>
      <c r="Y78" s="43" t="s">
        <v>1571</v>
      </c>
      <c r="Z78" s="43" t="s">
        <v>1572</v>
      </c>
      <c r="AA78" s="43" t="s">
        <v>1573</v>
      </c>
      <c r="AB78" s="43" t="s">
        <v>1574</v>
      </c>
      <c r="AC78" s="44" t="s">
        <v>1575</v>
      </c>
    </row>
    <row r="79" spans="1:56" s="3" customFormat="1" ht="30" customHeight="1">
      <c r="A79" s="16"/>
      <c r="B79" s="47" t="s">
        <v>513</v>
      </c>
      <c r="L79" s="414">
        <f>$BD$79</f>
        <v>307911.25</v>
      </c>
      <c r="M79" s="348"/>
      <c r="N79" s="348"/>
      <c r="O79" s="348"/>
      <c r="P79" s="348"/>
      <c r="R79" s="16"/>
      <c r="S79" s="46"/>
      <c r="T79" s="37"/>
      <c r="U79" s="37"/>
      <c r="V79" s="83">
        <f>$V$80+$V$86</f>
        <v>307911.25</v>
      </c>
      <c r="W79" s="83">
        <f>$W$80+$W$86</f>
        <v>0</v>
      </c>
      <c r="X79" s="37"/>
      <c r="Y79" s="84">
        <f>$Y$80+$Y$86</f>
        <v>0</v>
      </c>
      <c r="Z79" s="37"/>
      <c r="AA79" s="84">
        <f>$AA$80+$AA$86</f>
        <v>3.9051999999999998</v>
      </c>
      <c r="AB79" s="37"/>
      <c r="AC79" s="85">
        <f>$AC$80+$AC$86</f>
        <v>0</v>
      </c>
      <c r="AM79" s="3" t="s">
        <v>1530</v>
      </c>
      <c r="AN79" s="3" t="s">
        <v>1555</v>
      </c>
      <c r="BD79" s="86">
        <f>$BD$80+$BD$86</f>
        <v>307911.25</v>
      </c>
    </row>
    <row r="80" spans="1:56" s="87" customFormat="1" ht="37.5" customHeight="1">
      <c r="A80" s="88"/>
      <c r="C80" s="89" t="s">
        <v>1620</v>
      </c>
      <c r="L80" s="436">
        <f>$BD$80</f>
        <v>4869.16</v>
      </c>
      <c r="M80" s="434"/>
      <c r="N80" s="434"/>
      <c r="O80" s="437" t="s">
        <v>1576</v>
      </c>
      <c r="P80" s="434"/>
      <c r="R80" s="88"/>
      <c r="S80" s="91"/>
      <c r="V80" s="92">
        <f>$V$81+$V$83</f>
        <v>4869.16</v>
      </c>
      <c r="W80" s="92">
        <f>$W$81+$W$83</f>
        <v>0</v>
      </c>
      <c r="Y80" s="93">
        <f>$Y$81+$Y$83</f>
        <v>0</v>
      </c>
      <c r="AA80" s="93">
        <f>$AA$81+$AA$83</f>
        <v>3.4759999999999999E-2</v>
      </c>
      <c r="AC80" s="94">
        <f>$AC$81+$AC$83</f>
        <v>0</v>
      </c>
      <c r="AK80" s="90" t="s">
        <v>1501</v>
      </c>
      <c r="AM80" s="90" t="s">
        <v>1530</v>
      </c>
      <c r="AN80" s="90" t="s">
        <v>1531</v>
      </c>
      <c r="AR80" s="90" t="s">
        <v>1577</v>
      </c>
      <c r="BD80" s="95">
        <f>$BD$81+$BD$83</f>
        <v>4869.16</v>
      </c>
    </row>
    <row r="81" spans="1:58" s="87" customFormat="1" ht="21" customHeight="1">
      <c r="A81" s="88"/>
      <c r="C81" s="96" t="s">
        <v>1621</v>
      </c>
      <c r="L81" s="433">
        <f>$BD$81</f>
        <v>3065.16</v>
      </c>
      <c r="M81" s="434"/>
      <c r="N81" s="434"/>
      <c r="O81" s="435" t="s">
        <v>1576</v>
      </c>
      <c r="P81" s="434"/>
      <c r="R81" s="88"/>
      <c r="S81" s="91"/>
      <c r="V81" s="92">
        <f>$V$82</f>
        <v>3065.16</v>
      </c>
      <c r="W81" s="92">
        <f>$W$82</f>
        <v>0</v>
      </c>
      <c r="Y81" s="93">
        <f>$Y$82</f>
        <v>0</v>
      </c>
      <c r="AA81" s="93">
        <f>$AA$82</f>
        <v>3.474E-2</v>
      </c>
      <c r="AC81" s="94">
        <f>$AC$82</f>
        <v>0</v>
      </c>
      <c r="AK81" s="90" t="s">
        <v>1501</v>
      </c>
      <c r="AM81" s="90" t="s">
        <v>1530</v>
      </c>
      <c r="AN81" s="90" t="s">
        <v>1501</v>
      </c>
      <c r="AR81" s="90" t="s">
        <v>1577</v>
      </c>
      <c r="BD81" s="95">
        <f>$BD$82</f>
        <v>3065.16</v>
      </c>
    </row>
    <row r="82" spans="1:58" s="3" customFormat="1" ht="27" customHeight="1">
      <c r="A82" s="16"/>
      <c r="B82" s="97" t="s">
        <v>1501</v>
      </c>
      <c r="C82" s="97" t="s">
        <v>1578</v>
      </c>
      <c r="D82" s="162" t="s">
        <v>2072</v>
      </c>
      <c r="E82" s="431" t="s">
        <v>1631</v>
      </c>
      <c r="F82" s="432"/>
      <c r="G82" s="432"/>
      <c r="H82" s="432"/>
      <c r="I82" s="100" t="s">
        <v>1632</v>
      </c>
      <c r="J82" s="101">
        <v>6</v>
      </c>
      <c r="K82" s="424">
        <v>510.85999999999996</v>
      </c>
      <c r="L82" s="425"/>
      <c r="M82" s="425"/>
      <c r="N82" s="426"/>
      <c r="O82" s="383">
        <f>ROUND($U$82*$J$82,2)</f>
        <v>3065.16</v>
      </c>
      <c r="P82" s="432"/>
      <c r="Q82" s="99"/>
      <c r="R82" s="16"/>
      <c r="S82" s="103"/>
      <c r="T82" s="104" t="s">
        <v>1515</v>
      </c>
      <c r="U82" s="68">
        <f>$K$82+$L$82</f>
        <v>510.85999999999996</v>
      </c>
      <c r="V82" s="68">
        <f>ROUND($K$82*$J$82,2)</f>
        <v>3065.16</v>
      </c>
      <c r="W82" s="68">
        <f>ROUND($L$82*$J$82,2)</f>
        <v>0</v>
      </c>
      <c r="Z82" s="105">
        <v>5.79E-3</v>
      </c>
      <c r="AA82" s="105">
        <f>$Z$82*$J$82</f>
        <v>3.474E-2</v>
      </c>
      <c r="AB82" s="105">
        <v>0</v>
      </c>
      <c r="AC82" s="106">
        <f>$AB$82*$J$82</f>
        <v>0</v>
      </c>
      <c r="AK82" s="63" t="s">
        <v>1591</v>
      </c>
      <c r="AM82" s="63" t="s">
        <v>1578</v>
      </c>
      <c r="AN82" s="63" t="s">
        <v>1536</v>
      </c>
      <c r="AR82" s="3" t="s">
        <v>1577</v>
      </c>
      <c r="AX82" s="107">
        <f>IF($T$82="základní",$O$82,0)</f>
        <v>3065.16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3065.16</v>
      </c>
      <c r="BE82" s="63" t="s">
        <v>1591</v>
      </c>
      <c r="BF82" s="63" t="s">
        <v>1633</v>
      </c>
    </row>
    <row r="83" spans="1:58" s="87" customFormat="1" ht="30.75" customHeight="1">
      <c r="A83" s="88"/>
      <c r="C83" s="96" t="s">
        <v>1622</v>
      </c>
      <c r="L83" s="433">
        <f>$BD$83</f>
        <v>1804</v>
      </c>
      <c r="M83" s="434"/>
      <c r="N83" s="434"/>
      <c r="O83" s="435" t="s">
        <v>1576</v>
      </c>
      <c r="P83" s="434"/>
      <c r="R83" s="88"/>
      <c r="S83" s="91"/>
      <c r="V83" s="92">
        <f>SUM($V$84:$V$85)</f>
        <v>1804</v>
      </c>
      <c r="W83" s="92">
        <f>SUM($W$84:$W$85)</f>
        <v>0</v>
      </c>
      <c r="Y83" s="93">
        <f>SUM($Y$84:$Y$85)</f>
        <v>0</v>
      </c>
      <c r="AA83" s="93">
        <f>SUM($AA$84:$AA$85)</f>
        <v>2.0000000000000002E-5</v>
      </c>
      <c r="AC83" s="94">
        <f>SUM($AC$84:$AC$85)</f>
        <v>0</v>
      </c>
      <c r="AK83" s="90" t="s">
        <v>1501</v>
      </c>
      <c r="AM83" s="90" t="s">
        <v>1530</v>
      </c>
      <c r="AN83" s="90" t="s">
        <v>1501</v>
      </c>
      <c r="AR83" s="90" t="s">
        <v>1577</v>
      </c>
      <c r="BD83" s="95">
        <f>SUM($BD$84:$BD$85)</f>
        <v>1804</v>
      </c>
    </row>
    <row r="84" spans="1:58" s="3" customFormat="1" ht="15.75" customHeight="1">
      <c r="A84" s="16"/>
      <c r="B84" s="100" t="s">
        <v>1536</v>
      </c>
      <c r="C84" s="100" t="s">
        <v>1578</v>
      </c>
      <c r="D84" s="162" t="s">
        <v>976</v>
      </c>
      <c r="E84" s="431" t="s">
        <v>1635</v>
      </c>
      <c r="F84" s="432"/>
      <c r="G84" s="432"/>
      <c r="H84" s="432"/>
      <c r="I84" s="100" t="s">
        <v>1636</v>
      </c>
      <c r="J84" s="101">
        <v>2</v>
      </c>
      <c r="K84" s="424">
        <v>164</v>
      </c>
      <c r="L84" s="425"/>
      <c r="M84" s="425"/>
      <c r="N84" s="426"/>
      <c r="O84" s="383">
        <f>ROUND($U$84*$J$84,2)</f>
        <v>328</v>
      </c>
      <c r="P84" s="432"/>
      <c r="Q84" s="99"/>
      <c r="R84" s="16"/>
      <c r="S84" s="103"/>
      <c r="T84" s="104" t="s">
        <v>1515</v>
      </c>
      <c r="U84" s="68">
        <f>$K$84+$L$84</f>
        <v>164</v>
      </c>
      <c r="V84" s="68">
        <f>ROUND($K$84*$J$84,2)</f>
        <v>328</v>
      </c>
      <c r="W84" s="68">
        <f>ROUND($L$84*$J$84,2)</f>
        <v>0</v>
      </c>
      <c r="Z84" s="105">
        <v>1.0000000000000001E-5</v>
      </c>
      <c r="AA84" s="105">
        <f>$Z$84*$J$84</f>
        <v>2.0000000000000002E-5</v>
      </c>
      <c r="AB84" s="105">
        <v>0</v>
      </c>
      <c r="AC84" s="106">
        <f>$AB$84*$J$84</f>
        <v>0</v>
      </c>
      <c r="AK84" s="63" t="s">
        <v>1591</v>
      </c>
      <c r="AM84" s="63" t="s">
        <v>1578</v>
      </c>
      <c r="AN84" s="63" t="s">
        <v>1536</v>
      </c>
      <c r="AR84" s="63" t="s">
        <v>1577</v>
      </c>
      <c r="AX84" s="107">
        <f>IF($T$84="základní",$O$84,0)</f>
        <v>328</v>
      </c>
      <c r="AY84" s="107">
        <f>IF($T$84="snížená",$O$84,0)</f>
        <v>0</v>
      </c>
      <c r="AZ84" s="107">
        <f>IF($T$84="zákl. přenesená",$O$84,0)</f>
        <v>0</v>
      </c>
      <c r="BA84" s="107">
        <f>IF($T$84="sníž. přenesená",$O$84,0)</f>
        <v>0</v>
      </c>
      <c r="BB84" s="107">
        <f>IF($T$84="nulová",$O$84,0)</f>
        <v>0</v>
      </c>
      <c r="BC84" s="63" t="s">
        <v>1501</v>
      </c>
      <c r="BD84" s="107">
        <f>ROUND($U$84*$J$84,2)</f>
        <v>328</v>
      </c>
      <c r="BE84" s="63" t="s">
        <v>1591</v>
      </c>
      <c r="BF84" s="63" t="s">
        <v>1637</v>
      </c>
    </row>
    <row r="85" spans="1:58" s="3" customFormat="1" ht="15.75" customHeight="1">
      <c r="A85" s="16"/>
      <c r="B85" s="100" t="s">
        <v>1587</v>
      </c>
      <c r="C85" s="100" t="s">
        <v>1578</v>
      </c>
      <c r="D85" s="98" t="s">
        <v>1638</v>
      </c>
      <c r="E85" s="431" t="s">
        <v>1639</v>
      </c>
      <c r="F85" s="432"/>
      <c r="G85" s="432"/>
      <c r="H85" s="432"/>
      <c r="I85" s="100" t="s">
        <v>1632</v>
      </c>
      <c r="J85" s="101">
        <v>120</v>
      </c>
      <c r="K85" s="424">
        <v>12.299999999999999</v>
      </c>
      <c r="L85" s="425"/>
      <c r="M85" s="425"/>
      <c r="N85" s="426"/>
      <c r="O85" s="383">
        <f>ROUND($U$85*$J$85,2)</f>
        <v>1476</v>
      </c>
      <c r="P85" s="432"/>
      <c r="Q85" s="99" t="s">
        <v>1595</v>
      </c>
      <c r="R85" s="16"/>
      <c r="S85" s="103"/>
      <c r="T85" s="104" t="s">
        <v>1515</v>
      </c>
      <c r="U85" s="68">
        <f>$K$85+$L$85</f>
        <v>12.299999999999999</v>
      </c>
      <c r="V85" s="68">
        <f>ROUND($K$85*$J$85,2)</f>
        <v>1476</v>
      </c>
      <c r="W85" s="68">
        <f>ROUND($L$85*$J$85,2)</f>
        <v>0</v>
      </c>
      <c r="Z85" s="105">
        <v>0</v>
      </c>
      <c r="AA85" s="105">
        <f>$Z$85*$J$85</f>
        <v>0</v>
      </c>
      <c r="AB85" s="105">
        <v>0</v>
      </c>
      <c r="AC85" s="106">
        <f>$AB$85*$J$85</f>
        <v>0</v>
      </c>
      <c r="AK85" s="63" t="s">
        <v>1591</v>
      </c>
      <c r="AM85" s="63" t="s">
        <v>1578</v>
      </c>
      <c r="AN85" s="63" t="s">
        <v>1536</v>
      </c>
      <c r="AR85" s="63" t="s">
        <v>1577</v>
      </c>
      <c r="AX85" s="107">
        <f>IF($T$85="základní",$O$85,0)</f>
        <v>1476</v>
      </c>
      <c r="AY85" s="107">
        <f>IF($T$85="snížená",$O$85,0)</f>
        <v>0</v>
      </c>
      <c r="AZ85" s="107">
        <f>IF($T$85="zákl. přenesená",$O$85,0)</f>
        <v>0</v>
      </c>
      <c r="BA85" s="107">
        <f>IF($T$85="sníž. přenesená",$O$85,0)</f>
        <v>0</v>
      </c>
      <c r="BB85" s="107">
        <f>IF($T$85="nulová",$O$85,0)</f>
        <v>0</v>
      </c>
      <c r="BC85" s="63" t="s">
        <v>1501</v>
      </c>
      <c r="BD85" s="107">
        <f>ROUND($U$85*$J$85,2)</f>
        <v>1476</v>
      </c>
      <c r="BE85" s="63" t="s">
        <v>1591</v>
      </c>
      <c r="BF85" s="63" t="s">
        <v>1640</v>
      </c>
    </row>
    <row r="86" spans="1:58" s="87" customFormat="1" ht="37.5" customHeight="1">
      <c r="A86" s="88"/>
      <c r="C86" s="89" t="s">
        <v>1556</v>
      </c>
      <c r="L86" s="436">
        <f>$BD$86</f>
        <v>303042.09000000003</v>
      </c>
      <c r="M86" s="434"/>
      <c r="N86" s="434"/>
      <c r="O86" s="437" t="s">
        <v>1576</v>
      </c>
      <c r="P86" s="434"/>
      <c r="R86" s="88"/>
      <c r="S86" s="91"/>
      <c r="V86" s="92">
        <f>$V$87+$V$99+$V$109+$V$115+$V$125+$V$140+$V$147+$V$151</f>
        <v>303042.09000000003</v>
      </c>
      <c r="W86" s="92">
        <f>$W$87+$W$99+$W$109+$W$115+$W$125+$W$140+$W$147+$W$151</f>
        <v>0</v>
      </c>
      <c r="Y86" s="93">
        <f>$Y$87+$Y$99+$Y$109+$Y$115+$Y$125+$Y$140+$Y$147+$Y$151</f>
        <v>0</v>
      </c>
      <c r="AA86" s="93">
        <f>$AA$87+$AA$99+$AA$109+$AA$115+$AA$125+$AA$140+$AA$147+$AA$151</f>
        <v>3.8704399999999999</v>
      </c>
      <c r="AC86" s="94">
        <f>$AC$87+$AC$99+$AC$109+$AC$115+$AC$125+$AC$140+$AC$147+$AC$151</f>
        <v>0</v>
      </c>
      <c r="AK86" s="90" t="s">
        <v>1536</v>
      </c>
      <c r="AM86" s="90" t="s">
        <v>1530</v>
      </c>
      <c r="AN86" s="90" t="s">
        <v>1531</v>
      </c>
      <c r="AR86" s="90" t="s">
        <v>1577</v>
      </c>
      <c r="BD86" s="95">
        <f>$BD$87+$BD$99+$BD$109+$BD$115+$BD$125+$BD$140+$BD$147+$BD$151</f>
        <v>303042.09000000003</v>
      </c>
    </row>
    <row r="87" spans="1:58" s="87" customFormat="1" ht="21" customHeight="1">
      <c r="A87" s="88"/>
      <c r="C87" s="96" t="s">
        <v>1623</v>
      </c>
      <c r="L87" s="433">
        <f>$BD$87</f>
        <v>13479.16</v>
      </c>
      <c r="M87" s="434"/>
      <c r="N87" s="434"/>
      <c r="O87" s="435" t="s">
        <v>1576</v>
      </c>
      <c r="P87" s="434"/>
      <c r="R87" s="88"/>
      <c r="S87" s="91"/>
      <c r="V87" s="92">
        <f>SUM($V$88:$V$98)</f>
        <v>13479.16</v>
      </c>
      <c r="W87" s="92">
        <f>SUM($W$88:$W$98)</f>
        <v>0</v>
      </c>
      <c r="Y87" s="93">
        <f>SUM($Y$88:$Y$98)</f>
        <v>0</v>
      </c>
      <c r="AA87" s="93">
        <f>SUM($AA$88:$AA$98)</f>
        <v>0.13358999999999999</v>
      </c>
      <c r="AC87" s="94">
        <f>SUM($AC$88:$AC$98)</f>
        <v>0</v>
      </c>
      <c r="AK87" s="90" t="s">
        <v>1536</v>
      </c>
      <c r="AM87" s="90" t="s">
        <v>1530</v>
      </c>
      <c r="AN87" s="90" t="s">
        <v>1501</v>
      </c>
      <c r="AR87" s="90" t="s">
        <v>1577</v>
      </c>
      <c r="BD87" s="95">
        <f>SUM($BD$88:$BD$98)</f>
        <v>13479.16</v>
      </c>
    </row>
    <row r="88" spans="1:58" s="3" customFormat="1" ht="27" customHeight="1">
      <c r="A88" s="16"/>
      <c r="B88" s="100" t="s">
        <v>1641</v>
      </c>
      <c r="C88" s="100" t="s">
        <v>1578</v>
      </c>
      <c r="D88" s="98" t="s">
        <v>1642</v>
      </c>
      <c r="E88" s="431" t="s">
        <v>1643</v>
      </c>
      <c r="F88" s="432"/>
      <c r="G88" s="432"/>
      <c r="H88" s="432"/>
      <c r="I88" s="100" t="s">
        <v>1594</v>
      </c>
      <c r="J88" s="101">
        <v>4</v>
      </c>
      <c r="K88" s="424">
        <v>120.53999999999999</v>
      </c>
      <c r="L88" s="425"/>
      <c r="M88" s="425"/>
      <c r="N88" s="426"/>
      <c r="O88" s="383">
        <f>ROUND($U$88*$J$88,2)</f>
        <v>482.16</v>
      </c>
      <c r="P88" s="432"/>
      <c r="Q88" s="99" t="s">
        <v>1595</v>
      </c>
      <c r="R88" s="16"/>
      <c r="S88" s="103"/>
      <c r="T88" s="104" t="s">
        <v>1515</v>
      </c>
      <c r="U88" s="68">
        <f>$K$88+$L$88</f>
        <v>120.53999999999999</v>
      </c>
      <c r="V88" s="68">
        <f>ROUND($K$88*$J$88,2)</f>
        <v>482.16</v>
      </c>
      <c r="W88" s="68">
        <f>ROUND($L$88*$J$88,2)</f>
        <v>0</v>
      </c>
      <c r="Z88" s="105">
        <v>0</v>
      </c>
      <c r="AA88" s="105">
        <f>$Z$88*$J$88</f>
        <v>0</v>
      </c>
      <c r="AB88" s="105">
        <v>0</v>
      </c>
      <c r="AC88" s="106">
        <f>$AB$88*$J$88</f>
        <v>0</v>
      </c>
      <c r="AK88" s="63" t="s">
        <v>1582</v>
      </c>
      <c r="AM88" s="63" t="s">
        <v>1578</v>
      </c>
      <c r="AN88" s="63" t="s">
        <v>1536</v>
      </c>
      <c r="AR88" s="63" t="s">
        <v>1577</v>
      </c>
      <c r="AX88" s="107">
        <f>IF($T$88="základní",$O$88,0)</f>
        <v>482.16</v>
      </c>
      <c r="AY88" s="107">
        <f>IF($T$88="snížená",$O$88,0)</f>
        <v>0</v>
      </c>
      <c r="AZ88" s="107">
        <f>IF($T$88="zákl. přenesená",$O$88,0)</f>
        <v>0</v>
      </c>
      <c r="BA88" s="107">
        <f>IF($T$88="sníž. přenesená",$O$88,0)</f>
        <v>0</v>
      </c>
      <c r="BB88" s="107">
        <f>IF($T$88="nulová",$O$88,0)</f>
        <v>0</v>
      </c>
      <c r="BC88" s="63" t="s">
        <v>1501</v>
      </c>
      <c r="BD88" s="107">
        <f>ROUND($U$88*$J$88,2)</f>
        <v>482.16</v>
      </c>
      <c r="BE88" s="63" t="s">
        <v>1582</v>
      </c>
      <c r="BF88" s="63" t="s">
        <v>1644</v>
      </c>
    </row>
    <row r="89" spans="1:58" s="3" customFormat="1" ht="39" customHeight="1">
      <c r="A89" s="16"/>
      <c r="B89" s="100" t="s">
        <v>1645</v>
      </c>
      <c r="C89" s="100" t="s">
        <v>1578</v>
      </c>
      <c r="D89" s="98" t="s">
        <v>1646</v>
      </c>
      <c r="E89" s="431" t="s">
        <v>1647</v>
      </c>
      <c r="F89" s="432"/>
      <c r="G89" s="432"/>
      <c r="H89" s="432"/>
      <c r="I89" s="100" t="s">
        <v>1648</v>
      </c>
      <c r="J89" s="101">
        <v>65</v>
      </c>
      <c r="K89" s="424">
        <v>24.599999999999998</v>
      </c>
      <c r="L89" s="425"/>
      <c r="M89" s="425"/>
      <c r="N89" s="426"/>
      <c r="O89" s="383">
        <f>ROUND($U$89*$J$89,2)</f>
        <v>1599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24.599999999999998</v>
      </c>
      <c r="V89" s="68">
        <f>ROUND($K$89*$J$89,2)</f>
        <v>1599</v>
      </c>
      <c r="W89" s="68">
        <f>ROUND($L$89*$J$89,2)</f>
        <v>0</v>
      </c>
      <c r="Z89" s="105">
        <v>2.0000000000000001E-4</v>
      </c>
      <c r="AA89" s="105">
        <f>$Z$89*$J$89</f>
        <v>1.3000000000000001E-2</v>
      </c>
      <c r="AB89" s="105">
        <v>0</v>
      </c>
      <c r="AC89" s="106">
        <f>$AB$89*$J$89</f>
        <v>0</v>
      </c>
      <c r="AK89" s="63" t="s">
        <v>1582</v>
      </c>
      <c r="AM89" s="63" t="s">
        <v>1578</v>
      </c>
      <c r="AN89" s="63" t="s">
        <v>1536</v>
      </c>
      <c r="AR89" s="63" t="s">
        <v>1577</v>
      </c>
      <c r="AX89" s="107">
        <f>IF($T$89="základní",$O$89,0)</f>
        <v>1599</v>
      </c>
      <c r="AY89" s="107">
        <f>IF($T$89="snížená",$O$89,0)</f>
        <v>0</v>
      </c>
      <c r="AZ89" s="107">
        <f>IF($T$89="zákl. přenesená",$O$89,0)</f>
        <v>0</v>
      </c>
      <c r="BA89" s="107">
        <f>IF($T$89="sníž. přenesená",$O$89,0)</f>
        <v>0</v>
      </c>
      <c r="BB89" s="107">
        <f>IF($T$89="nulová",$O$89,0)</f>
        <v>0</v>
      </c>
      <c r="BC89" s="63" t="s">
        <v>1501</v>
      </c>
      <c r="BD89" s="107">
        <f>ROUND($U$89*$J$89,2)</f>
        <v>1599</v>
      </c>
      <c r="BE89" s="63" t="s">
        <v>1582</v>
      </c>
      <c r="BF89" s="63" t="s">
        <v>1649</v>
      </c>
    </row>
    <row r="90" spans="1:58" s="3" customFormat="1" ht="63" customHeight="1">
      <c r="A90" s="16"/>
      <c r="B90" s="113" t="s">
        <v>1650</v>
      </c>
      <c r="C90" s="113" t="s">
        <v>1651</v>
      </c>
      <c r="D90" s="114" t="s">
        <v>1652</v>
      </c>
      <c r="E90" s="438" t="s">
        <v>1653</v>
      </c>
      <c r="F90" s="439"/>
      <c r="G90" s="439"/>
      <c r="H90" s="439"/>
      <c r="I90" s="113" t="s">
        <v>1648</v>
      </c>
      <c r="J90" s="115">
        <v>2</v>
      </c>
      <c r="K90" s="427">
        <v>50.839999999999996</v>
      </c>
      <c r="L90" s="428"/>
      <c r="M90" s="428"/>
      <c r="N90" s="429"/>
      <c r="O90" s="440">
        <f>ROUND($U$90*$J$90,2)</f>
        <v>101.68</v>
      </c>
      <c r="P90" s="441"/>
      <c r="Q90" s="99" t="s">
        <v>1595</v>
      </c>
      <c r="R90" s="16"/>
      <c r="S90" s="103"/>
      <c r="T90" s="104" t="s">
        <v>1515</v>
      </c>
      <c r="U90" s="68">
        <f>$K$90+$L$90</f>
        <v>50.839999999999996</v>
      </c>
      <c r="V90" s="68">
        <f>ROUND($K$90*$J$90,2)</f>
        <v>101.68</v>
      </c>
      <c r="W90" s="68">
        <f>ROUND($L$90*$J$90,2)</f>
        <v>0</v>
      </c>
      <c r="Z90" s="105">
        <v>3.2000000000000003E-4</v>
      </c>
      <c r="AA90" s="105">
        <f>$Z$90*$J$90</f>
        <v>6.4000000000000005E-4</v>
      </c>
      <c r="AB90" s="105">
        <v>0</v>
      </c>
      <c r="AC90" s="106">
        <f>$AB$90*$J$90</f>
        <v>0</v>
      </c>
      <c r="AK90" s="63" t="s">
        <v>1654</v>
      </c>
      <c r="AM90" s="63" t="s">
        <v>1651</v>
      </c>
      <c r="AN90" s="63" t="s">
        <v>1536</v>
      </c>
      <c r="AR90" s="63" t="s">
        <v>1577</v>
      </c>
      <c r="AX90" s="107">
        <f>IF($T$90="základní",$O$90,0)</f>
        <v>101.68</v>
      </c>
      <c r="AY90" s="107">
        <f>IF($T$90="snížená",$O$90,0)</f>
        <v>0</v>
      </c>
      <c r="AZ90" s="107">
        <f>IF($T$90="zákl. přenesená",$O$90,0)</f>
        <v>0</v>
      </c>
      <c r="BA90" s="107">
        <f>IF($T$90="sníž. přenesená",$O$90,0)</f>
        <v>0</v>
      </c>
      <c r="BB90" s="107">
        <f>IF($T$90="nulová",$O$90,0)</f>
        <v>0</v>
      </c>
      <c r="BC90" s="63" t="s">
        <v>1501</v>
      </c>
      <c r="BD90" s="107">
        <f>ROUND($U$90*$J$90,2)</f>
        <v>101.68</v>
      </c>
      <c r="BE90" s="63" t="s">
        <v>1582</v>
      </c>
      <c r="BF90" s="63" t="s">
        <v>1655</v>
      </c>
    </row>
    <row r="91" spans="1:58" s="3" customFormat="1" ht="63" customHeight="1">
      <c r="A91" s="16"/>
      <c r="B91" s="113" t="s">
        <v>1656</v>
      </c>
      <c r="C91" s="113" t="s">
        <v>1651</v>
      </c>
      <c r="D91" s="114" t="s">
        <v>1657</v>
      </c>
      <c r="E91" s="438" t="s">
        <v>1658</v>
      </c>
      <c r="F91" s="439"/>
      <c r="G91" s="439"/>
      <c r="H91" s="439"/>
      <c r="I91" s="113" t="s">
        <v>1648</v>
      </c>
      <c r="J91" s="115">
        <v>18</v>
      </c>
      <c r="K91" s="427">
        <v>69.7</v>
      </c>
      <c r="L91" s="428"/>
      <c r="M91" s="428"/>
      <c r="N91" s="429"/>
      <c r="O91" s="440">
        <f>ROUND($U$91*$J$91,2)</f>
        <v>1254.5999999999999</v>
      </c>
      <c r="P91" s="441"/>
      <c r="Q91" s="99" t="s">
        <v>1595</v>
      </c>
      <c r="R91" s="16"/>
      <c r="S91" s="103"/>
      <c r="T91" s="104" t="s">
        <v>1515</v>
      </c>
      <c r="U91" s="68">
        <f>$K$91+$L$91</f>
        <v>69.7</v>
      </c>
      <c r="V91" s="68">
        <f>ROUND($K$91*$J$91,2)</f>
        <v>1254.5999999999999</v>
      </c>
      <c r="W91" s="68">
        <f>ROUND($L$91*$J$91,2)</f>
        <v>0</v>
      </c>
      <c r="Z91" s="105">
        <v>6.4999999999999997E-4</v>
      </c>
      <c r="AA91" s="105">
        <f>$Z$91*$J$91</f>
        <v>1.1699999999999999E-2</v>
      </c>
      <c r="AB91" s="105">
        <v>0</v>
      </c>
      <c r="AC91" s="106">
        <f>$AB$91*$J$91</f>
        <v>0</v>
      </c>
      <c r="AK91" s="63" t="s">
        <v>1654</v>
      </c>
      <c r="AM91" s="63" t="s">
        <v>1651</v>
      </c>
      <c r="AN91" s="63" t="s">
        <v>1536</v>
      </c>
      <c r="AR91" s="63" t="s">
        <v>1577</v>
      </c>
      <c r="AX91" s="107">
        <f>IF($T$91="základní",$O$91,0)</f>
        <v>1254.5999999999999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1254.5999999999999</v>
      </c>
      <c r="BE91" s="63" t="s">
        <v>1582</v>
      </c>
      <c r="BF91" s="63" t="s">
        <v>1659</v>
      </c>
    </row>
    <row r="92" spans="1:58" s="3" customFormat="1" ht="63" customHeight="1">
      <c r="A92" s="16"/>
      <c r="B92" s="113" t="s">
        <v>1660</v>
      </c>
      <c r="C92" s="113" t="s">
        <v>1651</v>
      </c>
      <c r="D92" s="114" t="s">
        <v>1661</v>
      </c>
      <c r="E92" s="438" t="s">
        <v>1662</v>
      </c>
      <c r="F92" s="439"/>
      <c r="G92" s="439"/>
      <c r="H92" s="439"/>
      <c r="I92" s="113" t="s">
        <v>1648</v>
      </c>
      <c r="J92" s="115">
        <v>10</v>
      </c>
      <c r="K92" s="427">
        <v>72.97999999999999</v>
      </c>
      <c r="L92" s="428"/>
      <c r="M92" s="428"/>
      <c r="N92" s="429"/>
      <c r="O92" s="440">
        <f>ROUND($U$92*$J$92,2)</f>
        <v>729.8</v>
      </c>
      <c r="P92" s="441"/>
      <c r="Q92" s="99" t="s">
        <v>1595</v>
      </c>
      <c r="R92" s="16"/>
      <c r="S92" s="103"/>
      <c r="T92" s="104" t="s">
        <v>1515</v>
      </c>
      <c r="U92" s="68">
        <f>$K$92+$L$92</f>
        <v>72.97999999999999</v>
      </c>
      <c r="V92" s="68">
        <f>ROUND($K$92*$J$92,2)</f>
        <v>729.8</v>
      </c>
      <c r="W92" s="68">
        <f>ROUND($L$92*$J$92,2)</f>
        <v>0</v>
      </c>
      <c r="Z92" s="105">
        <v>7.2000000000000005E-4</v>
      </c>
      <c r="AA92" s="105">
        <f>$Z$92*$J$92</f>
        <v>7.2000000000000007E-3</v>
      </c>
      <c r="AB92" s="105">
        <v>0</v>
      </c>
      <c r="AC92" s="106">
        <f>$AB$92*$J$92</f>
        <v>0</v>
      </c>
      <c r="AK92" s="63" t="s">
        <v>1654</v>
      </c>
      <c r="AM92" s="63" t="s">
        <v>1651</v>
      </c>
      <c r="AN92" s="63" t="s">
        <v>1536</v>
      </c>
      <c r="AR92" s="63" t="s">
        <v>1577</v>
      </c>
      <c r="AX92" s="107">
        <f>IF($T$92="základní",$O$92,0)</f>
        <v>729.8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729.8</v>
      </c>
      <c r="BE92" s="63" t="s">
        <v>1582</v>
      </c>
      <c r="BF92" s="63" t="s">
        <v>1663</v>
      </c>
    </row>
    <row r="93" spans="1:58" s="3" customFormat="1" ht="63" customHeight="1">
      <c r="A93" s="16"/>
      <c r="B93" s="113" t="s">
        <v>294</v>
      </c>
      <c r="C93" s="113" t="s">
        <v>1651</v>
      </c>
      <c r="D93" s="114" t="s">
        <v>295</v>
      </c>
      <c r="E93" s="438" t="s">
        <v>296</v>
      </c>
      <c r="F93" s="439"/>
      <c r="G93" s="439"/>
      <c r="H93" s="439"/>
      <c r="I93" s="113" t="s">
        <v>1648</v>
      </c>
      <c r="J93" s="115">
        <v>15</v>
      </c>
      <c r="K93" s="427">
        <v>94.3</v>
      </c>
      <c r="L93" s="428"/>
      <c r="M93" s="428"/>
      <c r="N93" s="429"/>
      <c r="O93" s="440">
        <f>ROUND($U$93*$J$93,2)</f>
        <v>1414.5</v>
      </c>
      <c r="P93" s="441"/>
      <c r="Q93" s="99" t="s">
        <v>1595</v>
      </c>
      <c r="R93" s="16"/>
      <c r="S93" s="103"/>
      <c r="T93" s="104" t="s">
        <v>1515</v>
      </c>
      <c r="U93" s="68">
        <f>$K$93+$L$93</f>
        <v>94.3</v>
      </c>
      <c r="V93" s="68">
        <f>ROUND($K$93*$J$93,2)</f>
        <v>1414.5</v>
      </c>
      <c r="W93" s="68">
        <f>ROUND($L$93*$J$93,2)</f>
        <v>0</v>
      </c>
      <c r="Z93" s="105">
        <v>1.01E-3</v>
      </c>
      <c r="AA93" s="105">
        <f>$Z$93*$J$93</f>
        <v>1.515E-2</v>
      </c>
      <c r="AB93" s="105">
        <v>0</v>
      </c>
      <c r="AC93" s="106">
        <f>$AB$93*$J$93</f>
        <v>0</v>
      </c>
      <c r="AK93" s="63" t="s">
        <v>1654</v>
      </c>
      <c r="AM93" s="63" t="s">
        <v>1651</v>
      </c>
      <c r="AN93" s="63" t="s">
        <v>1536</v>
      </c>
      <c r="AR93" s="63" t="s">
        <v>1577</v>
      </c>
      <c r="AX93" s="107">
        <f>IF($T$93="základní",$O$93,0)</f>
        <v>1414.5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1414.5</v>
      </c>
      <c r="BE93" s="63" t="s">
        <v>1582</v>
      </c>
      <c r="BF93" s="63" t="s">
        <v>297</v>
      </c>
    </row>
    <row r="94" spans="1:58" s="3" customFormat="1" ht="63" customHeight="1">
      <c r="A94" s="16"/>
      <c r="B94" s="113" t="s">
        <v>1982</v>
      </c>
      <c r="C94" s="113" t="s">
        <v>1651</v>
      </c>
      <c r="D94" s="114" t="s">
        <v>1958</v>
      </c>
      <c r="E94" s="438" t="s">
        <v>310</v>
      </c>
      <c r="F94" s="439"/>
      <c r="G94" s="439"/>
      <c r="H94" s="439"/>
      <c r="I94" s="113" t="s">
        <v>1648</v>
      </c>
      <c r="J94" s="115">
        <v>20</v>
      </c>
      <c r="K94" s="427">
        <v>99.22</v>
      </c>
      <c r="L94" s="428"/>
      <c r="M94" s="428"/>
      <c r="N94" s="429"/>
      <c r="O94" s="440">
        <f>ROUND($U$94*$J$94,2)</f>
        <v>1984.4</v>
      </c>
      <c r="P94" s="441"/>
      <c r="Q94" s="99" t="s">
        <v>1595</v>
      </c>
      <c r="R94" s="16"/>
      <c r="S94" s="103"/>
      <c r="T94" s="104" t="s">
        <v>1515</v>
      </c>
      <c r="U94" s="68">
        <f>$K$94+$L$94</f>
        <v>99.22</v>
      </c>
      <c r="V94" s="68">
        <f>ROUND($K$94*$J$94,2)</f>
        <v>1984.4</v>
      </c>
      <c r="W94" s="68">
        <f>ROUND($L$94*$J$94,2)</f>
        <v>0</v>
      </c>
      <c r="Z94" s="105">
        <v>1.09E-3</v>
      </c>
      <c r="AA94" s="105">
        <f>$Z$94*$J$94</f>
        <v>2.18E-2</v>
      </c>
      <c r="AB94" s="105">
        <v>0</v>
      </c>
      <c r="AC94" s="106">
        <f>$AB$94*$J$94</f>
        <v>0</v>
      </c>
      <c r="AK94" s="63" t="s">
        <v>1654</v>
      </c>
      <c r="AM94" s="63" t="s">
        <v>1651</v>
      </c>
      <c r="AN94" s="63" t="s">
        <v>1536</v>
      </c>
      <c r="AR94" s="63" t="s">
        <v>1577</v>
      </c>
      <c r="AX94" s="107">
        <f>IF($T$94="základní",$O$94,0)</f>
        <v>1984.4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1984.4</v>
      </c>
      <c r="BE94" s="63" t="s">
        <v>1582</v>
      </c>
      <c r="BF94" s="63" t="s">
        <v>311</v>
      </c>
    </row>
    <row r="95" spans="1:58" s="3" customFormat="1" ht="15.75" customHeight="1">
      <c r="A95" s="16"/>
      <c r="B95" s="113" t="s">
        <v>1668</v>
      </c>
      <c r="C95" s="113" t="s">
        <v>1651</v>
      </c>
      <c r="D95" s="114" t="s">
        <v>1669</v>
      </c>
      <c r="E95" s="438" t="s">
        <v>1670</v>
      </c>
      <c r="F95" s="439"/>
      <c r="G95" s="439"/>
      <c r="H95" s="439"/>
      <c r="I95" s="113" t="s">
        <v>1594</v>
      </c>
      <c r="J95" s="115">
        <v>1</v>
      </c>
      <c r="K95" s="427">
        <v>176.29999999999998</v>
      </c>
      <c r="L95" s="428"/>
      <c r="M95" s="428"/>
      <c r="N95" s="429"/>
      <c r="O95" s="440">
        <f>ROUND($U$95*$J$95,2)</f>
        <v>176.3</v>
      </c>
      <c r="P95" s="441"/>
      <c r="Q95" s="99" t="s">
        <v>1595</v>
      </c>
      <c r="R95" s="16"/>
      <c r="S95" s="103"/>
      <c r="T95" s="104" t="s">
        <v>1515</v>
      </c>
      <c r="U95" s="68">
        <f>$K$95+$L$95</f>
        <v>176.29999999999998</v>
      </c>
      <c r="V95" s="68">
        <f>ROUND($K$95*$J$95,2)</f>
        <v>176.3</v>
      </c>
      <c r="W95" s="68">
        <f>ROUND($L$95*$J$95,2)</f>
        <v>0</v>
      </c>
      <c r="Z95" s="105">
        <v>4.7000000000000002E-3</v>
      </c>
      <c r="AA95" s="105">
        <f>$Z$95*$J$95</f>
        <v>4.7000000000000002E-3</v>
      </c>
      <c r="AB95" s="105">
        <v>0</v>
      </c>
      <c r="AC95" s="106">
        <f>$AB$95*$J$95</f>
        <v>0</v>
      </c>
      <c r="AK95" s="63" t="s">
        <v>1654</v>
      </c>
      <c r="AM95" s="63" t="s">
        <v>1651</v>
      </c>
      <c r="AN95" s="63" t="s">
        <v>1536</v>
      </c>
      <c r="AR95" s="63" t="s">
        <v>1577</v>
      </c>
      <c r="AX95" s="107">
        <f>IF($T$95="základní",$O$95,0)</f>
        <v>176.3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176.3</v>
      </c>
      <c r="BE95" s="63" t="s">
        <v>1582</v>
      </c>
      <c r="BF95" s="63" t="s">
        <v>1671</v>
      </c>
    </row>
    <row r="96" spans="1:58" s="3" customFormat="1" ht="39" customHeight="1">
      <c r="A96" s="16"/>
      <c r="B96" s="100" t="s">
        <v>1672</v>
      </c>
      <c r="C96" s="100" t="s">
        <v>1578</v>
      </c>
      <c r="D96" s="98" t="s">
        <v>1673</v>
      </c>
      <c r="E96" s="431" t="s">
        <v>1674</v>
      </c>
      <c r="F96" s="432"/>
      <c r="G96" s="432"/>
      <c r="H96" s="432"/>
      <c r="I96" s="100" t="s">
        <v>1648</v>
      </c>
      <c r="J96" s="101">
        <v>44</v>
      </c>
      <c r="K96" s="424">
        <v>30.34</v>
      </c>
      <c r="L96" s="425"/>
      <c r="M96" s="425"/>
      <c r="N96" s="426"/>
      <c r="O96" s="383">
        <f>ROUND($U$96*$J$96,2)</f>
        <v>1334.96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30.34</v>
      </c>
      <c r="V96" s="68">
        <f>ROUND($K$96*$J$96,2)</f>
        <v>1334.96</v>
      </c>
      <c r="W96" s="68">
        <f>ROUND($L$96*$J$96,2)</f>
        <v>0</v>
      </c>
      <c r="Z96" s="105">
        <v>2.7999999999999998E-4</v>
      </c>
      <c r="AA96" s="105">
        <f>$Z$96*$J$96</f>
        <v>1.2319999999999999E-2</v>
      </c>
      <c r="AB96" s="105">
        <v>0</v>
      </c>
      <c r="AC96" s="106">
        <f>$AB$96*$J$96</f>
        <v>0</v>
      </c>
      <c r="AK96" s="63" t="s">
        <v>1582</v>
      </c>
      <c r="AM96" s="63" t="s">
        <v>1578</v>
      </c>
      <c r="AN96" s="63" t="s">
        <v>1536</v>
      </c>
      <c r="AR96" s="63" t="s">
        <v>1577</v>
      </c>
      <c r="AX96" s="107">
        <f>IF($T$96="základní",$O$96,0)</f>
        <v>1334.96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1334.96</v>
      </c>
      <c r="BE96" s="63" t="s">
        <v>1582</v>
      </c>
      <c r="BF96" s="63" t="s">
        <v>1675</v>
      </c>
    </row>
    <row r="97" spans="1:58" s="3" customFormat="1" ht="63" customHeight="1">
      <c r="A97" s="16"/>
      <c r="B97" s="113" t="s">
        <v>1963</v>
      </c>
      <c r="C97" s="113" t="s">
        <v>1651</v>
      </c>
      <c r="D97" s="114" t="s">
        <v>1964</v>
      </c>
      <c r="E97" s="438" t="s">
        <v>1965</v>
      </c>
      <c r="F97" s="439"/>
      <c r="G97" s="439"/>
      <c r="H97" s="439"/>
      <c r="I97" s="113" t="s">
        <v>1648</v>
      </c>
      <c r="J97" s="115">
        <v>24</v>
      </c>
      <c r="K97" s="427">
        <v>95.94</v>
      </c>
      <c r="L97" s="428"/>
      <c r="M97" s="428"/>
      <c r="N97" s="429"/>
      <c r="O97" s="440">
        <f>ROUND($U$97*$J$97,2)</f>
        <v>2302.56</v>
      </c>
      <c r="P97" s="441"/>
      <c r="Q97" s="99" t="s">
        <v>1595</v>
      </c>
      <c r="R97" s="16"/>
      <c r="S97" s="103"/>
      <c r="T97" s="104" t="s">
        <v>1515</v>
      </c>
      <c r="U97" s="68">
        <f>$K$97+$L$97</f>
        <v>95.94</v>
      </c>
      <c r="V97" s="68">
        <f>ROUND($K$97*$J$97,2)</f>
        <v>2302.56</v>
      </c>
      <c r="W97" s="68">
        <f>ROUND($L$97*$J$97,2)</f>
        <v>0</v>
      </c>
      <c r="Z97" s="105">
        <v>1.0200000000000001E-3</v>
      </c>
      <c r="AA97" s="105">
        <f>$Z$97*$J$97</f>
        <v>2.4480000000000002E-2</v>
      </c>
      <c r="AB97" s="105">
        <v>0</v>
      </c>
      <c r="AC97" s="106">
        <f>$AB$97*$J$97</f>
        <v>0</v>
      </c>
      <c r="AK97" s="63" t="s">
        <v>1654</v>
      </c>
      <c r="AM97" s="63" t="s">
        <v>1651</v>
      </c>
      <c r="AN97" s="63" t="s">
        <v>1536</v>
      </c>
      <c r="AR97" s="63" t="s">
        <v>1577</v>
      </c>
      <c r="AX97" s="107">
        <f>IF($T$97="základní",$O$97,0)</f>
        <v>2302.56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2302.56</v>
      </c>
      <c r="BE97" s="63" t="s">
        <v>1582</v>
      </c>
      <c r="BF97" s="63" t="s">
        <v>1966</v>
      </c>
    </row>
    <row r="98" spans="1:58" s="3" customFormat="1" ht="63" customHeight="1">
      <c r="A98" s="16"/>
      <c r="B98" s="113" t="s">
        <v>1676</v>
      </c>
      <c r="C98" s="113" t="s">
        <v>1651</v>
      </c>
      <c r="D98" s="114" t="s">
        <v>1677</v>
      </c>
      <c r="E98" s="438" t="s">
        <v>1678</v>
      </c>
      <c r="F98" s="439"/>
      <c r="G98" s="439"/>
      <c r="H98" s="439"/>
      <c r="I98" s="113" t="s">
        <v>1648</v>
      </c>
      <c r="J98" s="115">
        <v>20</v>
      </c>
      <c r="K98" s="427">
        <v>104.96</v>
      </c>
      <c r="L98" s="428"/>
      <c r="M98" s="428"/>
      <c r="N98" s="429"/>
      <c r="O98" s="440">
        <f>ROUND($U$98*$J$98,2)</f>
        <v>2099.1999999999998</v>
      </c>
      <c r="P98" s="441"/>
      <c r="Q98" s="99" t="s">
        <v>1595</v>
      </c>
      <c r="R98" s="16"/>
      <c r="S98" s="103"/>
      <c r="T98" s="104" t="s">
        <v>1515</v>
      </c>
      <c r="U98" s="68">
        <f>$K$98+$L$98</f>
        <v>104.96</v>
      </c>
      <c r="V98" s="68">
        <f>ROUND($K$98*$J$98,2)</f>
        <v>2099.1999999999998</v>
      </c>
      <c r="W98" s="68">
        <f>ROUND($L$98*$J$98,2)</f>
        <v>0</v>
      </c>
      <c r="Z98" s="105">
        <v>1.1299999999999999E-3</v>
      </c>
      <c r="AA98" s="105">
        <f>$Z$98*$J$98</f>
        <v>2.2599999999999999E-2</v>
      </c>
      <c r="AB98" s="105">
        <v>0</v>
      </c>
      <c r="AC98" s="106">
        <f>$AB$98*$J$98</f>
        <v>0</v>
      </c>
      <c r="AK98" s="63" t="s">
        <v>1654</v>
      </c>
      <c r="AM98" s="63" t="s">
        <v>1651</v>
      </c>
      <c r="AN98" s="63" t="s">
        <v>1536</v>
      </c>
      <c r="AR98" s="63" t="s">
        <v>1577</v>
      </c>
      <c r="AX98" s="107">
        <f>IF($T$98="základní",$O$98,0)</f>
        <v>2099.1999999999998</v>
      </c>
      <c r="AY98" s="107">
        <f>IF($T$98="snížená",$O$98,0)</f>
        <v>0</v>
      </c>
      <c r="AZ98" s="107">
        <f>IF($T$98="zákl. přenesená",$O$98,0)</f>
        <v>0</v>
      </c>
      <c r="BA98" s="107">
        <f>IF($T$98="sníž. přenesená",$O$98,0)</f>
        <v>0</v>
      </c>
      <c r="BB98" s="107">
        <f>IF($T$98="nulová",$O$98,0)</f>
        <v>0</v>
      </c>
      <c r="BC98" s="63" t="s">
        <v>1501</v>
      </c>
      <c r="BD98" s="107">
        <f>ROUND($U$98*$J$98,2)</f>
        <v>2099.1999999999998</v>
      </c>
      <c r="BE98" s="63" t="s">
        <v>1582</v>
      </c>
      <c r="BF98" s="63" t="s">
        <v>1679</v>
      </c>
    </row>
    <row r="99" spans="1:58" s="87" customFormat="1" ht="30.75" customHeight="1">
      <c r="A99" s="88"/>
      <c r="C99" s="96" t="s">
        <v>1624</v>
      </c>
      <c r="L99" s="433">
        <f>$BD$99</f>
        <v>14242.81</v>
      </c>
      <c r="M99" s="434"/>
      <c r="N99" s="434"/>
      <c r="O99" s="435" t="s">
        <v>1576</v>
      </c>
      <c r="P99" s="434"/>
      <c r="R99" s="88"/>
      <c r="S99" s="91"/>
      <c r="V99" s="92">
        <f>SUM($V$100:$V$108)</f>
        <v>14242.81</v>
      </c>
      <c r="W99" s="92">
        <f>SUM($W$100:$W$108)</f>
        <v>0</v>
      </c>
      <c r="Y99" s="93">
        <f>SUM($Y$100:$Y$108)</f>
        <v>0</v>
      </c>
      <c r="AA99" s="93">
        <f>SUM($AA$100:$AA$108)</f>
        <v>0.16698000000000002</v>
      </c>
      <c r="AC99" s="94">
        <f>SUM($AC$100:$AC$108)</f>
        <v>0</v>
      </c>
      <c r="AK99" s="90" t="s">
        <v>1536</v>
      </c>
      <c r="AM99" s="90" t="s">
        <v>1530</v>
      </c>
      <c r="AN99" s="90" t="s">
        <v>1501</v>
      </c>
      <c r="AR99" s="90" t="s">
        <v>1577</v>
      </c>
      <c r="BD99" s="95">
        <f>SUM($BD$100:$BD$108)</f>
        <v>14242.81</v>
      </c>
    </row>
    <row r="100" spans="1:58" s="3" customFormat="1" ht="27" customHeight="1">
      <c r="A100" s="16"/>
      <c r="B100" s="100" t="s">
        <v>1700</v>
      </c>
      <c r="C100" s="100" t="s">
        <v>1578</v>
      </c>
      <c r="D100" s="98" t="s">
        <v>1701</v>
      </c>
      <c r="E100" s="431" t="s">
        <v>1702</v>
      </c>
      <c r="F100" s="432"/>
      <c r="G100" s="432"/>
      <c r="H100" s="432"/>
      <c r="I100" s="100" t="s">
        <v>1648</v>
      </c>
      <c r="J100" s="101">
        <v>18</v>
      </c>
      <c r="K100" s="424">
        <v>150.88</v>
      </c>
      <c r="L100" s="425"/>
      <c r="M100" s="425"/>
      <c r="N100" s="426"/>
      <c r="O100" s="383">
        <f>ROUND($U$100*$J$100,2)</f>
        <v>2715.84</v>
      </c>
      <c r="P100" s="432"/>
      <c r="Q100" s="99" t="s">
        <v>1595</v>
      </c>
      <c r="R100" s="16"/>
      <c r="S100" s="103"/>
      <c r="T100" s="104" t="s">
        <v>1515</v>
      </c>
      <c r="U100" s="68">
        <f>$K$100+$L$100</f>
        <v>150.88</v>
      </c>
      <c r="V100" s="68">
        <f>ROUND($K$100*$J$100,2)</f>
        <v>2715.84</v>
      </c>
      <c r="W100" s="68">
        <f>ROUND($L$100*$J$100,2)</f>
        <v>0</v>
      </c>
      <c r="Z100" s="105">
        <v>1.25E-3</v>
      </c>
      <c r="AA100" s="105">
        <f>$Z$100*$J$100</f>
        <v>2.2499999999999999E-2</v>
      </c>
      <c r="AB100" s="105">
        <v>0</v>
      </c>
      <c r="AC100" s="106">
        <f>$AB$100*$J$100</f>
        <v>0</v>
      </c>
      <c r="AK100" s="63" t="s">
        <v>1582</v>
      </c>
      <c r="AM100" s="63" t="s">
        <v>1578</v>
      </c>
      <c r="AN100" s="63" t="s">
        <v>1536</v>
      </c>
      <c r="AR100" s="63" t="s">
        <v>1577</v>
      </c>
      <c r="AX100" s="107">
        <f>IF($T$100="základní",$O$100,0)</f>
        <v>2715.84</v>
      </c>
      <c r="AY100" s="107">
        <f>IF($T$100="snížená",$O$100,0)</f>
        <v>0</v>
      </c>
      <c r="AZ100" s="107">
        <f>IF($T$100="zákl. přenesená",$O$100,0)</f>
        <v>0</v>
      </c>
      <c r="BA100" s="107">
        <f>IF($T$100="sníž. přenesená",$O$100,0)</f>
        <v>0</v>
      </c>
      <c r="BB100" s="107">
        <f>IF($T$100="nulová",$O$100,0)</f>
        <v>0</v>
      </c>
      <c r="BC100" s="63" t="s">
        <v>1501</v>
      </c>
      <c r="BD100" s="107">
        <f>ROUND($U$100*$J$100,2)</f>
        <v>2715.84</v>
      </c>
      <c r="BE100" s="63" t="s">
        <v>1582</v>
      </c>
      <c r="BF100" s="63" t="s">
        <v>1703</v>
      </c>
    </row>
    <row r="101" spans="1:58" s="3" customFormat="1" ht="27" customHeight="1">
      <c r="A101" s="16"/>
      <c r="B101" s="100" t="s">
        <v>298</v>
      </c>
      <c r="C101" s="100" t="s">
        <v>1578</v>
      </c>
      <c r="D101" s="98" t="s">
        <v>299</v>
      </c>
      <c r="E101" s="431" t="s">
        <v>300</v>
      </c>
      <c r="F101" s="432"/>
      <c r="G101" s="432"/>
      <c r="H101" s="432"/>
      <c r="I101" s="100" t="s">
        <v>1648</v>
      </c>
      <c r="J101" s="101">
        <v>50</v>
      </c>
      <c r="K101" s="424">
        <v>169.73999999999998</v>
      </c>
      <c r="L101" s="425"/>
      <c r="M101" s="425"/>
      <c r="N101" s="426"/>
      <c r="O101" s="383">
        <f>ROUND($U$101*$J$101,2)</f>
        <v>8487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169.73999999999998</v>
      </c>
      <c r="V101" s="68">
        <f>ROUND($K$101*$J$101,2)</f>
        <v>8487</v>
      </c>
      <c r="W101" s="68">
        <f>ROUND($L$101*$J$101,2)</f>
        <v>0</v>
      </c>
      <c r="Z101" s="105">
        <v>2.5600000000000002E-3</v>
      </c>
      <c r="AA101" s="105">
        <f>$Z$101*$J$101</f>
        <v>0.128</v>
      </c>
      <c r="AB101" s="105">
        <v>0</v>
      </c>
      <c r="AC101" s="106">
        <f>$AB$101*$J$101</f>
        <v>0</v>
      </c>
      <c r="AK101" s="63" t="s">
        <v>1582</v>
      </c>
      <c r="AM101" s="63" t="s">
        <v>1578</v>
      </c>
      <c r="AN101" s="63" t="s">
        <v>1536</v>
      </c>
      <c r="AR101" s="63" t="s">
        <v>1577</v>
      </c>
      <c r="AX101" s="107">
        <f>IF($T$101="základní",$O$101,0)</f>
        <v>8487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8487</v>
      </c>
      <c r="BE101" s="63" t="s">
        <v>1582</v>
      </c>
      <c r="BF101" s="63" t="s">
        <v>301</v>
      </c>
    </row>
    <row r="102" spans="1:58" s="3" customFormat="1" ht="39" customHeight="1">
      <c r="A102" s="16"/>
      <c r="B102" s="100" t="s">
        <v>1704</v>
      </c>
      <c r="C102" s="100" t="s">
        <v>1578</v>
      </c>
      <c r="D102" s="98" t="s">
        <v>1705</v>
      </c>
      <c r="E102" s="431" t="s">
        <v>1706</v>
      </c>
      <c r="F102" s="432"/>
      <c r="G102" s="432"/>
      <c r="H102" s="432"/>
      <c r="I102" s="100" t="s">
        <v>1648</v>
      </c>
      <c r="J102" s="101">
        <v>30</v>
      </c>
      <c r="K102" s="424">
        <v>31.159999999999997</v>
      </c>
      <c r="L102" s="425"/>
      <c r="M102" s="425"/>
      <c r="N102" s="426"/>
      <c r="O102" s="383">
        <f>ROUND($U$102*$J$102,2)</f>
        <v>934.8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31.159999999999997</v>
      </c>
      <c r="V102" s="68">
        <f>ROUND($K$102*$J$102,2)</f>
        <v>934.8</v>
      </c>
      <c r="W102" s="68">
        <f>ROUND($L$102*$J$102,2)</f>
        <v>0</v>
      </c>
      <c r="Z102" s="105">
        <v>6.9999999999999994E-5</v>
      </c>
      <c r="AA102" s="105">
        <f>$Z$102*$J$102</f>
        <v>2.0999999999999999E-3</v>
      </c>
      <c r="AB102" s="105">
        <v>0</v>
      </c>
      <c r="AC102" s="106">
        <f>$AB$102*$J$102</f>
        <v>0</v>
      </c>
      <c r="AK102" s="63" t="s">
        <v>1582</v>
      </c>
      <c r="AM102" s="63" t="s">
        <v>1578</v>
      </c>
      <c r="AN102" s="63" t="s">
        <v>1536</v>
      </c>
      <c r="AR102" s="63" t="s">
        <v>1577</v>
      </c>
      <c r="AX102" s="107">
        <f>IF($T$102="základní",$O$102,0)</f>
        <v>934.8</v>
      </c>
      <c r="AY102" s="107">
        <f>IF($T$102="snížená",$O$102,0)</f>
        <v>0</v>
      </c>
      <c r="AZ102" s="107">
        <f>IF($T$102="zákl. přenesená",$O$102,0)</f>
        <v>0</v>
      </c>
      <c r="BA102" s="107">
        <f>IF($T$102="sníž. přenesená",$O$102,0)</f>
        <v>0</v>
      </c>
      <c r="BB102" s="107">
        <f>IF($T$102="nulová",$O$102,0)</f>
        <v>0</v>
      </c>
      <c r="BC102" s="63" t="s">
        <v>1501</v>
      </c>
      <c r="BD102" s="107">
        <f>ROUND($U$102*$J$102,2)</f>
        <v>934.8</v>
      </c>
      <c r="BE102" s="63" t="s">
        <v>1582</v>
      </c>
      <c r="BF102" s="63" t="s">
        <v>1707</v>
      </c>
    </row>
    <row r="103" spans="1:58" s="3" customFormat="1" ht="15.75" customHeight="1">
      <c r="A103" s="16"/>
      <c r="B103" s="100" t="s">
        <v>1712</v>
      </c>
      <c r="C103" s="100" t="s">
        <v>1578</v>
      </c>
      <c r="D103" s="98" t="s">
        <v>1713</v>
      </c>
      <c r="E103" s="431" t="s">
        <v>1714</v>
      </c>
      <c r="F103" s="432"/>
      <c r="G103" s="432"/>
      <c r="H103" s="432"/>
      <c r="I103" s="100" t="s">
        <v>1594</v>
      </c>
      <c r="J103" s="101">
        <v>1</v>
      </c>
      <c r="K103" s="424">
        <v>107.41999999999999</v>
      </c>
      <c r="L103" s="425"/>
      <c r="M103" s="425"/>
      <c r="N103" s="426"/>
      <c r="O103" s="383">
        <f>ROUND($U$103*$J$103,2)</f>
        <v>107.42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107.41999999999999</v>
      </c>
      <c r="V103" s="68">
        <f>ROUND($K$103*$J$103,2)</f>
        <v>107.42</v>
      </c>
      <c r="W103" s="68">
        <f>ROUND($L$103*$J$103,2)</f>
        <v>0</v>
      </c>
      <c r="Z103" s="105">
        <v>0</v>
      </c>
      <c r="AA103" s="105">
        <f>$Z$103*$J$103</f>
        <v>0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107.42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107.42</v>
      </c>
      <c r="BE103" s="63" t="s">
        <v>1582</v>
      </c>
      <c r="BF103" s="63" t="s">
        <v>1715</v>
      </c>
    </row>
    <row r="104" spans="1:58" s="3" customFormat="1" ht="27" customHeight="1">
      <c r="A104" s="16"/>
      <c r="B104" s="100" t="s">
        <v>1720</v>
      </c>
      <c r="C104" s="100" t="s">
        <v>1578</v>
      </c>
      <c r="D104" s="98" t="s">
        <v>1721</v>
      </c>
      <c r="E104" s="431" t="s">
        <v>1722</v>
      </c>
      <c r="F104" s="432"/>
      <c r="G104" s="432"/>
      <c r="H104" s="432"/>
      <c r="I104" s="100" t="s">
        <v>1594</v>
      </c>
      <c r="J104" s="101">
        <v>1</v>
      </c>
      <c r="K104" s="424">
        <v>68.88</v>
      </c>
      <c r="L104" s="425"/>
      <c r="M104" s="425"/>
      <c r="N104" s="426"/>
      <c r="O104" s="383">
        <f>ROUND($U$104*$J$104,2)</f>
        <v>68.88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68.88</v>
      </c>
      <c r="V104" s="68">
        <f>ROUND($K$104*$J$104,2)</f>
        <v>68.88</v>
      </c>
      <c r="W104" s="68">
        <f>ROUND($L$104*$J$104,2)</f>
        <v>0</v>
      </c>
      <c r="Z104" s="105">
        <v>1.8000000000000001E-4</v>
      </c>
      <c r="AA104" s="105">
        <f>$Z$104*$J$104</f>
        <v>1.8000000000000001E-4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68.88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68.88</v>
      </c>
      <c r="BE104" s="63" t="s">
        <v>1582</v>
      </c>
      <c r="BF104" s="63" t="s">
        <v>1723</v>
      </c>
    </row>
    <row r="105" spans="1:58" s="3" customFormat="1" ht="27" customHeight="1">
      <c r="A105" s="16"/>
      <c r="B105" s="100" t="s">
        <v>302</v>
      </c>
      <c r="C105" s="100" t="s">
        <v>1578</v>
      </c>
      <c r="D105" s="98" t="s">
        <v>303</v>
      </c>
      <c r="E105" s="431" t="s">
        <v>304</v>
      </c>
      <c r="F105" s="432"/>
      <c r="G105" s="432"/>
      <c r="H105" s="432"/>
      <c r="I105" s="100" t="s">
        <v>1594</v>
      </c>
      <c r="J105" s="101">
        <v>2</v>
      </c>
      <c r="K105" s="424">
        <v>188.6</v>
      </c>
      <c r="L105" s="425"/>
      <c r="M105" s="425"/>
      <c r="N105" s="426"/>
      <c r="O105" s="383">
        <f>ROUND($U$105*$J$105,2)</f>
        <v>377.2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188.6</v>
      </c>
      <c r="V105" s="68">
        <f>ROUND($K$105*$J$105,2)</f>
        <v>377.2</v>
      </c>
      <c r="W105" s="68">
        <f>ROUND($L$105*$J$105,2)</f>
        <v>0</v>
      </c>
      <c r="Z105" s="105">
        <v>2.9999999999999997E-4</v>
      </c>
      <c r="AA105" s="105">
        <f>$Z$105*$J$105</f>
        <v>5.9999999999999995E-4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377.2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377.2</v>
      </c>
      <c r="BE105" s="63" t="s">
        <v>1582</v>
      </c>
      <c r="BF105" s="63" t="s">
        <v>305</v>
      </c>
    </row>
    <row r="106" spans="1:58" s="3" customFormat="1" ht="27" customHeight="1">
      <c r="A106" s="16"/>
      <c r="B106" s="100" t="s">
        <v>1724</v>
      </c>
      <c r="C106" s="100" t="s">
        <v>1578</v>
      </c>
      <c r="D106" s="98" t="s">
        <v>1725</v>
      </c>
      <c r="E106" s="431" t="s">
        <v>1726</v>
      </c>
      <c r="F106" s="432"/>
      <c r="G106" s="432"/>
      <c r="H106" s="432"/>
      <c r="I106" s="100" t="s">
        <v>1648</v>
      </c>
      <c r="J106" s="101">
        <v>68</v>
      </c>
      <c r="K106" s="424">
        <v>8.1999999999999993</v>
      </c>
      <c r="L106" s="425"/>
      <c r="M106" s="425"/>
      <c r="N106" s="426"/>
      <c r="O106" s="383">
        <f>ROUND($U$106*$J$106,2)</f>
        <v>557.6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8.1999999999999993</v>
      </c>
      <c r="V106" s="68">
        <f>ROUND($K$106*$J$106,2)</f>
        <v>557.6</v>
      </c>
      <c r="W106" s="68">
        <f>ROUND($L$106*$J$106,2)</f>
        <v>0</v>
      </c>
      <c r="Z106" s="105">
        <v>1.9000000000000001E-4</v>
      </c>
      <c r="AA106" s="105">
        <f>$Z$106*$J$106</f>
        <v>1.2920000000000001E-2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557.6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557.6</v>
      </c>
      <c r="BE106" s="63" t="s">
        <v>1582</v>
      </c>
      <c r="BF106" s="63" t="s">
        <v>1727</v>
      </c>
    </row>
    <row r="107" spans="1:58" s="3" customFormat="1" ht="27" customHeight="1">
      <c r="A107" s="16"/>
      <c r="B107" s="100" t="s">
        <v>1728</v>
      </c>
      <c r="C107" s="100" t="s">
        <v>1578</v>
      </c>
      <c r="D107" s="98" t="s">
        <v>1729</v>
      </c>
      <c r="E107" s="431" t="s">
        <v>1730</v>
      </c>
      <c r="F107" s="432"/>
      <c r="G107" s="432"/>
      <c r="H107" s="432"/>
      <c r="I107" s="100" t="s">
        <v>1648</v>
      </c>
      <c r="J107" s="101">
        <v>68</v>
      </c>
      <c r="K107" s="424">
        <v>13.94</v>
      </c>
      <c r="L107" s="425"/>
      <c r="M107" s="425"/>
      <c r="N107" s="426"/>
      <c r="O107" s="383">
        <f>ROUND($U$107*$J$107,2)</f>
        <v>947.92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13.94</v>
      </c>
      <c r="V107" s="68">
        <f>ROUND($K$107*$J$107,2)</f>
        <v>947.92</v>
      </c>
      <c r="W107" s="68">
        <f>ROUND($L$107*$J$107,2)</f>
        <v>0</v>
      </c>
      <c r="Z107" s="105">
        <v>1.0000000000000001E-5</v>
      </c>
      <c r="AA107" s="105">
        <f>$Z$107*$J$107</f>
        <v>6.8000000000000005E-4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947.92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947.92</v>
      </c>
      <c r="BE107" s="63" t="s">
        <v>1582</v>
      </c>
      <c r="BF107" s="63" t="s">
        <v>1731</v>
      </c>
    </row>
    <row r="108" spans="1:58" s="3" customFormat="1" ht="27" customHeight="1">
      <c r="A108" s="16"/>
      <c r="B108" s="100" t="s">
        <v>1732</v>
      </c>
      <c r="C108" s="100" t="s">
        <v>1578</v>
      </c>
      <c r="D108" s="98" t="s">
        <v>1733</v>
      </c>
      <c r="E108" s="431" t="s">
        <v>1734</v>
      </c>
      <c r="F108" s="432"/>
      <c r="G108" s="432"/>
      <c r="H108" s="432"/>
      <c r="I108" s="100" t="s">
        <v>1618</v>
      </c>
      <c r="J108" s="101">
        <v>0.16700000000000001</v>
      </c>
      <c r="K108" s="424">
        <v>276.33999999999997</v>
      </c>
      <c r="L108" s="425"/>
      <c r="M108" s="425"/>
      <c r="N108" s="426"/>
      <c r="O108" s="383">
        <f>ROUND($U$108*$J$108,2)</f>
        <v>46.15</v>
      </c>
      <c r="P108" s="432"/>
      <c r="Q108" s="99" t="s">
        <v>1595</v>
      </c>
      <c r="R108" s="16"/>
      <c r="S108" s="103"/>
      <c r="T108" s="104" t="s">
        <v>1515</v>
      </c>
      <c r="U108" s="68">
        <f>$K$108+$L$108</f>
        <v>276.33999999999997</v>
      </c>
      <c r="V108" s="68">
        <f>ROUND($K$108*$J$108,2)</f>
        <v>46.15</v>
      </c>
      <c r="W108" s="68">
        <f>ROUND($L$108*$J$108,2)</f>
        <v>0</v>
      </c>
      <c r="Z108" s="105">
        <v>0</v>
      </c>
      <c r="AA108" s="105">
        <f>$Z$108*$J$108</f>
        <v>0</v>
      </c>
      <c r="AB108" s="105">
        <v>0</v>
      </c>
      <c r="AC108" s="106">
        <f>$AB$108*$J$108</f>
        <v>0</v>
      </c>
      <c r="AK108" s="63" t="s">
        <v>1582</v>
      </c>
      <c r="AM108" s="63" t="s">
        <v>1578</v>
      </c>
      <c r="AN108" s="63" t="s">
        <v>1536</v>
      </c>
      <c r="AR108" s="63" t="s">
        <v>1577</v>
      </c>
      <c r="AX108" s="107">
        <f>IF($T$108="základní",$O$108,0)</f>
        <v>46.15</v>
      </c>
      <c r="AY108" s="107">
        <f>IF($T$108="snížená",$O$108,0)</f>
        <v>0</v>
      </c>
      <c r="AZ108" s="107">
        <f>IF($T$108="zákl. přenesená",$O$108,0)</f>
        <v>0</v>
      </c>
      <c r="BA108" s="107">
        <f>IF($T$108="sníž. přenesená",$O$108,0)</f>
        <v>0</v>
      </c>
      <c r="BB108" s="107">
        <f>IF($T$108="nulová",$O$108,0)</f>
        <v>0</v>
      </c>
      <c r="BC108" s="63" t="s">
        <v>1501</v>
      </c>
      <c r="BD108" s="107">
        <f>ROUND($U$108*$J$108,2)</f>
        <v>46.15</v>
      </c>
      <c r="BE108" s="63" t="s">
        <v>1582</v>
      </c>
      <c r="BF108" s="63" t="s">
        <v>1735</v>
      </c>
    </row>
    <row r="109" spans="1:58" s="87" customFormat="1" ht="30.75" customHeight="1">
      <c r="A109" s="88"/>
      <c r="C109" s="96" t="s">
        <v>1625</v>
      </c>
      <c r="L109" s="433">
        <f>$BD$109</f>
        <v>237488.4</v>
      </c>
      <c r="M109" s="434"/>
      <c r="N109" s="434"/>
      <c r="O109" s="435" t="s">
        <v>1576</v>
      </c>
      <c r="P109" s="434"/>
      <c r="R109" s="88"/>
      <c r="S109" s="91"/>
      <c r="V109" s="92">
        <f>SUM($V$110:$V$114)</f>
        <v>237488.4</v>
      </c>
      <c r="W109" s="92">
        <f>SUM($W$110:$W$114)</f>
        <v>0</v>
      </c>
      <c r="Y109" s="93">
        <f>SUM($Y$110:$Y$114)</f>
        <v>0</v>
      </c>
      <c r="AA109" s="93">
        <f>SUM($AA$110:$AA$114)</f>
        <v>2.0108000000000001</v>
      </c>
      <c r="AC109" s="94">
        <f>SUM($AC$110:$AC$114)</f>
        <v>0</v>
      </c>
      <c r="AK109" s="90" t="s">
        <v>1536</v>
      </c>
      <c r="AM109" s="90" t="s">
        <v>1530</v>
      </c>
      <c r="AN109" s="90" t="s">
        <v>1501</v>
      </c>
      <c r="AR109" s="90" t="s">
        <v>1577</v>
      </c>
      <c r="BD109" s="95">
        <f>SUM($BD$110:$BD$114)</f>
        <v>237488.4</v>
      </c>
    </row>
    <row r="110" spans="1:58" s="3" customFormat="1" ht="15.75" customHeight="1">
      <c r="A110" s="16"/>
      <c r="B110" s="100" t="s">
        <v>1591</v>
      </c>
      <c r="C110" s="100" t="s">
        <v>1578</v>
      </c>
      <c r="D110" s="162" t="s">
        <v>970</v>
      </c>
      <c r="E110" s="431" t="s">
        <v>1747</v>
      </c>
      <c r="F110" s="432"/>
      <c r="G110" s="432"/>
      <c r="H110" s="432"/>
      <c r="I110" s="100" t="s">
        <v>1738</v>
      </c>
      <c r="J110" s="101">
        <v>1</v>
      </c>
      <c r="K110" s="424">
        <v>4100</v>
      </c>
      <c r="L110" s="425"/>
      <c r="M110" s="425"/>
      <c r="N110" s="426"/>
      <c r="O110" s="383">
        <f>ROUND($U$110*$J$110,2)</f>
        <v>4100</v>
      </c>
      <c r="P110" s="432"/>
      <c r="Q110" s="99"/>
      <c r="R110" s="16"/>
      <c r="S110" s="103"/>
      <c r="T110" s="104" t="s">
        <v>1515</v>
      </c>
      <c r="U110" s="68">
        <f>$K$110+$L$110</f>
        <v>4100</v>
      </c>
      <c r="V110" s="68">
        <f>ROUND($K$110*$J$110,2)</f>
        <v>4100</v>
      </c>
      <c r="W110" s="68">
        <f>ROUND($L$110*$J$110,2)</f>
        <v>0</v>
      </c>
      <c r="Z110" s="105">
        <v>0</v>
      </c>
      <c r="AA110" s="105">
        <f>$Z$110*$J$110</f>
        <v>0</v>
      </c>
      <c r="AB110" s="105">
        <v>0</v>
      </c>
      <c r="AC110" s="106">
        <f>$AB$110*$J$110</f>
        <v>0</v>
      </c>
      <c r="AK110" s="63" t="s">
        <v>1582</v>
      </c>
      <c r="AM110" s="63" t="s">
        <v>1578</v>
      </c>
      <c r="AN110" s="63" t="s">
        <v>1536</v>
      </c>
      <c r="AR110" s="63" t="s">
        <v>1577</v>
      </c>
      <c r="AX110" s="107">
        <f>IF($T$110="základní",$O$110,0)</f>
        <v>4100</v>
      </c>
      <c r="AY110" s="107">
        <f>IF($T$110="snížená",$O$110,0)</f>
        <v>0</v>
      </c>
      <c r="AZ110" s="107">
        <f>IF($T$110="zákl. přenesená",$O$110,0)</f>
        <v>0</v>
      </c>
      <c r="BA110" s="107">
        <f>IF($T$110="sníž. přenesená",$O$110,0)</f>
        <v>0</v>
      </c>
      <c r="BB110" s="107">
        <f>IF($T$110="nulová",$O$110,0)</f>
        <v>0</v>
      </c>
      <c r="BC110" s="63" t="s">
        <v>1501</v>
      </c>
      <c r="BD110" s="107">
        <f>ROUND($U$110*$J$110,2)</f>
        <v>4100</v>
      </c>
      <c r="BE110" s="63" t="s">
        <v>1582</v>
      </c>
      <c r="BF110" s="63" t="s">
        <v>1748</v>
      </c>
    </row>
    <row r="111" spans="1:58" s="3" customFormat="1" ht="27" customHeight="1">
      <c r="A111" s="16"/>
      <c r="B111" s="113" t="s">
        <v>1597</v>
      </c>
      <c r="C111" s="113" t="s">
        <v>1651</v>
      </c>
      <c r="D111" s="172" t="s">
        <v>971</v>
      </c>
      <c r="E111" s="438" t="s">
        <v>312</v>
      </c>
      <c r="F111" s="439"/>
      <c r="G111" s="439"/>
      <c r="H111" s="439"/>
      <c r="I111" s="113" t="s">
        <v>1738</v>
      </c>
      <c r="J111" s="115">
        <v>1</v>
      </c>
      <c r="K111" s="427">
        <v>154352.69999999998</v>
      </c>
      <c r="L111" s="428"/>
      <c r="M111" s="428"/>
      <c r="N111" s="429"/>
      <c r="O111" s="440">
        <f>ROUND($U$111*$J$111,2)</f>
        <v>154352.70000000001</v>
      </c>
      <c r="P111" s="441"/>
      <c r="Q111" s="99"/>
      <c r="R111" s="16"/>
      <c r="S111" s="103"/>
      <c r="T111" s="104" t="s">
        <v>1515</v>
      </c>
      <c r="U111" s="68">
        <f>$K$111+$L$111</f>
        <v>154352.69999999998</v>
      </c>
      <c r="V111" s="68">
        <f>ROUND($K$111*$J$111,2)</f>
        <v>154352.70000000001</v>
      </c>
      <c r="W111" s="68">
        <f>ROUND($L$111*$J$111,2)</f>
        <v>0</v>
      </c>
      <c r="Z111" s="105">
        <v>1</v>
      </c>
      <c r="AA111" s="105">
        <f>$Z$111*$J$111</f>
        <v>1</v>
      </c>
      <c r="AB111" s="105">
        <v>0</v>
      </c>
      <c r="AC111" s="106">
        <f>$AB$111*$J$111</f>
        <v>0</v>
      </c>
      <c r="AK111" s="63" t="s">
        <v>1654</v>
      </c>
      <c r="AM111" s="63" t="s">
        <v>1651</v>
      </c>
      <c r="AN111" s="63" t="s">
        <v>1536</v>
      </c>
      <c r="AR111" s="63" t="s">
        <v>1577</v>
      </c>
      <c r="AX111" s="107">
        <f>IF($T$111="základní",$O$111,0)</f>
        <v>154352.70000000001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154352.70000000001</v>
      </c>
      <c r="BE111" s="63" t="s">
        <v>1582</v>
      </c>
      <c r="BF111" s="63" t="s">
        <v>1750</v>
      </c>
    </row>
    <row r="112" spans="1:58" s="3" customFormat="1" ht="27" customHeight="1">
      <c r="A112" s="16"/>
      <c r="B112" s="113" t="s">
        <v>1760</v>
      </c>
      <c r="C112" s="113" t="s">
        <v>1651</v>
      </c>
      <c r="D112" s="172" t="s">
        <v>974</v>
      </c>
      <c r="E112" s="438" t="s">
        <v>1761</v>
      </c>
      <c r="F112" s="439"/>
      <c r="G112" s="439"/>
      <c r="H112" s="439"/>
      <c r="I112" s="113" t="s">
        <v>1738</v>
      </c>
      <c r="J112" s="115">
        <v>1</v>
      </c>
      <c r="K112" s="427">
        <v>76211.62</v>
      </c>
      <c r="L112" s="428"/>
      <c r="M112" s="428"/>
      <c r="N112" s="429"/>
      <c r="O112" s="440">
        <f>ROUND($U$112*$J$112,2)</f>
        <v>76211.62</v>
      </c>
      <c r="P112" s="441"/>
      <c r="Q112" s="99"/>
      <c r="R112" s="16"/>
      <c r="S112" s="103"/>
      <c r="T112" s="104" t="s">
        <v>1515</v>
      </c>
      <c r="U112" s="68">
        <f>$K$112+$L$112</f>
        <v>76211.62</v>
      </c>
      <c r="V112" s="68">
        <f>ROUND($K$112*$J$112,2)</f>
        <v>76211.62</v>
      </c>
      <c r="W112" s="68">
        <f>ROUND($L$112*$J$112,2)</f>
        <v>0</v>
      </c>
      <c r="Z112" s="105">
        <v>1</v>
      </c>
      <c r="AA112" s="105">
        <f>$Z$112*$J$112</f>
        <v>1</v>
      </c>
      <c r="AB112" s="105">
        <v>0</v>
      </c>
      <c r="AC112" s="106">
        <f>$AB$112*$J$112</f>
        <v>0</v>
      </c>
      <c r="AK112" s="63" t="s">
        <v>1654</v>
      </c>
      <c r="AM112" s="63" t="s">
        <v>1651</v>
      </c>
      <c r="AN112" s="63" t="s">
        <v>1536</v>
      </c>
      <c r="AR112" s="63" t="s">
        <v>1577</v>
      </c>
      <c r="AX112" s="107">
        <f>IF($T$112="základní",$O$112,0)</f>
        <v>76211.62</v>
      </c>
      <c r="AY112" s="107">
        <f>IF($T$112="snížená",$O$112,0)</f>
        <v>0</v>
      </c>
      <c r="AZ112" s="107">
        <f>IF($T$112="zákl. přenesená",$O$112,0)</f>
        <v>0</v>
      </c>
      <c r="BA112" s="107">
        <f>IF($T$112="sníž. přenesená",$O$112,0)</f>
        <v>0</v>
      </c>
      <c r="BB112" s="107">
        <f>IF($T$112="nulová",$O$112,0)</f>
        <v>0</v>
      </c>
      <c r="BC112" s="63" t="s">
        <v>1501</v>
      </c>
      <c r="BD112" s="107">
        <f>ROUND($U$112*$J$112,2)</f>
        <v>76211.62</v>
      </c>
      <c r="BE112" s="63" t="s">
        <v>1582</v>
      </c>
      <c r="BF112" s="63" t="s">
        <v>1762</v>
      </c>
    </row>
    <row r="113" spans="1:58" s="3" customFormat="1" ht="15.75" customHeight="1">
      <c r="A113" s="16"/>
      <c r="B113" s="113" t="s">
        <v>1601</v>
      </c>
      <c r="C113" s="113" t="s">
        <v>1651</v>
      </c>
      <c r="D113" s="172" t="s">
        <v>1006</v>
      </c>
      <c r="E113" s="438" t="s">
        <v>1763</v>
      </c>
      <c r="F113" s="439"/>
      <c r="G113" s="439"/>
      <c r="H113" s="439"/>
      <c r="I113" s="113" t="s">
        <v>1738</v>
      </c>
      <c r="J113" s="115">
        <v>1</v>
      </c>
      <c r="K113" s="427">
        <v>2460</v>
      </c>
      <c r="L113" s="428"/>
      <c r="M113" s="428"/>
      <c r="N113" s="429"/>
      <c r="O113" s="440">
        <f>ROUND($U$113*$J$113,2)</f>
        <v>2460</v>
      </c>
      <c r="P113" s="441"/>
      <c r="Q113" s="99"/>
      <c r="R113" s="16"/>
      <c r="S113" s="103"/>
      <c r="T113" s="104" t="s">
        <v>1515</v>
      </c>
      <c r="U113" s="68">
        <f>$K$113+$L$113</f>
        <v>2460</v>
      </c>
      <c r="V113" s="68">
        <f>ROUND($K$113*$J$113,2)</f>
        <v>2460</v>
      </c>
      <c r="W113" s="68">
        <f>ROUND($L$113*$J$113,2)</f>
        <v>0</v>
      </c>
      <c r="Z113" s="105">
        <v>1.0800000000000001E-2</v>
      </c>
      <c r="AA113" s="105">
        <f>$Z$113*$J$113</f>
        <v>1.0800000000000001E-2</v>
      </c>
      <c r="AB113" s="105">
        <v>0</v>
      </c>
      <c r="AC113" s="106">
        <f>$AB$113*$J$113</f>
        <v>0</v>
      </c>
      <c r="AK113" s="63" t="s">
        <v>1654</v>
      </c>
      <c r="AM113" s="63" t="s">
        <v>1651</v>
      </c>
      <c r="AN113" s="63" t="s">
        <v>1536</v>
      </c>
      <c r="AR113" s="63" t="s">
        <v>1577</v>
      </c>
      <c r="AX113" s="107">
        <f>IF($T$113="základní",$O$113,0)</f>
        <v>2460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2460</v>
      </c>
      <c r="BE113" s="63" t="s">
        <v>1582</v>
      </c>
      <c r="BF113" s="63" t="s">
        <v>1764</v>
      </c>
    </row>
    <row r="114" spans="1:58" s="3" customFormat="1" ht="15.75" customHeight="1">
      <c r="A114" s="16"/>
      <c r="B114" s="100" t="s">
        <v>1765</v>
      </c>
      <c r="C114" s="100" t="s">
        <v>1578</v>
      </c>
      <c r="D114" s="98" t="s">
        <v>1766</v>
      </c>
      <c r="E114" s="431" t="s">
        <v>1767</v>
      </c>
      <c r="F114" s="432"/>
      <c r="G114" s="432"/>
      <c r="H114" s="432"/>
      <c r="I114" s="100" t="s">
        <v>1618</v>
      </c>
      <c r="J114" s="101">
        <v>0.185</v>
      </c>
      <c r="K114" s="424">
        <v>1967.9999999999998</v>
      </c>
      <c r="L114" s="425"/>
      <c r="M114" s="425"/>
      <c r="N114" s="426"/>
      <c r="O114" s="383">
        <f>ROUND($U$114*$J$114,2)</f>
        <v>364.08</v>
      </c>
      <c r="P114" s="432"/>
      <c r="Q114" s="99" t="s">
        <v>1595</v>
      </c>
      <c r="R114" s="16"/>
      <c r="S114" s="103"/>
      <c r="T114" s="104" t="s">
        <v>1515</v>
      </c>
      <c r="U114" s="68">
        <f>$K$114+$L$114</f>
        <v>1967.9999999999998</v>
      </c>
      <c r="V114" s="68">
        <f>ROUND($K$114*$J$114,2)</f>
        <v>364.08</v>
      </c>
      <c r="W114" s="68">
        <f>ROUND($L$114*$J$114,2)</f>
        <v>0</v>
      </c>
      <c r="Z114" s="105">
        <v>0</v>
      </c>
      <c r="AA114" s="105">
        <f>$Z$114*$J$114</f>
        <v>0</v>
      </c>
      <c r="AB114" s="105">
        <v>0</v>
      </c>
      <c r="AC114" s="106">
        <f>$AB$114*$J$114</f>
        <v>0</v>
      </c>
      <c r="AK114" s="63" t="s">
        <v>1582</v>
      </c>
      <c r="AM114" s="63" t="s">
        <v>1578</v>
      </c>
      <c r="AN114" s="63" t="s">
        <v>1536</v>
      </c>
      <c r="AR114" s="63" t="s">
        <v>1577</v>
      </c>
      <c r="AX114" s="107">
        <f>IF($T$114="základní",$O$114,0)</f>
        <v>364.08</v>
      </c>
      <c r="AY114" s="107">
        <f>IF($T$114="snížená",$O$114,0)</f>
        <v>0</v>
      </c>
      <c r="AZ114" s="107">
        <f>IF($T$114="zákl. přenesená",$O$114,0)</f>
        <v>0</v>
      </c>
      <c r="BA114" s="107">
        <f>IF($T$114="sníž. přenesená",$O$114,0)</f>
        <v>0</v>
      </c>
      <c r="BB114" s="107">
        <f>IF($T$114="nulová",$O$114,0)</f>
        <v>0</v>
      </c>
      <c r="BC114" s="63" t="s">
        <v>1501</v>
      </c>
      <c r="BD114" s="107">
        <f>ROUND($U$114*$J$114,2)</f>
        <v>364.08</v>
      </c>
      <c r="BE114" s="63" t="s">
        <v>1582</v>
      </c>
      <c r="BF114" s="63" t="s">
        <v>1769</v>
      </c>
    </row>
    <row r="115" spans="1:58" s="87" customFormat="1" ht="30.75" customHeight="1">
      <c r="A115" s="88"/>
      <c r="C115" s="96" t="s">
        <v>1557</v>
      </c>
      <c r="L115" s="433">
        <f>$BD$115</f>
        <v>14083.140000000001</v>
      </c>
      <c r="M115" s="434"/>
      <c r="N115" s="434"/>
      <c r="O115" s="435" t="s">
        <v>1576</v>
      </c>
      <c r="P115" s="434"/>
      <c r="R115" s="88"/>
      <c r="S115" s="91"/>
      <c r="V115" s="92">
        <f>SUM($V$116:$V$124)</f>
        <v>14083.140000000001</v>
      </c>
      <c r="W115" s="92">
        <f>SUM($W$116:$W$124)</f>
        <v>0</v>
      </c>
      <c r="Y115" s="93">
        <f>SUM($Y$116:$Y$124)</f>
        <v>0</v>
      </c>
      <c r="AA115" s="93">
        <f>SUM($AA$116:$AA$124)</f>
        <v>1.0158199999999999</v>
      </c>
      <c r="AC115" s="94">
        <f>SUM($AC$116:$AC$124)</f>
        <v>0</v>
      </c>
      <c r="AK115" s="90" t="s">
        <v>1536</v>
      </c>
      <c r="AM115" s="90" t="s">
        <v>1530</v>
      </c>
      <c r="AN115" s="90" t="s">
        <v>1501</v>
      </c>
      <c r="AR115" s="90" t="s">
        <v>1577</v>
      </c>
      <c r="BD115" s="95">
        <f>SUM($BD$116:$BD$124)</f>
        <v>14083.140000000001</v>
      </c>
    </row>
    <row r="116" spans="1:58" s="3" customFormat="1" ht="15.75" customHeight="1">
      <c r="A116" s="16"/>
      <c r="B116" s="100" t="s">
        <v>1605</v>
      </c>
      <c r="C116" s="100" t="s">
        <v>1578</v>
      </c>
      <c r="D116" s="162" t="s">
        <v>977</v>
      </c>
      <c r="E116" s="431" t="s">
        <v>1580</v>
      </c>
      <c r="F116" s="432"/>
      <c r="G116" s="432"/>
      <c r="H116" s="432"/>
      <c r="I116" s="100" t="s">
        <v>1581</v>
      </c>
      <c r="J116" s="101">
        <v>72</v>
      </c>
      <c r="K116" s="424">
        <v>122.99999999999999</v>
      </c>
      <c r="L116" s="425"/>
      <c r="M116" s="425"/>
      <c r="N116" s="426"/>
      <c r="O116" s="383">
        <f>ROUND($U$116*$J$116,2)</f>
        <v>8856</v>
      </c>
      <c r="P116" s="432"/>
      <c r="Q116" s="99"/>
      <c r="R116" s="16"/>
      <c r="S116" s="103"/>
      <c r="T116" s="104" t="s">
        <v>1515</v>
      </c>
      <c r="U116" s="68">
        <f>$K$116+$L$116</f>
        <v>122.99999999999999</v>
      </c>
      <c r="V116" s="68">
        <f>ROUND($K$116*$J$116,2)</f>
        <v>8856</v>
      </c>
      <c r="W116" s="68">
        <f>ROUND($L$116*$J$116,2)</f>
        <v>0</v>
      </c>
      <c r="Z116" s="105">
        <v>0</v>
      </c>
      <c r="AA116" s="105">
        <f>$Z$116*$J$116</f>
        <v>0</v>
      </c>
      <c r="AB116" s="105">
        <v>0</v>
      </c>
      <c r="AC116" s="106">
        <f>$AB$116*$J$116</f>
        <v>0</v>
      </c>
      <c r="AK116" s="63" t="s">
        <v>1582</v>
      </c>
      <c r="AM116" s="63" t="s">
        <v>1578</v>
      </c>
      <c r="AN116" s="63" t="s">
        <v>1536</v>
      </c>
      <c r="AR116" s="63" t="s">
        <v>1577</v>
      </c>
      <c r="AX116" s="107">
        <f>IF($T$116="základní",$O$116,0)</f>
        <v>8856</v>
      </c>
      <c r="AY116" s="107">
        <f>IF($T$116="snížená",$O$116,0)</f>
        <v>0</v>
      </c>
      <c r="AZ116" s="107">
        <f>IF($T$116="zákl. přenesená",$O$116,0)</f>
        <v>0</v>
      </c>
      <c r="BA116" s="107">
        <f>IF($T$116="sníž. přenesená",$O$116,0)</f>
        <v>0</v>
      </c>
      <c r="BB116" s="107">
        <f>IF($T$116="nulová",$O$116,0)</f>
        <v>0</v>
      </c>
      <c r="BC116" s="63" t="s">
        <v>1501</v>
      </c>
      <c r="BD116" s="107">
        <f>ROUND($U$116*$J$116,2)</f>
        <v>8856</v>
      </c>
      <c r="BE116" s="63" t="s">
        <v>1582</v>
      </c>
      <c r="BF116" s="63" t="s">
        <v>1583</v>
      </c>
    </row>
    <row r="117" spans="1:58" s="3" customFormat="1" ht="27" customHeight="1">
      <c r="A117" s="16"/>
      <c r="B117" s="100" t="s">
        <v>1609</v>
      </c>
      <c r="C117" s="100" t="s">
        <v>1578</v>
      </c>
      <c r="D117" s="162" t="s">
        <v>977</v>
      </c>
      <c r="E117" s="431" t="s">
        <v>1771</v>
      </c>
      <c r="F117" s="432"/>
      <c r="G117" s="432"/>
      <c r="H117" s="432"/>
      <c r="I117" s="100" t="s">
        <v>1581</v>
      </c>
      <c r="J117" s="101">
        <v>2</v>
      </c>
      <c r="K117" s="424">
        <v>205</v>
      </c>
      <c r="L117" s="425"/>
      <c r="M117" s="425"/>
      <c r="N117" s="426"/>
      <c r="O117" s="383">
        <f>ROUND($U$117*$J$117,2)</f>
        <v>410</v>
      </c>
      <c r="P117" s="432"/>
      <c r="Q117" s="99"/>
      <c r="R117" s="16"/>
      <c r="S117" s="103"/>
      <c r="T117" s="104" t="s">
        <v>1515</v>
      </c>
      <c r="U117" s="68">
        <f>$K$117+$L$117</f>
        <v>205</v>
      </c>
      <c r="V117" s="68">
        <f>ROUND($K$117*$J$117,2)</f>
        <v>410</v>
      </c>
      <c r="W117" s="68">
        <f>ROUND($L$117*$J$117,2)</f>
        <v>0</v>
      </c>
      <c r="Z117" s="105">
        <v>0</v>
      </c>
      <c r="AA117" s="105">
        <f>$Z$117*$J$117</f>
        <v>0</v>
      </c>
      <c r="AB117" s="105">
        <v>0</v>
      </c>
      <c r="AC117" s="106">
        <f>$AB$117*$J$117</f>
        <v>0</v>
      </c>
      <c r="AK117" s="63" t="s">
        <v>1582</v>
      </c>
      <c r="AM117" s="63" t="s">
        <v>1578</v>
      </c>
      <c r="AN117" s="63" t="s">
        <v>1536</v>
      </c>
      <c r="AR117" s="63" t="s">
        <v>1577</v>
      </c>
      <c r="AX117" s="107">
        <f>IF($T$117="základní",$O$117,0)</f>
        <v>410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410</v>
      </c>
      <c r="BE117" s="63" t="s">
        <v>1582</v>
      </c>
      <c r="BF117" s="63" t="s">
        <v>1772</v>
      </c>
    </row>
    <row r="118" spans="1:58" s="3" customFormat="1" ht="15.75" customHeight="1">
      <c r="A118" s="16"/>
      <c r="B118" s="100" t="s">
        <v>1613</v>
      </c>
      <c r="C118" s="100" t="s">
        <v>1578</v>
      </c>
      <c r="D118" s="162" t="s">
        <v>978</v>
      </c>
      <c r="E118" s="431" t="s">
        <v>1585</v>
      </c>
      <c r="F118" s="432"/>
      <c r="G118" s="432"/>
      <c r="H118" s="432"/>
      <c r="I118" s="100" t="s">
        <v>1581</v>
      </c>
      <c r="J118" s="101">
        <v>6</v>
      </c>
      <c r="K118" s="424">
        <v>122.99999999999999</v>
      </c>
      <c r="L118" s="425"/>
      <c r="M118" s="425"/>
      <c r="N118" s="426"/>
      <c r="O118" s="383">
        <f>ROUND($U$118*$J$118,2)</f>
        <v>738</v>
      </c>
      <c r="P118" s="432"/>
      <c r="Q118" s="99"/>
      <c r="R118" s="16"/>
      <c r="S118" s="103"/>
      <c r="T118" s="104" t="s">
        <v>1515</v>
      </c>
      <c r="U118" s="68">
        <f>$K$118+$L$118</f>
        <v>122.99999999999999</v>
      </c>
      <c r="V118" s="68">
        <f>ROUND($K$118*$J$118,2)</f>
        <v>738</v>
      </c>
      <c r="W118" s="68">
        <f>ROUND($L$118*$J$118,2)</f>
        <v>0</v>
      </c>
      <c r="Z118" s="105">
        <v>0</v>
      </c>
      <c r="AA118" s="105">
        <f>$Z$118*$J$118</f>
        <v>0</v>
      </c>
      <c r="AB118" s="105">
        <v>0</v>
      </c>
      <c r="AC118" s="106">
        <f>$AB$118*$J$118</f>
        <v>0</v>
      </c>
      <c r="AK118" s="63" t="s">
        <v>1582</v>
      </c>
      <c r="AM118" s="63" t="s">
        <v>1578</v>
      </c>
      <c r="AN118" s="63" t="s">
        <v>1536</v>
      </c>
      <c r="AR118" s="63" t="s">
        <v>1577</v>
      </c>
      <c r="AX118" s="107">
        <f>IF($T$118="základní",$O$118,0)</f>
        <v>738</v>
      </c>
      <c r="AY118" s="107">
        <f>IF($T$118="snížená",$O$118,0)</f>
        <v>0</v>
      </c>
      <c r="AZ118" s="107">
        <f>IF($T$118="zákl. přenesená",$O$118,0)</f>
        <v>0</v>
      </c>
      <c r="BA118" s="107">
        <f>IF($T$118="sníž. přenesená",$O$118,0)</f>
        <v>0</v>
      </c>
      <c r="BB118" s="107">
        <f>IF($T$118="nulová",$O$118,0)</f>
        <v>0</v>
      </c>
      <c r="BC118" s="63" t="s">
        <v>1501</v>
      </c>
      <c r="BD118" s="107">
        <f>ROUND($U$118*$J$118,2)</f>
        <v>738</v>
      </c>
      <c r="BE118" s="63" t="s">
        <v>1582</v>
      </c>
      <c r="BF118" s="63" t="s">
        <v>1586</v>
      </c>
    </row>
    <row r="119" spans="1:58" s="3" customFormat="1" ht="15.75" customHeight="1">
      <c r="A119" s="16"/>
      <c r="B119" s="100" t="s">
        <v>1505</v>
      </c>
      <c r="C119" s="100" t="s">
        <v>1578</v>
      </c>
      <c r="D119" s="162" t="s">
        <v>978</v>
      </c>
      <c r="E119" s="431" t="s">
        <v>1774</v>
      </c>
      <c r="F119" s="432"/>
      <c r="G119" s="432"/>
      <c r="H119" s="432"/>
      <c r="I119" s="100" t="s">
        <v>1581</v>
      </c>
      <c r="J119" s="101">
        <v>2</v>
      </c>
      <c r="K119" s="424">
        <v>205</v>
      </c>
      <c r="L119" s="425"/>
      <c r="M119" s="425"/>
      <c r="N119" s="426"/>
      <c r="O119" s="383">
        <f>ROUND($U$119*$J$119,2)</f>
        <v>410</v>
      </c>
      <c r="P119" s="432"/>
      <c r="Q119" s="99"/>
      <c r="R119" s="16"/>
      <c r="S119" s="103"/>
      <c r="T119" s="104" t="s">
        <v>1515</v>
      </c>
      <c r="U119" s="68">
        <f>$K$119+$L$119</f>
        <v>205</v>
      </c>
      <c r="V119" s="68">
        <f>ROUND($K$119*$J$119,2)</f>
        <v>410</v>
      </c>
      <c r="W119" s="68">
        <f>ROUND($L$119*$J$119,2)</f>
        <v>0</v>
      </c>
      <c r="Z119" s="105">
        <v>0</v>
      </c>
      <c r="AA119" s="105">
        <f>$Z$119*$J$119</f>
        <v>0</v>
      </c>
      <c r="AB119" s="105">
        <v>0</v>
      </c>
      <c r="AC119" s="106">
        <f>$AB$119*$J$119</f>
        <v>0</v>
      </c>
      <c r="AK119" s="63" t="s">
        <v>1582</v>
      </c>
      <c r="AM119" s="63" t="s">
        <v>1578</v>
      </c>
      <c r="AN119" s="63" t="s">
        <v>1536</v>
      </c>
      <c r="AR119" s="63" t="s">
        <v>1577</v>
      </c>
      <c r="AX119" s="107">
        <f>IF($T$119="základní",$O$119,0)</f>
        <v>410</v>
      </c>
      <c r="AY119" s="107">
        <f>IF($T$119="snížená",$O$119,0)</f>
        <v>0</v>
      </c>
      <c r="AZ119" s="107">
        <f>IF($T$119="zákl. přenesená",$O$119,0)</f>
        <v>0</v>
      </c>
      <c r="BA119" s="107">
        <f>IF($T$119="sníž. přenesená",$O$119,0)</f>
        <v>0</v>
      </c>
      <c r="BB119" s="107">
        <f>IF($T$119="nulová",$O$119,0)</f>
        <v>0</v>
      </c>
      <c r="BC119" s="63" t="s">
        <v>1501</v>
      </c>
      <c r="BD119" s="107">
        <f>ROUND($U$119*$J$119,2)</f>
        <v>410</v>
      </c>
      <c r="BE119" s="63" t="s">
        <v>1582</v>
      </c>
      <c r="BF119" s="63" t="s">
        <v>1775</v>
      </c>
    </row>
    <row r="120" spans="1:58" s="3" customFormat="1" ht="15.75" customHeight="1">
      <c r="A120" s="16"/>
      <c r="B120" s="100" t="s">
        <v>1776</v>
      </c>
      <c r="C120" s="100" t="s">
        <v>1578</v>
      </c>
      <c r="D120" s="162" t="s">
        <v>979</v>
      </c>
      <c r="E120" s="431" t="s">
        <v>1589</v>
      </c>
      <c r="F120" s="432"/>
      <c r="G120" s="432"/>
      <c r="H120" s="432"/>
      <c r="I120" s="100" t="s">
        <v>1581</v>
      </c>
      <c r="J120" s="101">
        <v>2</v>
      </c>
      <c r="K120" s="424">
        <v>164</v>
      </c>
      <c r="L120" s="425"/>
      <c r="M120" s="425"/>
      <c r="N120" s="426"/>
      <c r="O120" s="383">
        <f>ROUND($U$120*$J$120,2)</f>
        <v>328</v>
      </c>
      <c r="P120" s="432"/>
      <c r="Q120" s="99"/>
      <c r="R120" s="16"/>
      <c r="S120" s="103"/>
      <c r="T120" s="104" t="s">
        <v>1515</v>
      </c>
      <c r="U120" s="68">
        <f>$K$120+$L$120</f>
        <v>164</v>
      </c>
      <c r="V120" s="68">
        <f>ROUND($K$120*$J$120,2)</f>
        <v>328</v>
      </c>
      <c r="W120" s="68">
        <f>ROUND($L$120*$J$120,2)</f>
        <v>0</v>
      </c>
      <c r="Z120" s="105">
        <v>0</v>
      </c>
      <c r="AA120" s="105">
        <f>$Z$120*$J$120</f>
        <v>0</v>
      </c>
      <c r="AB120" s="105">
        <v>0</v>
      </c>
      <c r="AC120" s="106">
        <f>$AB$120*$J$120</f>
        <v>0</v>
      </c>
      <c r="AK120" s="63" t="s">
        <v>1582</v>
      </c>
      <c r="AM120" s="63" t="s">
        <v>1578</v>
      </c>
      <c r="AN120" s="63" t="s">
        <v>1536</v>
      </c>
      <c r="AR120" s="63" t="s">
        <v>1577</v>
      </c>
      <c r="AX120" s="107">
        <f>IF($T$120="základní",$O$120,0)</f>
        <v>328</v>
      </c>
      <c r="AY120" s="107">
        <f>IF($T$120="snížená",$O$120,0)</f>
        <v>0</v>
      </c>
      <c r="AZ120" s="107">
        <f>IF($T$120="zákl. přenesená",$O$120,0)</f>
        <v>0</v>
      </c>
      <c r="BA120" s="107">
        <f>IF($T$120="sníž. přenesená",$O$120,0)</f>
        <v>0</v>
      </c>
      <c r="BB120" s="107">
        <f>IF($T$120="nulová",$O$120,0)</f>
        <v>0</v>
      </c>
      <c r="BC120" s="63" t="s">
        <v>1501</v>
      </c>
      <c r="BD120" s="107">
        <f>ROUND($U$120*$J$120,2)</f>
        <v>328</v>
      </c>
      <c r="BE120" s="63" t="s">
        <v>1582</v>
      </c>
      <c r="BF120" s="63" t="s">
        <v>1590</v>
      </c>
    </row>
    <row r="121" spans="1:58" s="3" customFormat="1" ht="15.75" customHeight="1">
      <c r="A121" s="16"/>
      <c r="B121" s="100" t="s">
        <v>1777</v>
      </c>
      <c r="C121" s="100" t="s">
        <v>1578</v>
      </c>
      <c r="D121" s="98" t="s">
        <v>1778</v>
      </c>
      <c r="E121" s="431" t="s">
        <v>1779</v>
      </c>
      <c r="F121" s="432"/>
      <c r="G121" s="432"/>
      <c r="H121" s="432"/>
      <c r="I121" s="100" t="s">
        <v>1738</v>
      </c>
      <c r="J121" s="101">
        <v>14</v>
      </c>
      <c r="K121" s="424">
        <v>23.779999999999998</v>
      </c>
      <c r="L121" s="425"/>
      <c r="M121" s="425"/>
      <c r="N121" s="426"/>
      <c r="O121" s="383">
        <f>ROUND($U$121*$J$121,2)</f>
        <v>332.92</v>
      </c>
      <c r="P121" s="432"/>
      <c r="Q121" s="99" t="s">
        <v>1595</v>
      </c>
      <c r="R121" s="16"/>
      <c r="S121" s="103"/>
      <c r="T121" s="104" t="s">
        <v>1515</v>
      </c>
      <c r="U121" s="68">
        <f>$K$121+$L$121</f>
        <v>23.779999999999998</v>
      </c>
      <c r="V121" s="68">
        <f>ROUND($K$121*$J$121,2)</f>
        <v>332.92</v>
      </c>
      <c r="W121" s="68">
        <f>ROUND($L$121*$J$121,2)</f>
        <v>0</v>
      </c>
      <c r="Z121" s="105">
        <v>1.1299999999999999E-3</v>
      </c>
      <c r="AA121" s="105">
        <f>$Z$121*$J$121</f>
        <v>1.5820000000000001E-2</v>
      </c>
      <c r="AB121" s="105">
        <v>0</v>
      </c>
      <c r="AC121" s="106">
        <f>$AB$121*$J$121</f>
        <v>0</v>
      </c>
      <c r="AK121" s="63" t="s">
        <v>1582</v>
      </c>
      <c r="AM121" s="63" t="s">
        <v>1578</v>
      </c>
      <c r="AN121" s="63" t="s">
        <v>1536</v>
      </c>
      <c r="AR121" s="63" t="s">
        <v>1577</v>
      </c>
      <c r="AX121" s="107">
        <f>IF($T$121="základní",$O$121,0)</f>
        <v>332.92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332.92</v>
      </c>
      <c r="BE121" s="63" t="s">
        <v>1582</v>
      </c>
      <c r="BF121" s="63" t="s">
        <v>1780</v>
      </c>
    </row>
    <row r="122" spans="1:58" s="3" customFormat="1" ht="15.75" customHeight="1">
      <c r="A122" s="16"/>
      <c r="B122" s="113" t="s">
        <v>1781</v>
      </c>
      <c r="C122" s="113" t="s">
        <v>1651</v>
      </c>
      <c r="D122" s="172" t="s">
        <v>980</v>
      </c>
      <c r="E122" s="438" t="s">
        <v>1783</v>
      </c>
      <c r="F122" s="439"/>
      <c r="G122" s="439"/>
      <c r="H122" s="439"/>
      <c r="I122" s="113" t="s">
        <v>1594</v>
      </c>
      <c r="J122" s="115">
        <v>14</v>
      </c>
      <c r="K122" s="427">
        <v>57.4</v>
      </c>
      <c r="L122" s="428"/>
      <c r="M122" s="428"/>
      <c r="N122" s="429"/>
      <c r="O122" s="440">
        <f>ROUND($U$122*$J$122,2)</f>
        <v>803.6</v>
      </c>
      <c r="P122" s="441"/>
      <c r="Q122" s="99"/>
      <c r="R122" s="16"/>
      <c r="S122" s="103"/>
      <c r="T122" s="104" t="s">
        <v>1515</v>
      </c>
      <c r="U122" s="68">
        <f>$K$122+$L$122</f>
        <v>57.4</v>
      </c>
      <c r="V122" s="68">
        <f>ROUND($K$122*$J$122,2)</f>
        <v>803.6</v>
      </c>
      <c r="W122" s="68">
        <f>ROUND($L$122*$J$122,2)</f>
        <v>0</v>
      </c>
      <c r="Z122" s="105">
        <v>0</v>
      </c>
      <c r="AA122" s="105">
        <f>$Z$122*$J$122</f>
        <v>0</v>
      </c>
      <c r="AB122" s="105">
        <v>0</v>
      </c>
      <c r="AC122" s="106">
        <f>$AB$122*$J$122</f>
        <v>0</v>
      </c>
      <c r="AK122" s="63" t="s">
        <v>1654</v>
      </c>
      <c r="AM122" s="63" t="s">
        <v>1651</v>
      </c>
      <c r="AN122" s="63" t="s">
        <v>1536</v>
      </c>
      <c r="AR122" s="63" t="s">
        <v>1577</v>
      </c>
      <c r="AX122" s="107">
        <f>IF($T$122="základní",$O$122,0)</f>
        <v>803.6</v>
      </c>
      <c r="AY122" s="107">
        <f>IF($T$122="snížená",$O$122,0)</f>
        <v>0</v>
      </c>
      <c r="AZ122" s="107">
        <f>IF($T$122="zákl. přenesená",$O$122,0)</f>
        <v>0</v>
      </c>
      <c r="BA122" s="107">
        <f>IF($T$122="sníž. přenesená",$O$122,0)</f>
        <v>0</v>
      </c>
      <c r="BB122" s="107">
        <f>IF($T$122="nulová",$O$122,0)</f>
        <v>0</v>
      </c>
      <c r="BC122" s="63" t="s">
        <v>1501</v>
      </c>
      <c r="BD122" s="107">
        <f>ROUND($U$122*$J$122,2)</f>
        <v>803.6</v>
      </c>
      <c r="BE122" s="63" t="s">
        <v>1582</v>
      </c>
      <c r="BF122" s="63" t="s">
        <v>1784</v>
      </c>
    </row>
    <row r="123" spans="1:58" s="3" customFormat="1" ht="27" customHeight="1">
      <c r="A123" s="16"/>
      <c r="B123" s="100" t="s">
        <v>1785</v>
      </c>
      <c r="C123" s="100" t="s">
        <v>1578</v>
      </c>
      <c r="D123" s="162" t="s">
        <v>981</v>
      </c>
      <c r="E123" s="431" t="s">
        <v>1787</v>
      </c>
      <c r="F123" s="432"/>
      <c r="G123" s="432"/>
      <c r="H123" s="432"/>
      <c r="I123" s="100" t="s">
        <v>1738</v>
      </c>
      <c r="J123" s="101">
        <v>1</v>
      </c>
      <c r="K123" s="424">
        <v>2050</v>
      </c>
      <c r="L123" s="425"/>
      <c r="M123" s="425"/>
      <c r="N123" s="426"/>
      <c r="O123" s="383">
        <f>ROUND($U$123*$J$123,2)</f>
        <v>2050</v>
      </c>
      <c r="P123" s="432"/>
      <c r="Q123" s="99"/>
      <c r="R123" s="16"/>
      <c r="S123" s="103"/>
      <c r="T123" s="104" t="s">
        <v>1515</v>
      </c>
      <c r="U123" s="68">
        <f>$K$123+$L$123</f>
        <v>2050</v>
      </c>
      <c r="V123" s="68">
        <f>ROUND($K$123*$J$123,2)</f>
        <v>2050</v>
      </c>
      <c r="W123" s="68">
        <f>ROUND($L$123*$J$123,2)</f>
        <v>0</v>
      </c>
      <c r="Z123" s="105">
        <v>1</v>
      </c>
      <c r="AA123" s="105">
        <f>$Z$123*$J$123</f>
        <v>1</v>
      </c>
      <c r="AB123" s="105">
        <v>0</v>
      </c>
      <c r="AC123" s="106">
        <f>$AB$123*$J$123</f>
        <v>0</v>
      </c>
      <c r="AK123" s="63" t="s">
        <v>1582</v>
      </c>
      <c r="AM123" s="63" t="s">
        <v>1578</v>
      </c>
      <c r="AN123" s="63" t="s">
        <v>1536</v>
      </c>
      <c r="AR123" s="63" t="s">
        <v>1577</v>
      </c>
      <c r="AX123" s="107">
        <f>IF($T$123="základní",$O$123,0)</f>
        <v>2050</v>
      </c>
      <c r="AY123" s="107">
        <f>IF($T$123="snížená",$O$123,0)</f>
        <v>0</v>
      </c>
      <c r="AZ123" s="107">
        <f>IF($T$123="zákl. přenesená",$O$123,0)</f>
        <v>0</v>
      </c>
      <c r="BA123" s="107">
        <f>IF($T$123="sníž. přenesená",$O$123,0)</f>
        <v>0</v>
      </c>
      <c r="BB123" s="107">
        <f>IF($T$123="nulová",$O$123,0)</f>
        <v>0</v>
      </c>
      <c r="BC123" s="63" t="s">
        <v>1501</v>
      </c>
      <c r="BD123" s="107">
        <f>ROUND($U$123*$J$123,2)</f>
        <v>2050</v>
      </c>
      <c r="BE123" s="63" t="s">
        <v>1582</v>
      </c>
      <c r="BF123" s="63" t="s">
        <v>1788</v>
      </c>
    </row>
    <row r="124" spans="1:58" s="3" customFormat="1" ht="27" customHeight="1">
      <c r="A124" s="16"/>
      <c r="B124" s="100" t="s">
        <v>1495</v>
      </c>
      <c r="C124" s="100" t="s">
        <v>1578</v>
      </c>
      <c r="D124" s="98" t="s">
        <v>1789</v>
      </c>
      <c r="E124" s="431" t="s">
        <v>1790</v>
      </c>
      <c r="F124" s="432"/>
      <c r="G124" s="432"/>
      <c r="H124" s="432"/>
      <c r="I124" s="100" t="s">
        <v>1618</v>
      </c>
      <c r="J124" s="101">
        <v>0.188</v>
      </c>
      <c r="K124" s="424">
        <v>822.45999999999992</v>
      </c>
      <c r="L124" s="425"/>
      <c r="M124" s="425"/>
      <c r="N124" s="426"/>
      <c r="O124" s="383">
        <f>ROUND($U$124*$J$124,2)</f>
        <v>154.62</v>
      </c>
      <c r="P124" s="432"/>
      <c r="Q124" s="99" t="s">
        <v>1595</v>
      </c>
      <c r="R124" s="16"/>
      <c r="S124" s="103"/>
      <c r="T124" s="104" t="s">
        <v>1515</v>
      </c>
      <c r="U124" s="68">
        <f>$K$124+$L$124</f>
        <v>822.45999999999992</v>
      </c>
      <c r="V124" s="68">
        <f>ROUND($K$124*$J$124,2)</f>
        <v>154.62</v>
      </c>
      <c r="W124" s="68">
        <f>ROUND($L$124*$J$124,2)</f>
        <v>0</v>
      </c>
      <c r="Z124" s="105">
        <v>0</v>
      </c>
      <c r="AA124" s="105">
        <f>$Z$124*$J$124</f>
        <v>0</v>
      </c>
      <c r="AB124" s="105">
        <v>0</v>
      </c>
      <c r="AC124" s="106">
        <f>$AB$124*$J$124</f>
        <v>0</v>
      </c>
      <c r="AK124" s="63" t="s">
        <v>1582</v>
      </c>
      <c r="AM124" s="63" t="s">
        <v>1578</v>
      </c>
      <c r="AN124" s="63" t="s">
        <v>1536</v>
      </c>
      <c r="AR124" s="63" t="s">
        <v>1577</v>
      </c>
      <c r="AX124" s="107">
        <f>IF($T$124="základní",$O$124,0)</f>
        <v>154.62</v>
      </c>
      <c r="AY124" s="107">
        <f>IF($T$124="snížená",$O$124,0)</f>
        <v>0</v>
      </c>
      <c r="AZ124" s="107">
        <f>IF($T$124="zákl. přenesená",$O$124,0)</f>
        <v>0</v>
      </c>
      <c r="BA124" s="107">
        <f>IF($T$124="sníž. přenesená",$O$124,0)</f>
        <v>0</v>
      </c>
      <c r="BB124" s="107">
        <f>IF($T$124="nulová",$O$124,0)</f>
        <v>0</v>
      </c>
      <c r="BC124" s="63" t="s">
        <v>1501</v>
      </c>
      <c r="BD124" s="107">
        <f>ROUND($U$124*$J$124,2)</f>
        <v>154.62</v>
      </c>
      <c r="BE124" s="63" t="s">
        <v>1582</v>
      </c>
      <c r="BF124" s="63" t="s">
        <v>1791</v>
      </c>
    </row>
    <row r="125" spans="1:58" s="87" customFormat="1" ht="30.75" customHeight="1">
      <c r="A125" s="88"/>
      <c r="C125" s="96" t="s">
        <v>1558</v>
      </c>
      <c r="L125" s="433">
        <f>$BD$125</f>
        <v>18081.559999999998</v>
      </c>
      <c r="M125" s="434"/>
      <c r="N125" s="434"/>
      <c r="O125" s="435" t="s">
        <v>1576</v>
      </c>
      <c r="P125" s="434"/>
      <c r="R125" s="88"/>
      <c r="S125" s="91"/>
      <c r="V125" s="92">
        <f>SUM($V$126:$V$139)</f>
        <v>18081.559999999998</v>
      </c>
      <c r="W125" s="92">
        <f>SUM($W$126:$W$139)</f>
        <v>0</v>
      </c>
      <c r="Y125" s="93">
        <f>SUM($Y$126:$Y$139)</f>
        <v>0</v>
      </c>
      <c r="AA125" s="93">
        <f>SUM($AA$126:$AA$139)</f>
        <v>0.48555999999999999</v>
      </c>
      <c r="AC125" s="94">
        <f>SUM($AC$126:$AC$139)</f>
        <v>0</v>
      </c>
      <c r="AK125" s="90" t="s">
        <v>1536</v>
      </c>
      <c r="AM125" s="90" t="s">
        <v>1530</v>
      </c>
      <c r="AN125" s="90" t="s">
        <v>1501</v>
      </c>
      <c r="AR125" s="90" t="s">
        <v>1577</v>
      </c>
      <c r="BD125" s="95">
        <f>SUM($BD$126:$BD$139)</f>
        <v>18081.559999999998</v>
      </c>
    </row>
    <row r="126" spans="1:58" s="3" customFormat="1" ht="27" customHeight="1">
      <c r="A126" s="16"/>
      <c r="B126" s="100" t="s">
        <v>1582</v>
      </c>
      <c r="C126" s="100" t="s">
        <v>1578</v>
      </c>
      <c r="D126" s="98" t="s">
        <v>1792</v>
      </c>
      <c r="E126" s="431" t="s">
        <v>1793</v>
      </c>
      <c r="F126" s="432"/>
      <c r="G126" s="432"/>
      <c r="H126" s="432"/>
      <c r="I126" s="100" t="s">
        <v>1648</v>
      </c>
      <c r="J126" s="101">
        <v>6</v>
      </c>
      <c r="K126" s="424">
        <v>91.839999999999989</v>
      </c>
      <c r="L126" s="425"/>
      <c r="M126" s="425"/>
      <c r="N126" s="426"/>
      <c r="O126" s="383">
        <f>ROUND($U$126*$J$126,2)</f>
        <v>551.04</v>
      </c>
      <c r="P126" s="432"/>
      <c r="Q126" s="99" t="s">
        <v>1595</v>
      </c>
      <c r="R126" s="16"/>
      <c r="S126" s="103"/>
      <c r="T126" s="104" t="s">
        <v>1515</v>
      </c>
      <c r="U126" s="68">
        <f>$K$126+$L$126</f>
        <v>91.839999999999989</v>
      </c>
      <c r="V126" s="68">
        <f>ROUND($K$126*$J$126,2)</f>
        <v>551.04</v>
      </c>
      <c r="W126" s="68">
        <f>ROUND($L$126*$J$126,2)</f>
        <v>0</v>
      </c>
      <c r="Z126" s="105">
        <v>1.48E-3</v>
      </c>
      <c r="AA126" s="105">
        <f>$Z$126*$J$126</f>
        <v>8.879999999999999E-3</v>
      </c>
      <c r="AB126" s="105">
        <v>0</v>
      </c>
      <c r="AC126" s="106">
        <f>$AB$126*$J$126</f>
        <v>0</v>
      </c>
      <c r="AK126" s="63" t="s">
        <v>1582</v>
      </c>
      <c r="AM126" s="63" t="s">
        <v>1578</v>
      </c>
      <c r="AN126" s="63" t="s">
        <v>1536</v>
      </c>
      <c r="AR126" s="63" t="s">
        <v>1577</v>
      </c>
      <c r="AX126" s="107">
        <f>IF($T$126="základní",$O$126,0)</f>
        <v>551.04</v>
      </c>
      <c r="AY126" s="107">
        <f>IF($T$126="snížená",$O$126,0)</f>
        <v>0</v>
      </c>
      <c r="AZ126" s="107">
        <f>IF($T$126="zákl. přenesená",$O$126,0)</f>
        <v>0</v>
      </c>
      <c r="BA126" s="107">
        <f>IF($T$126="sníž. přenesená",$O$126,0)</f>
        <v>0</v>
      </c>
      <c r="BB126" s="107">
        <f>IF($T$126="nulová",$O$126,0)</f>
        <v>0</v>
      </c>
      <c r="BC126" s="63" t="s">
        <v>1501</v>
      </c>
      <c r="BD126" s="107">
        <f>ROUND($U$126*$J$126,2)</f>
        <v>551.04</v>
      </c>
      <c r="BE126" s="63" t="s">
        <v>1582</v>
      </c>
      <c r="BF126" s="63" t="s">
        <v>1794</v>
      </c>
    </row>
    <row r="127" spans="1:58" s="3" customFormat="1" ht="27" customHeight="1">
      <c r="A127" s="16"/>
      <c r="B127" s="100" t="s">
        <v>1799</v>
      </c>
      <c r="C127" s="100" t="s">
        <v>1578</v>
      </c>
      <c r="D127" s="98" t="s">
        <v>1800</v>
      </c>
      <c r="E127" s="431" t="s">
        <v>1801</v>
      </c>
      <c r="F127" s="432"/>
      <c r="G127" s="432"/>
      <c r="H127" s="432"/>
      <c r="I127" s="100" t="s">
        <v>1648</v>
      </c>
      <c r="J127" s="101">
        <v>2</v>
      </c>
      <c r="K127" s="424">
        <v>122.17999999999999</v>
      </c>
      <c r="L127" s="425"/>
      <c r="M127" s="425"/>
      <c r="N127" s="426"/>
      <c r="O127" s="383">
        <f>ROUND($U$127*$J$127,2)</f>
        <v>244.36</v>
      </c>
      <c r="P127" s="432"/>
      <c r="Q127" s="99" t="s">
        <v>1595</v>
      </c>
      <c r="R127" s="16"/>
      <c r="S127" s="103"/>
      <c r="T127" s="104" t="s">
        <v>1515</v>
      </c>
      <c r="U127" s="68">
        <f>$K$127+$L$127</f>
        <v>122.17999999999999</v>
      </c>
      <c r="V127" s="68">
        <f>ROUND($K$127*$J$127,2)</f>
        <v>244.36</v>
      </c>
      <c r="W127" s="68">
        <f>ROUND($L$127*$J$127,2)</f>
        <v>0</v>
      </c>
      <c r="Z127" s="105">
        <v>2.96E-3</v>
      </c>
      <c r="AA127" s="105">
        <f>$Z$127*$J$127</f>
        <v>5.9199999999999999E-3</v>
      </c>
      <c r="AB127" s="105">
        <v>0</v>
      </c>
      <c r="AC127" s="106">
        <f>$AB$127*$J$127</f>
        <v>0</v>
      </c>
      <c r="AK127" s="63" t="s">
        <v>1582</v>
      </c>
      <c r="AM127" s="63" t="s">
        <v>1578</v>
      </c>
      <c r="AN127" s="63" t="s">
        <v>1536</v>
      </c>
      <c r="AR127" s="63" t="s">
        <v>1577</v>
      </c>
      <c r="AX127" s="107">
        <f>IF($T$127="základní",$O$127,0)</f>
        <v>244.36</v>
      </c>
      <c r="AY127" s="107">
        <f>IF($T$127="snížená",$O$127,0)</f>
        <v>0</v>
      </c>
      <c r="AZ127" s="107">
        <f>IF($T$127="zákl. přenesená",$O$127,0)</f>
        <v>0</v>
      </c>
      <c r="BA127" s="107">
        <f>IF($T$127="sníž. přenesená",$O$127,0)</f>
        <v>0</v>
      </c>
      <c r="BB127" s="107">
        <f>IF($T$127="nulová",$O$127,0)</f>
        <v>0</v>
      </c>
      <c r="BC127" s="63" t="s">
        <v>1501</v>
      </c>
      <c r="BD127" s="107">
        <f>ROUND($U$127*$J$127,2)</f>
        <v>244.36</v>
      </c>
      <c r="BE127" s="63" t="s">
        <v>1582</v>
      </c>
      <c r="BF127" s="63" t="s">
        <v>1802</v>
      </c>
    </row>
    <row r="128" spans="1:58" s="3" customFormat="1" ht="27" customHeight="1">
      <c r="A128" s="16"/>
      <c r="B128" s="100" t="s">
        <v>1803</v>
      </c>
      <c r="C128" s="100" t="s">
        <v>1578</v>
      </c>
      <c r="D128" s="98" t="s">
        <v>1804</v>
      </c>
      <c r="E128" s="431" t="s">
        <v>1805</v>
      </c>
      <c r="F128" s="432"/>
      <c r="G128" s="432"/>
      <c r="H128" s="432"/>
      <c r="I128" s="100" t="s">
        <v>1648</v>
      </c>
      <c r="J128" s="101">
        <v>10</v>
      </c>
      <c r="K128" s="424">
        <v>137.76</v>
      </c>
      <c r="L128" s="425"/>
      <c r="M128" s="425"/>
      <c r="N128" s="426"/>
      <c r="O128" s="383">
        <f>ROUND($U$128*$J$128,2)</f>
        <v>1377.6</v>
      </c>
      <c r="P128" s="432"/>
      <c r="Q128" s="99" t="s">
        <v>1595</v>
      </c>
      <c r="R128" s="16"/>
      <c r="S128" s="103"/>
      <c r="T128" s="104" t="s">
        <v>1515</v>
      </c>
      <c r="U128" s="68">
        <f>$K$128+$L$128</f>
        <v>137.76</v>
      </c>
      <c r="V128" s="68">
        <f>ROUND($K$128*$J$128,2)</f>
        <v>1377.6</v>
      </c>
      <c r="W128" s="68">
        <f>ROUND($L$128*$J$128,2)</f>
        <v>0</v>
      </c>
      <c r="Z128" s="105">
        <v>3.7299999999999998E-3</v>
      </c>
      <c r="AA128" s="105">
        <f>$Z$128*$J$128</f>
        <v>3.73E-2</v>
      </c>
      <c r="AB128" s="105">
        <v>0</v>
      </c>
      <c r="AC128" s="106">
        <f>$AB$128*$J$128</f>
        <v>0</v>
      </c>
      <c r="AK128" s="63" t="s">
        <v>1582</v>
      </c>
      <c r="AM128" s="63" t="s">
        <v>1578</v>
      </c>
      <c r="AN128" s="63" t="s">
        <v>1536</v>
      </c>
      <c r="AR128" s="63" t="s">
        <v>1577</v>
      </c>
      <c r="AX128" s="107">
        <f>IF($T$128="základní",$O$128,0)</f>
        <v>1377.6</v>
      </c>
      <c r="AY128" s="107">
        <f>IF($T$128="snížená",$O$128,0)</f>
        <v>0</v>
      </c>
      <c r="AZ128" s="107">
        <f>IF($T$128="zákl. přenesená",$O$128,0)</f>
        <v>0</v>
      </c>
      <c r="BA128" s="107">
        <f>IF($T$128="sníž. přenesená",$O$128,0)</f>
        <v>0</v>
      </c>
      <c r="BB128" s="107">
        <f>IF($T$128="nulová",$O$128,0)</f>
        <v>0</v>
      </c>
      <c r="BC128" s="63" t="s">
        <v>1501</v>
      </c>
      <c r="BD128" s="107">
        <f>ROUND($U$128*$J$128,2)</f>
        <v>1377.6</v>
      </c>
      <c r="BE128" s="63" t="s">
        <v>1582</v>
      </c>
      <c r="BF128" s="63" t="s">
        <v>1806</v>
      </c>
    </row>
    <row r="129" spans="1:58" s="3" customFormat="1" ht="27" customHeight="1">
      <c r="A129" s="16"/>
      <c r="B129" s="100" t="s">
        <v>1957</v>
      </c>
      <c r="C129" s="100" t="s">
        <v>1578</v>
      </c>
      <c r="D129" s="98" t="s">
        <v>2032</v>
      </c>
      <c r="E129" s="431" t="s">
        <v>2033</v>
      </c>
      <c r="F129" s="432"/>
      <c r="G129" s="432"/>
      <c r="H129" s="432"/>
      <c r="I129" s="100" t="s">
        <v>1648</v>
      </c>
      <c r="J129" s="101">
        <v>20</v>
      </c>
      <c r="K129" s="424">
        <v>150.06</v>
      </c>
      <c r="L129" s="425"/>
      <c r="M129" s="425"/>
      <c r="N129" s="426"/>
      <c r="O129" s="383">
        <f>ROUND($U$129*$J$129,2)</f>
        <v>3001.2</v>
      </c>
      <c r="P129" s="432"/>
      <c r="Q129" s="99" t="s">
        <v>1595</v>
      </c>
      <c r="R129" s="16"/>
      <c r="S129" s="103"/>
      <c r="T129" s="104" t="s">
        <v>1515</v>
      </c>
      <c r="U129" s="68">
        <f>$K$129+$L$129</f>
        <v>150.06</v>
      </c>
      <c r="V129" s="68">
        <f>ROUND($K$129*$J$129,2)</f>
        <v>3001.2</v>
      </c>
      <c r="W129" s="68">
        <f>ROUND($L$129*$J$129,2)</f>
        <v>0</v>
      </c>
      <c r="Z129" s="105">
        <v>4.3600000000000002E-3</v>
      </c>
      <c r="AA129" s="105">
        <f>$Z$129*$J$129</f>
        <v>8.72E-2</v>
      </c>
      <c r="AB129" s="105">
        <v>0</v>
      </c>
      <c r="AC129" s="106">
        <f>$AB$129*$J$129</f>
        <v>0</v>
      </c>
      <c r="AK129" s="63" t="s">
        <v>1582</v>
      </c>
      <c r="AM129" s="63" t="s">
        <v>1578</v>
      </c>
      <c r="AN129" s="63" t="s">
        <v>1536</v>
      </c>
      <c r="AR129" s="63" t="s">
        <v>1577</v>
      </c>
      <c r="AX129" s="107">
        <f>IF($T$129="základní",$O$129,0)</f>
        <v>3001.2</v>
      </c>
      <c r="AY129" s="107">
        <f>IF($T$129="snížená",$O$129,0)</f>
        <v>0</v>
      </c>
      <c r="AZ129" s="107">
        <f>IF($T$129="zákl. přenesená",$O$129,0)</f>
        <v>0</v>
      </c>
      <c r="BA129" s="107">
        <f>IF($T$129="sníž. přenesená",$O$129,0)</f>
        <v>0</v>
      </c>
      <c r="BB129" s="107">
        <f>IF($T$129="nulová",$O$129,0)</f>
        <v>0</v>
      </c>
      <c r="BC129" s="63" t="s">
        <v>1501</v>
      </c>
      <c r="BD129" s="107">
        <f>ROUND($U$129*$J$129,2)</f>
        <v>3001.2</v>
      </c>
      <c r="BE129" s="63" t="s">
        <v>1582</v>
      </c>
      <c r="BF129" s="63" t="s">
        <v>313</v>
      </c>
    </row>
    <row r="130" spans="1:58" s="3" customFormat="1" ht="27" customHeight="1">
      <c r="A130" s="16"/>
      <c r="B130" s="100" t="s">
        <v>1815</v>
      </c>
      <c r="C130" s="100" t="s">
        <v>1578</v>
      </c>
      <c r="D130" s="98" t="s">
        <v>1816</v>
      </c>
      <c r="E130" s="431" t="s">
        <v>1817</v>
      </c>
      <c r="F130" s="432"/>
      <c r="G130" s="432"/>
      <c r="H130" s="432"/>
      <c r="I130" s="100" t="s">
        <v>1594</v>
      </c>
      <c r="J130" s="101">
        <v>2</v>
      </c>
      <c r="K130" s="424">
        <v>124.63999999999999</v>
      </c>
      <c r="L130" s="425"/>
      <c r="M130" s="425"/>
      <c r="N130" s="426"/>
      <c r="O130" s="383">
        <f>ROUND($U$130*$J$130,2)</f>
        <v>249.28</v>
      </c>
      <c r="P130" s="432"/>
      <c r="Q130" s="99" t="s">
        <v>1595</v>
      </c>
      <c r="R130" s="16"/>
      <c r="S130" s="103"/>
      <c r="T130" s="104" t="s">
        <v>1515</v>
      </c>
      <c r="U130" s="68">
        <f>$K$130+$L$130</f>
        <v>124.63999999999999</v>
      </c>
      <c r="V130" s="68">
        <f>ROUND($K$130*$J$130,2)</f>
        <v>249.28</v>
      </c>
      <c r="W130" s="68">
        <f>ROUND($L$130*$J$130,2)</f>
        <v>0</v>
      </c>
      <c r="Z130" s="105">
        <v>0</v>
      </c>
      <c r="AA130" s="105">
        <f>$Z$130*$J$130</f>
        <v>0</v>
      </c>
      <c r="AB130" s="105">
        <v>0</v>
      </c>
      <c r="AC130" s="106">
        <f>$AB$130*$J$130</f>
        <v>0</v>
      </c>
      <c r="AK130" s="63" t="s">
        <v>1582</v>
      </c>
      <c r="AM130" s="63" t="s">
        <v>1578</v>
      </c>
      <c r="AN130" s="63" t="s">
        <v>1536</v>
      </c>
      <c r="AR130" s="63" t="s">
        <v>1577</v>
      </c>
      <c r="AX130" s="107">
        <f>IF($T$130="základní",$O$130,0)</f>
        <v>249.28</v>
      </c>
      <c r="AY130" s="107">
        <f>IF($T$130="snížená",$O$130,0)</f>
        <v>0</v>
      </c>
      <c r="AZ130" s="107">
        <f>IF($T$130="zákl. přenesená",$O$130,0)</f>
        <v>0</v>
      </c>
      <c r="BA130" s="107">
        <f>IF($T$130="sníž. přenesená",$O$130,0)</f>
        <v>0</v>
      </c>
      <c r="BB130" s="107">
        <f>IF($T$130="nulová",$O$130,0)</f>
        <v>0</v>
      </c>
      <c r="BC130" s="63" t="s">
        <v>1501</v>
      </c>
      <c r="BD130" s="107">
        <f>ROUND($U$130*$J$130,2)</f>
        <v>249.28</v>
      </c>
      <c r="BE130" s="63" t="s">
        <v>1582</v>
      </c>
      <c r="BF130" s="63" t="s">
        <v>1818</v>
      </c>
    </row>
    <row r="131" spans="1:58" s="3" customFormat="1" ht="27" customHeight="1">
      <c r="A131" s="16"/>
      <c r="B131" s="100" t="s">
        <v>2045</v>
      </c>
      <c r="C131" s="100" t="s">
        <v>1578</v>
      </c>
      <c r="D131" s="98" t="s">
        <v>2046</v>
      </c>
      <c r="E131" s="431" t="s">
        <v>2047</v>
      </c>
      <c r="F131" s="432"/>
      <c r="G131" s="432"/>
      <c r="H131" s="432"/>
      <c r="I131" s="100" t="s">
        <v>1648</v>
      </c>
      <c r="J131" s="101">
        <v>24</v>
      </c>
      <c r="K131" s="424">
        <v>195.98</v>
      </c>
      <c r="L131" s="425"/>
      <c r="M131" s="425"/>
      <c r="N131" s="426"/>
      <c r="O131" s="383">
        <f>ROUND($U$131*$J$131,2)</f>
        <v>4703.5200000000004</v>
      </c>
      <c r="P131" s="432"/>
      <c r="Q131" s="99" t="s">
        <v>1595</v>
      </c>
      <c r="R131" s="16"/>
      <c r="S131" s="103"/>
      <c r="T131" s="104" t="s">
        <v>1515</v>
      </c>
      <c r="U131" s="68">
        <f>$K$131+$L$131</f>
        <v>195.98</v>
      </c>
      <c r="V131" s="68">
        <f>ROUND($K$131*$J$131,2)</f>
        <v>4703.5200000000004</v>
      </c>
      <c r="W131" s="68">
        <f>ROUND($L$131*$J$131,2)</f>
        <v>0</v>
      </c>
      <c r="Z131" s="105">
        <v>6.4999999999999997E-3</v>
      </c>
      <c r="AA131" s="105">
        <f>$Z$131*$J$131</f>
        <v>0.156</v>
      </c>
      <c r="AB131" s="105">
        <v>0</v>
      </c>
      <c r="AC131" s="106">
        <f>$AB$131*$J$131</f>
        <v>0</v>
      </c>
      <c r="AK131" s="63" t="s">
        <v>1582</v>
      </c>
      <c r="AM131" s="63" t="s">
        <v>1578</v>
      </c>
      <c r="AN131" s="63" t="s">
        <v>1536</v>
      </c>
      <c r="AR131" s="63" t="s">
        <v>1577</v>
      </c>
      <c r="AX131" s="107">
        <f>IF($T$131="základní",$O$131,0)</f>
        <v>4703.5200000000004</v>
      </c>
      <c r="AY131" s="107">
        <f>IF($T$131="snížená",$O$131,0)</f>
        <v>0</v>
      </c>
      <c r="AZ131" s="107">
        <f>IF($T$131="zákl. přenesená",$O$131,0)</f>
        <v>0</v>
      </c>
      <c r="BA131" s="107">
        <f>IF($T$131="sníž. přenesená",$O$131,0)</f>
        <v>0</v>
      </c>
      <c r="BB131" s="107">
        <f>IF($T$131="nulová",$O$131,0)</f>
        <v>0</v>
      </c>
      <c r="BC131" s="63" t="s">
        <v>1501</v>
      </c>
      <c r="BD131" s="107">
        <f>ROUND($U$131*$J$131,2)</f>
        <v>4703.5200000000004</v>
      </c>
      <c r="BE131" s="63" t="s">
        <v>1582</v>
      </c>
      <c r="BF131" s="63" t="s">
        <v>2048</v>
      </c>
    </row>
    <row r="132" spans="1:58" s="3" customFormat="1" ht="27" customHeight="1">
      <c r="A132" s="16"/>
      <c r="B132" s="100" t="s">
        <v>1819</v>
      </c>
      <c r="C132" s="100" t="s">
        <v>1578</v>
      </c>
      <c r="D132" s="98" t="s">
        <v>1820</v>
      </c>
      <c r="E132" s="431" t="s">
        <v>1821</v>
      </c>
      <c r="F132" s="432"/>
      <c r="G132" s="432"/>
      <c r="H132" s="432"/>
      <c r="I132" s="100" t="s">
        <v>1648</v>
      </c>
      <c r="J132" s="101">
        <v>20</v>
      </c>
      <c r="K132" s="424">
        <v>241.07999999999998</v>
      </c>
      <c r="L132" s="425"/>
      <c r="M132" s="425"/>
      <c r="N132" s="426"/>
      <c r="O132" s="383">
        <f>ROUND($U$132*$J$132,2)</f>
        <v>4821.6000000000004</v>
      </c>
      <c r="P132" s="432"/>
      <c r="Q132" s="99" t="s">
        <v>1595</v>
      </c>
      <c r="R132" s="16"/>
      <c r="S132" s="103"/>
      <c r="T132" s="104" t="s">
        <v>1515</v>
      </c>
      <c r="U132" s="68">
        <f>$K$132+$L$132</f>
        <v>241.07999999999998</v>
      </c>
      <c r="V132" s="68">
        <f>ROUND($K$132*$J$132,2)</f>
        <v>4821.6000000000004</v>
      </c>
      <c r="W132" s="68">
        <f>ROUND($L$132*$J$132,2)</f>
        <v>0</v>
      </c>
      <c r="Z132" s="105">
        <v>8.8800000000000007E-3</v>
      </c>
      <c r="AA132" s="105">
        <f>$Z$132*$J$132</f>
        <v>0.17760000000000001</v>
      </c>
      <c r="AB132" s="105">
        <v>0</v>
      </c>
      <c r="AC132" s="106">
        <f>$AB$132*$J$132</f>
        <v>0</v>
      </c>
      <c r="AK132" s="63" t="s">
        <v>1582</v>
      </c>
      <c r="AM132" s="63" t="s">
        <v>1578</v>
      </c>
      <c r="AN132" s="63" t="s">
        <v>1536</v>
      </c>
      <c r="AR132" s="63" t="s">
        <v>1577</v>
      </c>
      <c r="AX132" s="107">
        <f>IF($T$132="základní",$O$132,0)</f>
        <v>4821.6000000000004</v>
      </c>
      <c r="AY132" s="107">
        <f>IF($T$132="snížená",$O$132,0)</f>
        <v>0</v>
      </c>
      <c r="AZ132" s="107">
        <f>IF($T$132="zákl. přenesená",$O$132,0)</f>
        <v>0</v>
      </c>
      <c r="BA132" s="107">
        <f>IF($T$132="sníž. přenesená",$O$132,0)</f>
        <v>0</v>
      </c>
      <c r="BB132" s="107">
        <f>IF($T$132="nulová",$O$132,0)</f>
        <v>0</v>
      </c>
      <c r="BC132" s="63" t="s">
        <v>1501</v>
      </c>
      <c r="BD132" s="107">
        <f>ROUND($U$132*$J$132,2)</f>
        <v>4821.6000000000004</v>
      </c>
      <c r="BE132" s="63" t="s">
        <v>1582</v>
      </c>
      <c r="BF132" s="63" t="s">
        <v>1822</v>
      </c>
    </row>
    <row r="133" spans="1:58" s="3" customFormat="1" ht="39" customHeight="1">
      <c r="A133" s="16"/>
      <c r="B133" s="100" t="s">
        <v>1835</v>
      </c>
      <c r="C133" s="100" t="s">
        <v>1578</v>
      </c>
      <c r="D133" s="98" t="s">
        <v>1836</v>
      </c>
      <c r="E133" s="431" t="s">
        <v>1837</v>
      </c>
      <c r="F133" s="432"/>
      <c r="G133" s="432"/>
      <c r="H133" s="432"/>
      <c r="I133" s="100" t="s">
        <v>1594</v>
      </c>
      <c r="J133" s="101">
        <v>2</v>
      </c>
      <c r="K133" s="424">
        <v>226.32</v>
      </c>
      <c r="L133" s="425"/>
      <c r="M133" s="425"/>
      <c r="N133" s="426"/>
      <c r="O133" s="383">
        <f>ROUND($U$133*$J$133,2)</f>
        <v>452.64</v>
      </c>
      <c r="P133" s="432"/>
      <c r="Q133" s="99" t="s">
        <v>1595</v>
      </c>
      <c r="R133" s="16"/>
      <c r="S133" s="103"/>
      <c r="T133" s="104" t="s">
        <v>1515</v>
      </c>
      <c r="U133" s="68">
        <f>$K$133+$L$133</f>
        <v>226.32</v>
      </c>
      <c r="V133" s="68">
        <f>ROUND($K$133*$J$133,2)</f>
        <v>452.64</v>
      </c>
      <c r="W133" s="68">
        <f>ROUND($L$133*$J$133,2)</f>
        <v>0</v>
      </c>
      <c r="Z133" s="105">
        <v>1.14E-3</v>
      </c>
      <c r="AA133" s="105">
        <f>$Z$133*$J$133</f>
        <v>2.2799999999999999E-3</v>
      </c>
      <c r="AB133" s="105">
        <v>0</v>
      </c>
      <c r="AC133" s="106">
        <f>$AB$133*$J$133</f>
        <v>0</v>
      </c>
      <c r="AK133" s="63" t="s">
        <v>1582</v>
      </c>
      <c r="AM133" s="63" t="s">
        <v>1578</v>
      </c>
      <c r="AN133" s="63" t="s">
        <v>1536</v>
      </c>
      <c r="AR133" s="63" t="s">
        <v>1577</v>
      </c>
      <c r="AX133" s="107">
        <f>IF($T$133="základní",$O$133,0)</f>
        <v>452.64</v>
      </c>
      <c r="AY133" s="107">
        <f>IF($T$133="snížená",$O$133,0)</f>
        <v>0</v>
      </c>
      <c r="AZ133" s="107">
        <f>IF($T$133="zákl. přenesená",$O$133,0)</f>
        <v>0</v>
      </c>
      <c r="BA133" s="107">
        <f>IF($T$133="sníž. přenesená",$O$133,0)</f>
        <v>0</v>
      </c>
      <c r="BB133" s="107">
        <f>IF($T$133="nulová",$O$133,0)</f>
        <v>0</v>
      </c>
      <c r="BC133" s="63" t="s">
        <v>1501</v>
      </c>
      <c r="BD133" s="107">
        <f>ROUND($U$133*$J$133,2)</f>
        <v>452.64</v>
      </c>
      <c r="BE133" s="63" t="s">
        <v>1582</v>
      </c>
      <c r="BF133" s="63" t="s">
        <v>1838</v>
      </c>
    </row>
    <row r="134" spans="1:58" s="3" customFormat="1" ht="39" customHeight="1">
      <c r="A134" s="16"/>
      <c r="B134" s="100" t="s">
        <v>1843</v>
      </c>
      <c r="C134" s="100" t="s">
        <v>1578</v>
      </c>
      <c r="D134" s="98" t="s">
        <v>1844</v>
      </c>
      <c r="E134" s="431" t="s">
        <v>1845</v>
      </c>
      <c r="F134" s="432"/>
      <c r="G134" s="432"/>
      <c r="H134" s="432"/>
      <c r="I134" s="100" t="s">
        <v>1594</v>
      </c>
      <c r="J134" s="101">
        <v>2</v>
      </c>
      <c r="K134" s="424">
        <v>295.2</v>
      </c>
      <c r="L134" s="425"/>
      <c r="M134" s="425"/>
      <c r="N134" s="426"/>
      <c r="O134" s="383">
        <f>ROUND($U$134*$J$134,2)</f>
        <v>590.4</v>
      </c>
      <c r="P134" s="432"/>
      <c r="Q134" s="99" t="s">
        <v>1595</v>
      </c>
      <c r="R134" s="16"/>
      <c r="S134" s="103"/>
      <c r="T134" s="104" t="s">
        <v>1515</v>
      </c>
      <c r="U134" s="68">
        <f>$K$134+$L$134</f>
        <v>295.2</v>
      </c>
      <c r="V134" s="68">
        <f>ROUND($K$134*$J$134,2)</f>
        <v>590.4</v>
      </c>
      <c r="W134" s="68">
        <f>ROUND($L$134*$J$134,2)</f>
        <v>0</v>
      </c>
      <c r="Z134" s="105">
        <v>1.49E-3</v>
      </c>
      <c r="AA134" s="105">
        <f>$Z$134*$J$134</f>
        <v>2.98E-3</v>
      </c>
      <c r="AB134" s="105">
        <v>0</v>
      </c>
      <c r="AC134" s="106">
        <f>$AB$134*$J$134</f>
        <v>0</v>
      </c>
      <c r="AK134" s="63" t="s">
        <v>1582</v>
      </c>
      <c r="AM134" s="63" t="s">
        <v>1578</v>
      </c>
      <c r="AN134" s="63" t="s">
        <v>1536</v>
      </c>
      <c r="AR134" s="63" t="s">
        <v>1577</v>
      </c>
      <c r="AX134" s="107">
        <f>IF($T$134="základní",$O$134,0)</f>
        <v>590.4</v>
      </c>
      <c r="AY134" s="107">
        <f>IF($T$134="snížená",$O$134,0)</f>
        <v>0</v>
      </c>
      <c r="AZ134" s="107">
        <f>IF($T$134="zákl. přenesená",$O$134,0)</f>
        <v>0</v>
      </c>
      <c r="BA134" s="107">
        <f>IF($T$134="sníž. přenesená",$O$134,0)</f>
        <v>0</v>
      </c>
      <c r="BB134" s="107">
        <f>IF($T$134="nulová",$O$134,0)</f>
        <v>0</v>
      </c>
      <c r="BC134" s="63" t="s">
        <v>1501</v>
      </c>
      <c r="BD134" s="107">
        <f>ROUND($U$134*$J$134,2)</f>
        <v>590.4</v>
      </c>
      <c r="BE134" s="63" t="s">
        <v>1582</v>
      </c>
      <c r="BF134" s="63" t="s">
        <v>1846</v>
      </c>
    </row>
    <row r="135" spans="1:58" s="3" customFormat="1" ht="39" customHeight="1">
      <c r="A135" s="16"/>
      <c r="B135" s="100" t="s">
        <v>1972</v>
      </c>
      <c r="C135" s="100" t="s">
        <v>1578</v>
      </c>
      <c r="D135" s="98" t="s">
        <v>2053</v>
      </c>
      <c r="E135" s="431" t="s">
        <v>2054</v>
      </c>
      <c r="F135" s="432"/>
      <c r="G135" s="432"/>
      <c r="H135" s="432"/>
      <c r="I135" s="100" t="s">
        <v>1594</v>
      </c>
      <c r="J135" s="101">
        <v>2</v>
      </c>
      <c r="K135" s="424">
        <v>472.32</v>
      </c>
      <c r="L135" s="425"/>
      <c r="M135" s="425"/>
      <c r="N135" s="426"/>
      <c r="O135" s="383">
        <f>ROUND($U$135*$J$135,2)</f>
        <v>944.64</v>
      </c>
      <c r="P135" s="432"/>
      <c r="Q135" s="99" t="s">
        <v>1595</v>
      </c>
      <c r="R135" s="16"/>
      <c r="S135" s="103"/>
      <c r="T135" s="104" t="s">
        <v>1515</v>
      </c>
      <c r="U135" s="68">
        <f>$K$135+$L$135</f>
        <v>472.32</v>
      </c>
      <c r="V135" s="68">
        <f>ROUND($K$135*$J$135,2)</f>
        <v>944.64</v>
      </c>
      <c r="W135" s="68">
        <f>ROUND($L$135*$J$135,2)</f>
        <v>0</v>
      </c>
      <c r="Z135" s="105">
        <v>2.3700000000000001E-3</v>
      </c>
      <c r="AA135" s="105">
        <f>$Z$135*$J$135</f>
        <v>4.7400000000000003E-3</v>
      </c>
      <c r="AB135" s="105">
        <v>0</v>
      </c>
      <c r="AC135" s="106">
        <f>$AB$135*$J$135</f>
        <v>0</v>
      </c>
      <c r="AK135" s="63" t="s">
        <v>1582</v>
      </c>
      <c r="AM135" s="63" t="s">
        <v>1578</v>
      </c>
      <c r="AN135" s="63" t="s">
        <v>1536</v>
      </c>
      <c r="AR135" s="63" t="s">
        <v>1577</v>
      </c>
      <c r="AX135" s="107">
        <f>IF($T$135="základní",$O$135,0)</f>
        <v>944.64</v>
      </c>
      <c r="AY135" s="107">
        <f>IF($T$135="snížená",$O$135,0)</f>
        <v>0</v>
      </c>
      <c r="AZ135" s="107">
        <f>IF($T$135="zákl. přenesená",$O$135,0)</f>
        <v>0</v>
      </c>
      <c r="BA135" s="107">
        <f>IF($T$135="sníž. přenesená",$O$135,0)</f>
        <v>0</v>
      </c>
      <c r="BB135" s="107">
        <f>IF($T$135="nulová",$O$135,0)</f>
        <v>0</v>
      </c>
      <c r="BC135" s="63" t="s">
        <v>1501</v>
      </c>
      <c r="BD135" s="107">
        <f>ROUND($U$135*$J$135,2)</f>
        <v>944.64</v>
      </c>
      <c r="BE135" s="63" t="s">
        <v>1582</v>
      </c>
      <c r="BF135" s="63" t="s">
        <v>314</v>
      </c>
    </row>
    <row r="136" spans="1:58" s="3" customFormat="1" ht="27" customHeight="1">
      <c r="A136" s="16"/>
      <c r="B136" s="100" t="s">
        <v>1494</v>
      </c>
      <c r="C136" s="100" t="s">
        <v>1578</v>
      </c>
      <c r="D136" s="98" t="s">
        <v>1858</v>
      </c>
      <c r="E136" s="431" t="s">
        <v>1859</v>
      </c>
      <c r="F136" s="432"/>
      <c r="G136" s="432"/>
      <c r="H136" s="432"/>
      <c r="I136" s="100" t="s">
        <v>1594</v>
      </c>
      <c r="J136" s="101">
        <v>2</v>
      </c>
      <c r="K136" s="424">
        <v>129.56</v>
      </c>
      <c r="L136" s="425"/>
      <c r="M136" s="425"/>
      <c r="N136" s="426"/>
      <c r="O136" s="383">
        <f>ROUND($U$136*$J$136,2)</f>
        <v>259.12</v>
      </c>
      <c r="P136" s="432"/>
      <c r="Q136" s="99" t="s">
        <v>1595</v>
      </c>
      <c r="R136" s="16"/>
      <c r="S136" s="103"/>
      <c r="T136" s="104" t="s">
        <v>1515</v>
      </c>
      <c r="U136" s="68">
        <f>$K$136+$L$136</f>
        <v>129.56</v>
      </c>
      <c r="V136" s="68">
        <f>ROUND($K$136*$J$136,2)</f>
        <v>259.12</v>
      </c>
      <c r="W136" s="68">
        <f>ROUND($L$136*$J$136,2)</f>
        <v>0</v>
      </c>
      <c r="Z136" s="105">
        <v>1.33E-3</v>
      </c>
      <c r="AA136" s="105">
        <f>$Z$136*$J$136</f>
        <v>2.66E-3</v>
      </c>
      <c r="AB136" s="105">
        <v>0</v>
      </c>
      <c r="AC136" s="106">
        <f>$AB$136*$J$136</f>
        <v>0</v>
      </c>
      <c r="AK136" s="63" t="s">
        <v>1582</v>
      </c>
      <c r="AM136" s="63" t="s">
        <v>1578</v>
      </c>
      <c r="AN136" s="63" t="s">
        <v>1536</v>
      </c>
      <c r="AR136" s="63" t="s">
        <v>1577</v>
      </c>
      <c r="AX136" s="107">
        <f>IF($T$136="základní",$O$136,0)</f>
        <v>259.12</v>
      </c>
      <c r="AY136" s="107">
        <f>IF($T$136="snížená",$O$136,0)</f>
        <v>0</v>
      </c>
      <c r="AZ136" s="107">
        <f>IF($T$136="zákl. přenesená",$O$136,0)</f>
        <v>0</v>
      </c>
      <c r="BA136" s="107">
        <f>IF($T$136="sníž. přenesená",$O$136,0)</f>
        <v>0</v>
      </c>
      <c r="BB136" s="107">
        <f>IF($T$136="nulová",$O$136,0)</f>
        <v>0</v>
      </c>
      <c r="BC136" s="63" t="s">
        <v>1501</v>
      </c>
      <c r="BD136" s="107">
        <f>ROUND($U$136*$J$136,2)</f>
        <v>259.12</v>
      </c>
      <c r="BE136" s="63" t="s">
        <v>1582</v>
      </c>
      <c r="BF136" s="63" t="s">
        <v>1860</v>
      </c>
    </row>
    <row r="137" spans="1:58" s="3" customFormat="1" ht="27" customHeight="1">
      <c r="A137" s="16"/>
      <c r="B137" s="100" t="s">
        <v>1861</v>
      </c>
      <c r="C137" s="100" t="s">
        <v>1578</v>
      </c>
      <c r="D137" s="98" t="s">
        <v>1862</v>
      </c>
      <c r="E137" s="431" t="s">
        <v>1863</v>
      </c>
      <c r="F137" s="432"/>
      <c r="G137" s="432"/>
      <c r="H137" s="432"/>
      <c r="I137" s="100" t="s">
        <v>1648</v>
      </c>
      <c r="J137" s="101">
        <v>38</v>
      </c>
      <c r="K137" s="424">
        <v>8.1999999999999993</v>
      </c>
      <c r="L137" s="425"/>
      <c r="M137" s="425"/>
      <c r="N137" s="426"/>
      <c r="O137" s="383">
        <f>ROUND($U$137*$J$137,2)</f>
        <v>311.60000000000002</v>
      </c>
      <c r="P137" s="432"/>
      <c r="Q137" s="99" t="s">
        <v>1595</v>
      </c>
      <c r="R137" s="16"/>
      <c r="S137" s="103"/>
      <c r="T137" s="104" t="s">
        <v>1515</v>
      </c>
      <c r="U137" s="68">
        <f>$K$137+$L$137</f>
        <v>8.1999999999999993</v>
      </c>
      <c r="V137" s="68">
        <f>ROUND($K$137*$J$137,2)</f>
        <v>311.60000000000002</v>
      </c>
      <c r="W137" s="68">
        <f>ROUND($L$137*$J$137,2)</f>
        <v>0</v>
      </c>
      <c r="Z137" s="105">
        <v>0</v>
      </c>
      <c r="AA137" s="105">
        <f>$Z$137*$J$137</f>
        <v>0</v>
      </c>
      <c r="AB137" s="105">
        <v>0</v>
      </c>
      <c r="AC137" s="106">
        <f>$AB$137*$J$137</f>
        <v>0</v>
      </c>
      <c r="AK137" s="63" t="s">
        <v>1582</v>
      </c>
      <c r="AM137" s="63" t="s">
        <v>1578</v>
      </c>
      <c r="AN137" s="63" t="s">
        <v>1536</v>
      </c>
      <c r="AR137" s="63" t="s">
        <v>1577</v>
      </c>
      <c r="AX137" s="107">
        <f>IF($T$137="základní",$O$137,0)</f>
        <v>311.60000000000002</v>
      </c>
      <c r="AY137" s="107">
        <f>IF($T$137="snížená",$O$137,0)</f>
        <v>0</v>
      </c>
      <c r="AZ137" s="107">
        <f>IF($T$137="zákl. přenesená",$O$137,0)</f>
        <v>0</v>
      </c>
      <c r="BA137" s="107">
        <f>IF($T$137="sníž. přenesená",$O$137,0)</f>
        <v>0</v>
      </c>
      <c r="BB137" s="107">
        <f>IF($T$137="nulová",$O$137,0)</f>
        <v>0</v>
      </c>
      <c r="BC137" s="63" t="s">
        <v>1501</v>
      </c>
      <c r="BD137" s="107">
        <f>ROUND($U$137*$J$137,2)</f>
        <v>311.60000000000002</v>
      </c>
      <c r="BE137" s="63" t="s">
        <v>1582</v>
      </c>
      <c r="BF137" s="63" t="s">
        <v>1864</v>
      </c>
    </row>
    <row r="138" spans="1:58" s="3" customFormat="1" ht="27" customHeight="1">
      <c r="A138" s="16"/>
      <c r="B138" s="100" t="s">
        <v>1865</v>
      </c>
      <c r="C138" s="100" t="s">
        <v>1578</v>
      </c>
      <c r="D138" s="98" t="s">
        <v>1866</v>
      </c>
      <c r="E138" s="431" t="s">
        <v>1867</v>
      </c>
      <c r="F138" s="432"/>
      <c r="G138" s="432"/>
      <c r="H138" s="432"/>
      <c r="I138" s="100" t="s">
        <v>1648</v>
      </c>
      <c r="J138" s="101">
        <v>44</v>
      </c>
      <c r="K138" s="424">
        <v>5.7399999999999993</v>
      </c>
      <c r="L138" s="425"/>
      <c r="M138" s="425"/>
      <c r="N138" s="426"/>
      <c r="O138" s="383">
        <f>ROUND($U$138*$J$138,2)</f>
        <v>252.56</v>
      </c>
      <c r="P138" s="432"/>
      <c r="Q138" s="99" t="s">
        <v>1595</v>
      </c>
      <c r="R138" s="16"/>
      <c r="S138" s="103"/>
      <c r="T138" s="104" t="s">
        <v>1515</v>
      </c>
      <c r="U138" s="68">
        <f>$K$138+$L$138</f>
        <v>5.7399999999999993</v>
      </c>
      <c r="V138" s="68">
        <f>ROUND($K$138*$J$138,2)</f>
        <v>252.56</v>
      </c>
      <c r="W138" s="68">
        <f>ROUND($L$138*$J$138,2)</f>
        <v>0</v>
      </c>
      <c r="Z138" s="105">
        <v>0</v>
      </c>
      <c r="AA138" s="105">
        <f>$Z$138*$J$138</f>
        <v>0</v>
      </c>
      <c r="AB138" s="105">
        <v>0</v>
      </c>
      <c r="AC138" s="106">
        <f>$AB$138*$J$138</f>
        <v>0</v>
      </c>
      <c r="AK138" s="63" t="s">
        <v>1582</v>
      </c>
      <c r="AM138" s="63" t="s">
        <v>1578</v>
      </c>
      <c r="AN138" s="63" t="s">
        <v>1536</v>
      </c>
      <c r="AR138" s="63" t="s">
        <v>1577</v>
      </c>
      <c r="AX138" s="107">
        <f>IF($T$138="základní",$O$138,0)</f>
        <v>252.56</v>
      </c>
      <c r="AY138" s="107">
        <f>IF($T$138="snížená",$O$138,0)</f>
        <v>0</v>
      </c>
      <c r="AZ138" s="107">
        <f>IF($T$138="zákl. přenesená",$O$138,0)</f>
        <v>0</v>
      </c>
      <c r="BA138" s="107">
        <f>IF($T$138="sníž. přenesená",$O$138,0)</f>
        <v>0</v>
      </c>
      <c r="BB138" s="107">
        <f>IF($T$138="nulová",$O$138,0)</f>
        <v>0</v>
      </c>
      <c r="BC138" s="63" t="s">
        <v>1501</v>
      </c>
      <c r="BD138" s="107">
        <f>ROUND($U$138*$J$138,2)</f>
        <v>252.56</v>
      </c>
      <c r="BE138" s="63" t="s">
        <v>1582</v>
      </c>
      <c r="BF138" s="63" t="s">
        <v>1868</v>
      </c>
    </row>
    <row r="139" spans="1:58" s="3" customFormat="1" ht="27" customHeight="1">
      <c r="A139" s="16"/>
      <c r="B139" s="100" t="s">
        <v>1877</v>
      </c>
      <c r="C139" s="100" t="s">
        <v>1578</v>
      </c>
      <c r="D139" s="98" t="s">
        <v>1878</v>
      </c>
      <c r="E139" s="431" t="s">
        <v>1879</v>
      </c>
      <c r="F139" s="432"/>
      <c r="G139" s="432"/>
      <c r="H139" s="432"/>
      <c r="I139" s="100" t="s">
        <v>1618</v>
      </c>
      <c r="J139" s="101">
        <v>0.48599999999999999</v>
      </c>
      <c r="K139" s="424">
        <v>662.56</v>
      </c>
      <c r="L139" s="425"/>
      <c r="M139" s="425"/>
      <c r="N139" s="426"/>
      <c r="O139" s="383">
        <f>ROUND($U$139*$J$139,2)</f>
        <v>322</v>
      </c>
      <c r="P139" s="432"/>
      <c r="Q139" s="99" t="s">
        <v>1595</v>
      </c>
      <c r="R139" s="16"/>
      <c r="S139" s="103"/>
      <c r="T139" s="104" t="s">
        <v>1515</v>
      </c>
      <c r="U139" s="68">
        <f>$K$139+$L$139</f>
        <v>662.56</v>
      </c>
      <c r="V139" s="68">
        <f>ROUND($K$139*$J$139,2)</f>
        <v>322</v>
      </c>
      <c r="W139" s="68">
        <f>ROUND($L$139*$J$139,2)</f>
        <v>0</v>
      </c>
      <c r="Z139" s="105">
        <v>0</v>
      </c>
      <c r="AA139" s="105">
        <f>$Z$139*$J$139</f>
        <v>0</v>
      </c>
      <c r="AB139" s="105">
        <v>0</v>
      </c>
      <c r="AC139" s="106">
        <f>$AB$139*$J$139</f>
        <v>0</v>
      </c>
      <c r="AK139" s="63" t="s">
        <v>1582</v>
      </c>
      <c r="AM139" s="63" t="s">
        <v>1578</v>
      </c>
      <c r="AN139" s="63" t="s">
        <v>1536</v>
      </c>
      <c r="AR139" s="63" t="s">
        <v>1577</v>
      </c>
      <c r="AX139" s="107">
        <f>IF($T$139="základní",$O$139,0)</f>
        <v>322</v>
      </c>
      <c r="AY139" s="107">
        <f>IF($T$139="snížená",$O$139,0)</f>
        <v>0</v>
      </c>
      <c r="AZ139" s="107">
        <f>IF($T$139="zákl. přenesená",$O$139,0)</f>
        <v>0</v>
      </c>
      <c r="BA139" s="107">
        <f>IF($T$139="sníž. přenesená",$O$139,0)</f>
        <v>0</v>
      </c>
      <c r="BB139" s="107">
        <f>IF($T$139="nulová",$O$139,0)</f>
        <v>0</v>
      </c>
      <c r="BC139" s="63" t="s">
        <v>1501</v>
      </c>
      <c r="BD139" s="107">
        <f>ROUND($U$139*$J$139,2)</f>
        <v>322</v>
      </c>
      <c r="BE139" s="63" t="s">
        <v>1582</v>
      </c>
      <c r="BF139" s="63" t="s">
        <v>1880</v>
      </c>
    </row>
    <row r="140" spans="1:58" s="87" customFormat="1" ht="30.75" customHeight="1">
      <c r="A140" s="88"/>
      <c r="C140" s="96" t="s">
        <v>1559</v>
      </c>
      <c r="L140" s="433">
        <f>$BD$140</f>
        <v>1998.3999999999999</v>
      </c>
      <c r="M140" s="434"/>
      <c r="N140" s="434"/>
      <c r="O140" s="435" t="s">
        <v>1576</v>
      </c>
      <c r="P140" s="434"/>
      <c r="R140" s="88"/>
      <c r="S140" s="91"/>
      <c r="V140" s="92">
        <f>SUM($V$141:$V$146)</f>
        <v>1998.3999999999999</v>
      </c>
      <c r="W140" s="92">
        <f>SUM($W$141:$W$146)</f>
        <v>0</v>
      </c>
      <c r="Y140" s="93">
        <f>SUM($Y$141:$Y$146)</f>
        <v>0</v>
      </c>
      <c r="AA140" s="93">
        <f>SUM($AA$141:$AA$146)</f>
        <v>7.8400000000000015E-3</v>
      </c>
      <c r="AC140" s="94">
        <f>SUM($AC$141:$AC$146)</f>
        <v>0</v>
      </c>
      <c r="AK140" s="90" t="s">
        <v>1536</v>
      </c>
      <c r="AM140" s="90" t="s">
        <v>1530</v>
      </c>
      <c r="AN140" s="90" t="s">
        <v>1501</v>
      </c>
      <c r="AR140" s="90" t="s">
        <v>1577</v>
      </c>
      <c r="BD140" s="95">
        <f>SUM($BD$141:$BD$146)</f>
        <v>1998.3999999999999</v>
      </c>
    </row>
    <row r="141" spans="1:58" s="3" customFormat="1" ht="39" customHeight="1">
      <c r="A141" s="16"/>
      <c r="B141" s="100" t="s">
        <v>1889</v>
      </c>
      <c r="C141" s="100" t="s">
        <v>1578</v>
      </c>
      <c r="D141" s="98" t="s">
        <v>1890</v>
      </c>
      <c r="E141" s="431" t="s">
        <v>1891</v>
      </c>
      <c r="F141" s="432"/>
      <c r="G141" s="432"/>
      <c r="H141" s="432"/>
      <c r="I141" s="100" t="s">
        <v>1594</v>
      </c>
      <c r="J141" s="101">
        <v>4</v>
      </c>
      <c r="K141" s="424">
        <v>93.47999999999999</v>
      </c>
      <c r="L141" s="425"/>
      <c r="M141" s="425"/>
      <c r="N141" s="426"/>
      <c r="O141" s="383">
        <f>ROUND($U$141*$J$141,2)</f>
        <v>373.92</v>
      </c>
      <c r="P141" s="432"/>
      <c r="Q141" s="99" t="s">
        <v>1595</v>
      </c>
      <c r="R141" s="16"/>
      <c r="S141" s="103"/>
      <c r="T141" s="104" t="s">
        <v>1515</v>
      </c>
      <c r="U141" s="68">
        <f>$K$141+$L$141</f>
        <v>93.47999999999999</v>
      </c>
      <c r="V141" s="68">
        <f>ROUND($K$141*$J$141,2)</f>
        <v>373.92</v>
      </c>
      <c r="W141" s="68">
        <f>ROUND($L$141*$J$141,2)</f>
        <v>0</v>
      </c>
      <c r="Z141" s="105">
        <v>2.7E-4</v>
      </c>
      <c r="AA141" s="105">
        <f>$Z$141*$J$141</f>
        <v>1.08E-3</v>
      </c>
      <c r="AB141" s="105">
        <v>0</v>
      </c>
      <c r="AC141" s="106">
        <f>$AB$141*$J$141</f>
        <v>0</v>
      </c>
      <c r="AK141" s="63" t="s">
        <v>1582</v>
      </c>
      <c r="AM141" s="63" t="s">
        <v>1578</v>
      </c>
      <c r="AN141" s="63" t="s">
        <v>1536</v>
      </c>
      <c r="AR141" s="63" t="s">
        <v>1577</v>
      </c>
      <c r="AX141" s="107">
        <f>IF($T$141="základní",$O$141,0)</f>
        <v>373.92</v>
      </c>
      <c r="AY141" s="107">
        <f>IF($T$141="snížená",$O$141,0)</f>
        <v>0</v>
      </c>
      <c r="AZ141" s="107">
        <f>IF($T$141="zákl. přenesená",$O$141,0)</f>
        <v>0</v>
      </c>
      <c r="BA141" s="107">
        <f>IF($T$141="sníž. přenesená",$O$141,0)</f>
        <v>0</v>
      </c>
      <c r="BB141" s="107">
        <f>IF($T$141="nulová",$O$141,0)</f>
        <v>0</v>
      </c>
      <c r="BC141" s="63" t="s">
        <v>1501</v>
      </c>
      <c r="BD141" s="107">
        <f>ROUND($U$141*$J$141,2)</f>
        <v>373.92</v>
      </c>
      <c r="BE141" s="63" t="s">
        <v>1582</v>
      </c>
      <c r="BF141" s="63" t="s">
        <v>1892</v>
      </c>
    </row>
    <row r="142" spans="1:58" s="3" customFormat="1" ht="27" customHeight="1">
      <c r="A142" s="16"/>
      <c r="B142" s="100" t="s">
        <v>1897</v>
      </c>
      <c r="C142" s="100" t="s">
        <v>1578</v>
      </c>
      <c r="D142" s="98" t="s">
        <v>1898</v>
      </c>
      <c r="E142" s="431" t="s">
        <v>1899</v>
      </c>
      <c r="F142" s="432"/>
      <c r="G142" s="432"/>
      <c r="H142" s="432"/>
      <c r="I142" s="100" t="s">
        <v>1594</v>
      </c>
      <c r="J142" s="101">
        <v>6</v>
      </c>
      <c r="K142" s="424">
        <v>93.47999999999999</v>
      </c>
      <c r="L142" s="425"/>
      <c r="M142" s="425"/>
      <c r="N142" s="426"/>
      <c r="O142" s="383">
        <f>ROUND($U$142*$J$142,2)</f>
        <v>560.88</v>
      </c>
      <c r="P142" s="432"/>
      <c r="Q142" s="99" t="s">
        <v>1595</v>
      </c>
      <c r="R142" s="16"/>
      <c r="S142" s="103"/>
      <c r="T142" s="104" t="s">
        <v>1515</v>
      </c>
      <c r="U142" s="68">
        <f>$K$142+$L$142</f>
        <v>93.47999999999999</v>
      </c>
      <c r="V142" s="68">
        <f>ROUND($K$142*$J$142,2)</f>
        <v>560.88</v>
      </c>
      <c r="W142" s="68">
        <f>ROUND($L$142*$J$142,2)</f>
        <v>0</v>
      </c>
      <c r="Z142" s="105">
        <v>2.2000000000000001E-4</v>
      </c>
      <c r="AA142" s="105">
        <f>$Z$142*$J$142</f>
        <v>1.32E-3</v>
      </c>
      <c r="AB142" s="105">
        <v>0</v>
      </c>
      <c r="AC142" s="106">
        <f>$AB$142*$J$142</f>
        <v>0</v>
      </c>
      <c r="AK142" s="63" t="s">
        <v>1582</v>
      </c>
      <c r="AM142" s="63" t="s">
        <v>1578</v>
      </c>
      <c r="AN142" s="63" t="s">
        <v>1536</v>
      </c>
      <c r="AR142" s="63" t="s">
        <v>1577</v>
      </c>
      <c r="AX142" s="107">
        <f>IF($T$142="základní",$O$142,0)</f>
        <v>560.88</v>
      </c>
      <c r="AY142" s="107">
        <f>IF($T$142="snížená",$O$142,0)</f>
        <v>0</v>
      </c>
      <c r="AZ142" s="107">
        <f>IF($T$142="zákl. přenesená",$O$142,0)</f>
        <v>0</v>
      </c>
      <c r="BA142" s="107">
        <f>IF($T$142="sníž. přenesená",$O$142,0)</f>
        <v>0</v>
      </c>
      <c r="BB142" s="107">
        <f>IF($T$142="nulová",$O$142,0)</f>
        <v>0</v>
      </c>
      <c r="BC142" s="63" t="s">
        <v>1501</v>
      </c>
      <c r="BD142" s="107">
        <f>ROUND($U$142*$J$142,2)</f>
        <v>560.88</v>
      </c>
      <c r="BE142" s="63" t="s">
        <v>1582</v>
      </c>
      <c r="BF142" s="63" t="s">
        <v>1900</v>
      </c>
    </row>
    <row r="143" spans="1:58" s="3" customFormat="1" ht="27" customHeight="1">
      <c r="A143" s="16"/>
      <c r="B143" s="100" t="s">
        <v>1901</v>
      </c>
      <c r="C143" s="100" t="s">
        <v>1578</v>
      </c>
      <c r="D143" s="98" t="s">
        <v>1902</v>
      </c>
      <c r="E143" s="431" t="s">
        <v>1903</v>
      </c>
      <c r="F143" s="432"/>
      <c r="G143" s="432"/>
      <c r="H143" s="432"/>
      <c r="I143" s="100" t="s">
        <v>1594</v>
      </c>
      <c r="J143" s="101">
        <v>2</v>
      </c>
      <c r="K143" s="424">
        <v>78.72</v>
      </c>
      <c r="L143" s="425"/>
      <c r="M143" s="425"/>
      <c r="N143" s="426"/>
      <c r="O143" s="383">
        <f>ROUND($U$143*$J$143,2)</f>
        <v>157.44</v>
      </c>
      <c r="P143" s="432"/>
      <c r="Q143" s="99" t="s">
        <v>1595</v>
      </c>
      <c r="R143" s="16"/>
      <c r="S143" s="103"/>
      <c r="T143" s="104" t="s">
        <v>1515</v>
      </c>
      <c r="U143" s="68">
        <f>$K$143+$L$143</f>
        <v>78.72</v>
      </c>
      <c r="V143" s="68">
        <f>ROUND($K$143*$J$143,2)</f>
        <v>157.44</v>
      </c>
      <c r="W143" s="68">
        <f>ROUND($L$143*$J$143,2)</f>
        <v>0</v>
      </c>
      <c r="Z143" s="105">
        <v>2.1000000000000001E-4</v>
      </c>
      <c r="AA143" s="105">
        <f>$Z$143*$J$143</f>
        <v>4.2000000000000002E-4</v>
      </c>
      <c r="AB143" s="105">
        <v>0</v>
      </c>
      <c r="AC143" s="106">
        <f>$AB$143*$J$143</f>
        <v>0</v>
      </c>
      <c r="AK143" s="63" t="s">
        <v>1582</v>
      </c>
      <c r="AM143" s="63" t="s">
        <v>1578</v>
      </c>
      <c r="AN143" s="63" t="s">
        <v>1536</v>
      </c>
      <c r="AR143" s="63" t="s">
        <v>1577</v>
      </c>
      <c r="AX143" s="107">
        <f>IF($T$143="základní",$O$143,0)</f>
        <v>157.44</v>
      </c>
      <c r="AY143" s="107">
        <f>IF($T$143="snížená",$O$143,0)</f>
        <v>0</v>
      </c>
      <c r="AZ143" s="107">
        <f>IF($T$143="zákl. přenesená",$O$143,0)</f>
        <v>0</v>
      </c>
      <c r="BA143" s="107">
        <f>IF($T$143="sníž. přenesená",$O$143,0)</f>
        <v>0</v>
      </c>
      <c r="BB143" s="107">
        <f>IF($T$143="nulová",$O$143,0)</f>
        <v>0</v>
      </c>
      <c r="BC143" s="63" t="s">
        <v>1501</v>
      </c>
      <c r="BD143" s="107">
        <f>ROUND($U$143*$J$143,2)</f>
        <v>157.44</v>
      </c>
      <c r="BE143" s="63" t="s">
        <v>1582</v>
      </c>
      <c r="BF143" s="63" t="s">
        <v>1904</v>
      </c>
    </row>
    <row r="144" spans="1:58" s="3" customFormat="1" ht="27" customHeight="1">
      <c r="A144" s="16"/>
      <c r="B144" s="100" t="s">
        <v>1978</v>
      </c>
      <c r="C144" s="100" t="s">
        <v>1578</v>
      </c>
      <c r="D144" s="98" t="s">
        <v>262</v>
      </c>
      <c r="E144" s="431" t="s">
        <v>263</v>
      </c>
      <c r="F144" s="432"/>
      <c r="G144" s="432"/>
      <c r="H144" s="432"/>
      <c r="I144" s="100" t="s">
        <v>1594</v>
      </c>
      <c r="J144" s="101">
        <v>2</v>
      </c>
      <c r="K144" s="424">
        <v>404.26</v>
      </c>
      <c r="L144" s="425"/>
      <c r="M144" s="425"/>
      <c r="N144" s="426"/>
      <c r="O144" s="383">
        <f>ROUND($U$144*$J$144,2)</f>
        <v>808.52</v>
      </c>
      <c r="P144" s="432"/>
      <c r="Q144" s="99" t="s">
        <v>1595</v>
      </c>
      <c r="R144" s="16"/>
      <c r="S144" s="103"/>
      <c r="T144" s="104" t="s">
        <v>1515</v>
      </c>
      <c r="U144" s="68">
        <f>$K$144+$L$144</f>
        <v>404.26</v>
      </c>
      <c r="V144" s="68">
        <f>ROUND($K$144*$J$144,2)</f>
        <v>808.52</v>
      </c>
      <c r="W144" s="68">
        <f>ROUND($L$144*$J$144,2)</f>
        <v>0</v>
      </c>
      <c r="Z144" s="105">
        <v>1.07E-3</v>
      </c>
      <c r="AA144" s="105">
        <f>$Z$144*$J$144</f>
        <v>2.14E-3</v>
      </c>
      <c r="AB144" s="105">
        <v>0</v>
      </c>
      <c r="AC144" s="106">
        <f>$AB$144*$J$144</f>
        <v>0</v>
      </c>
      <c r="AK144" s="63" t="s">
        <v>1582</v>
      </c>
      <c r="AM144" s="63" t="s">
        <v>1578</v>
      </c>
      <c r="AN144" s="63" t="s">
        <v>1536</v>
      </c>
      <c r="AR144" s="63" t="s">
        <v>1577</v>
      </c>
      <c r="AX144" s="107">
        <f>IF($T$144="základní",$O$144,0)</f>
        <v>808.52</v>
      </c>
      <c r="AY144" s="107">
        <f>IF($T$144="snížená",$O$144,0)</f>
        <v>0</v>
      </c>
      <c r="AZ144" s="107">
        <f>IF($T$144="zákl. přenesená",$O$144,0)</f>
        <v>0</v>
      </c>
      <c r="BA144" s="107">
        <f>IF($T$144="sníž. přenesená",$O$144,0)</f>
        <v>0</v>
      </c>
      <c r="BB144" s="107">
        <f>IF($T$144="nulová",$O$144,0)</f>
        <v>0</v>
      </c>
      <c r="BC144" s="63" t="s">
        <v>1501</v>
      </c>
      <c r="BD144" s="107">
        <f>ROUND($U$144*$J$144,2)</f>
        <v>808.52</v>
      </c>
      <c r="BE144" s="63" t="s">
        <v>1582</v>
      </c>
      <c r="BF144" s="63" t="s">
        <v>315</v>
      </c>
    </row>
    <row r="145" spans="1:58" s="3" customFormat="1" ht="15.75" customHeight="1">
      <c r="A145" s="16"/>
      <c r="B145" s="100" t="s">
        <v>1913</v>
      </c>
      <c r="C145" s="100" t="s">
        <v>1578</v>
      </c>
      <c r="D145" s="98" t="s">
        <v>1914</v>
      </c>
      <c r="E145" s="431" t="s">
        <v>1915</v>
      </c>
      <c r="F145" s="432"/>
      <c r="G145" s="432"/>
      <c r="H145" s="432"/>
      <c r="I145" s="100" t="s">
        <v>1594</v>
      </c>
      <c r="J145" s="101">
        <v>12</v>
      </c>
      <c r="K145" s="424">
        <v>4.92</v>
      </c>
      <c r="L145" s="425"/>
      <c r="M145" s="425"/>
      <c r="N145" s="426"/>
      <c r="O145" s="383">
        <f>ROUND($U$145*$J$145,2)</f>
        <v>59.04</v>
      </c>
      <c r="P145" s="432"/>
      <c r="Q145" s="99" t="s">
        <v>1595</v>
      </c>
      <c r="R145" s="16"/>
      <c r="S145" s="103"/>
      <c r="T145" s="104" t="s">
        <v>1515</v>
      </c>
      <c r="U145" s="68">
        <f>$K$145+$L$145</f>
        <v>4.92</v>
      </c>
      <c r="V145" s="68">
        <f>ROUND($K$145*$J$145,2)</f>
        <v>59.04</v>
      </c>
      <c r="W145" s="68">
        <f>ROUND($L$145*$J$145,2)</f>
        <v>0</v>
      </c>
      <c r="Z145" s="105">
        <v>2.4000000000000001E-4</v>
      </c>
      <c r="AA145" s="105">
        <f>$Z$145*$J$145</f>
        <v>2.8800000000000002E-3</v>
      </c>
      <c r="AB145" s="105">
        <v>0</v>
      </c>
      <c r="AC145" s="106">
        <f>$AB$145*$J$145</f>
        <v>0</v>
      </c>
      <c r="AK145" s="63" t="s">
        <v>1582</v>
      </c>
      <c r="AM145" s="63" t="s">
        <v>1578</v>
      </c>
      <c r="AN145" s="63" t="s">
        <v>1536</v>
      </c>
      <c r="AR145" s="63" t="s">
        <v>1577</v>
      </c>
      <c r="AX145" s="107">
        <f>IF($T$145="základní",$O$145,0)</f>
        <v>59.04</v>
      </c>
      <c r="AY145" s="107">
        <f>IF($T$145="snížená",$O$145,0)</f>
        <v>0</v>
      </c>
      <c r="AZ145" s="107">
        <f>IF($T$145="zákl. přenesená",$O$145,0)</f>
        <v>0</v>
      </c>
      <c r="BA145" s="107">
        <f>IF($T$145="sníž. přenesená",$O$145,0)</f>
        <v>0</v>
      </c>
      <c r="BB145" s="107">
        <f>IF($T$145="nulová",$O$145,0)</f>
        <v>0</v>
      </c>
      <c r="BC145" s="63" t="s">
        <v>1501</v>
      </c>
      <c r="BD145" s="107">
        <f>ROUND($U$145*$J$145,2)</f>
        <v>59.04</v>
      </c>
      <c r="BE145" s="63" t="s">
        <v>1582</v>
      </c>
      <c r="BF145" s="63" t="s">
        <v>1916</v>
      </c>
    </row>
    <row r="146" spans="1:58" s="3" customFormat="1" ht="27" customHeight="1">
      <c r="A146" s="16"/>
      <c r="B146" s="100" t="s">
        <v>1917</v>
      </c>
      <c r="C146" s="100" t="s">
        <v>1578</v>
      </c>
      <c r="D146" s="98" t="s">
        <v>1616</v>
      </c>
      <c r="E146" s="431" t="s">
        <v>1617</v>
      </c>
      <c r="F146" s="432"/>
      <c r="G146" s="432"/>
      <c r="H146" s="432"/>
      <c r="I146" s="100" t="s">
        <v>1618</v>
      </c>
      <c r="J146" s="101">
        <v>8.0000000000000002E-3</v>
      </c>
      <c r="K146" s="424">
        <v>4824.88</v>
      </c>
      <c r="L146" s="425"/>
      <c r="M146" s="425"/>
      <c r="N146" s="426"/>
      <c r="O146" s="383">
        <f>ROUND($U$146*$J$146,2)</f>
        <v>38.6</v>
      </c>
      <c r="P146" s="432"/>
      <c r="Q146" s="99" t="s">
        <v>1595</v>
      </c>
      <c r="R146" s="16"/>
      <c r="S146" s="103"/>
      <c r="T146" s="104" t="s">
        <v>1515</v>
      </c>
      <c r="U146" s="68">
        <f>$K$146+$L$146</f>
        <v>4824.88</v>
      </c>
      <c r="V146" s="68">
        <f>ROUND($K$146*$J$146,2)</f>
        <v>38.6</v>
      </c>
      <c r="W146" s="68">
        <f>ROUND($L$146*$J$146,2)</f>
        <v>0</v>
      </c>
      <c r="Z146" s="105">
        <v>0</v>
      </c>
      <c r="AA146" s="105">
        <f>$Z$146*$J$146</f>
        <v>0</v>
      </c>
      <c r="AB146" s="105">
        <v>0</v>
      </c>
      <c r="AC146" s="106">
        <f>$AB$146*$J$146</f>
        <v>0</v>
      </c>
      <c r="AK146" s="63" t="s">
        <v>1582</v>
      </c>
      <c r="AM146" s="63" t="s">
        <v>1578</v>
      </c>
      <c r="AN146" s="63" t="s">
        <v>1536</v>
      </c>
      <c r="AR146" s="63" t="s">
        <v>1577</v>
      </c>
      <c r="AX146" s="107">
        <f>IF($T$146="základní",$O$146,0)</f>
        <v>38.6</v>
      </c>
      <c r="AY146" s="107">
        <f>IF($T$146="snížená",$O$146,0)</f>
        <v>0</v>
      </c>
      <c r="AZ146" s="107">
        <f>IF($T$146="zákl. přenesená",$O$146,0)</f>
        <v>0</v>
      </c>
      <c r="BA146" s="107">
        <f>IF($T$146="sníž. přenesená",$O$146,0)</f>
        <v>0</v>
      </c>
      <c r="BB146" s="107">
        <f>IF($T$146="nulová",$O$146,0)</f>
        <v>0</v>
      </c>
      <c r="BC146" s="63" t="s">
        <v>1501</v>
      </c>
      <c r="BD146" s="107">
        <f>ROUND($U$146*$J$146,2)</f>
        <v>38.6</v>
      </c>
      <c r="BE146" s="63" t="s">
        <v>1582</v>
      </c>
      <c r="BF146" s="63" t="s">
        <v>1619</v>
      </c>
    </row>
    <row r="147" spans="1:58" s="87" customFormat="1" ht="30.75" customHeight="1">
      <c r="A147" s="88"/>
      <c r="C147" s="96" t="s">
        <v>1626</v>
      </c>
      <c r="L147" s="433">
        <f>$BD$147</f>
        <v>2002.3799999999999</v>
      </c>
      <c r="M147" s="434"/>
      <c r="N147" s="434"/>
      <c r="O147" s="435" t="s">
        <v>1576</v>
      </c>
      <c r="P147" s="434"/>
      <c r="R147" s="88"/>
      <c r="S147" s="91"/>
      <c r="V147" s="92">
        <f>SUM($V$148:$V$150)</f>
        <v>2002.3799999999999</v>
      </c>
      <c r="W147" s="92">
        <f>SUM($W$148:$W$150)</f>
        <v>0</v>
      </c>
      <c r="Y147" s="93">
        <f>SUM($Y$148:$Y$150)</f>
        <v>0</v>
      </c>
      <c r="AA147" s="93">
        <f>SUM($AA$148:$AA$150)</f>
        <v>4.5289999999999997E-2</v>
      </c>
      <c r="AC147" s="94">
        <f>SUM($AC$148:$AC$150)</f>
        <v>0</v>
      </c>
      <c r="AK147" s="90" t="s">
        <v>1536</v>
      </c>
      <c r="AM147" s="90" t="s">
        <v>1530</v>
      </c>
      <c r="AN147" s="90" t="s">
        <v>1501</v>
      </c>
      <c r="AR147" s="90" t="s">
        <v>1577</v>
      </c>
      <c r="BD147" s="95">
        <f>SUM($BD$148:$BD$150)</f>
        <v>2002.3799999999999</v>
      </c>
    </row>
    <row r="148" spans="1:58" s="3" customFormat="1" ht="27" customHeight="1">
      <c r="A148" s="16"/>
      <c r="B148" s="100" t="s">
        <v>1918</v>
      </c>
      <c r="C148" s="100" t="s">
        <v>1578</v>
      </c>
      <c r="D148" s="98" t="s">
        <v>1919</v>
      </c>
      <c r="E148" s="431" t="s">
        <v>1920</v>
      </c>
      <c r="F148" s="432"/>
      <c r="G148" s="432"/>
      <c r="H148" s="432"/>
      <c r="I148" s="100" t="s">
        <v>1921</v>
      </c>
      <c r="J148" s="101">
        <v>7</v>
      </c>
      <c r="K148" s="424">
        <v>101.67999999999999</v>
      </c>
      <c r="L148" s="425"/>
      <c r="M148" s="425"/>
      <c r="N148" s="426"/>
      <c r="O148" s="383">
        <f>ROUND($U$148*$J$148,2)</f>
        <v>711.76</v>
      </c>
      <c r="P148" s="432"/>
      <c r="Q148" s="99" t="s">
        <v>1595</v>
      </c>
      <c r="R148" s="16"/>
      <c r="S148" s="103"/>
      <c r="T148" s="104" t="s">
        <v>1515</v>
      </c>
      <c r="U148" s="68">
        <f>$K$148+$L$148</f>
        <v>101.67999999999999</v>
      </c>
      <c r="V148" s="68">
        <f>ROUND($K$148*$J$148,2)</f>
        <v>711.76</v>
      </c>
      <c r="W148" s="68">
        <f>ROUND($L$148*$J$148,2)</f>
        <v>0</v>
      </c>
      <c r="Z148" s="105">
        <v>6.9999999999999994E-5</v>
      </c>
      <c r="AA148" s="105">
        <f>$Z$148*$J$148</f>
        <v>4.8999999999999998E-4</v>
      </c>
      <c r="AB148" s="105">
        <v>0</v>
      </c>
      <c r="AC148" s="106">
        <f>$AB$148*$J$148</f>
        <v>0</v>
      </c>
      <c r="AK148" s="63" t="s">
        <v>1582</v>
      </c>
      <c r="AM148" s="63" t="s">
        <v>1578</v>
      </c>
      <c r="AN148" s="63" t="s">
        <v>1536</v>
      </c>
      <c r="AR148" s="63" t="s">
        <v>1577</v>
      </c>
      <c r="AX148" s="107">
        <f>IF($T$148="základní",$O$148,0)</f>
        <v>711.76</v>
      </c>
      <c r="AY148" s="107">
        <f>IF($T$148="snížená",$O$148,0)</f>
        <v>0</v>
      </c>
      <c r="AZ148" s="107">
        <f>IF($T$148="zákl. přenesená",$O$148,0)</f>
        <v>0</v>
      </c>
      <c r="BA148" s="107">
        <f>IF($T$148="sníž. přenesená",$O$148,0)</f>
        <v>0</v>
      </c>
      <c r="BB148" s="107">
        <f>IF($T$148="nulová",$O$148,0)</f>
        <v>0</v>
      </c>
      <c r="BC148" s="63" t="s">
        <v>1501</v>
      </c>
      <c r="BD148" s="107">
        <f>ROUND($U$148*$J$148,2)</f>
        <v>711.76</v>
      </c>
      <c r="BE148" s="63" t="s">
        <v>1582</v>
      </c>
      <c r="BF148" s="63" t="s">
        <v>1922</v>
      </c>
    </row>
    <row r="149" spans="1:58" s="3" customFormat="1" ht="27" customHeight="1">
      <c r="A149" s="16"/>
      <c r="B149" s="113" t="s">
        <v>1923</v>
      </c>
      <c r="C149" s="113" t="s">
        <v>1651</v>
      </c>
      <c r="D149" s="114" t="s">
        <v>1924</v>
      </c>
      <c r="E149" s="438" t="s">
        <v>1925</v>
      </c>
      <c r="F149" s="439"/>
      <c r="G149" s="439"/>
      <c r="H149" s="439"/>
      <c r="I149" s="113" t="s">
        <v>1594</v>
      </c>
      <c r="J149" s="115">
        <v>28</v>
      </c>
      <c r="K149" s="427">
        <v>45.099999999999994</v>
      </c>
      <c r="L149" s="428"/>
      <c r="M149" s="428"/>
      <c r="N149" s="429"/>
      <c r="O149" s="440">
        <f>ROUND($U$149*$J$149,2)</f>
        <v>1262.8</v>
      </c>
      <c r="P149" s="441"/>
      <c r="Q149" s="99" t="s">
        <v>1595</v>
      </c>
      <c r="R149" s="16"/>
      <c r="S149" s="103"/>
      <c r="T149" s="104" t="s">
        <v>1515</v>
      </c>
      <c r="U149" s="68">
        <f>$K$149+$L$149</f>
        <v>45.099999999999994</v>
      </c>
      <c r="V149" s="68">
        <f>ROUND($K$149*$J$149,2)</f>
        <v>1262.8</v>
      </c>
      <c r="W149" s="68">
        <f>ROUND($L$149*$J$149,2)</f>
        <v>0</v>
      </c>
      <c r="Z149" s="105">
        <v>1.6000000000000001E-3</v>
      </c>
      <c r="AA149" s="105">
        <f>$Z$149*$J$149</f>
        <v>4.48E-2</v>
      </c>
      <c r="AB149" s="105">
        <v>0</v>
      </c>
      <c r="AC149" s="106">
        <f>$AB$149*$J$149</f>
        <v>0</v>
      </c>
      <c r="AK149" s="63" t="s">
        <v>1654</v>
      </c>
      <c r="AM149" s="63" t="s">
        <v>1651</v>
      </c>
      <c r="AN149" s="63" t="s">
        <v>1536</v>
      </c>
      <c r="AR149" s="63" t="s">
        <v>1577</v>
      </c>
      <c r="AX149" s="107">
        <f>IF($T$149="základní",$O$149,0)</f>
        <v>1262.8</v>
      </c>
      <c r="AY149" s="107">
        <f>IF($T$149="snížená",$O$149,0)</f>
        <v>0</v>
      </c>
      <c r="AZ149" s="107">
        <f>IF($T$149="zákl. přenesená",$O$149,0)</f>
        <v>0</v>
      </c>
      <c r="BA149" s="107">
        <f>IF($T$149="sníž. přenesená",$O$149,0)</f>
        <v>0</v>
      </c>
      <c r="BB149" s="107">
        <f>IF($T$149="nulová",$O$149,0)</f>
        <v>0</v>
      </c>
      <c r="BC149" s="63" t="s">
        <v>1501</v>
      </c>
      <c r="BD149" s="107">
        <f>ROUND($U$149*$J$149,2)</f>
        <v>1262.8</v>
      </c>
      <c r="BE149" s="63" t="s">
        <v>1582</v>
      </c>
      <c r="BF149" s="63" t="s">
        <v>1926</v>
      </c>
    </row>
    <row r="150" spans="1:58" s="3" customFormat="1" ht="27" customHeight="1">
      <c r="A150" s="16"/>
      <c r="B150" s="100" t="s">
        <v>1927</v>
      </c>
      <c r="C150" s="100" t="s">
        <v>1578</v>
      </c>
      <c r="D150" s="98" t="s">
        <v>1928</v>
      </c>
      <c r="E150" s="431" t="s">
        <v>1929</v>
      </c>
      <c r="F150" s="432"/>
      <c r="G150" s="432"/>
      <c r="H150" s="432"/>
      <c r="I150" s="100" t="s">
        <v>1618</v>
      </c>
      <c r="J150" s="101">
        <v>4.4999999999999998E-2</v>
      </c>
      <c r="K150" s="424">
        <v>618.28</v>
      </c>
      <c r="L150" s="425"/>
      <c r="M150" s="425"/>
      <c r="N150" s="426"/>
      <c r="O150" s="383">
        <f>ROUND($U$150*$J$150,2)</f>
        <v>27.82</v>
      </c>
      <c r="P150" s="432"/>
      <c r="Q150" s="99" t="s">
        <v>1595</v>
      </c>
      <c r="R150" s="16"/>
      <c r="S150" s="103"/>
      <c r="T150" s="104" t="s">
        <v>1515</v>
      </c>
      <c r="U150" s="68">
        <f>$K$150+$L$150</f>
        <v>618.28</v>
      </c>
      <c r="V150" s="68">
        <f>ROUND($K$150*$J$150,2)</f>
        <v>27.82</v>
      </c>
      <c r="W150" s="68">
        <f>ROUND($L$150*$J$150,2)</f>
        <v>0</v>
      </c>
      <c r="Z150" s="105">
        <v>0</v>
      </c>
      <c r="AA150" s="105">
        <f>$Z$150*$J$150</f>
        <v>0</v>
      </c>
      <c r="AB150" s="105">
        <v>0</v>
      </c>
      <c r="AC150" s="106">
        <f>$AB$150*$J$150</f>
        <v>0</v>
      </c>
      <c r="AK150" s="63" t="s">
        <v>1582</v>
      </c>
      <c r="AM150" s="63" t="s">
        <v>1578</v>
      </c>
      <c r="AN150" s="63" t="s">
        <v>1536</v>
      </c>
      <c r="AR150" s="63" t="s">
        <v>1577</v>
      </c>
      <c r="AX150" s="107">
        <f>IF($T$150="základní",$O$150,0)</f>
        <v>27.82</v>
      </c>
      <c r="AY150" s="107">
        <f>IF($T$150="snížená",$O$150,0)</f>
        <v>0</v>
      </c>
      <c r="AZ150" s="107">
        <f>IF($T$150="zákl. přenesená",$O$150,0)</f>
        <v>0</v>
      </c>
      <c r="BA150" s="107">
        <f>IF($T$150="sníž. přenesená",$O$150,0)</f>
        <v>0</v>
      </c>
      <c r="BB150" s="107">
        <f>IF($T$150="nulová",$O$150,0)</f>
        <v>0</v>
      </c>
      <c r="BC150" s="63" t="s">
        <v>1501</v>
      </c>
      <c r="BD150" s="107">
        <f>ROUND($U$150*$J$150,2)</f>
        <v>27.82</v>
      </c>
      <c r="BE150" s="63" t="s">
        <v>1582</v>
      </c>
      <c r="BF150" s="63" t="s">
        <v>1930</v>
      </c>
    </row>
    <row r="151" spans="1:58" s="87" customFormat="1" ht="30.75" customHeight="1">
      <c r="A151" s="88"/>
      <c r="C151" s="96" t="s">
        <v>1627</v>
      </c>
      <c r="L151" s="433">
        <f>$BD$151</f>
        <v>1666.24</v>
      </c>
      <c r="M151" s="434"/>
      <c r="N151" s="434"/>
      <c r="O151" s="435" t="s">
        <v>1576</v>
      </c>
      <c r="P151" s="434"/>
      <c r="R151" s="88"/>
      <c r="S151" s="91"/>
      <c r="V151" s="92">
        <f>SUM($V$152:$V$155)</f>
        <v>1666.24</v>
      </c>
      <c r="W151" s="92">
        <f>SUM($W$152:$W$155)</f>
        <v>0</v>
      </c>
      <c r="Y151" s="93">
        <f>SUM($Y$152:$Y$155)</f>
        <v>0</v>
      </c>
      <c r="AA151" s="93">
        <f>SUM($AA$152:$AA$155)</f>
        <v>4.5599999999999998E-3</v>
      </c>
      <c r="AC151" s="94">
        <f>SUM($AC$152:$AC$155)</f>
        <v>0</v>
      </c>
      <c r="AK151" s="90" t="s">
        <v>1536</v>
      </c>
      <c r="AM151" s="90" t="s">
        <v>1530</v>
      </c>
      <c r="AN151" s="90" t="s">
        <v>1501</v>
      </c>
      <c r="AR151" s="90" t="s">
        <v>1577</v>
      </c>
      <c r="BD151" s="95">
        <f>SUM($BD$152:$BD$155)</f>
        <v>1666.24</v>
      </c>
    </row>
    <row r="152" spans="1:58" s="3" customFormat="1" ht="27" customHeight="1">
      <c r="A152" s="16"/>
      <c r="B152" s="100" t="s">
        <v>1931</v>
      </c>
      <c r="C152" s="100" t="s">
        <v>1578</v>
      </c>
      <c r="D152" s="98" t="s">
        <v>1932</v>
      </c>
      <c r="E152" s="431" t="s">
        <v>1933</v>
      </c>
      <c r="F152" s="432"/>
      <c r="G152" s="432"/>
      <c r="H152" s="432"/>
      <c r="I152" s="100" t="s">
        <v>1632</v>
      </c>
      <c r="J152" s="101">
        <v>2</v>
      </c>
      <c r="K152" s="424">
        <v>57.4</v>
      </c>
      <c r="L152" s="425"/>
      <c r="M152" s="425"/>
      <c r="N152" s="426"/>
      <c r="O152" s="383">
        <f>ROUND($U$152*$J$152,2)</f>
        <v>114.8</v>
      </c>
      <c r="P152" s="432"/>
      <c r="Q152" s="99" t="s">
        <v>1595</v>
      </c>
      <c r="R152" s="16"/>
      <c r="S152" s="103"/>
      <c r="T152" s="104" t="s">
        <v>1515</v>
      </c>
      <c r="U152" s="68">
        <f>$K$152+$L$152</f>
        <v>57.4</v>
      </c>
      <c r="V152" s="68">
        <f>ROUND($K$152*$J$152,2)</f>
        <v>114.8</v>
      </c>
      <c r="W152" s="68">
        <f>ROUND($L$152*$J$152,2)</f>
        <v>0</v>
      </c>
      <c r="Z152" s="105">
        <v>2.7E-4</v>
      </c>
      <c r="AA152" s="105">
        <f>$Z$152*$J$152</f>
        <v>5.4000000000000001E-4</v>
      </c>
      <c r="AB152" s="105">
        <v>0</v>
      </c>
      <c r="AC152" s="106">
        <f>$AB$152*$J$152</f>
        <v>0</v>
      </c>
      <c r="AK152" s="63" t="s">
        <v>1582</v>
      </c>
      <c r="AM152" s="63" t="s">
        <v>1578</v>
      </c>
      <c r="AN152" s="63" t="s">
        <v>1536</v>
      </c>
      <c r="AR152" s="63" t="s">
        <v>1577</v>
      </c>
      <c r="AX152" s="107">
        <f>IF($T$152="základní",$O$152,0)</f>
        <v>114.8</v>
      </c>
      <c r="AY152" s="107">
        <f>IF($T$152="snížená",$O$152,0)</f>
        <v>0</v>
      </c>
      <c r="AZ152" s="107">
        <f>IF($T$152="zákl. přenesená",$O$152,0)</f>
        <v>0</v>
      </c>
      <c r="BA152" s="107">
        <f>IF($T$152="sníž. přenesená",$O$152,0)</f>
        <v>0</v>
      </c>
      <c r="BB152" s="107">
        <f>IF($T$152="nulová",$O$152,0)</f>
        <v>0</v>
      </c>
      <c r="BC152" s="63" t="s">
        <v>1501</v>
      </c>
      <c r="BD152" s="107">
        <f>ROUND($U$152*$J$152,2)</f>
        <v>114.8</v>
      </c>
      <c r="BE152" s="63" t="s">
        <v>1582</v>
      </c>
      <c r="BF152" s="63" t="s">
        <v>1934</v>
      </c>
    </row>
    <row r="153" spans="1:58" s="3" customFormat="1" ht="39" customHeight="1">
      <c r="A153" s="16"/>
      <c r="B153" s="100" t="s">
        <v>1654</v>
      </c>
      <c r="C153" s="100" t="s">
        <v>1578</v>
      </c>
      <c r="D153" s="98" t="s">
        <v>1935</v>
      </c>
      <c r="E153" s="431" t="s">
        <v>1936</v>
      </c>
      <c r="F153" s="432"/>
      <c r="G153" s="432"/>
      <c r="H153" s="432"/>
      <c r="I153" s="100" t="s">
        <v>1648</v>
      </c>
      <c r="J153" s="101">
        <v>6</v>
      </c>
      <c r="K153" s="424">
        <v>27.06</v>
      </c>
      <c r="L153" s="425"/>
      <c r="M153" s="425"/>
      <c r="N153" s="426"/>
      <c r="O153" s="383">
        <f>ROUND($U$153*$J$153,2)</f>
        <v>162.36000000000001</v>
      </c>
      <c r="P153" s="432"/>
      <c r="Q153" s="99" t="s">
        <v>1595</v>
      </c>
      <c r="R153" s="16"/>
      <c r="S153" s="103"/>
      <c r="T153" s="104" t="s">
        <v>1515</v>
      </c>
      <c r="U153" s="68">
        <f>$K$153+$L$153</f>
        <v>27.06</v>
      </c>
      <c r="V153" s="68">
        <f>ROUND($K$153*$J$153,2)</f>
        <v>162.36000000000001</v>
      </c>
      <c r="W153" s="68">
        <f>ROUND($L$153*$J$153,2)</f>
        <v>0</v>
      </c>
      <c r="Z153" s="105">
        <v>1.2E-4</v>
      </c>
      <c r="AA153" s="105">
        <f>$Z$153*$J$153</f>
        <v>7.2000000000000005E-4</v>
      </c>
      <c r="AB153" s="105">
        <v>0</v>
      </c>
      <c r="AC153" s="106">
        <f>$AB$153*$J$153</f>
        <v>0</v>
      </c>
      <c r="AK153" s="63" t="s">
        <v>1582</v>
      </c>
      <c r="AM153" s="63" t="s">
        <v>1578</v>
      </c>
      <c r="AN153" s="63" t="s">
        <v>1536</v>
      </c>
      <c r="AR153" s="63" t="s">
        <v>1577</v>
      </c>
      <c r="AX153" s="107">
        <f>IF($T$153="základní",$O$153,0)</f>
        <v>162.36000000000001</v>
      </c>
      <c r="AY153" s="107">
        <f>IF($T$153="snížená",$O$153,0)</f>
        <v>0</v>
      </c>
      <c r="AZ153" s="107">
        <f>IF($T$153="zákl. přenesená",$O$153,0)</f>
        <v>0</v>
      </c>
      <c r="BA153" s="107">
        <f>IF($T$153="sníž. přenesená",$O$153,0)</f>
        <v>0</v>
      </c>
      <c r="BB153" s="107">
        <f>IF($T$153="nulová",$O$153,0)</f>
        <v>0</v>
      </c>
      <c r="BC153" s="63" t="s">
        <v>1501</v>
      </c>
      <c r="BD153" s="107">
        <f>ROUND($U$153*$J$153,2)</f>
        <v>162.36000000000001</v>
      </c>
      <c r="BE153" s="63" t="s">
        <v>1582</v>
      </c>
      <c r="BF153" s="63" t="s">
        <v>1937</v>
      </c>
    </row>
    <row r="154" spans="1:58" s="3" customFormat="1" ht="27" customHeight="1">
      <c r="A154" s="16"/>
      <c r="B154" s="100" t="s">
        <v>1938</v>
      </c>
      <c r="C154" s="100" t="s">
        <v>1578</v>
      </c>
      <c r="D154" s="98" t="s">
        <v>1939</v>
      </c>
      <c r="E154" s="431" t="s">
        <v>1940</v>
      </c>
      <c r="F154" s="432"/>
      <c r="G154" s="432"/>
      <c r="H154" s="432"/>
      <c r="I154" s="100" t="s">
        <v>1648</v>
      </c>
      <c r="J154" s="101">
        <v>22</v>
      </c>
      <c r="K154" s="424">
        <v>12.299999999999999</v>
      </c>
      <c r="L154" s="425"/>
      <c r="M154" s="425"/>
      <c r="N154" s="426"/>
      <c r="O154" s="383">
        <f>ROUND($U$154*$J$154,2)</f>
        <v>270.60000000000002</v>
      </c>
      <c r="P154" s="432"/>
      <c r="Q154" s="99" t="s">
        <v>1595</v>
      </c>
      <c r="R154" s="16"/>
      <c r="S154" s="103"/>
      <c r="T154" s="104" t="s">
        <v>1515</v>
      </c>
      <c r="U154" s="68">
        <f>$K$154+$L$154</f>
        <v>12.299999999999999</v>
      </c>
      <c r="V154" s="68">
        <f>ROUND($K$154*$J$154,2)</f>
        <v>270.60000000000002</v>
      </c>
      <c r="W154" s="68">
        <f>ROUND($L$154*$J$154,2)</f>
        <v>0</v>
      </c>
      <c r="Z154" s="105">
        <v>3.0000000000000001E-5</v>
      </c>
      <c r="AA154" s="105">
        <f>$Z$154*$J$154</f>
        <v>6.6E-4</v>
      </c>
      <c r="AB154" s="105">
        <v>0</v>
      </c>
      <c r="AC154" s="106">
        <f>$AB$154*$J$154</f>
        <v>0</v>
      </c>
      <c r="AK154" s="63" t="s">
        <v>1582</v>
      </c>
      <c r="AM154" s="63" t="s">
        <v>1578</v>
      </c>
      <c r="AN154" s="63" t="s">
        <v>1536</v>
      </c>
      <c r="AR154" s="63" t="s">
        <v>1577</v>
      </c>
      <c r="AX154" s="107">
        <f>IF($T$154="základní",$O$154,0)</f>
        <v>270.60000000000002</v>
      </c>
      <c r="AY154" s="107">
        <f>IF($T$154="snížená",$O$154,0)</f>
        <v>0</v>
      </c>
      <c r="AZ154" s="107">
        <f>IF($T$154="zákl. přenesená",$O$154,0)</f>
        <v>0</v>
      </c>
      <c r="BA154" s="107">
        <f>IF($T$154="sníž. přenesená",$O$154,0)</f>
        <v>0</v>
      </c>
      <c r="BB154" s="107">
        <f>IF($T$154="nulová",$O$154,0)</f>
        <v>0</v>
      </c>
      <c r="BC154" s="63" t="s">
        <v>1501</v>
      </c>
      <c r="BD154" s="107">
        <f>ROUND($U$154*$J$154,2)</f>
        <v>270.60000000000002</v>
      </c>
      <c r="BE154" s="63" t="s">
        <v>1582</v>
      </c>
      <c r="BF154" s="63" t="s">
        <v>1941</v>
      </c>
    </row>
    <row r="155" spans="1:58" s="3" customFormat="1" ht="27" customHeight="1">
      <c r="A155" s="16"/>
      <c r="B155" s="100" t="s">
        <v>1942</v>
      </c>
      <c r="C155" s="100" t="s">
        <v>1578</v>
      </c>
      <c r="D155" s="98" t="s">
        <v>1943</v>
      </c>
      <c r="E155" s="431" t="s">
        <v>1944</v>
      </c>
      <c r="F155" s="432"/>
      <c r="G155" s="432"/>
      <c r="H155" s="432"/>
      <c r="I155" s="100" t="s">
        <v>1648</v>
      </c>
      <c r="J155" s="101">
        <v>44</v>
      </c>
      <c r="K155" s="424">
        <v>25.419999999999998</v>
      </c>
      <c r="L155" s="425"/>
      <c r="M155" s="425"/>
      <c r="N155" s="426"/>
      <c r="O155" s="383">
        <f>ROUND($U$155*$J$155,2)</f>
        <v>1118.48</v>
      </c>
      <c r="P155" s="432"/>
      <c r="Q155" s="99" t="s">
        <v>1595</v>
      </c>
      <c r="R155" s="16"/>
      <c r="S155" s="103"/>
      <c r="T155" s="108" t="s">
        <v>1515</v>
      </c>
      <c r="U155" s="109">
        <f>$K$155+$L$155</f>
        <v>25.419999999999998</v>
      </c>
      <c r="V155" s="109">
        <f>ROUND($K$155*$J$155,2)</f>
        <v>1118.48</v>
      </c>
      <c r="W155" s="109">
        <f>ROUND($L$155*$J$155,2)</f>
        <v>0</v>
      </c>
      <c r="X155" s="110"/>
      <c r="Y155" s="110"/>
      <c r="Z155" s="111">
        <v>6.0000000000000002E-5</v>
      </c>
      <c r="AA155" s="111">
        <f>$Z$155*$J$155</f>
        <v>2.64E-3</v>
      </c>
      <c r="AB155" s="111">
        <v>0</v>
      </c>
      <c r="AC155" s="112">
        <f>$AB$155*$J$155</f>
        <v>0</v>
      </c>
      <c r="AK155" s="63" t="s">
        <v>1582</v>
      </c>
      <c r="AM155" s="63" t="s">
        <v>1578</v>
      </c>
      <c r="AN155" s="63" t="s">
        <v>1536</v>
      </c>
      <c r="AR155" s="63" t="s">
        <v>1577</v>
      </c>
      <c r="AX155" s="107">
        <f>IF($T$155="základní",$O$155,0)</f>
        <v>1118.48</v>
      </c>
      <c r="AY155" s="107">
        <f>IF($T$155="snížená",$O$155,0)</f>
        <v>0</v>
      </c>
      <c r="AZ155" s="107">
        <f>IF($T$155="zákl. přenesená",$O$155,0)</f>
        <v>0</v>
      </c>
      <c r="BA155" s="107">
        <f>IF($T$155="sníž. přenesená",$O$155,0)</f>
        <v>0</v>
      </c>
      <c r="BB155" s="107">
        <f>IF($T$155="nulová",$O$155,0)</f>
        <v>0</v>
      </c>
      <c r="BC155" s="63" t="s">
        <v>1501</v>
      </c>
      <c r="BD155" s="107">
        <f>ROUND($U$155*$J$155,2)</f>
        <v>1118.48</v>
      </c>
      <c r="BE155" s="63" t="s">
        <v>1582</v>
      </c>
      <c r="BF155" s="63" t="s">
        <v>1945</v>
      </c>
    </row>
    <row r="156" spans="1:58" s="3" customFormat="1" ht="7.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16"/>
    </row>
  </sheetData>
  <mergeCells count="285">
    <mergeCell ref="L99:P99"/>
    <mergeCell ref="L115:P115"/>
    <mergeCell ref="L80:P80"/>
    <mergeCell ref="L81:P81"/>
    <mergeCell ref="L83:P83"/>
    <mergeCell ref="L86:P86"/>
    <mergeCell ref="K154:N154"/>
    <mergeCell ref="E149:H149"/>
    <mergeCell ref="O149:P149"/>
    <mergeCell ref="E150:H150"/>
    <mergeCell ref="L151:P151"/>
    <mergeCell ref="O150:P150"/>
    <mergeCell ref="K150:N150"/>
    <mergeCell ref="E155:H155"/>
    <mergeCell ref="O155:P155"/>
    <mergeCell ref="E152:H152"/>
    <mergeCell ref="O152:P152"/>
    <mergeCell ref="E153:H153"/>
    <mergeCell ref="O153:P153"/>
    <mergeCell ref="O154:P154"/>
    <mergeCell ref="K152:N152"/>
    <mergeCell ref="K153:N153"/>
    <mergeCell ref="E154:H154"/>
    <mergeCell ref="E145:H145"/>
    <mergeCell ref="O145:P145"/>
    <mergeCell ref="K144:N144"/>
    <mergeCell ref="K145:N145"/>
    <mergeCell ref="E144:H144"/>
    <mergeCell ref="O144:P144"/>
    <mergeCell ref="E146:H146"/>
    <mergeCell ref="O146:P146"/>
    <mergeCell ref="E148:H148"/>
    <mergeCell ref="O148:P148"/>
    <mergeCell ref="K146:N146"/>
    <mergeCell ref="K148:N148"/>
    <mergeCell ref="L147:P147"/>
    <mergeCell ref="E143:H143"/>
    <mergeCell ref="O143:P143"/>
    <mergeCell ref="K142:N142"/>
    <mergeCell ref="K143:N143"/>
    <mergeCell ref="E142:H142"/>
    <mergeCell ref="O142:P142"/>
    <mergeCell ref="E141:H141"/>
    <mergeCell ref="O141:P141"/>
    <mergeCell ref="K139:N139"/>
    <mergeCell ref="K141:N141"/>
    <mergeCell ref="L140:P140"/>
    <mergeCell ref="E139:H139"/>
    <mergeCell ref="O139:P139"/>
    <mergeCell ref="E138:H138"/>
    <mergeCell ref="O138:P138"/>
    <mergeCell ref="K137:N137"/>
    <mergeCell ref="K138:N138"/>
    <mergeCell ref="E137:H137"/>
    <mergeCell ref="O137:P137"/>
    <mergeCell ref="E136:H136"/>
    <mergeCell ref="O136:P136"/>
    <mergeCell ref="K135:N135"/>
    <mergeCell ref="K136:N136"/>
    <mergeCell ref="E135:H135"/>
    <mergeCell ref="O135:P135"/>
    <mergeCell ref="E134:H134"/>
    <mergeCell ref="O134:P134"/>
    <mergeCell ref="K133:N133"/>
    <mergeCell ref="K134:N134"/>
    <mergeCell ref="E133:H133"/>
    <mergeCell ref="O133:P133"/>
    <mergeCell ref="E132:H132"/>
    <mergeCell ref="O132:P132"/>
    <mergeCell ref="K131:N131"/>
    <mergeCell ref="K132:N132"/>
    <mergeCell ref="E131:H131"/>
    <mergeCell ref="O131:P131"/>
    <mergeCell ref="E130:H130"/>
    <mergeCell ref="O130:P130"/>
    <mergeCell ref="K129:N129"/>
    <mergeCell ref="K130:N130"/>
    <mergeCell ref="E129:H129"/>
    <mergeCell ref="O129:P129"/>
    <mergeCell ref="E128:H128"/>
    <mergeCell ref="O128:P128"/>
    <mergeCell ref="K127:N127"/>
    <mergeCell ref="K128:N128"/>
    <mergeCell ref="E127:H127"/>
    <mergeCell ref="O127:P127"/>
    <mergeCell ref="E126:H126"/>
    <mergeCell ref="O126:P126"/>
    <mergeCell ref="K124:N124"/>
    <mergeCell ref="K126:N126"/>
    <mergeCell ref="L125:P125"/>
    <mergeCell ref="E124:H124"/>
    <mergeCell ref="O124:P124"/>
    <mergeCell ref="E123:H123"/>
    <mergeCell ref="O123:P123"/>
    <mergeCell ref="K122:N122"/>
    <mergeCell ref="K123:N123"/>
    <mergeCell ref="E122:H122"/>
    <mergeCell ref="O122:P122"/>
    <mergeCell ref="E121:H121"/>
    <mergeCell ref="O121:P121"/>
    <mergeCell ref="K120:N120"/>
    <mergeCell ref="K121:N121"/>
    <mergeCell ref="E120:H120"/>
    <mergeCell ref="O120:P120"/>
    <mergeCell ref="E119:H119"/>
    <mergeCell ref="O119:P119"/>
    <mergeCell ref="K118:N118"/>
    <mergeCell ref="K119:N119"/>
    <mergeCell ref="E118:H118"/>
    <mergeCell ref="O118:P118"/>
    <mergeCell ref="E117:H117"/>
    <mergeCell ref="O117:P117"/>
    <mergeCell ref="K116:N116"/>
    <mergeCell ref="K117:N117"/>
    <mergeCell ref="E116:H116"/>
    <mergeCell ref="O116:P116"/>
    <mergeCell ref="E114:H114"/>
    <mergeCell ref="O114:P114"/>
    <mergeCell ref="K113:N113"/>
    <mergeCell ref="K114:N114"/>
    <mergeCell ref="E113:H113"/>
    <mergeCell ref="O113:P113"/>
    <mergeCell ref="E112:H112"/>
    <mergeCell ref="O112:P112"/>
    <mergeCell ref="K111:N111"/>
    <mergeCell ref="K112:N112"/>
    <mergeCell ref="E111:H111"/>
    <mergeCell ref="O111:P111"/>
    <mergeCell ref="E110:H110"/>
    <mergeCell ref="O110:P110"/>
    <mergeCell ref="K108:N108"/>
    <mergeCell ref="K110:N110"/>
    <mergeCell ref="L109:P109"/>
    <mergeCell ref="E108:H108"/>
    <mergeCell ref="O108:P108"/>
    <mergeCell ref="E107:H107"/>
    <mergeCell ref="O107:P107"/>
    <mergeCell ref="K106:N106"/>
    <mergeCell ref="K107:N107"/>
    <mergeCell ref="E106:H106"/>
    <mergeCell ref="O106:P106"/>
    <mergeCell ref="E105:H105"/>
    <mergeCell ref="O105:P105"/>
    <mergeCell ref="K104:N104"/>
    <mergeCell ref="K105:N105"/>
    <mergeCell ref="E104:H104"/>
    <mergeCell ref="O104:P104"/>
    <mergeCell ref="E103:H103"/>
    <mergeCell ref="O103:P103"/>
    <mergeCell ref="K102:N102"/>
    <mergeCell ref="K103:N103"/>
    <mergeCell ref="E102:H102"/>
    <mergeCell ref="O102:P102"/>
    <mergeCell ref="E101:H101"/>
    <mergeCell ref="O101:P101"/>
    <mergeCell ref="K100:N100"/>
    <mergeCell ref="K101:N101"/>
    <mergeCell ref="E100:H100"/>
    <mergeCell ref="O100:P100"/>
    <mergeCell ref="E98:H98"/>
    <mergeCell ref="O98:P98"/>
    <mergeCell ref="K97:N97"/>
    <mergeCell ref="K98:N98"/>
    <mergeCell ref="E97:H97"/>
    <mergeCell ref="O97:P97"/>
    <mergeCell ref="E96:H96"/>
    <mergeCell ref="O96:P96"/>
    <mergeCell ref="K95:N95"/>
    <mergeCell ref="K96:N96"/>
    <mergeCell ref="E95:H95"/>
    <mergeCell ref="O95:P95"/>
    <mergeCell ref="E94:H94"/>
    <mergeCell ref="O94:P94"/>
    <mergeCell ref="K93:N93"/>
    <mergeCell ref="K94:N94"/>
    <mergeCell ref="E93:H93"/>
    <mergeCell ref="O93:P93"/>
    <mergeCell ref="E92:H92"/>
    <mergeCell ref="O92:P92"/>
    <mergeCell ref="K91:N91"/>
    <mergeCell ref="K92:N92"/>
    <mergeCell ref="E91:H91"/>
    <mergeCell ref="O91:P91"/>
    <mergeCell ref="E85:H85"/>
    <mergeCell ref="O85:P85"/>
    <mergeCell ref="L87:P87"/>
    <mergeCell ref="E89:H89"/>
    <mergeCell ref="O89:P89"/>
    <mergeCell ref="E90:H90"/>
    <mergeCell ref="O90:P90"/>
    <mergeCell ref="K90:N90"/>
    <mergeCell ref="K89:N89"/>
    <mergeCell ref="E78:H78"/>
    <mergeCell ref="O78:P78"/>
    <mergeCell ref="K78:N78"/>
    <mergeCell ref="E88:H88"/>
    <mergeCell ref="O88:P88"/>
    <mergeCell ref="K84:N84"/>
    <mergeCell ref="K85:N85"/>
    <mergeCell ref="K88:N88"/>
    <mergeCell ref="E84:H84"/>
    <mergeCell ref="O84:P84"/>
    <mergeCell ref="G61:I61"/>
    <mergeCell ref="J61:K61"/>
    <mergeCell ref="L61:P61"/>
    <mergeCell ref="B68:Q68"/>
    <mergeCell ref="E82:H82"/>
    <mergeCell ref="O82:P82"/>
    <mergeCell ref="L79:P79"/>
    <mergeCell ref="K82:N82"/>
    <mergeCell ref="L73:O73"/>
    <mergeCell ref="L75:P75"/>
    <mergeCell ref="G58:I58"/>
    <mergeCell ref="J58:K58"/>
    <mergeCell ref="L58:P58"/>
    <mergeCell ref="E71:P71"/>
    <mergeCell ref="G59:I59"/>
    <mergeCell ref="J59:K59"/>
    <mergeCell ref="L59:P59"/>
    <mergeCell ref="G60:I60"/>
    <mergeCell ref="J60:K60"/>
    <mergeCell ref="L60:P60"/>
    <mergeCell ref="G56:I56"/>
    <mergeCell ref="J56:K56"/>
    <mergeCell ref="L56:P56"/>
    <mergeCell ref="G57:I57"/>
    <mergeCell ref="J57:K57"/>
    <mergeCell ref="L57:P57"/>
    <mergeCell ref="G54:I54"/>
    <mergeCell ref="J54:K54"/>
    <mergeCell ref="L54:P54"/>
    <mergeCell ref="G55:I55"/>
    <mergeCell ref="J55:K55"/>
    <mergeCell ref="L55:P55"/>
    <mergeCell ref="G52:I52"/>
    <mergeCell ref="J52:K52"/>
    <mergeCell ref="L52:P52"/>
    <mergeCell ref="G53:I53"/>
    <mergeCell ref="J53:K53"/>
    <mergeCell ref="L53:P53"/>
    <mergeCell ref="G50:I50"/>
    <mergeCell ref="J50:K50"/>
    <mergeCell ref="L50:P50"/>
    <mergeCell ref="G51:I51"/>
    <mergeCell ref="J51:K51"/>
    <mergeCell ref="L51:P51"/>
    <mergeCell ref="B47:F47"/>
    <mergeCell ref="G47:I47"/>
    <mergeCell ref="J47:K47"/>
    <mergeCell ref="L47:P47"/>
    <mergeCell ref="G49:I49"/>
    <mergeCell ref="J49:K49"/>
    <mergeCell ref="L49:P49"/>
    <mergeCell ref="G28:I28"/>
    <mergeCell ref="L28:O28"/>
    <mergeCell ref="G29:I29"/>
    <mergeCell ref="L29:O29"/>
    <mergeCell ref="K31:O31"/>
    <mergeCell ref="B37:Q37"/>
    <mergeCell ref="K155:N155"/>
    <mergeCell ref="N16:O16"/>
    <mergeCell ref="N17:O17"/>
    <mergeCell ref="D20:O20"/>
    <mergeCell ref="E16:I16"/>
    <mergeCell ref="E39:P39"/>
    <mergeCell ref="E40:P40"/>
    <mergeCell ref="G26:I26"/>
    <mergeCell ref="G27:I27"/>
    <mergeCell ref="L27:O27"/>
    <mergeCell ref="B2:Q2"/>
    <mergeCell ref="E4:P4"/>
    <mergeCell ref="E5:P5"/>
    <mergeCell ref="N8:O8"/>
    <mergeCell ref="G25:I25"/>
    <mergeCell ref="L25:O25"/>
    <mergeCell ref="N10:O10"/>
    <mergeCell ref="K149:N149"/>
    <mergeCell ref="N11:O11"/>
    <mergeCell ref="N13:O13"/>
    <mergeCell ref="N14:O14"/>
    <mergeCell ref="L23:O23"/>
    <mergeCell ref="L26:O26"/>
    <mergeCell ref="L42:O42"/>
    <mergeCell ref="L44:P44"/>
    <mergeCell ref="E70:P70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70"/>
  <sheetViews>
    <sheetView showGridLines="0" view="pageBreakPreview" zoomScaleNormal="90" zoomScaleSheetLayoutView="100" workbookViewId="0">
      <pane ySplit="1" topLeftCell="A105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1010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1011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IF('[6]Rekapitulace stavby'!$E$11="","",'[6]Rekapitulace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IF('[6]Rekapitulace stavby'!$E$17="","",'[6]Rekapitulace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58738.8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58738.8</v>
      </c>
      <c r="H25" s="348"/>
      <c r="I25" s="348"/>
      <c r="L25" s="478">
        <f>G25*0.21</f>
        <v>12335.148000000001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SUM($BC$77:$BC$169)</f>
        <v>0</v>
      </c>
      <c r="H26" s="348"/>
      <c r="I26" s="348"/>
      <c r="L26" s="478">
        <f>SUM($BC$77:$BC$169)*$E$26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SUM($BD$77:$BD$169)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SUM($BE$77:$BE$169)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SUM($BF$77:$BF$169)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71073.95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132121-6_2 - SPŠD Křimice - PS - SO 11 Dílny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 t="str">
        <f>$D$17</f>
        <v xml:space="preserve"> </v>
      </c>
      <c r="M44" s="348"/>
      <c r="N44" s="348"/>
      <c r="O44" s="348"/>
      <c r="P44" s="348"/>
      <c r="Q44" s="19"/>
    </row>
    <row r="45" spans="1:17" s="3" customFormat="1" ht="15" customHeight="1">
      <c r="A45" s="16"/>
      <c r="B45" s="121" t="s">
        <v>1510</v>
      </c>
      <c r="E45" s="123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58738.8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58738.8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51783.8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ROUNDUP($M$126,2)</f>
        <v>6955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ROUNDUP($M$136,2)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ROUNDUP($M$157,2)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ROUNDUP($M$163,2)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ROUNDUP($M$167,2)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132121-6_2 - SPŠD Křimice - PS - SO 11 Dílny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23" t="str">
        <f>$E$8</f>
        <v>SPŠD Křimice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 t="str">
        <f>$D$17</f>
        <v xml:space="preserve"> </v>
      </c>
      <c r="M73" s="348"/>
      <c r="N73" s="348"/>
      <c r="O73" s="348"/>
      <c r="P73" s="348"/>
      <c r="R73" s="16"/>
    </row>
    <row r="74" spans="1:62" s="3" customFormat="1" ht="15" customHeight="1">
      <c r="A74" s="16"/>
      <c r="B74" s="121" t="s">
        <v>1510</v>
      </c>
      <c r="E74" s="123"/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58738.8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1.0833499999999998</v>
      </c>
      <c r="Y77" s="37"/>
      <c r="Z77" s="147">
        <f>$Z$78+$Z$84</f>
        <v>0</v>
      </c>
      <c r="AQ77" s="3" t="s">
        <v>1530</v>
      </c>
      <c r="AR77" s="3" t="s">
        <v>1555</v>
      </c>
      <c r="BH77" s="148">
        <f>$BH$78+$BH$84</f>
        <v>18304.8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M85+M126</f>
        <v>58738.8</v>
      </c>
      <c r="N84" s="448"/>
      <c r="O84" s="448"/>
      <c r="P84" s="448"/>
      <c r="R84" s="149"/>
      <c r="S84" s="151"/>
      <c r="V84" s="152">
        <f>$V$85+$V$126+$V$136+$V$157+$V$163+$V$167</f>
        <v>0</v>
      </c>
      <c r="X84" s="152">
        <f>$X$85+$X$126+$X$136+$X$157+$X$163+$X$167</f>
        <v>1.0833499999999998</v>
      </c>
      <c r="Z84" s="153">
        <f>$Z$85+$Z$126+$Z$136+$Z$157+$Z$163+$Z$167</f>
        <v>0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>
        <f>$BH$85+$BH$126+$BH$136+$BH$157+$BH$163+$BH$167</f>
        <v>18304.8</v>
      </c>
    </row>
    <row r="85" spans="1:62" s="87" customFormat="1" ht="21" customHeight="1">
      <c r="A85" s="149"/>
      <c r="C85" s="156" t="s">
        <v>324</v>
      </c>
      <c r="M85" s="447">
        <f>SUM(M86:P125)</f>
        <v>51783.8</v>
      </c>
      <c r="N85" s="448"/>
      <c r="O85" s="448"/>
      <c r="P85" s="448"/>
      <c r="R85" s="149"/>
      <c r="S85" s="151"/>
      <c r="V85" s="152">
        <f>SUM($V$86:$V$125)</f>
        <v>0</v>
      </c>
      <c r="X85" s="152">
        <f>SUM($X$86:$X$125)</f>
        <v>1.0107999999999999</v>
      </c>
      <c r="Z85" s="153">
        <f>SUM($Z$86:$Z$125)</f>
        <v>0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>
        <f>SUM($BH$86:$BH$125)</f>
        <v>13349.8</v>
      </c>
    </row>
    <row r="86" spans="1:62" s="3" customFormat="1" ht="15.75" customHeight="1">
      <c r="A86" s="16"/>
      <c r="B86" s="100">
        <v>1</v>
      </c>
      <c r="C86" s="161" t="s">
        <v>1578</v>
      </c>
      <c r="D86" s="162" t="s">
        <v>553</v>
      </c>
      <c r="E86" s="449" t="s">
        <v>554</v>
      </c>
      <c r="F86" s="432"/>
      <c r="G86" s="432"/>
      <c r="H86" s="432"/>
      <c r="I86" s="161" t="s">
        <v>1594</v>
      </c>
      <c r="J86" s="101">
        <v>1</v>
      </c>
      <c r="K86" s="446">
        <v>13150</v>
      </c>
      <c r="L86" s="384"/>
      <c r="M86" s="383">
        <f>J86*K86</f>
        <v>13150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13150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13150</v>
      </c>
      <c r="BI86" s="63" t="s">
        <v>1582</v>
      </c>
      <c r="BJ86" s="63" t="s">
        <v>1748</v>
      </c>
    </row>
    <row r="87" spans="1:62" s="3" customFormat="1" ht="15.75" customHeight="1">
      <c r="A87" s="16"/>
      <c r="B87" s="188">
        <v>2</v>
      </c>
      <c r="C87" s="188" t="s">
        <v>1651</v>
      </c>
      <c r="D87" s="187" t="s">
        <v>555</v>
      </c>
      <c r="E87" s="464" t="s">
        <v>556</v>
      </c>
      <c r="F87" s="441"/>
      <c r="G87" s="441"/>
      <c r="H87" s="441"/>
      <c r="I87" s="188" t="s">
        <v>1594</v>
      </c>
      <c r="J87" s="189">
        <v>1</v>
      </c>
      <c r="K87" s="427">
        <v>34750</v>
      </c>
      <c r="L87" s="429"/>
      <c r="M87" s="440">
        <f>J87*K87</f>
        <v>34750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384"/>
      <c r="M88" s="383">
        <f t="shared" ref="M88:M125" si="0">J88*K88</f>
        <v>32.5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32.5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32.5</v>
      </c>
      <c r="BI88" s="63" t="s">
        <v>1582</v>
      </c>
      <c r="BJ88" s="63" t="s">
        <v>1750</v>
      </c>
    </row>
    <row r="89" spans="1:62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27">
        <v>52.5</v>
      </c>
      <c r="L89" s="429"/>
      <c r="M89" s="440">
        <f t="shared" si="0"/>
        <v>52.5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15.75" customHeight="1">
      <c r="A90" s="16"/>
      <c r="B90" s="100">
        <v>5</v>
      </c>
      <c r="C90" s="161" t="s">
        <v>1578</v>
      </c>
      <c r="D90" s="162" t="s">
        <v>1211</v>
      </c>
      <c r="E90" s="449" t="s">
        <v>1212</v>
      </c>
      <c r="F90" s="432"/>
      <c r="G90" s="432"/>
      <c r="H90" s="432"/>
      <c r="I90" s="161" t="s">
        <v>1594</v>
      </c>
      <c r="J90" s="101">
        <v>1</v>
      </c>
      <c r="K90" s="446">
        <v>50.5</v>
      </c>
      <c r="L90" s="384"/>
      <c r="M90" s="383">
        <f t="shared" si="0"/>
        <v>50.5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1.0800000000000001E-2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50.5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50.5</v>
      </c>
      <c r="BI90" s="63" t="s">
        <v>1582</v>
      </c>
      <c r="BJ90" s="63" t="s">
        <v>1764</v>
      </c>
    </row>
    <row r="91" spans="1:62" s="3" customFormat="1" ht="15.75" customHeight="1">
      <c r="A91" s="16"/>
      <c r="B91" s="188">
        <v>6</v>
      </c>
      <c r="C91" s="188" t="s">
        <v>1651</v>
      </c>
      <c r="D91" s="187" t="s">
        <v>1213</v>
      </c>
      <c r="E91" s="464" t="s">
        <v>1214</v>
      </c>
      <c r="F91" s="441"/>
      <c r="G91" s="441"/>
      <c r="H91" s="441"/>
      <c r="I91" s="188" t="s">
        <v>1594</v>
      </c>
      <c r="J91" s="189">
        <v>1</v>
      </c>
      <c r="K91" s="427">
        <v>200.77500000000001</v>
      </c>
      <c r="L91" s="429"/>
      <c r="M91" s="440">
        <f t="shared" si="0"/>
        <v>200.77500000000001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15.75" customHeight="1">
      <c r="A92" s="16"/>
      <c r="B92" s="100">
        <v>7</v>
      </c>
      <c r="C92" s="161" t="s">
        <v>1578</v>
      </c>
      <c r="D92" s="162" t="s">
        <v>1215</v>
      </c>
      <c r="E92" s="449" t="s">
        <v>1216</v>
      </c>
      <c r="F92" s="432"/>
      <c r="G92" s="432"/>
      <c r="H92" s="432"/>
      <c r="I92" s="161" t="s">
        <v>1648</v>
      </c>
      <c r="J92" s="101">
        <v>10</v>
      </c>
      <c r="K92" s="446">
        <v>7</v>
      </c>
      <c r="L92" s="384"/>
      <c r="M92" s="383">
        <f t="shared" si="0"/>
        <v>70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15.75" customHeight="1">
      <c r="A93" s="16"/>
      <c r="B93" s="188">
        <v>8</v>
      </c>
      <c r="C93" s="188" t="s">
        <v>1651</v>
      </c>
      <c r="D93" s="187" t="s">
        <v>1217</v>
      </c>
      <c r="E93" s="464" t="s">
        <v>1218</v>
      </c>
      <c r="F93" s="441"/>
      <c r="G93" s="441"/>
      <c r="H93" s="441"/>
      <c r="I93" s="188" t="s">
        <v>1648</v>
      </c>
      <c r="J93" s="189">
        <v>10</v>
      </c>
      <c r="K93" s="427">
        <v>14.83</v>
      </c>
      <c r="L93" s="429"/>
      <c r="M93" s="440">
        <f t="shared" si="0"/>
        <v>148.30000000000001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15.75" customHeight="1">
      <c r="A94" s="16"/>
      <c r="B94" s="100">
        <v>9</v>
      </c>
      <c r="C94" s="161" t="s">
        <v>1578</v>
      </c>
      <c r="D94" s="162" t="s">
        <v>1221</v>
      </c>
      <c r="E94" s="449" t="s">
        <v>1222</v>
      </c>
      <c r="F94" s="432"/>
      <c r="G94" s="432"/>
      <c r="H94" s="432"/>
      <c r="I94" s="161" t="s">
        <v>1648</v>
      </c>
      <c r="J94" s="101">
        <v>20</v>
      </c>
      <c r="K94" s="446">
        <v>5.5</v>
      </c>
      <c r="L94" s="384"/>
      <c r="M94" s="383">
        <f t="shared" si="0"/>
        <v>110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15.75" customHeight="1">
      <c r="A95" s="16"/>
      <c r="B95" s="188">
        <v>10</v>
      </c>
      <c r="C95" s="188" t="s">
        <v>1651</v>
      </c>
      <c r="D95" s="187" t="s">
        <v>1223</v>
      </c>
      <c r="E95" s="464" t="s">
        <v>1224</v>
      </c>
      <c r="F95" s="441"/>
      <c r="G95" s="441"/>
      <c r="H95" s="441"/>
      <c r="I95" s="188" t="s">
        <v>1648</v>
      </c>
      <c r="J95" s="189">
        <v>20</v>
      </c>
      <c r="K95" s="427">
        <v>3.8050000000000002</v>
      </c>
      <c r="L95" s="429"/>
      <c r="M95" s="440">
        <f t="shared" si="0"/>
        <v>76.100000000000009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15.75" customHeight="1">
      <c r="A96" s="16"/>
      <c r="B96" s="100">
        <v>11</v>
      </c>
      <c r="C96" s="161" t="s">
        <v>1578</v>
      </c>
      <c r="D96" s="162" t="s">
        <v>1225</v>
      </c>
      <c r="E96" s="449" t="s">
        <v>1226</v>
      </c>
      <c r="F96" s="432"/>
      <c r="G96" s="432"/>
      <c r="H96" s="432"/>
      <c r="I96" s="161" t="s">
        <v>1648</v>
      </c>
      <c r="J96" s="101">
        <v>10</v>
      </c>
      <c r="K96" s="446">
        <v>5.5</v>
      </c>
      <c r="L96" s="384"/>
      <c r="M96" s="383">
        <f t="shared" si="0"/>
        <v>55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15.75" customHeight="1">
      <c r="A97" s="16"/>
      <c r="B97" s="188">
        <v>12</v>
      </c>
      <c r="C97" s="188" t="s">
        <v>1651</v>
      </c>
      <c r="D97" s="187" t="s">
        <v>1227</v>
      </c>
      <c r="E97" s="464" t="s">
        <v>1228</v>
      </c>
      <c r="F97" s="441"/>
      <c r="G97" s="441"/>
      <c r="H97" s="441"/>
      <c r="I97" s="188" t="s">
        <v>1648</v>
      </c>
      <c r="J97" s="189">
        <v>10</v>
      </c>
      <c r="K97" s="427">
        <v>2.92</v>
      </c>
      <c r="L97" s="429"/>
      <c r="M97" s="440">
        <f t="shared" si="0"/>
        <v>29.2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15.75" customHeight="1">
      <c r="A98" s="16"/>
      <c r="B98" s="100">
        <v>13</v>
      </c>
      <c r="C98" s="161" t="s">
        <v>1578</v>
      </c>
      <c r="D98" s="162" t="s">
        <v>1233</v>
      </c>
      <c r="E98" s="449" t="s">
        <v>1234</v>
      </c>
      <c r="F98" s="432"/>
      <c r="G98" s="432"/>
      <c r="H98" s="432"/>
      <c r="I98" s="161" t="s">
        <v>1648</v>
      </c>
      <c r="J98" s="101">
        <v>10</v>
      </c>
      <c r="K98" s="446">
        <v>5.5</v>
      </c>
      <c r="L98" s="384"/>
      <c r="M98" s="383">
        <f t="shared" si="0"/>
        <v>55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15.75" customHeight="1">
      <c r="A99" s="16"/>
      <c r="B99" s="188">
        <v>14</v>
      </c>
      <c r="C99" s="188" t="s">
        <v>1651</v>
      </c>
      <c r="D99" s="187" t="s">
        <v>1235</v>
      </c>
      <c r="E99" s="464" t="s">
        <v>1236</v>
      </c>
      <c r="F99" s="441"/>
      <c r="G99" s="441"/>
      <c r="H99" s="441"/>
      <c r="I99" s="188" t="s">
        <v>1648</v>
      </c>
      <c r="J99" s="189">
        <v>10</v>
      </c>
      <c r="K99" s="427">
        <v>3.94</v>
      </c>
      <c r="L99" s="429"/>
      <c r="M99" s="440">
        <f t="shared" si="0"/>
        <v>39.4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15.75" customHeight="1">
      <c r="A100" s="16"/>
      <c r="B100" s="100">
        <v>15</v>
      </c>
      <c r="C100" s="161" t="s">
        <v>1578</v>
      </c>
      <c r="D100" s="162" t="s">
        <v>1237</v>
      </c>
      <c r="E100" s="449" t="s">
        <v>1238</v>
      </c>
      <c r="F100" s="432"/>
      <c r="G100" s="432"/>
      <c r="H100" s="432"/>
      <c r="I100" s="161" t="s">
        <v>1648</v>
      </c>
      <c r="J100" s="101">
        <v>10</v>
      </c>
      <c r="K100" s="446">
        <v>8</v>
      </c>
      <c r="L100" s="384"/>
      <c r="M100" s="383">
        <f t="shared" si="0"/>
        <v>80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15.75" customHeight="1">
      <c r="A101" s="16"/>
      <c r="B101" s="188">
        <v>16</v>
      </c>
      <c r="C101" s="188" t="s">
        <v>1651</v>
      </c>
      <c r="D101" s="187" t="s">
        <v>1239</v>
      </c>
      <c r="E101" s="464" t="s">
        <v>1240</v>
      </c>
      <c r="F101" s="441"/>
      <c r="G101" s="441"/>
      <c r="H101" s="441"/>
      <c r="I101" s="188" t="s">
        <v>1648</v>
      </c>
      <c r="J101" s="189">
        <v>10</v>
      </c>
      <c r="K101" s="427">
        <v>16.87</v>
      </c>
      <c r="L101" s="429"/>
      <c r="M101" s="440">
        <f t="shared" si="0"/>
        <v>168.70000000000002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15.75" customHeight="1">
      <c r="A102" s="16"/>
      <c r="B102" s="100">
        <v>17</v>
      </c>
      <c r="C102" s="161" t="s">
        <v>1578</v>
      </c>
      <c r="D102" s="162" t="s">
        <v>1252</v>
      </c>
      <c r="E102" s="449" t="s">
        <v>1253</v>
      </c>
      <c r="F102" s="432"/>
      <c r="G102" s="432"/>
      <c r="H102" s="432"/>
      <c r="I102" s="161" t="s">
        <v>1648</v>
      </c>
      <c r="J102" s="101">
        <v>10</v>
      </c>
      <c r="K102" s="446">
        <v>5.5</v>
      </c>
      <c r="L102" s="384"/>
      <c r="M102" s="383">
        <f t="shared" si="0"/>
        <v>55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15.75" customHeight="1">
      <c r="A103" s="16"/>
      <c r="B103" s="188">
        <v>18</v>
      </c>
      <c r="C103" s="188" t="s">
        <v>1651</v>
      </c>
      <c r="D103" s="187" t="s">
        <v>1254</v>
      </c>
      <c r="E103" s="464" t="s">
        <v>1255</v>
      </c>
      <c r="F103" s="441"/>
      <c r="G103" s="441"/>
      <c r="H103" s="441"/>
      <c r="I103" s="188" t="s">
        <v>1648</v>
      </c>
      <c r="J103" s="189">
        <v>10</v>
      </c>
      <c r="K103" s="427">
        <v>10.345000000000001</v>
      </c>
      <c r="L103" s="429"/>
      <c r="M103" s="440">
        <f t="shared" si="0"/>
        <v>103.45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15.75" customHeight="1">
      <c r="A104" s="16"/>
      <c r="B104" s="100">
        <v>19</v>
      </c>
      <c r="C104" s="161" t="s">
        <v>1578</v>
      </c>
      <c r="D104" s="162" t="s">
        <v>1259</v>
      </c>
      <c r="E104" s="449" t="s">
        <v>1260</v>
      </c>
      <c r="F104" s="432"/>
      <c r="G104" s="432"/>
      <c r="H104" s="432"/>
      <c r="I104" s="161" t="s">
        <v>1648</v>
      </c>
      <c r="J104" s="101">
        <v>40</v>
      </c>
      <c r="K104" s="446">
        <v>5.5</v>
      </c>
      <c r="L104" s="384"/>
      <c r="M104" s="383">
        <f t="shared" si="0"/>
        <v>220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15.75" customHeight="1">
      <c r="A105" s="16"/>
      <c r="B105" s="188">
        <v>20</v>
      </c>
      <c r="C105" s="188" t="s">
        <v>1651</v>
      </c>
      <c r="D105" s="187" t="s">
        <v>1261</v>
      </c>
      <c r="E105" s="464" t="s">
        <v>1262</v>
      </c>
      <c r="F105" s="441"/>
      <c r="G105" s="441"/>
      <c r="H105" s="441"/>
      <c r="I105" s="188" t="s">
        <v>1648</v>
      </c>
      <c r="J105" s="189">
        <v>40</v>
      </c>
      <c r="K105" s="427">
        <v>6.49</v>
      </c>
      <c r="L105" s="429"/>
      <c r="M105" s="440">
        <f t="shared" si="0"/>
        <v>259.60000000000002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15.75" customHeight="1">
      <c r="A106" s="16"/>
      <c r="B106" s="100">
        <v>21</v>
      </c>
      <c r="C106" s="161" t="s">
        <v>1578</v>
      </c>
      <c r="D106" s="162" t="s">
        <v>1263</v>
      </c>
      <c r="E106" s="449" t="s">
        <v>1264</v>
      </c>
      <c r="F106" s="432"/>
      <c r="G106" s="432"/>
      <c r="H106" s="432"/>
      <c r="I106" s="161" t="s">
        <v>1648</v>
      </c>
      <c r="J106" s="101">
        <v>60</v>
      </c>
      <c r="K106" s="446">
        <v>5.5</v>
      </c>
      <c r="L106" s="384"/>
      <c r="M106" s="383">
        <f t="shared" si="0"/>
        <v>330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15.75" customHeight="1">
      <c r="A107" s="16"/>
      <c r="B107" s="188">
        <v>22</v>
      </c>
      <c r="C107" s="188" t="s">
        <v>1651</v>
      </c>
      <c r="D107" s="187" t="s">
        <v>1265</v>
      </c>
      <c r="E107" s="464" t="s">
        <v>1266</v>
      </c>
      <c r="F107" s="441"/>
      <c r="G107" s="441"/>
      <c r="H107" s="441"/>
      <c r="I107" s="188" t="s">
        <v>1648</v>
      </c>
      <c r="J107" s="189">
        <v>60</v>
      </c>
      <c r="K107" s="427">
        <v>0.96499999999999997</v>
      </c>
      <c r="L107" s="429"/>
      <c r="M107" s="440">
        <f t="shared" si="0"/>
        <v>57.9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15.75" customHeight="1">
      <c r="A108" s="16"/>
      <c r="B108" s="100">
        <v>23</v>
      </c>
      <c r="C108" s="161" t="s">
        <v>1578</v>
      </c>
      <c r="D108" s="162" t="s">
        <v>1267</v>
      </c>
      <c r="E108" s="449" t="s">
        <v>1268</v>
      </c>
      <c r="F108" s="432"/>
      <c r="G108" s="432"/>
      <c r="H108" s="432"/>
      <c r="I108" s="161" t="s">
        <v>1648</v>
      </c>
      <c r="J108" s="101">
        <v>20</v>
      </c>
      <c r="K108" s="446">
        <v>5.5</v>
      </c>
      <c r="L108" s="384"/>
      <c r="M108" s="383">
        <f t="shared" si="0"/>
        <v>110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15.75" customHeight="1">
      <c r="A109" s="16"/>
      <c r="B109" s="188">
        <v>24</v>
      </c>
      <c r="C109" s="188" t="s">
        <v>1651</v>
      </c>
      <c r="D109" s="187" t="s">
        <v>1269</v>
      </c>
      <c r="E109" s="464" t="s">
        <v>1270</v>
      </c>
      <c r="F109" s="441"/>
      <c r="G109" s="441"/>
      <c r="H109" s="441"/>
      <c r="I109" s="188" t="s">
        <v>1648</v>
      </c>
      <c r="J109" s="189">
        <v>20</v>
      </c>
      <c r="K109" s="427">
        <v>1.39</v>
      </c>
      <c r="L109" s="429"/>
      <c r="M109" s="440">
        <f t="shared" si="0"/>
        <v>27.799999999999997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5.75" customHeight="1">
      <c r="A110" s="16"/>
      <c r="B110" s="100">
        <v>25</v>
      </c>
      <c r="C110" s="161" t="s">
        <v>1578</v>
      </c>
      <c r="D110" s="162" t="s">
        <v>1271</v>
      </c>
      <c r="E110" s="449" t="s">
        <v>1272</v>
      </c>
      <c r="F110" s="432"/>
      <c r="G110" s="432"/>
      <c r="H110" s="432"/>
      <c r="I110" s="161" t="s">
        <v>1648</v>
      </c>
      <c r="J110" s="101">
        <v>10</v>
      </c>
      <c r="K110" s="446">
        <v>5.5</v>
      </c>
      <c r="L110" s="384"/>
      <c r="M110" s="383">
        <f t="shared" si="0"/>
        <v>55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5.75" customHeight="1">
      <c r="A111" s="16"/>
      <c r="B111" s="188">
        <v>26</v>
      </c>
      <c r="C111" s="188" t="s">
        <v>1651</v>
      </c>
      <c r="D111" s="187" t="s">
        <v>1273</v>
      </c>
      <c r="E111" s="464" t="s">
        <v>1274</v>
      </c>
      <c r="F111" s="441"/>
      <c r="G111" s="441"/>
      <c r="H111" s="441"/>
      <c r="I111" s="188" t="s">
        <v>1648</v>
      </c>
      <c r="J111" s="189">
        <v>10</v>
      </c>
      <c r="K111" s="427">
        <v>1.8049999999999999</v>
      </c>
      <c r="L111" s="429"/>
      <c r="M111" s="440">
        <f t="shared" si="0"/>
        <v>18.05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15.75" customHeight="1">
      <c r="A112" s="16"/>
      <c r="B112" s="100">
        <v>27</v>
      </c>
      <c r="C112" s="161" t="s">
        <v>1578</v>
      </c>
      <c r="D112" s="162" t="s">
        <v>1275</v>
      </c>
      <c r="E112" s="449" t="s">
        <v>1276</v>
      </c>
      <c r="F112" s="432"/>
      <c r="G112" s="432"/>
      <c r="H112" s="432"/>
      <c r="I112" s="161" t="s">
        <v>1648</v>
      </c>
      <c r="J112" s="101">
        <v>10</v>
      </c>
      <c r="K112" s="446">
        <v>5.5</v>
      </c>
      <c r="L112" s="384"/>
      <c r="M112" s="383">
        <f t="shared" si="0"/>
        <v>55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15.75" customHeight="1">
      <c r="A113" s="16"/>
      <c r="B113" s="188">
        <v>28</v>
      </c>
      <c r="C113" s="188" t="s">
        <v>1651</v>
      </c>
      <c r="D113" s="187" t="s">
        <v>1277</v>
      </c>
      <c r="E113" s="464" t="s">
        <v>1278</v>
      </c>
      <c r="F113" s="441"/>
      <c r="G113" s="441"/>
      <c r="H113" s="441"/>
      <c r="I113" s="188" t="s">
        <v>1648</v>
      </c>
      <c r="J113" s="189">
        <v>10</v>
      </c>
      <c r="K113" s="427">
        <v>3.4550000000000001</v>
      </c>
      <c r="L113" s="429"/>
      <c r="M113" s="440">
        <f t="shared" si="0"/>
        <v>34.549999999999997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15.75" customHeight="1">
      <c r="A114" s="16"/>
      <c r="B114" s="100">
        <v>29</v>
      </c>
      <c r="C114" s="161" t="s">
        <v>1578</v>
      </c>
      <c r="D114" s="162" t="s">
        <v>1279</v>
      </c>
      <c r="E114" s="449" t="s">
        <v>1280</v>
      </c>
      <c r="F114" s="432"/>
      <c r="G114" s="432"/>
      <c r="H114" s="432"/>
      <c r="I114" s="161" t="s">
        <v>1594</v>
      </c>
      <c r="J114" s="101">
        <v>1</v>
      </c>
      <c r="K114" s="446">
        <v>122.5</v>
      </c>
      <c r="L114" s="384"/>
      <c r="M114" s="383">
        <f t="shared" si="0"/>
        <v>122.5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15.75" customHeight="1">
      <c r="A115" s="16"/>
      <c r="B115" s="188">
        <v>30</v>
      </c>
      <c r="C115" s="188" t="s">
        <v>1651</v>
      </c>
      <c r="D115" s="187" t="s">
        <v>1281</v>
      </c>
      <c r="E115" s="464" t="s">
        <v>1282</v>
      </c>
      <c r="F115" s="441"/>
      <c r="G115" s="441"/>
      <c r="H115" s="441"/>
      <c r="I115" s="188" t="s">
        <v>1594</v>
      </c>
      <c r="J115" s="189">
        <v>1</v>
      </c>
      <c r="K115" s="427">
        <v>99</v>
      </c>
      <c r="L115" s="429"/>
      <c r="M115" s="440">
        <f t="shared" si="0"/>
        <v>99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15.75" customHeight="1">
      <c r="A116" s="16"/>
      <c r="B116" s="100">
        <v>31</v>
      </c>
      <c r="C116" s="161" t="s">
        <v>1578</v>
      </c>
      <c r="D116" s="162" t="s">
        <v>1348</v>
      </c>
      <c r="E116" s="449" t="s">
        <v>1349</v>
      </c>
      <c r="F116" s="432"/>
      <c r="G116" s="432"/>
      <c r="H116" s="432"/>
      <c r="I116" s="161" t="s">
        <v>1648</v>
      </c>
      <c r="J116" s="101">
        <v>2</v>
      </c>
      <c r="K116" s="446">
        <v>62.5</v>
      </c>
      <c r="L116" s="384"/>
      <c r="M116" s="383">
        <f t="shared" si="0"/>
        <v>125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customHeight="1">
      <c r="A117" s="16"/>
      <c r="B117" s="188">
        <v>32</v>
      </c>
      <c r="C117" s="188" t="s">
        <v>1651</v>
      </c>
      <c r="D117" s="187" t="s">
        <v>1333</v>
      </c>
      <c r="E117" s="464" t="s">
        <v>1350</v>
      </c>
      <c r="F117" s="441"/>
      <c r="G117" s="441"/>
      <c r="H117" s="441"/>
      <c r="I117" s="188" t="s">
        <v>1648</v>
      </c>
      <c r="J117" s="189">
        <v>2</v>
      </c>
      <c r="K117" s="427">
        <v>72.5</v>
      </c>
      <c r="L117" s="429"/>
      <c r="M117" s="440">
        <f t="shared" si="0"/>
        <v>145</v>
      </c>
      <c r="N117" s="441"/>
      <c r="O117" s="441"/>
      <c r="P117" s="441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15.75" customHeight="1">
      <c r="A118" s="16"/>
      <c r="B118" s="100">
        <v>33</v>
      </c>
      <c r="C118" s="161" t="s">
        <v>1578</v>
      </c>
      <c r="D118" s="162" t="s">
        <v>1289</v>
      </c>
      <c r="E118" s="449" t="s">
        <v>1290</v>
      </c>
      <c r="F118" s="432"/>
      <c r="G118" s="432"/>
      <c r="H118" s="432"/>
      <c r="I118" s="161" t="s">
        <v>1648</v>
      </c>
      <c r="J118" s="101">
        <v>25</v>
      </c>
      <c r="K118" s="446">
        <v>11</v>
      </c>
      <c r="L118" s="384"/>
      <c r="M118" s="383">
        <f t="shared" si="0"/>
        <v>275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5.75" customHeight="1">
      <c r="A119" s="16"/>
      <c r="B119" s="188">
        <v>34</v>
      </c>
      <c r="C119" s="188" t="s">
        <v>1651</v>
      </c>
      <c r="D119" s="187" t="s">
        <v>1291</v>
      </c>
      <c r="E119" s="464" t="s">
        <v>1292</v>
      </c>
      <c r="F119" s="441"/>
      <c r="G119" s="441"/>
      <c r="H119" s="441"/>
      <c r="I119" s="188" t="s">
        <v>1648</v>
      </c>
      <c r="J119" s="189">
        <v>25</v>
      </c>
      <c r="K119" s="427">
        <v>11.68</v>
      </c>
      <c r="L119" s="429"/>
      <c r="M119" s="440">
        <f t="shared" si="0"/>
        <v>292</v>
      </c>
      <c r="N119" s="441"/>
      <c r="O119" s="441"/>
      <c r="P119" s="441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35</v>
      </c>
      <c r="C120" s="161" t="s">
        <v>1578</v>
      </c>
      <c r="D120" s="162" t="s">
        <v>1293</v>
      </c>
      <c r="E120" s="449" t="s">
        <v>1294</v>
      </c>
      <c r="F120" s="432"/>
      <c r="G120" s="432"/>
      <c r="H120" s="432"/>
      <c r="I120" s="161" t="s">
        <v>1648</v>
      </c>
      <c r="J120" s="101">
        <v>10</v>
      </c>
      <c r="K120" s="446">
        <v>5</v>
      </c>
      <c r="L120" s="384"/>
      <c r="M120" s="383">
        <f t="shared" si="0"/>
        <v>50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88">
        <v>36</v>
      </c>
      <c r="C121" s="188" t="s">
        <v>1651</v>
      </c>
      <c r="D121" s="187" t="s">
        <v>1295</v>
      </c>
      <c r="E121" s="464" t="s">
        <v>1296</v>
      </c>
      <c r="F121" s="441"/>
      <c r="G121" s="441"/>
      <c r="H121" s="441"/>
      <c r="I121" s="188" t="s">
        <v>1648</v>
      </c>
      <c r="J121" s="189">
        <v>10</v>
      </c>
      <c r="K121" s="427">
        <v>4.3849999999999998</v>
      </c>
      <c r="L121" s="429"/>
      <c r="M121" s="440">
        <f t="shared" si="0"/>
        <v>43.849999999999994</v>
      </c>
      <c r="N121" s="441"/>
      <c r="O121" s="441"/>
      <c r="P121" s="441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15.75" customHeight="1">
      <c r="A122" s="16"/>
      <c r="B122" s="100">
        <v>37</v>
      </c>
      <c r="C122" s="161" t="s">
        <v>1578</v>
      </c>
      <c r="D122" s="162" t="s">
        <v>1297</v>
      </c>
      <c r="E122" s="449" t="s">
        <v>1298</v>
      </c>
      <c r="F122" s="432"/>
      <c r="G122" s="432"/>
      <c r="H122" s="432"/>
      <c r="I122" s="161" t="s">
        <v>1648</v>
      </c>
      <c r="J122" s="101">
        <v>5</v>
      </c>
      <c r="K122" s="446">
        <v>5</v>
      </c>
      <c r="L122" s="384"/>
      <c r="M122" s="383">
        <f t="shared" si="0"/>
        <v>25</v>
      </c>
      <c r="N122" s="432"/>
      <c r="O122" s="432"/>
      <c r="P122" s="432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customHeight="1">
      <c r="A123" s="16"/>
      <c r="B123" s="188">
        <v>38</v>
      </c>
      <c r="C123" s="188" t="s">
        <v>1651</v>
      </c>
      <c r="D123" s="187" t="s">
        <v>1299</v>
      </c>
      <c r="E123" s="464" t="s">
        <v>1300</v>
      </c>
      <c r="F123" s="441"/>
      <c r="G123" s="441"/>
      <c r="H123" s="441"/>
      <c r="I123" s="188" t="s">
        <v>1648</v>
      </c>
      <c r="J123" s="189">
        <v>5</v>
      </c>
      <c r="K123" s="427">
        <v>7.0650000000000004</v>
      </c>
      <c r="L123" s="429"/>
      <c r="M123" s="440">
        <f t="shared" si="0"/>
        <v>35.325000000000003</v>
      </c>
      <c r="N123" s="441"/>
      <c r="O123" s="441"/>
      <c r="P123" s="441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customHeight="1">
      <c r="A124" s="16"/>
      <c r="B124" s="100">
        <v>39</v>
      </c>
      <c r="C124" s="161" t="s">
        <v>1578</v>
      </c>
      <c r="D124" s="162" t="s">
        <v>1301</v>
      </c>
      <c r="E124" s="449" t="s">
        <v>1302</v>
      </c>
      <c r="F124" s="432"/>
      <c r="G124" s="432"/>
      <c r="H124" s="432"/>
      <c r="I124" s="161" t="s">
        <v>1648</v>
      </c>
      <c r="J124" s="101">
        <v>10</v>
      </c>
      <c r="K124" s="446">
        <v>6</v>
      </c>
      <c r="L124" s="384"/>
      <c r="M124" s="383">
        <f t="shared" si="0"/>
        <v>60</v>
      </c>
      <c r="N124" s="432"/>
      <c r="O124" s="432"/>
      <c r="P124" s="432"/>
      <c r="Q124" s="163"/>
      <c r="R124" s="16"/>
      <c r="S124" s="157"/>
      <c r="T124" s="158"/>
      <c r="W124" s="159"/>
      <c r="X124" s="159"/>
      <c r="Y124" s="159"/>
      <c r="Z124" s="160"/>
      <c r="AO124" s="63"/>
      <c r="AQ124" s="63"/>
      <c r="AR124" s="63"/>
      <c r="AV124" s="63"/>
      <c r="BB124" s="107"/>
      <c r="BC124" s="107"/>
      <c r="BD124" s="107"/>
      <c r="BE124" s="107"/>
      <c r="BF124" s="107"/>
      <c r="BG124" s="63"/>
      <c r="BH124" s="107"/>
      <c r="BI124" s="63"/>
      <c r="BJ124" s="63"/>
    </row>
    <row r="125" spans="1:62" s="3" customFormat="1" ht="15.75" customHeight="1">
      <c r="A125" s="16"/>
      <c r="B125" s="188">
        <v>40</v>
      </c>
      <c r="C125" s="188" t="s">
        <v>1651</v>
      </c>
      <c r="D125" s="187" t="s">
        <v>1338</v>
      </c>
      <c r="E125" s="464" t="s">
        <v>1304</v>
      </c>
      <c r="F125" s="441"/>
      <c r="G125" s="441"/>
      <c r="H125" s="441"/>
      <c r="I125" s="188" t="s">
        <v>1648</v>
      </c>
      <c r="J125" s="189">
        <v>10</v>
      </c>
      <c r="K125" s="427">
        <v>11.68</v>
      </c>
      <c r="L125" s="429"/>
      <c r="M125" s="440">
        <f t="shared" si="0"/>
        <v>116.8</v>
      </c>
      <c r="N125" s="441"/>
      <c r="O125" s="441"/>
      <c r="P125" s="441"/>
      <c r="Q125" s="99"/>
      <c r="R125" s="16"/>
      <c r="S125" s="157"/>
      <c r="T125" s="158" t="s">
        <v>1515</v>
      </c>
      <c r="W125" s="159">
        <v>0</v>
      </c>
      <c r="X125" s="159">
        <f>$W$125*$J$124</f>
        <v>0</v>
      </c>
      <c r="Y125" s="159">
        <v>0</v>
      </c>
      <c r="Z125" s="160">
        <f>$Y$125*$J$124</f>
        <v>0</v>
      </c>
      <c r="AO125" s="63" t="s">
        <v>1582</v>
      </c>
      <c r="AQ125" s="63" t="s">
        <v>1578</v>
      </c>
      <c r="AR125" s="63" t="s">
        <v>1536</v>
      </c>
      <c r="AV125" s="63" t="s">
        <v>1577</v>
      </c>
      <c r="BB125" s="107">
        <f>IF($T$125="základní",$M$125,0)</f>
        <v>116.8</v>
      </c>
      <c r="BC125" s="107">
        <f>IF($T$125="snížená",$M$125,0)</f>
        <v>0</v>
      </c>
      <c r="BD125" s="107">
        <f>IF($T$125="zákl. přenesená",$M$125,0)</f>
        <v>0</v>
      </c>
      <c r="BE125" s="107">
        <f>IF($T$125="sníž. přenesená",$M$125,0)</f>
        <v>0</v>
      </c>
      <c r="BF125" s="107">
        <f>IF($T$125="nulová",$M$125,0)</f>
        <v>0</v>
      </c>
      <c r="BG125" s="63" t="s">
        <v>1501</v>
      </c>
      <c r="BH125" s="107">
        <f>ROUND($K$125*$J$124,2)</f>
        <v>116.8</v>
      </c>
      <c r="BI125" s="63" t="s">
        <v>1582</v>
      </c>
      <c r="BJ125" s="63" t="s">
        <v>1769</v>
      </c>
    </row>
    <row r="126" spans="1:62" s="87" customFormat="1" ht="30.75" customHeight="1">
      <c r="A126" s="149"/>
      <c r="C126" s="156" t="s">
        <v>322</v>
      </c>
      <c r="M126" s="447">
        <f>SUM(M127:P131)</f>
        <v>6955</v>
      </c>
      <c r="N126" s="448"/>
      <c r="O126" s="448"/>
      <c r="P126" s="448"/>
      <c r="R126" s="149"/>
      <c r="S126" s="151"/>
      <c r="V126" s="152">
        <f>SUM($V$127:$V$135)</f>
        <v>0</v>
      </c>
      <c r="X126" s="152">
        <f>SUM($X$127:$X$135)</f>
        <v>0</v>
      </c>
      <c r="Z126" s="153">
        <f>SUM($Z$127:$Z$135)</f>
        <v>0</v>
      </c>
      <c r="AO126" s="154" t="s">
        <v>1536</v>
      </c>
      <c r="AQ126" s="154" t="s">
        <v>1530</v>
      </c>
      <c r="AR126" s="154" t="s">
        <v>1501</v>
      </c>
      <c r="AV126" s="154" t="s">
        <v>1577</v>
      </c>
      <c r="BH126" s="155">
        <f>SUM($BH$127:$BH$135)</f>
        <v>4955</v>
      </c>
    </row>
    <row r="127" spans="1:62" s="3" customFormat="1" ht="15.75" customHeight="1">
      <c r="A127" s="16"/>
      <c r="B127" s="188">
        <v>41</v>
      </c>
      <c r="C127" s="188" t="s">
        <v>1651</v>
      </c>
      <c r="D127" s="187" t="s">
        <v>1307</v>
      </c>
      <c r="E127" s="464" t="s">
        <v>1308</v>
      </c>
      <c r="F127" s="441"/>
      <c r="G127" s="441"/>
      <c r="H127" s="441"/>
      <c r="I127" s="188" t="s">
        <v>1594</v>
      </c>
      <c r="J127" s="189">
        <v>1</v>
      </c>
      <c r="K127" s="427">
        <v>2000</v>
      </c>
      <c r="L127" s="429"/>
      <c r="M127" s="461">
        <f>J127*K127</f>
        <v>2000</v>
      </c>
      <c r="N127" s="492"/>
      <c r="O127" s="492"/>
      <c r="P127" s="493"/>
      <c r="Q127" s="99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8" customHeight="1">
      <c r="A128" s="16"/>
      <c r="B128" s="100">
        <v>42</v>
      </c>
      <c r="C128" s="161" t="s">
        <v>1578</v>
      </c>
      <c r="D128" s="162" t="s">
        <v>1309</v>
      </c>
      <c r="E128" s="449" t="s">
        <v>1310</v>
      </c>
      <c r="F128" s="432"/>
      <c r="G128" s="432"/>
      <c r="H128" s="432"/>
      <c r="I128" s="161" t="s">
        <v>1636</v>
      </c>
      <c r="J128" s="101">
        <v>1</v>
      </c>
      <c r="K128" s="446">
        <v>105</v>
      </c>
      <c r="L128" s="432"/>
      <c r="M128" s="456">
        <f>J128*K128</f>
        <v>105</v>
      </c>
      <c r="N128" s="457"/>
      <c r="O128" s="457"/>
      <c r="P128" s="458"/>
      <c r="Q128" s="99"/>
      <c r="R128" s="16"/>
      <c r="S128" s="157"/>
      <c r="T128" s="158" t="s">
        <v>1515</v>
      </c>
      <c r="W128" s="159">
        <v>0</v>
      </c>
      <c r="X128" s="159">
        <f>$W$128*$J$128</f>
        <v>0</v>
      </c>
      <c r="Y128" s="159">
        <v>0</v>
      </c>
      <c r="Z128" s="160">
        <f>$Y$128*$J$128</f>
        <v>0</v>
      </c>
      <c r="AO128" s="63" t="s">
        <v>1582</v>
      </c>
      <c r="AQ128" s="63" t="s">
        <v>1578</v>
      </c>
      <c r="AR128" s="63" t="s">
        <v>1536</v>
      </c>
      <c r="AV128" s="63" t="s">
        <v>1577</v>
      </c>
      <c r="BB128" s="107">
        <f>IF($T$128="základní",$M$128,0)</f>
        <v>105</v>
      </c>
      <c r="BC128" s="107">
        <f>IF($T$128="snížená",$M$128,0)</f>
        <v>0</v>
      </c>
      <c r="BD128" s="107">
        <f>IF($T$128="zákl. přenesená",$M$128,0)</f>
        <v>0</v>
      </c>
      <c r="BE128" s="107">
        <f>IF($T$128="sníž. přenesená",$M$128,0)</f>
        <v>0</v>
      </c>
      <c r="BF128" s="107">
        <f>IF($T$128="nulová",$M$128,0)</f>
        <v>0</v>
      </c>
      <c r="BG128" s="63" t="s">
        <v>1501</v>
      </c>
      <c r="BH128" s="107">
        <f>ROUND($K$128*$J$128,2)</f>
        <v>105</v>
      </c>
      <c r="BI128" s="63" t="s">
        <v>1582</v>
      </c>
      <c r="BJ128" s="63" t="s">
        <v>1772</v>
      </c>
    </row>
    <row r="129" spans="1:62" s="3" customFormat="1" ht="15.75" customHeight="1">
      <c r="A129" s="16"/>
      <c r="B129" s="100">
        <v>43</v>
      </c>
      <c r="C129" s="161" t="s">
        <v>1578</v>
      </c>
      <c r="D129" s="162" t="s">
        <v>1311</v>
      </c>
      <c r="E129" s="449" t="s">
        <v>1312</v>
      </c>
      <c r="F129" s="432"/>
      <c r="G129" s="432"/>
      <c r="H129" s="432"/>
      <c r="I129" s="161" t="s">
        <v>1636</v>
      </c>
      <c r="J129" s="101">
        <v>13</v>
      </c>
      <c r="K129" s="446">
        <v>250</v>
      </c>
      <c r="L129" s="432"/>
      <c r="M129" s="456">
        <f>J129*K129</f>
        <v>3250</v>
      </c>
      <c r="N129" s="457"/>
      <c r="O129" s="457"/>
      <c r="P129" s="458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O129" s="63" t="s">
        <v>1582</v>
      </c>
      <c r="AQ129" s="63" t="s">
        <v>1578</v>
      </c>
      <c r="AR129" s="63" t="s">
        <v>1536</v>
      </c>
      <c r="AV129" s="63" t="s">
        <v>1577</v>
      </c>
      <c r="BB129" s="107">
        <f>IF($T$129="základní",$M$129,0)</f>
        <v>3250</v>
      </c>
      <c r="BC129" s="107">
        <f>IF($T$129="snížená",$M$129,0)</f>
        <v>0</v>
      </c>
      <c r="BD129" s="107">
        <f>IF($T$129="zákl. přenesená",$M$129,0)</f>
        <v>0</v>
      </c>
      <c r="BE129" s="107">
        <f>IF($T$129="sníž. přenesená",$M$129,0)</f>
        <v>0</v>
      </c>
      <c r="BF129" s="107">
        <f>IF($T$129="nulová",$M$129,0)</f>
        <v>0</v>
      </c>
      <c r="BG129" s="63" t="s">
        <v>1501</v>
      </c>
      <c r="BH129" s="107">
        <f>ROUND($K$129*$J$129,2)</f>
        <v>3250</v>
      </c>
      <c r="BI129" s="63" t="s">
        <v>1582</v>
      </c>
      <c r="BJ129" s="63" t="s">
        <v>1586</v>
      </c>
    </row>
    <row r="130" spans="1:62" s="3" customFormat="1" ht="15.75" customHeight="1">
      <c r="A130" s="16"/>
      <c r="B130" s="100">
        <v>44</v>
      </c>
      <c r="C130" s="161" t="s">
        <v>1578</v>
      </c>
      <c r="D130" s="162" t="s">
        <v>1313</v>
      </c>
      <c r="E130" s="449" t="s">
        <v>1314</v>
      </c>
      <c r="F130" s="432"/>
      <c r="G130" s="432"/>
      <c r="H130" s="432"/>
      <c r="I130" s="161" t="s">
        <v>1636</v>
      </c>
      <c r="J130" s="101">
        <v>1</v>
      </c>
      <c r="K130" s="446">
        <v>1000</v>
      </c>
      <c r="L130" s="432"/>
      <c r="M130" s="456">
        <f>J130*K130</f>
        <v>1000</v>
      </c>
      <c r="N130" s="457"/>
      <c r="O130" s="457"/>
      <c r="P130" s="458"/>
      <c r="Q130" s="99"/>
      <c r="R130" s="16"/>
      <c r="S130" s="157"/>
      <c r="T130" s="158" t="s">
        <v>1515</v>
      </c>
      <c r="W130" s="159">
        <v>0</v>
      </c>
      <c r="X130" s="159">
        <f>$W$130*$J$130</f>
        <v>0</v>
      </c>
      <c r="Y130" s="159">
        <v>0</v>
      </c>
      <c r="Z130" s="160">
        <f>$Y$130*$J$130</f>
        <v>0</v>
      </c>
      <c r="AO130" s="63" t="s">
        <v>1582</v>
      </c>
      <c r="AQ130" s="63" t="s">
        <v>1578</v>
      </c>
      <c r="AR130" s="63" t="s">
        <v>1536</v>
      </c>
      <c r="AV130" s="63" t="s">
        <v>1577</v>
      </c>
      <c r="BB130" s="107">
        <f>IF($T$130="základní",$M$130,0)</f>
        <v>1000</v>
      </c>
      <c r="BC130" s="107">
        <f>IF($T$130="snížená",$M$130,0)</f>
        <v>0</v>
      </c>
      <c r="BD130" s="107">
        <f>IF($T$130="zákl. přenesená",$M$130,0)</f>
        <v>0</v>
      </c>
      <c r="BE130" s="107">
        <f>IF($T$130="sníž. přenesená",$M$130,0)</f>
        <v>0</v>
      </c>
      <c r="BF130" s="107">
        <f>IF($T$130="nulová",$M$130,0)</f>
        <v>0</v>
      </c>
      <c r="BG130" s="63" t="s">
        <v>1501</v>
      </c>
      <c r="BH130" s="107">
        <f>ROUND($K$130*$J$130,2)</f>
        <v>1000</v>
      </c>
      <c r="BI130" s="63" t="s">
        <v>1582</v>
      </c>
      <c r="BJ130" s="63" t="s">
        <v>1775</v>
      </c>
    </row>
    <row r="131" spans="1:62" s="3" customFormat="1" ht="15.75" customHeight="1">
      <c r="A131" s="16"/>
      <c r="B131" s="100">
        <v>45</v>
      </c>
      <c r="C131" s="161" t="s">
        <v>1578</v>
      </c>
      <c r="D131" s="162" t="s">
        <v>1315</v>
      </c>
      <c r="E131" s="449" t="s">
        <v>1316</v>
      </c>
      <c r="F131" s="432"/>
      <c r="G131" s="432"/>
      <c r="H131" s="432"/>
      <c r="I131" s="161" t="s">
        <v>1636</v>
      </c>
      <c r="J131" s="101">
        <v>1</v>
      </c>
      <c r="K131" s="446">
        <v>600</v>
      </c>
      <c r="L131" s="432"/>
      <c r="M131" s="456">
        <f>J131*K131</f>
        <v>600</v>
      </c>
      <c r="N131" s="457"/>
      <c r="O131" s="457"/>
      <c r="P131" s="458"/>
      <c r="Q131" s="99"/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O131" s="63" t="s">
        <v>1582</v>
      </c>
      <c r="AQ131" s="63" t="s">
        <v>1578</v>
      </c>
      <c r="AR131" s="63" t="s">
        <v>1536</v>
      </c>
      <c r="AV131" s="63" t="s">
        <v>1577</v>
      </c>
      <c r="BB131" s="107">
        <f>IF($T$131="základní",$M$131,0)</f>
        <v>600</v>
      </c>
      <c r="BC131" s="107">
        <f>IF($T$131="snížená",$M$131,0)</f>
        <v>0</v>
      </c>
      <c r="BD131" s="107">
        <f>IF($T$131="zákl. přenesená",$M$131,0)</f>
        <v>0</v>
      </c>
      <c r="BE131" s="107">
        <f>IF($T$131="sníž. přenesená",$M$131,0)</f>
        <v>0</v>
      </c>
      <c r="BF131" s="107">
        <f>IF($T$131="nulová",$M$131,0)</f>
        <v>0</v>
      </c>
      <c r="BG131" s="63" t="s">
        <v>1501</v>
      </c>
      <c r="BH131" s="107">
        <f>ROUND($K$131*$J$131,2)</f>
        <v>600</v>
      </c>
      <c r="BI131" s="63" t="s">
        <v>1582</v>
      </c>
      <c r="BJ131" s="63" t="s">
        <v>1590</v>
      </c>
    </row>
    <row r="132" spans="1:62" s="3" customFormat="1" ht="15.75" hidden="1" customHeight="1">
      <c r="A132" s="16"/>
      <c r="B132" s="100"/>
      <c r="C132" s="100"/>
      <c r="D132" s="98"/>
      <c r="E132" s="431"/>
      <c r="F132" s="432"/>
      <c r="G132" s="432"/>
      <c r="H132" s="432"/>
      <c r="I132" s="100"/>
      <c r="J132" s="101"/>
      <c r="K132" s="446"/>
      <c r="L132" s="432"/>
      <c r="M132" s="383">
        <f>ROUND($K$132*$J$132,2)</f>
        <v>0</v>
      </c>
      <c r="N132" s="432"/>
      <c r="O132" s="432"/>
      <c r="P132" s="432"/>
      <c r="Q132" s="99" t="s">
        <v>1595</v>
      </c>
      <c r="R132" s="16"/>
      <c r="S132" s="157"/>
      <c r="T132" s="158" t="s">
        <v>1515</v>
      </c>
      <c r="W132" s="159">
        <v>1.1299999999999999E-3</v>
      </c>
      <c r="X132" s="159">
        <f>$W$132*$J$132</f>
        <v>0</v>
      </c>
      <c r="Y132" s="159">
        <v>0</v>
      </c>
      <c r="Z132" s="160">
        <f>$Y$132*$J$132</f>
        <v>0</v>
      </c>
      <c r="AO132" s="63" t="s">
        <v>1582</v>
      </c>
      <c r="AQ132" s="63" t="s">
        <v>1578</v>
      </c>
      <c r="AR132" s="63" t="s">
        <v>1536</v>
      </c>
      <c r="AV132" s="63" t="s">
        <v>1577</v>
      </c>
      <c r="BB132" s="107">
        <f>IF($T$132="základní",$M$132,0)</f>
        <v>0</v>
      </c>
      <c r="BC132" s="107">
        <f>IF($T$132="snížená",$M$132,0)</f>
        <v>0</v>
      </c>
      <c r="BD132" s="107">
        <f>IF($T$132="zákl. přenesená",$M$132,0)</f>
        <v>0</v>
      </c>
      <c r="BE132" s="107">
        <f>IF($T$132="sníž. přenesená",$M$132,0)</f>
        <v>0</v>
      </c>
      <c r="BF132" s="107">
        <f>IF($T$132="nulová",$M$132,0)</f>
        <v>0</v>
      </c>
      <c r="BG132" s="63" t="s">
        <v>1501</v>
      </c>
      <c r="BH132" s="107">
        <f>ROUND($K$132*$J$132,2)</f>
        <v>0</v>
      </c>
      <c r="BI132" s="63" t="s">
        <v>1582</v>
      </c>
      <c r="BJ132" s="63" t="s">
        <v>1780</v>
      </c>
    </row>
    <row r="133" spans="1:62" s="3" customFormat="1" ht="15.75" hidden="1" customHeight="1">
      <c r="A133" s="16"/>
      <c r="B133" s="171"/>
      <c r="C133" s="171"/>
      <c r="D133" s="172"/>
      <c r="E133" s="445"/>
      <c r="F133" s="450"/>
      <c r="G133" s="450"/>
      <c r="H133" s="450"/>
      <c r="I133" s="171"/>
      <c r="J133" s="173"/>
      <c r="K133" s="451"/>
      <c r="L133" s="450"/>
      <c r="M133" s="452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0</v>
      </c>
      <c r="X133" s="159">
        <f>$W$133*$J$133</f>
        <v>0</v>
      </c>
      <c r="Y133" s="159">
        <v>0</v>
      </c>
      <c r="Z133" s="160">
        <f>$Y$133*$J$133</f>
        <v>0</v>
      </c>
      <c r="AO133" s="63" t="s">
        <v>1654</v>
      </c>
      <c r="AQ133" s="63" t="s">
        <v>1651</v>
      </c>
      <c r="AR133" s="63" t="s">
        <v>1536</v>
      </c>
      <c r="AV133" s="63" t="s">
        <v>1577</v>
      </c>
      <c r="BB133" s="107">
        <f>IF($T$133="základní",$M$133,0)</f>
        <v>0</v>
      </c>
      <c r="BC133" s="107">
        <f>IF($T$133="snížená",$M$133,0)</f>
        <v>0</v>
      </c>
      <c r="BD133" s="107">
        <f>IF($T$133="zákl. přenesená",$M$133,0)</f>
        <v>0</v>
      </c>
      <c r="BE133" s="107">
        <f>IF($T$133="sníž. přenesená",$M$133,0)</f>
        <v>0</v>
      </c>
      <c r="BF133" s="107">
        <f>IF($T$133="nulová",$M$133,0)</f>
        <v>0</v>
      </c>
      <c r="BG133" s="63" t="s">
        <v>1501</v>
      </c>
      <c r="BH133" s="107">
        <f>ROUND($K$133*$J$133,2)</f>
        <v>0</v>
      </c>
      <c r="BI133" s="63" t="s">
        <v>1582</v>
      </c>
      <c r="BJ133" s="63" t="s">
        <v>1784</v>
      </c>
    </row>
    <row r="134" spans="1:62" s="3" customFormat="1" ht="27" hidden="1" customHeight="1">
      <c r="A134" s="16"/>
      <c r="B134" s="100"/>
      <c r="C134" s="100"/>
      <c r="D134" s="98"/>
      <c r="E134" s="431"/>
      <c r="F134" s="432"/>
      <c r="G134" s="432"/>
      <c r="H134" s="432"/>
      <c r="I134" s="100"/>
      <c r="J134" s="101"/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1</v>
      </c>
      <c r="X134" s="159">
        <f>$W$134*$J$134</f>
        <v>0</v>
      </c>
      <c r="Y134" s="159">
        <v>0</v>
      </c>
      <c r="Z134" s="160">
        <f>$Y$134*$J$134</f>
        <v>0</v>
      </c>
      <c r="AO134" s="63" t="s">
        <v>1582</v>
      </c>
      <c r="AQ134" s="63" t="s">
        <v>1578</v>
      </c>
      <c r="AR134" s="63" t="s">
        <v>1536</v>
      </c>
      <c r="AV134" s="63" t="s">
        <v>1577</v>
      </c>
      <c r="BB134" s="107">
        <f>IF($T$134="základní",$M$134,0)</f>
        <v>0</v>
      </c>
      <c r="BC134" s="107">
        <f>IF($T$134="snížená",$M$134,0)</f>
        <v>0</v>
      </c>
      <c r="BD134" s="107">
        <f>IF($T$134="zákl. přenesená",$M$134,0)</f>
        <v>0</v>
      </c>
      <c r="BE134" s="107">
        <f>IF($T$134="sníž. přenesená",$M$134,0)</f>
        <v>0</v>
      </c>
      <c r="BF134" s="107">
        <f>IF($T$134="nulová",$M$134,0)</f>
        <v>0</v>
      </c>
      <c r="BG134" s="63" t="s">
        <v>1501</v>
      </c>
      <c r="BH134" s="107">
        <f>ROUND($K$134*$J$134,2)</f>
        <v>0</v>
      </c>
      <c r="BI134" s="63" t="s">
        <v>1582</v>
      </c>
      <c r="BJ134" s="63" t="s">
        <v>1788</v>
      </c>
    </row>
    <row r="135" spans="1:62" s="3" customFormat="1" ht="27" hidden="1" customHeight="1">
      <c r="A135" s="16"/>
      <c r="B135" s="100"/>
      <c r="C135" s="100"/>
      <c r="D135" s="98"/>
      <c r="E135" s="431"/>
      <c r="F135" s="432"/>
      <c r="G135" s="432"/>
      <c r="H135" s="432"/>
      <c r="I135" s="100"/>
      <c r="J135" s="101"/>
      <c r="K135" s="446"/>
      <c r="L135" s="432"/>
      <c r="M135" s="383">
        <f>ROUND($K$135*$J$135,2)</f>
        <v>0</v>
      </c>
      <c r="N135" s="432"/>
      <c r="O135" s="432"/>
      <c r="P135" s="432"/>
      <c r="Q135" s="99" t="s">
        <v>1595</v>
      </c>
      <c r="R135" s="16"/>
      <c r="S135" s="157"/>
      <c r="T135" s="158" t="s">
        <v>1515</v>
      </c>
      <c r="W135" s="159">
        <v>0</v>
      </c>
      <c r="X135" s="159">
        <f>$W$135*$J$135</f>
        <v>0</v>
      </c>
      <c r="Y135" s="159">
        <v>0</v>
      </c>
      <c r="Z135" s="160">
        <f>$Y$135*$J$135</f>
        <v>0</v>
      </c>
      <c r="AO135" s="63" t="s">
        <v>1582</v>
      </c>
      <c r="AQ135" s="63" t="s">
        <v>1578</v>
      </c>
      <c r="AR135" s="63" t="s">
        <v>1536</v>
      </c>
      <c r="AV135" s="63" t="s">
        <v>1577</v>
      </c>
      <c r="BB135" s="107">
        <f>IF($T$135="základní",$M$135,0)</f>
        <v>0</v>
      </c>
      <c r="BC135" s="107">
        <f>IF($T$135="snížená",$M$135,0)</f>
        <v>0</v>
      </c>
      <c r="BD135" s="107">
        <f>IF($T$135="zákl. přenesená",$M$135,0)</f>
        <v>0</v>
      </c>
      <c r="BE135" s="107">
        <f>IF($T$135="sníž. přenesená",$M$135,0)</f>
        <v>0</v>
      </c>
      <c r="BF135" s="107">
        <f>IF($T$135="nulová",$M$135,0)</f>
        <v>0</v>
      </c>
      <c r="BG135" s="63" t="s">
        <v>1501</v>
      </c>
      <c r="BH135" s="107">
        <f>ROUND($K$135*$J$135,2)</f>
        <v>0</v>
      </c>
      <c r="BI135" s="63" t="s">
        <v>1582</v>
      </c>
      <c r="BJ135" s="63" t="s">
        <v>1791</v>
      </c>
    </row>
    <row r="136" spans="1:62" s="87" customFormat="1" ht="30.75" hidden="1" customHeight="1">
      <c r="A136" s="149"/>
      <c r="C136" s="156" t="s">
        <v>323</v>
      </c>
      <c r="M136" s="447">
        <f>$BH$136</f>
        <v>0</v>
      </c>
      <c r="N136" s="448"/>
      <c r="O136" s="448"/>
      <c r="P136" s="448"/>
      <c r="R136" s="149"/>
      <c r="S136" s="151"/>
      <c r="V136" s="152">
        <f>SUM($V$137:$V$156)</f>
        <v>0</v>
      </c>
      <c r="X136" s="152">
        <f>SUM($X$137:$X$156)</f>
        <v>7.2550000000000003E-2</v>
      </c>
      <c r="Z136" s="153">
        <f>SUM($Z$137:$Z$156)</f>
        <v>0</v>
      </c>
      <c r="AO136" s="154" t="s">
        <v>1536</v>
      </c>
      <c r="AQ136" s="154" t="s">
        <v>1530</v>
      </c>
      <c r="AR136" s="154" t="s">
        <v>1501</v>
      </c>
      <c r="AV136" s="154" t="s">
        <v>1577</v>
      </c>
      <c r="BH136" s="155">
        <f>SUM($BH$137:$BH$156)</f>
        <v>0</v>
      </c>
    </row>
    <row r="137" spans="1:62" s="3" customFormat="1" ht="15.75" hidden="1" customHeight="1">
      <c r="A137" s="16"/>
      <c r="B137" s="100">
        <v>1</v>
      </c>
      <c r="C137" s="161" t="s">
        <v>1651</v>
      </c>
      <c r="D137" s="162" t="s">
        <v>1317</v>
      </c>
      <c r="E137" s="449" t="s">
        <v>1318</v>
      </c>
      <c r="F137" s="432"/>
      <c r="G137" s="432"/>
      <c r="H137" s="432"/>
      <c r="I137" s="161" t="s">
        <v>1594</v>
      </c>
      <c r="J137" s="101">
        <v>1</v>
      </c>
      <c r="K137" s="446"/>
      <c r="L137" s="432"/>
      <c r="M137" s="383">
        <f>ROUND($K$137*$J$137,2)</f>
        <v>0</v>
      </c>
      <c r="N137" s="432"/>
      <c r="O137" s="432"/>
      <c r="P137" s="432"/>
      <c r="Q137" s="99"/>
      <c r="R137" s="16"/>
      <c r="S137" s="157"/>
      <c r="T137" s="158" t="s">
        <v>1515</v>
      </c>
      <c r="W137" s="159">
        <v>1.48E-3</v>
      </c>
      <c r="X137" s="159">
        <f>$W$137*$J$137</f>
        <v>1.48E-3</v>
      </c>
      <c r="Y137" s="159">
        <v>0</v>
      </c>
      <c r="Z137" s="160">
        <f>$Y$137*$J$137</f>
        <v>0</v>
      </c>
      <c r="AO137" s="63" t="s">
        <v>1582</v>
      </c>
      <c r="AQ137" s="63" t="s">
        <v>1578</v>
      </c>
      <c r="AR137" s="63" t="s">
        <v>1536</v>
      </c>
      <c r="AV137" s="63" t="s">
        <v>1577</v>
      </c>
      <c r="BB137" s="107">
        <f>IF($T$137="základní",$M$137,0)</f>
        <v>0</v>
      </c>
      <c r="BC137" s="107">
        <f>IF($T$137="snížená",$M$137,0)</f>
        <v>0</v>
      </c>
      <c r="BD137" s="107">
        <f>IF($T$137="zákl. přenesená",$M$137,0)</f>
        <v>0</v>
      </c>
      <c r="BE137" s="107">
        <f>IF($T$137="sníž. přenesená",$M$137,0)</f>
        <v>0</v>
      </c>
      <c r="BF137" s="107">
        <f>IF($T$137="nulová",$M$137,0)</f>
        <v>0</v>
      </c>
      <c r="BG137" s="63" t="s">
        <v>1501</v>
      </c>
      <c r="BH137" s="107">
        <f>ROUND($K$137*$J$137,2)</f>
        <v>0</v>
      </c>
      <c r="BI137" s="63" t="s">
        <v>1582</v>
      </c>
      <c r="BJ137" s="63" t="s">
        <v>1794</v>
      </c>
    </row>
    <row r="138" spans="1:62" s="3" customFormat="1" ht="16.5" hidden="1" customHeight="1">
      <c r="A138" s="16"/>
      <c r="B138" s="161">
        <v>2</v>
      </c>
      <c r="C138" s="161" t="s">
        <v>1651</v>
      </c>
      <c r="D138" s="162" t="s">
        <v>334</v>
      </c>
      <c r="E138" s="449" t="s">
        <v>1319</v>
      </c>
      <c r="F138" s="455"/>
      <c r="G138" s="455"/>
      <c r="H138" s="455"/>
      <c r="I138" s="161" t="s">
        <v>1594</v>
      </c>
      <c r="J138" s="167">
        <v>1</v>
      </c>
      <c r="K138" s="446"/>
      <c r="L138" s="432"/>
      <c r="M138" s="383">
        <f>ROUND($K$138*$J$138,2)</f>
        <v>0</v>
      </c>
      <c r="N138" s="432"/>
      <c r="O138" s="432"/>
      <c r="P138" s="432"/>
      <c r="Q138" s="99"/>
      <c r="R138" s="16"/>
      <c r="S138" s="157"/>
      <c r="T138" s="158" t="s">
        <v>1515</v>
      </c>
      <c r="W138" s="159">
        <v>3.7299999999999998E-3</v>
      </c>
      <c r="X138" s="159">
        <f>$W$138*$J$138</f>
        <v>3.7299999999999998E-3</v>
      </c>
      <c r="Y138" s="159">
        <v>0</v>
      </c>
      <c r="Z138" s="160">
        <f>$Y$138*$J$138</f>
        <v>0</v>
      </c>
      <c r="AO138" s="63" t="s">
        <v>1582</v>
      </c>
      <c r="AQ138" s="63" t="s">
        <v>1578</v>
      </c>
      <c r="AR138" s="63" t="s">
        <v>1536</v>
      </c>
      <c r="AV138" s="63" t="s">
        <v>1577</v>
      </c>
      <c r="BB138" s="107">
        <f>IF($T$138="základní",$M$138,0)</f>
        <v>0</v>
      </c>
      <c r="BC138" s="107">
        <f>IF($T$138="snížená",$M$138,0)</f>
        <v>0</v>
      </c>
      <c r="BD138" s="107">
        <f>IF($T$138="zákl. přenesená",$M$138,0)</f>
        <v>0</v>
      </c>
      <c r="BE138" s="107">
        <f>IF($T$138="sníž. přenesená",$M$138,0)</f>
        <v>0</v>
      </c>
      <c r="BF138" s="107">
        <f>IF($T$138="nulová",$M$138,0)</f>
        <v>0</v>
      </c>
      <c r="BG138" s="63" t="s">
        <v>1501</v>
      </c>
      <c r="BH138" s="107">
        <f>ROUND($K$138*$J$138,2)</f>
        <v>0</v>
      </c>
      <c r="BI138" s="63" t="s">
        <v>1582</v>
      </c>
      <c r="BJ138" s="63" t="s">
        <v>1806</v>
      </c>
    </row>
    <row r="139" spans="1:62" s="3" customFormat="1" ht="14.25" hidden="1" customHeight="1">
      <c r="A139" s="16"/>
      <c r="B139" s="161">
        <v>3</v>
      </c>
      <c r="C139" s="161" t="s">
        <v>1651</v>
      </c>
      <c r="D139" s="162" t="s">
        <v>1320</v>
      </c>
      <c r="E139" s="449" t="s">
        <v>1321</v>
      </c>
      <c r="F139" s="455"/>
      <c r="G139" s="455"/>
      <c r="H139" s="455"/>
      <c r="I139" s="161" t="s">
        <v>1594</v>
      </c>
      <c r="J139" s="167">
        <v>1</v>
      </c>
      <c r="K139" s="446"/>
      <c r="L139" s="432"/>
      <c r="M139" s="383">
        <f>ROUND($K$139*$J$139,2)</f>
        <v>0</v>
      </c>
      <c r="N139" s="432"/>
      <c r="O139" s="432"/>
      <c r="P139" s="432"/>
      <c r="Q139" s="99"/>
      <c r="R139" s="16"/>
      <c r="S139" s="157"/>
      <c r="T139" s="158" t="s">
        <v>1515</v>
      </c>
      <c r="W139" s="159">
        <v>4.3600000000000002E-3</v>
      </c>
      <c r="X139" s="159">
        <f>$W$139*$J$139</f>
        <v>4.3600000000000002E-3</v>
      </c>
      <c r="Y139" s="159">
        <v>0</v>
      </c>
      <c r="Z139" s="160">
        <f>$Y$139*$J$139</f>
        <v>0</v>
      </c>
      <c r="AO139" s="63" t="s">
        <v>1582</v>
      </c>
      <c r="AQ139" s="63" t="s">
        <v>1578</v>
      </c>
      <c r="AR139" s="63" t="s">
        <v>1536</v>
      </c>
      <c r="AV139" s="63" t="s">
        <v>1577</v>
      </c>
      <c r="BB139" s="107">
        <f>IF($T$139="základní",$M$139,0)</f>
        <v>0</v>
      </c>
      <c r="BC139" s="107">
        <f>IF($T$139="snížená",$M$139,0)</f>
        <v>0</v>
      </c>
      <c r="BD139" s="107">
        <f>IF($T$139="zákl. přenesená",$M$139,0)</f>
        <v>0</v>
      </c>
      <c r="BE139" s="107">
        <f>IF($T$139="sníž. přenesená",$M$139,0)</f>
        <v>0</v>
      </c>
      <c r="BF139" s="107">
        <f>IF($T$139="nulová",$M$139,0)</f>
        <v>0</v>
      </c>
      <c r="BG139" s="63" t="s">
        <v>1501</v>
      </c>
      <c r="BH139" s="107">
        <f>ROUND($K$139*$J$139,2)</f>
        <v>0</v>
      </c>
      <c r="BI139" s="63" t="s">
        <v>1582</v>
      </c>
      <c r="BJ139" s="63" t="s">
        <v>286</v>
      </c>
    </row>
    <row r="140" spans="1:62" s="3" customFormat="1" ht="14.25" hidden="1" customHeight="1">
      <c r="A140" s="16"/>
      <c r="B140" s="161">
        <v>4</v>
      </c>
      <c r="C140" s="161" t="s">
        <v>1651</v>
      </c>
      <c r="D140" s="162" t="s">
        <v>1322</v>
      </c>
      <c r="E140" s="391" t="s">
        <v>1323</v>
      </c>
      <c r="F140" s="392"/>
      <c r="G140" s="392"/>
      <c r="H140" s="394"/>
      <c r="I140" s="161" t="s">
        <v>1648</v>
      </c>
      <c r="J140" s="167">
        <v>15</v>
      </c>
      <c r="K140" s="453"/>
      <c r="L140" s="454"/>
      <c r="M140" s="383">
        <f t="shared" ref="M140:M149" si="1">ROUND($K$139*$J$139,2)</f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4.25" hidden="1" customHeight="1">
      <c r="A141" s="16"/>
      <c r="B141" s="161">
        <v>5</v>
      </c>
      <c r="C141" s="161" t="s">
        <v>1651</v>
      </c>
      <c r="D141" s="162" t="s">
        <v>1223</v>
      </c>
      <c r="E141" s="391" t="s">
        <v>1324</v>
      </c>
      <c r="F141" s="392"/>
      <c r="G141" s="392"/>
      <c r="H141" s="394"/>
      <c r="I141" s="161" t="s">
        <v>1648</v>
      </c>
      <c r="J141" s="167">
        <v>10</v>
      </c>
      <c r="K141" s="453"/>
      <c r="L141" s="454"/>
      <c r="M141" s="383">
        <f t="shared" si="1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4.25" hidden="1" customHeight="1">
      <c r="A142" s="16"/>
      <c r="B142" s="161">
        <v>6</v>
      </c>
      <c r="C142" s="161" t="s">
        <v>1651</v>
      </c>
      <c r="D142" s="162" t="s">
        <v>1235</v>
      </c>
      <c r="E142" s="391" t="s">
        <v>1325</v>
      </c>
      <c r="F142" s="392"/>
      <c r="G142" s="392"/>
      <c r="H142" s="394"/>
      <c r="I142" s="161" t="s">
        <v>1648</v>
      </c>
      <c r="J142" s="167">
        <v>10</v>
      </c>
      <c r="K142" s="164"/>
      <c r="L142" s="165"/>
      <c r="M142" s="383">
        <f t="shared" si="1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4.25" hidden="1" customHeight="1">
      <c r="A143" s="16"/>
      <c r="B143" s="161">
        <v>7</v>
      </c>
      <c r="C143" s="161" t="s">
        <v>1651</v>
      </c>
      <c r="D143" s="162" t="s">
        <v>1243</v>
      </c>
      <c r="E143" s="391" t="s">
        <v>1326</v>
      </c>
      <c r="F143" s="392"/>
      <c r="G143" s="392"/>
      <c r="H143" s="394"/>
      <c r="I143" s="161" t="s">
        <v>1648</v>
      </c>
      <c r="J143" s="167">
        <v>12</v>
      </c>
      <c r="K143" s="164"/>
      <c r="L143" s="165"/>
      <c r="M143" s="383">
        <f t="shared" si="1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4.25" hidden="1" customHeight="1">
      <c r="A144" s="16"/>
      <c r="B144" s="161">
        <v>8</v>
      </c>
      <c r="C144" s="161" t="s">
        <v>1651</v>
      </c>
      <c r="D144" s="162" t="s">
        <v>1254</v>
      </c>
      <c r="E144" s="391" t="s">
        <v>1327</v>
      </c>
      <c r="F144" s="392"/>
      <c r="G144" s="392"/>
      <c r="H144" s="394"/>
      <c r="I144" s="161" t="s">
        <v>1648</v>
      </c>
      <c r="J144" s="167">
        <v>10</v>
      </c>
      <c r="K144" s="164"/>
      <c r="L144" s="165"/>
      <c r="M144" s="383">
        <f t="shared" si="1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4.25" hidden="1" customHeight="1">
      <c r="A145" s="16"/>
      <c r="B145" s="161">
        <v>9</v>
      </c>
      <c r="C145" s="161" t="s">
        <v>1651</v>
      </c>
      <c r="D145" s="162" t="s">
        <v>1261</v>
      </c>
      <c r="E145" s="391" t="s">
        <v>1328</v>
      </c>
      <c r="F145" s="392"/>
      <c r="G145" s="392"/>
      <c r="H145" s="394"/>
      <c r="I145" s="161" t="s">
        <v>1648</v>
      </c>
      <c r="J145" s="167">
        <v>30</v>
      </c>
      <c r="K145" s="164"/>
      <c r="L145" s="165"/>
      <c r="M145" s="383">
        <f t="shared" si="1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4.25" hidden="1" customHeight="1">
      <c r="A146" s="16"/>
      <c r="B146" s="161">
        <v>10</v>
      </c>
      <c r="C146" s="161" t="s">
        <v>1651</v>
      </c>
      <c r="D146" s="162" t="s">
        <v>1265</v>
      </c>
      <c r="E146" s="391" t="s">
        <v>1329</v>
      </c>
      <c r="F146" s="392"/>
      <c r="G146" s="392"/>
      <c r="H146" s="394"/>
      <c r="I146" s="161" t="s">
        <v>1648</v>
      </c>
      <c r="J146" s="167">
        <v>40</v>
      </c>
      <c r="K146" s="164"/>
      <c r="L146" s="165"/>
      <c r="M146" s="383">
        <f t="shared" si="1"/>
        <v>0</v>
      </c>
      <c r="N146" s="432"/>
      <c r="O146" s="432"/>
      <c r="P146" s="432"/>
      <c r="Q146" s="99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4.25" hidden="1" customHeight="1">
      <c r="A147" s="16"/>
      <c r="B147" s="161">
        <v>11</v>
      </c>
      <c r="C147" s="161" t="s">
        <v>1651</v>
      </c>
      <c r="D147" s="162" t="s">
        <v>1269</v>
      </c>
      <c r="E147" s="391" t="s">
        <v>1330</v>
      </c>
      <c r="F147" s="392"/>
      <c r="G147" s="392"/>
      <c r="H147" s="394"/>
      <c r="I147" s="161" t="s">
        <v>1648</v>
      </c>
      <c r="J147" s="167">
        <v>20</v>
      </c>
      <c r="K147" s="453"/>
      <c r="L147" s="454"/>
      <c r="M147" s="383">
        <f t="shared" si="1"/>
        <v>0</v>
      </c>
      <c r="N147" s="432"/>
      <c r="O147" s="432"/>
      <c r="P147" s="432"/>
      <c r="Q147" s="99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4.25" hidden="1" customHeight="1">
      <c r="A148" s="16"/>
      <c r="B148" s="161">
        <v>12</v>
      </c>
      <c r="C148" s="161" t="s">
        <v>1651</v>
      </c>
      <c r="D148" s="162" t="s">
        <v>1277</v>
      </c>
      <c r="E148" s="391" t="s">
        <v>1331</v>
      </c>
      <c r="F148" s="392"/>
      <c r="G148" s="392"/>
      <c r="H148" s="394"/>
      <c r="I148" s="161" t="s">
        <v>1648</v>
      </c>
      <c r="J148" s="167">
        <v>10</v>
      </c>
      <c r="K148" s="453"/>
      <c r="L148" s="454"/>
      <c r="M148" s="383">
        <f t="shared" si="1"/>
        <v>0</v>
      </c>
      <c r="N148" s="432"/>
      <c r="O148" s="432"/>
      <c r="P148" s="432"/>
      <c r="Q148" s="99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4.25" hidden="1" customHeight="1">
      <c r="A149" s="16"/>
      <c r="B149" s="161">
        <v>13</v>
      </c>
      <c r="C149" s="161" t="s">
        <v>1651</v>
      </c>
      <c r="D149" s="162" t="s">
        <v>1281</v>
      </c>
      <c r="E149" s="391" t="s">
        <v>1332</v>
      </c>
      <c r="F149" s="392"/>
      <c r="G149" s="392"/>
      <c r="H149" s="394"/>
      <c r="I149" s="161" t="s">
        <v>1594</v>
      </c>
      <c r="J149" s="167">
        <v>1</v>
      </c>
      <c r="K149" s="453"/>
      <c r="L149" s="454"/>
      <c r="M149" s="383">
        <f t="shared" si="1"/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6.5" hidden="1" customHeight="1">
      <c r="A150" s="16"/>
      <c r="B150" s="161">
        <v>14</v>
      </c>
      <c r="C150" s="161" t="s">
        <v>1651</v>
      </c>
      <c r="D150" s="162" t="s">
        <v>1333</v>
      </c>
      <c r="E150" s="391" t="s">
        <v>1334</v>
      </c>
      <c r="F150" s="392"/>
      <c r="G150" s="392"/>
      <c r="H150" s="394"/>
      <c r="I150" s="161" t="s">
        <v>1594</v>
      </c>
      <c r="J150" s="167">
        <v>2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1.14E-3</v>
      </c>
      <c r="X150" s="159">
        <f>$W$150*$J$150</f>
        <v>2.2799999999999999E-3</v>
      </c>
      <c r="Y150" s="159">
        <v>0</v>
      </c>
      <c r="Z150" s="160">
        <f>$Y$150*$J$150</f>
        <v>0</v>
      </c>
      <c r="AO150" s="63" t="s">
        <v>1582</v>
      </c>
      <c r="AQ150" s="63" t="s">
        <v>1578</v>
      </c>
      <c r="AR150" s="63" t="s">
        <v>1536</v>
      </c>
      <c r="AV150" s="63" t="s">
        <v>1577</v>
      </c>
      <c r="BB150" s="107">
        <f>IF($T$150="základní",$M$150,0)</f>
        <v>0</v>
      </c>
      <c r="BC150" s="107">
        <f>IF($T$150="snížená",$M$150,0)</f>
        <v>0</v>
      </c>
      <c r="BD150" s="107">
        <f>IF($T$150="zákl. přenesená",$M$150,0)</f>
        <v>0</v>
      </c>
      <c r="BE150" s="107">
        <f>IF($T$150="sníž. přenesená",$M$150,0)</f>
        <v>0</v>
      </c>
      <c r="BF150" s="107">
        <f>IF($T$150="nulová",$M$150,0)</f>
        <v>0</v>
      </c>
      <c r="BG150" s="63" t="s">
        <v>1501</v>
      </c>
      <c r="BH150" s="107">
        <f>ROUND($K$150*$J$150,2)</f>
        <v>0</v>
      </c>
      <c r="BI150" s="63" t="s">
        <v>1582</v>
      </c>
      <c r="BJ150" s="63" t="s">
        <v>1838</v>
      </c>
    </row>
    <row r="151" spans="1:62" s="3" customFormat="1" ht="15.75" hidden="1" customHeight="1">
      <c r="A151" s="16"/>
      <c r="B151" s="161">
        <v>15</v>
      </c>
      <c r="C151" s="161" t="s">
        <v>1651</v>
      </c>
      <c r="D151" s="162" t="s">
        <v>1291</v>
      </c>
      <c r="E151" s="391" t="s">
        <v>1335</v>
      </c>
      <c r="F151" s="392"/>
      <c r="G151" s="392"/>
      <c r="H151" s="394"/>
      <c r="I151" s="161" t="s">
        <v>1648</v>
      </c>
      <c r="J151" s="167">
        <v>20</v>
      </c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1.49E-3</v>
      </c>
      <c r="X151" s="159">
        <f>$W$151*$J$151</f>
        <v>2.98E-2</v>
      </c>
      <c r="Y151" s="159">
        <v>0</v>
      </c>
      <c r="Z151" s="160">
        <f>$Y$151*$J$151</f>
        <v>0</v>
      </c>
      <c r="AO151" s="63" t="s">
        <v>1582</v>
      </c>
      <c r="AQ151" s="63" t="s">
        <v>1578</v>
      </c>
      <c r="AR151" s="63" t="s">
        <v>1536</v>
      </c>
      <c r="AV151" s="63" t="s">
        <v>1577</v>
      </c>
      <c r="BB151" s="107">
        <f>IF($T$151="základní",$M$151,0)</f>
        <v>0</v>
      </c>
      <c r="BC151" s="107">
        <f>IF($T$151="snížená",$M$151,0)</f>
        <v>0</v>
      </c>
      <c r="BD151" s="107">
        <f>IF($T$151="zákl. přenesená",$M$151,0)</f>
        <v>0</v>
      </c>
      <c r="BE151" s="107">
        <f>IF($T$151="sníž. přenesená",$M$151,0)</f>
        <v>0</v>
      </c>
      <c r="BF151" s="107">
        <f>IF($T$151="nulová",$M$151,0)</f>
        <v>0</v>
      </c>
      <c r="BG151" s="63" t="s">
        <v>1501</v>
      </c>
      <c r="BH151" s="107">
        <f>ROUND($K$151*$J$151,2)</f>
        <v>0</v>
      </c>
      <c r="BI151" s="63" t="s">
        <v>1582</v>
      </c>
      <c r="BJ151" s="63" t="s">
        <v>290</v>
      </c>
    </row>
    <row r="152" spans="1:62" s="3" customFormat="1" ht="18" hidden="1" customHeight="1">
      <c r="A152" s="16"/>
      <c r="B152" s="161">
        <v>16</v>
      </c>
      <c r="C152" s="161" t="s">
        <v>1651</v>
      </c>
      <c r="D152" s="162" t="s">
        <v>1295</v>
      </c>
      <c r="E152" s="391" t="s">
        <v>1336</v>
      </c>
      <c r="F152" s="392"/>
      <c r="G152" s="392"/>
      <c r="H152" s="394"/>
      <c r="I152" s="161" t="s">
        <v>1648</v>
      </c>
      <c r="J152" s="167">
        <v>10</v>
      </c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1.7600000000000001E-3</v>
      </c>
      <c r="X152" s="159">
        <f>$W$152*$J$152</f>
        <v>1.7600000000000001E-2</v>
      </c>
      <c r="Y152" s="159">
        <v>0</v>
      </c>
      <c r="Z152" s="160">
        <f>$Y$152*$J$152</f>
        <v>0</v>
      </c>
      <c r="AO152" s="63" t="s">
        <v>1582</v>
      </c>
      <c r="AQ152" s="63" t="s">
        <v>1578</v>
      </c>
      <c r="AR152" s="63" t="s">
        <v>1536</v>
      </c>
      <c r="AV152" s="63" t="s">
        <v>1577</v>
      </c>
      <c r="BB152" s="107">
        <f>IF($T$152="základní",$M$152,0)</f>
        <v>0</v>
      </c>
      <c r="BC152" s="107">
        <f>IF($T$152="snížená",$M$152,0)</f>
        <v>0</v>
      </c>
      <c r="BD152" s="107">
        <f>IF($T$152="zákl. přenesená",$M$152,0)</f>
        <v>0</v>
      </c>
      <c r="BE152" s="107">
        <f>IF($T$152="sníž. přenesená",$M$152,0)</f>
        <v>0</v>
      </c>
      <c r="BF152" s="107">
        <f>IF($T$152="nulová",$M$152,0)</f>
        <v>0</v>
      </c>
      <c r="BG152" s="63" t="s">
        <v>1501</v>
      </c>
      <c r="BH152" s="107">
        <f>ROUND($K$152*$J$152,2)</f>
        <v>0</v>
      </c>
      <c r="BI152" s="63" t="s">
        <v>1582</v>
      </c>
      <c r="BJ152" s="63" t="s">
        <v>317</v>
      </c>
    </row>
    <row r="153" spans="1:62" s="3" customFormat="1" ht="18" hidden="1" customHeight="1">
      <c r="A153" s="16"/>
      <c r="B153" s="161">
        <v>17</v>
      </c>
      <c r="C153" s="161" t="s">
        <v>1651</v>
      </c>
      <c r="D153" s="162" t="s">
        <v>1299</v>
      </c>
      <c r="E153" s="391" t="s">
        <v>1337</v>
      </c>
      <c r="F153" s="392"/>
      <c r="G153" s="392"/>
      <c r="H153" s="394"/>
      <c r="I153" s="161" t="s">
        <v>1648</v>
      </c>
      <c r="J153" s="167">
        <v>5</v>
      </c>
      <c r="K153" s="453"/>
      <c r="L153" s="454"/>
      <c r="M153" s="383">
        <f>ROUND($K$152*$J$152,2)</f>
        <v>0</v>
      </c>
      <c r="N153" s="432"/>
      <c r="O153" s="432"/>
      <c r="P153" s="432"/>
      <c r="Q153" s="99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7.25" hidden="1" customHeight="1">
      <c r="A154" s="16"/>
      <c r="B154" s="100">
        <v>18</v>
      </c>
      <c r="C154" s="161" t="s">
        <v>1651</v>
      </c>
      <c r="D154" s="162" t="s">
        <v>1338</v>
      </c>
      <c r="E154" s="449" t="s">
        <v>1339</v>
      </c>
      <c r="F154" s="432"/>
      <c r="G154" s="432"/>
      <c r="H154" s="432"/>
      <c r="I154" s="161" t="s">
        <v>1648</v>
      </c>
      <c r="J154" s="101">
        <v>10</v>
      </c>
      <c r="K154" s="446"/>
      <c r="L154" s="432"/>
      <c r="M154" s="383">
        <f>ROUND($K$154*$J$154,2)</f>
        <v>0</v>
      </c>
      <c r="N154" s="432"/>
      <c r="O154" s="432"/>
      <c r="P154" s="432"/>
      <c r="Q154" s="99"/>
      <c r="R154" s="16"/>
      <c r="S154" s="157"/>
      <c r="T154" s="158" t="s">
        <v>1515</v>
      </c>
      <c r="W154" s="159">
        <v>1.33E-3</v>
      </c>
      <c r="X154" s="159">
        <f>$W$154*$J$154</f>
        <v>1.3299999999999999E-2</v>
      </c>
      <c r="Y154" s="159">
        <v>0</v>
      </c>
      <c r="Z154" s="160">
        <f>$Y$154*$J$154</f>
        <v>0</v>
      </c>
      <c r="AO154" s="63" t="s">
        <v>1582</v>
      </c>
      <c r="AQ154" s="63" t="s">
        <v>1578</v>
      </c>
      <c r="AR154" s="63" t="s">
        <v>1536</v>
      </c>
      <c r="AV154" s="63" t="s">
        <v>1577</v>
      </c>
      <c r="BB154" s="107">
        <f>IF($T$154="základní",$M$154,0)</f>
        <v>0</v>
      </c>
      <c r="BC154" s="107">
        <f>IF($T$154="snížená",$M$154,0)</f>
        <v>0</v>
      </c>
      <c r="BD154" s="107">
        <f>IF($T$154="zákl. přenesená",$M$154,0)</f>
        <v>0</v>
      </c>
      <c r="BE154" s="107">
        <f>IF($T$154="sníž. přenesená",$M$154,0)</f>
        <v>0</v>
      </c>
      <c r="BF154" s="107">
        <f>IF($T$154="nulová",$M$154,0)</f>
        <v>0</v>
      </c>
      <c r="BG154" s="63" t="s">
        <v>1501</v>
      </c>
      <c r="BH154" s="107">
        <f>ROUND($K$154*$J$154,2)</f>
        <v>0</v>
      </c>
      <c r="BI154" s="63" t="s">
        <v>1582</v>
      </c>
      <c r="BJ154" s="63" t="s">
        <v>1860</v>
      </c>
    </row>
    <row r="155" spans="1:62" s="3" customFormat="1" ht="18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/>
      <c r="R155" s="16"/>
      <c r="S155" s="157"/>
      <c r="T155" s="158" t="s">
        <v>1515</v>
      </c>
      <c r="W155" s="159">
        <v>0</v>
      </c>
      <c r="X155" s="159">
        <f>$W$155*$J$155</f>
        <v>0</v>
      </c>
      <c r="Y155" s="159">
        <v>0</v>
      </c>
      <c r="Z155" s="160">
        <f>$Y$155*$J$155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0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ROUND($K$155*$J$155,2)</f>
        <v>0</v>
      </c>
      <c r="BI155" s="63" t="s">
        <v>1582</v>
      </c>
      <c r="BJ155" s="63" t="s">
        <v>1864</v>
      </c>
    </row>
    <row r="156" spans="1:62" s="3" customFormat="1" ht="15.75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/>
      <c r="R156" s="16"/>
      <c r="S156" s="157"/>
      <c r="T156" s="158" t="s">
        <v>1515</v>
      </c>
      <c r="W156" s="159">
        <v>0</v>
      </c>
      <c r="X156" s="159">
        <f>$W$156*$J$156</f>
        <v>0</v>
      </c>
      <c r="Y156" s="159">
        <v>0</v>
      </c>
      <c r="Z156" s="160">
        <f>$Y$156*$J$156</f>
        <v>0</v>
      </c>
      <c r="AO156" s="63" t="s">
        <v>1582</v>
      </c>
      <c r="AQ156" s="63" t="s">
        <v>1578</v>
      </c>
      <c r="AR156" s="63" t="s">
        <v>1536</v>
      </c>
      <c r="AV156" s="63" t="s">
        <v>1577</v>
      </c>
      <c r="BB156" s="107">
        <f>IF($T$156="základní",$M$156,0)</f>
        <v>0</v>
      </c>
      <c r="BC156" s="107">
        <f>IF($T$156="snížená",$M$156,0)</f>
        <v>0</v>
      </c>
      <c r="BD156" s="107">
        <f>IF($T$156="zákl. přenesená",$M$156,0)</f>
        <v>0</v>
      </c>
      <c r="BE156" s="107">
        <f>IF($T$156="sníž. přenesená",$M$156,0)</f>
        <v>0</v>
      </c>
      <c r="BF156" s="107">
        <f>IF($T$156="nulová",$M$156,0)</f>
        <v>0</v>
      </c>
      <c r="BG156" s="63" t="s">
        <v>1501</v>
      </c>
      <c r="BH156" s="107">
        <f>ROUND($K$156*$J$156,2)</f>
        <v>0</v>
      </c>
      <c r="BI156" s="63" t="s">
        <v>1582</v>
      </c>
      <c r="BJ156" s="63" t="s">
        <v>1880</v>
      </c>
    </row>
    <row r="157" spans="1:62" s="87" customFormat="1" ht="30.75" hidden="1" customHeight="1">
      <c r="A157" s="149"/>
      <c r="C157" s="156" t="s">
        <v>1559</v>
      </c>
      <c r="E157" s="391"/>
      <c r="F157" s="392"/>
      <c r="G157" s="392"/>
      <c r="H157" s="394"/>
      <c r="M157" s="447">
        <f>$BH$157</f>
        <v>0</v>
      </c>
      <c r="N157" s="448"/>
      <c r="O157" s="448"/>
      <c r="P157" s="448"/>
      <c r="R157" s="149"/>
      <c r="S157" s="151"/>
      <c r="V157" s="152">
        <f>SUM($V$158:$V$162)</f>
        <v>0</v>
      </c>
      <c r="X157" s="152">
        <f>SUM($X$158:$X$162)</f>
        <v>0</v>
      </c>
      <c r="Z157" s="153">
        <f>SUM($Z$158:$Z$162)</f>
        <v>0</v>
      </c>
      <c r="AO157" s="154" t="s">
        <v>1536</v>
      </c>
      <c r="AQ157" s="154" t="s">
        <v>1530</v>
      </c>
      <c r="AR157" s="154" t="s">
        <v>1501</v>
      </c>
      <c r="AV157" s="154" t="s">
        <v>1577</v>
      </c>
      <c r="BH157" s="155">
        <f>SUM($BH$158:$BH$162)</f>
        <v>0</v>
      </c>
    </row>
    <row r="158" spans="1:62" s="3" customFormat="1" ht="39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2.7E-4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0</v>
      </c>
      <c r="BI158" s="63" t="s">
        <v>1582</v>
      </c>
      <c r="BJ158" s="63" t="s">
        <v>1892</v>
      </c>
    </row>
    <row r="159" spans="1:62" s="3" customFormat="1" ht="27" hidden="1" customHeight="1">
      <c r="A159" s="16"/>
      <c r="B159" s="100"/>
      <c r="C159" s="100"/>
      <c r="D159" s="98"/>
      <c r="E159" s="391"/>
      <c r="F159" s="392"/>
      <c r="G159" s="392"/>
      <c r="H159" s="394"/>
      <c r="I159" s="100"/>
      <c r="J159" s="101"/>
      <c r="K159" s="446"/>
      <c r="L159" s="432"/>
      <c r="M159" s="383">
        <f>ROUND($K$159*$J$159,2)</f>
        <v>0</v>
      </c>
      <c r="N159" s="432"/>
      <c r="O159" s="432"/>
      <c r="P159" s="432"/>
      <c r="Q159" s="99" t="s">
        <v>1595</v>
      </c>
      <c r="R159" s="16"/>
      <c r="S159" s="157"/>
      <c r="T159" s="158" t="s">
        <v>1515</v>
      </c>
      <c r="W159" s="159">
        <v>2.2000000000000001E-4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0</v>
      </c>
      <c r="BI159" s="63" t="s">
        <v>1582</v>
      </c>
      <c r="BJ159" s="63" t="s">
        <v>1900</v>
      </c>
    </row>
    <row r="160" spans="1:62" s="3" customFormat="1" ht="27" hidden="1" customHeight="1">
      <c r="A160" s="16"/>
      <c r="B160" s="100"/>
      <c r="C160" s="100"/>
      <c r="D160" s="98"/>
      <c r="E160" s="391"/>
      <c r="F160" s="392"/>
      <c r="G160" s="392"/>
      <c r="H160" s="394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1595</v>
      </c>
      <c r="R160" s="16"/>
      <c r="S160" s="157"/>
      <c r="T160" s="158" t="s">
        <v>1515</v>
      </c>
      <c r="W160" s="159">
        <v>2.1000000000000001E-4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0</v>
      </c>
      <c r="BI160" s="63" t="s">
        <v>1582</v>
      </c>
      <c r="BJ160" s="63" t="s">
        <v>1904</v>
      </c>
    </row>
    <row r="161" spans="1:62" s="3" customFormat="1" ht="15.75" hidden="1" customHeight="1">
      <c r="A161" s="16"/>
      <c r="B161" s="100"/>
      <c r="C161" s="100"/>
      <c r="D161" s="98"/>
      <c r="E161" s="391"/>
      <c r="F161" s="392"/>
      <c r="G161" s="392"/>
      <c r="H161" s="394"/>
      <c r="I161" s="100"/>
      <c r="J161" s="101"/>
      <c r="K161" s="446"/>
      <c r="L161" s="432"/>
      <c r="M161" s="383">
        <f>ROUND($K$161*$J$161,2)</f>
        <v>0</v>
      </c>
      <c r="N161" s="432"/>
      <c r="O161" s="432"/>
      <c r="P161" s="432"/>
      <c r="Q161" s="99" t="s">
        <v>1595</v>
      </c>
      <c r="R161" s="16"/>
      <c r="S161" s="157"/>
      <c r="T161" s="158" t="s">
        <v>1515</v>
      </c>
      <c r="W161" s="159">
        <v>2.4000000000000001E-4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0</v>
      </c>
      <c r="BI161" s="63" t="s">
        <v>1582</v>
      </c>
      <c r="BJ161" s="63" t="s">
        <v>1916</v>
      </c>
    </row>
    <row r="162" spans="1:62" s="3" customFormat="1" ht="27" hidden="1" customHeight="1">
      <c r="A162" s="16"/>
      <c r="B162" s="100"/>
      <c r="C162" s="100"/>
      <c r="D162" s="98"/>
      <c r="E162" s="391"/>
      <c r="F162" s="392"/>
      <c r="G162" s="392"/>
      <c r="H162" s="394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1619</v>
      </c>
    </row>
    <row r="163" spans="1:62" s="87" customFormat="1" ht="30.75" hidden="1" customHeight="1">
      <c r="A163" s="149"/>
      <c r="C163" s="156" t="s">
        <v>1626</v>
      </c>
      <c r="E163" s="391"/>
      <c r="F163" s="392"/>
      <c r="G163" s="392"/>
      <c r="H163" s="394"/>
      <c r="M163" s="447">
        <f>$BH$163</f>
        <v>0</v>
      </c>
      <c r="N163" s="448"/>
      <c r="O163" s="448"/>
      <c r="P163" s="448"/>
      <c r="R163" s="149"/>
      <c r="S163" s="151"/>
      <c r="V163" s="152">
        <f>SUM($V$164:$V$166)</f>
        <v>0</v>
      </c>
      <c r="X163" s="152">
        <f>SUM($X$164:$X$166)</f>
        <v>0</v>
      </c>
      <c r="Z163" s="153">
        <f>SUM($Z$164:$Z$166)</f>
        <v>0</v>
      </c>
      <c r="AO163" s="154" t="s">
        <v>1536</v>
      </c>
      <c r="AQ163" s="154" t="s">
        <v>1530</v>
      </c>
      <c r="AR163" s="154" t="s">
        <v>1501</v>
      </c>
      <c r="AV163" s="154" t="s">
        <v>1577</v>
      </c>
      <c r="BH163" s="155">
        <f>SUM($BH$164:$BH$166)</f>
        <v>0</v>
      </c>
    </row>
    <row r="164" spans="1:62" s="3" customFormat="1" ht="27" hidden="1" customHeight="1">
      <c r="A164" s="16"/>
      <c r="B164" s="100"/>
      <c r="C164" s="100"/>
      <c r="D164" s="98"/>
      <c r="E164" s="449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1768</v>
      </c>
      <c r="R164" s="16"/>
      <c r="S164" s="157"/>
      <c r="T164" s="158" t="s">
        <v>1515</v>
      </c>
      <c r="W164" s="159">
        <v>6.9999999999999994E-5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1922</v>
      </c>
    </row>
    <row r="165" spans="1:62" s="3" customFormat="1" ht="27" hidden="1" customHeight="1">
      <c r="A165" s="16"/>
      <c r="B165" s="171"/>
      <c r="C165" s="171"/>
      <c r="D165" s="172"/>
      <c r="E165" s="445"/>
      <c r="F165" s="450"/>
      <c r="G165" s="450"/>
      <c r="H165" s="450"/>
      <c r="I165" s="171"/>
      <c r="J165" s="173"/>
      <c r="K165" s="451"/>
      <c r="L165" s="450"/>
      <c r="M165" s="452">
        <f>ROUND($K$165*$J$165,2)</f>
        <v>0</v>
      </c>
      <c r="N165" s="432"/>
      <c r="O165" s="432"/>
      <c r="P165" s="432"/>
      <c r="Q165" s="99"/>
      <c r="R165" s="16"/>
      <c r="S165" s="157"/>
      <c r="T165" s="158" t="s">
        <v>1515</v>
      </c>
      <c r="W165" s="159">
        <v>1.6000000000000001E-3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1654</v>
      </c>
      <c r="AQ165" s="63" t="s">
        <v>1651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1926</v>
      </c>
    </row>
    <row r="166" spans="1:62" s="3" customFormat="1" ht="27" hidden="1" customHeight="1">
      <c r="A166" s="16"/>
      <c r="B166" s="100"/>
      <c r="C166" s="100"/>
      <c r="D166" s="98"/>
      <c r="E166" s="431"/>
      <c r="F166" s="432"/>
      <c r="G166" s="432"/>
      <c r="H166" s="432"/>
      <c r="I166" s="100"/>
      <c r="J166" s="101"/>
      <c r="K166" s="446"/>
      <c r="L166" s="432"/>
      <c r="M166" s="383">
        <f>ROUND($K$166*$J$166,2)</f>
        <v>0</v>
      </c>
      <c r="N166" s="432"/>
      <c r="O166" s="432"/>
      <c r="P166" s="432"/>
      <c r="Q166" s="99" t="s">
        <v>1768</v>
      </c>
      <c r="R166" s="16"/>
      <c r="S166" s="157"/>
      <c r="T166" s="158" t="s">
        <v>1515</v>
      </c>
      <c r="W166" s="159">
        <v>0</v>
      </c>
      <c r="X166" s="159">
        <f>$W$166*$J$166</f>
        <v>0</v>
      </c>
      <c r="Y166" s="159">
        <v>0</v>
      </c>
      <c r="Z166" s="160">
        <f>$Y$166*$J$166</f>
        <v>0</v>
      </c>
      <c r="AO166" s="63" t="s">
        <v>1582</v>
      </c>
      <c r="AQ166" s="63" t="s">
        <v>1578</v>
      </c>
      <c r="AR166" s="63" t="s">
        <v>1536</v>
      </c>
      <c r="AV166" s="63" t="s">
        <v>1577</v>
      </c>
      <c r="BB166" s="107">
        <f>IF($T$166="základní",$M$166,0)</f>
        <v>0</v>
      </c>
      <c r="BC166" s="107">
        <f>IF($T$166="snížená",$M$166,0)</f>
        <v>0</v>
      </c>
      <c r="BD166" s="107">
        <f>IF($T$166="zákl. přenesená",$M$166,0)</f>
        <v>0</v>
      </c>
      <c r="BE166" s="107">
        <f>IF($T$166="sníž. přenesená",$M$166,0)</f>
        <v>0</v>
      </c>
      <c r="BF166" s="107">
        <f>IF($T$166="nulová",$M$166,0)</f>
        <v>0</v>
      </c>
      <c r="BG166" s="63" t="s">
        <v>1501</v>
      </c>
      <c r="BH166" s="107">
        <f>ROUND($K$166*$J$166,2)</f>
        <v>0</v>
      </c>
      <c r="BI166" s="63" t="s">
        <v>1582</v>
      </c>
      <c r="BJ166" s="63" t="s">
        <v>1930</v>
      </c>
    </row>
    <row r="167" spans="1:62" s="87" customFormat="1" ht="30.75" hidden="1" customHeight="1">
      <c r="A167" s="149"/>
      <c r="C167" s="156" t="s">
        <v>1627</v>
      </c>
      <c r="M167" s="447">
        <f>$BH$167</f>
        <v>0</v>
      </c>
      <c r="N167" s="448"/>
      <c r="O167" s="448"/>
      <c r="P167" s="448"/>
      <c r="R167" s="149"/>
      <c r="S167" s="151"/>
      <c r="V167" s="152">
        <f>SUM($V$168:$V$169)</f>
        <v>0</v>
      </c>
      <c r="X167" s="152">
        <f>SUM($X$168:$X$169)</f>
        <v>0</v>
      </c>
      <c r="Z167" s="153">
        <f>SUM($Z$168:$Z$169)</f>
        <v>0</v>
      </c>
      <c r="AO167" s="154" t="s">
        <v>1536</v>
      </c>
      <c r="AQ167" s="154" t="s">
        <v>1530</v>
      </c>
      <c r="AR167" s="154" t="s">
        <v>1501</v>
      </c>
      <c r="AV167" s="154" t="s">
        <v>1577</v>
      </c>
      <c r="BH167" s="155">
        <f>SUM($BH$168:$BH$169)</f>
        <v>0</v>
      </c>
    </row>
    <row r="168" spans="1:62" s="3" customFormat="1" ht="27" hidden="1" customHeight="1">
      <c r="A168" s="16"/>
      <c r="B168" s="100"/>
      <c r="C168" s="100"/>
      <c r="D168" s="98"/>
      <c r="E168" s="431"/>
      <c r="F168" s="432"/>
      <c r="G168" s="432"/>
      <c r="H168" s="432"/>
      <c r="I168" s="100"/>
      <c r="J168" s="101"/>
      <c r="K168" s="446"/>
      <c r="L168" s="432"/>
      <c r="M168" s="383">
        <f>ROUND($K$168*$J$168,2)</f>
        <v>0</v>
      </c>
      <c r="N168" s="432"/>
      <c r="O168" s="432"/>
      <c r="P168" s="432"/>
      <c r="Q168" s="99" t="s">
        <v>1595</v>
      </c>
      <c r="R168" s="16"/>
      <c r="S168" s="157"/>
      <c r="T168" s="158" t="s">
        <v>1515</v>
      </c>
      <c r="W168" s="159">
        <v>2.7E-4</v>
      </c>
      <c r="X168" s="159">
        <f>$W$168*$J$168</f>
        <v>0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1934</v>
      </c>
    </row>
    <row r="169" spans="1:62" s="3" customFormat="1" ht="39" hidden="1" customHeight="1">
      <c r="A169" s="16"/>
      <c r="B169" s="100"/>
      <c r="C169" s="100"/>
      <c r="D169" s="98"/>
      <c r="E169" s="431"/>
      <c r="F169" s="432"/>
      <c r="G169" s="432"/>
      <c r="H169" s="432"/>
      <c r="I169" s="100"/>
      <c r="J169" s="101"/>
      <c r="K169" s="446"/>
      <c r="L169" s="432"/>
      <c r="M169" s="383">
        <f>ROUND($K$169*$J$169,2)</f>
        <v>0</v>
      </c>
      <c r="N169" s="432"/>
      <c r="O169" s="432"/>
      <c r="P169" s="432"/>
      <c r="Q169" s="99" t="s">
        <v>1595</v>
      </c>
      <c r="R169" s="16"/>
      <c r="S169" s="157"/>
      <c r="T169" s="174" t="s">
        <v>1515</v>
      </c>
      <c r="U169" s="110"/>
      <c r="V169" s="110"/>
      <c r="W169" s="175">
        <v>1.2E-4</v>
      </c>
      <c r="X169" s="175">
        <f>$W$169*$J$169</f>
        <v>0</v>
      </c>
      <c r="Y169" s="175">
        <v>0</v>
      </c>
      <c r="Z169" s="176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1937</v>
      </c>
    </row>
    <row r="170" spans="1:62" s="3" customFormat="1" ht="7.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16"/>
    </row>
  </sheetData>
  <mergeCells count="304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K90:L90"/>
    <mergeCell ref="M90:P90"/>
    <mergeCell ref="E91:H91"/>
    <mergeCell ref="K91:L91"/>
    <mergeCell ref="M91:P91"/>
    <mergeCell ref="E92:H92"/>
    <mergeCell ref="K92:L92"/>
    <mergeCell ref="M92:P92"/>
    <mergeCell ref="E93:H93"/>
    <mergeCell ref="M93:P93"/>
    <mergeCell ref="E94:H94"/>
    <mergeCell ref="K94:L94"/>
    <mergeCell ref="M94:P94"/>
    <mergeCell ref="K93:L93"/>
    <mergeCell ref="E97:H97"/>
    <mergeCell ref="M97:P97"/>
    <mergeCell ref="K95:L95"/>
    <mergeCell ref="K96:L96"/>
    <mergeCell ref="K97:L97"/>
    <mergeCell ref="E95:H95"/>
    <mergeCell ref="M95:P95"/>
    <mergeCell ref="E96:H96"/>
    <mergeCell ref="M96:P96"/>
    <mergeCell ref="E100:H100"/>
    <mergeCell ref="K100:L100"/>
    <mergeCell ref="M100:P100"/>
    <mergeCell ref="K99:L99"/>
    <mergeCell ref="E98:H98"/>
    <mergeCell ref="K98:L98"/>
    <mergeCell ref="M98:P98"/>
    <mergeCell ref="E99:H99"/>
    <mergeCell ref="M99:P99"/>
    <mergeCell ref="M105:P105"/>
    <mergeCell ref="E103:H103"/>
    <mergeCell ref="M103:P103"/>
    <mergeCell ref="K101:L101"/>
    <mergeCell ref="K102:L102"/>
    <mergeCell ref="K103:L103"/>
    <mergeCell ref="E101:H101"/>
    <mergeCell ref="M101:P101"/>
    <mergeCell ref="E102:H102"/>
    <mergeCell ref="M102:P102"/>
    <mergeCell ref="K108:L108"/>
    <mergeCell ref="M108:P108"/>
    <mergeCell ref="E106:H106"/>
    <mergeCell ref="M106:P106"/>
    <mergeCell ref="K104:L104"/>
    <mergeCell ref="K105:L105"/>
    <mergeCell ref="K106:L106"/>
    <mergeCell ref="E104:H104"/>
    <mergeCell ref="M104:P104"/>
    <mergeCell ref="E105:H105"/>
    <mergeCell ref="E111:H111"/>
    <mergeCell ref="E112:H112"/>
    <mergeCell ref="M112:P112"/>
    <mergeCell ref="E109:H109"/>
    <mergeCell ref="M109:P109"/>
    <mergeCell ref="K107:L107"/>
    <mergeCell ref="K109:L109"/>
    <mergeCell ref="E107:H107"/>
    <mergeCell ref="M107:P107"/>
    <mergeCell ref="E108:H108"/>
    <mergeCell ref="K115:L115"/>
    <mergeCell ref="E113:H113"/>
    <mergeCell ref="M113:P113"/>
    <mergeCell ref="K110:L110"/>
    <mergeCell ref="M110:P110"/>
    <mergeCell ref="K111:L111"/>
    <mergeCell ref="M111:P111"/>
    <mergeCell ref="K112:L112"/>
    <mergeCell ref="K113:L113"/>
    <mergeCell ref="E110:H110"/>
    <mergeCell ref="M117:P117"/>
    <mergeCell ref="E118:H118"/>
    <mergeCell ref="M118:P118"/>
    <mergeCell ref="E119:H119"/>
    <mergeCell ref="M119:P119"/>
    <mergeCell ref="E114:H114"/>
    <mergeCell ref="M114:P114"/>
    <mergeCell ref="E115:H115"/>
    <mergeCell ref="M115:P115"/>
    <mergeCell ref="K114:L114"/>
    <mergeCell ref="K118:L118"/>
    <mergeCell ref="K119:L119"/>
    <mergeCell ref="M125:P125"/>
    <mergeCell ref="K123:L123"/>
    <mergeCell ref="K124:L124"/>
    <mergeCell ref="E116:H116"/>
    <mergeCell ref="M116:P116"/>
    <mergeCell ref="K120:L120"/>
    <mergeCell ref="K121:L121"/>
    <mergeCell ref="E117:H117"/>
    <mergeCell ref="E122:H122"/>
    <mergeCell ref="K122:L122"/>
    <mergeCell ref="M122:P122"/>
    <mergeCell ref="M126:P126"/>
    <mergeCell ref="E120:H120"/>
    <mergeCell ref="M120:P120"/>
    <mergeCell ref="E121:H121"/>
    <mergeCell ref="M121:P121"/>
    <mergeCell ref="K127:L127"/>
    <mergeCell ref="E127:H127"/>
    <mergeCell ref="M127:P127"/>
    <mergeCell ref="E123:H123"/>
    <mergeCell ref="M123:P123"/>
    <mergeCell ref="E124:H124"/>
    <mergeCell ref="M124:P124"/>
    <mergeCell ref="E125:H125"/>
    <mergeCell ref="K125:L125"/>
    <mergeCell ref="E128:H128"/>
    <mergeCell ref="K128:L128"/>
    <mergeCell ref="M128:P128"/>
    <mergeCell ref="E129:H129"/>
    <mergeCell ref="K129:L129"/>
    <mergeCell ref="M129:P129"/>
    <mergeCell ref="E130:H130"/>
    <mergeCell ref="K130:L130"/>
    <mergeCell ref="M130:P130"/>
    <mergeCell ref="E131:H131"/>
    <mergeCell ref="K131:L131"/>
    <mergeCell ref="M131:P131"/>
    <mergeCell ref="E132:H132"/>
    <mergeCell ref="K132:L132"/>
    <mergeCell ref="M132:P132"/>
    <mergeCell ref="E133:H133"/>
    <mergeCell ref="K133:L133"/>
    <mergeCell ref="M133:P133"/>
    <mergeCell ref="M136:P136"/>
    <mergeCell ref="E137:H137"/>
    <mergeCell ref="K137:L137"/>
    <mergeCell ref="M137:P137"/>
    <mergeCell ref="E134:H134"/>
    <mergeCell ref="K134:L134"/>
    <mergeCell ref="M134:P134"/>
    <mergeCell ref="E135:H135"/>
    <mergeCell ref="K135:L135"/>
    <mergeCell ref="M135:P135"/>
    <mergeCell ref="E138:H138"/>
    <mergeCell ref="K138:L138"/>
    <mergeCell ref="M138:P138"/>
    <mergeCell ref="E139:H139"/>
    <mergeCell ref="K139:L139"/>
    <mergeCell ref="M139:P139"/>
    <mergeCell ref="E142:H142"/>
    <mergeCell ref="M142:P142"/>
    <mergeCell ref="E143:H143"/>
    <mergeCell ref="M143:P143"/>
    <mergeCell ref="E140:H140"/>
    <mergeCell ref="K140:L140"/>
    <mergeCell ref="M140:P140"/>
    <mergeCell ref="E141:H141"/>
    <mergeCell ref="K141:L141"/>
    <mergeCell ref="M141:P141"/>
    <mergeCell ref="E146:H146"/>
    <mergeCell ref="M146:P146"/>
    <mergeCell ref="E147:H147"/>
    <mergeCell ref="K147:L147"/>
    <mergeCell ref="M147:P147"/>
    <mergeCell ref="E144:H144"/>
    <mergeCell ref="M144:P144"/>
    <mergeCell ref="E145:H145"/>
    <mergeCell ref="M145:P145"/>
    <mergeCell ref="E148:H148"/>
    <mergeCell ref="K148:L148"/>
    <mergeCell ref="M148:P148"/>
    <mergeCell ref="E149:H149"/>
    <mergeCell ref="K149:L149"/>
    <mergeCell ref="M149:P149"/>
    <mergeCell ref="E150:H150"/>
    <mergeCell ref="K150:L150"/>
    <mergeCell ref="M150:P150"/>
    <mergeCell ref="E151:H151"/>
    <mergeCell ref="K151:L151"/>
    <mergeCell ref="M151:P151"/>
    <mergeCell ref="E152:H152"/>
    <mergeCell ref="K152:L152"/>
    <mergeCell ref="M152:P152"/>
    <mergeCell ref="E153:H153"/>
    <mergeCell ref="K153:L153"/>
    <mergeCell ref="M153:P153"/>
    <mergeCell ref="E154:H154"/>
    <mergeCell ref="K154:L154"/>
    <mergeCell ref="M154:P154"/>
    <mergeCell ref="E155:H155"/>
    <mergeCell ref="K155:L155"/>
    <mergeCell ref="M155:P155"/>
    <mergeCell ref="M158:P158"/>
    <mergeCell ref="E159:H159"/>
    <mergeCell ref="K159:L159"/>
    <mergeCell ref="M159:P159"/>
    <mergeCell ref="E156:H156"/>
    <mergeCell ref="K156:L156"/>
    <mergeCell ref="M156:P156"/>
    <mergeCell ref="E157:H157"/>
    <mergeCell ref="M157:P157"/>
    <mergeCell ref="M162:P162"/>
    <mergeCell ref="E163:H163"/>
    <mergeCell ref="M163:P163"/>
    <mergeCell ref="E160:H160"/>
    <mergeCell ref="K160:L160"/>
    <mergeCell ref="M160:P160"/>
    <mergeCell ref="E161:H161"/>
    <mergeCell ref="K161:L161"/>
    <mergeCell ref="M161:P161"/>
    <mergeCell ref="E164:H164"/>
    <mergeCell ref="K164:L164"/>
    <mergeCell ref="M164:P164"/>
    <mergeCell ref="E165:H165"/>
    <mergeCell ref="K165:L165"/>
    <mergeCell ref="M165:P165"/>
    <mergeCell ref="M168:P168"/>
    <mergeCell ref="E169:H169"/>
    <mergeCell ref="K169:L169"/>
    <mergeCell ref="M169:P169"/>
    <mergeCell ref="M166:P166"/>
    <mergeCell ref="M167:P167"/>
    <mergeCell ref="K116:L116"/>
    <mergeCell ref="K117:L117"/>
    <mergeCell ref="E168:H168"/>
    <mergeCell ref="K168:L168"/>
    <mergeCell ref="E166:H166"/>
    <mergeCell ref="K166:L166"/>
    <mergeCell ref="E162:H162"/>
    <mergeCell ref="K162:L162"/>
    <mergeCell ref="E158:H158"/>
    <mergeCell ref="K158:L158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23"/>
  <sheetViews>
    <sheetView showGridLines="0" view="pageBreakPreview" zoomScaleNormal="90" zoomScaleSheetLayoutView="100" workbookViewId="0">
      <pane ySplit="1" topLeftCell="A113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7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1012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1013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ROUNDUP($L$77,2)</f>
        <v>137956.93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L23</f>
        <v>137956.93</v>
      </c>
      <c r="H25" s="348"/>
      <c r="I25" s="348"/>
      <c r="L25" s="421">
        <f>G25*0.21</f>
        <v>28970.955299999998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SUM($AY$77:$AY$122)</f>
        <v>0</v>
      </c>
      <c r="H26" s="348"/>
      <c r="I26" s="348"/>
      <c r="L26" s="421">
        <f>SUM($AY$77:$AY$122)*$E$26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SUM($AZ$77:$AZ$122)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SUM($BA$77:$BA$122)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SUM($BB$77:$BB$122)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166927.89000000001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132121-7_1 - SPŠD Křimice - PS - SO 12 Garáže - Technologie vytápění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ROUNDUP($L$77,2)</f>
        <v>137956.93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1620</v>
      </c>
      <c r="G50" s="379"/>
      <c r="H50" s="401"/>
      <c r="I50" s="401"/>
      <c r="J50" s="379"/>
      <c r="K50" s="401"/>
      <c r="L50" s="379">
        <f>ROUNDUP($L$78,2)</f>
        <v>1964.72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1621</v>
      </c>
      <c r="G51" s="400"/>
      <c r="H51" s="401"/>
      <c r="I51" s="401"/>
      <c r="J51" s="400"/>
      <c r="K51" s="401"/>
      <c r="L51" s="400">
        <f>ROUNDUP($L$79,2)</f>
        <v>1021.72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1622</v>
      </c>
      <c r="G52" s="400"/>
      <c r="H52" s="401"/>
      <c r="I52" s="401"/>
      <c r="J52" s="400"/>
      <c r="K52" s="401"/>
      <c r="L52" s="400">
        <f>ROUNDUP($L$81,2)</f>
        <v>943</v>
      </c>
      <c r="M52" s="401"/>
      <c r="N52" s="401"/>
      <c r="O52" s="401"/>
      <c r="P52" s="401"/>
      <c r="Q52" s="77"/>
    </row>
    <row r="53" spans="1:40" s="54" customFormat="1" ht="25.5" customHeight="1">
      <c r="A53" s="71"/>
      <c r="C53" s="72" t="s">
        <v>1556</v>
      </c>
      <c r="G53" s="379"/>
      <c r="H53" s="401"/>
      <c r="I53" s="401"/>
      <c r="J53" s="379"/>
      <c r="K53" s="401"/>
      <c r="L53" s="379">
        <f>ROUNDUP($L$84,2)</f>
        <v>135992.21</v>
      </c>
      <c r="M53" s="401"/>
      <c r="N53" s="401"/>
      <c r="O53" s="401"/>
      <c r="P53" s="401"/>
      <c r="Q53" s="73"/>
    </row>
    <row r="54" spans="1:40" s="74" customFormat="1" ht="21" customHeight="1">
      <c r="A54" s="75"/>
      <c r="C54" s="76" t="s">
        <v>1625</v>
      </c>
      <c r="G54" s="400"/>
      <c r="H54" s="401"/>
      <c r="I54" s="401"/>
      <c r="J54" s="400"/>
      <c r="K54" s="401"/>
      <c r="L54" s="400">
        <f>ROUNDUP($L$85,2)</f>
        <v>113435.52</v>
      </c>
      <c r="M54" s="401"/>
      <c r="N54" s="401"/>
      <c r="O54" s="401"/>
      <c r="P54" s="401"/>
      <c r="Q54" s="77"/>
    </row>
    <row r="55" spans="1:40" s="74" customFormat="1" ht="21" customHeight="1">
      <c r="A55" s="75"/>
      <c r="C55" s="76" t="s">
        <v>1557</v>
      </c>
      <c r="G55" s="400"/>
      <c r="H55" s="401"/>
      <c r="I55" s="401"/>
      <c r="J55" s="400"/>
      <c r="K55" s="401"/>
      <c r="L55" s="400">
        <f>ROUNDUP($L$90,2)</f>
        <v>13540.14</v>
      </c>
      <c r="M55" s="401"/>
      <c r="N55" s="401"/>
      <c r="O55" s="401"/>
      <c r="P55" s="401"/>
      <c r="Q55" s="77"/>
    </row>
    <row r="56" spans="1:40" s="74" customFormat="1" ht="21" customHeight="1">
      <c r="A56" s="75"/>
      <c r="C56" s="76" t="s">
        <v>1558</v>
      </c>
      <c r="G56" s="400"/>
      <c r="H56" s="401"/>
      <c r="I56" s="401"/>
      <c r="J56" s="400"/>
      <c r="K56" s="401"/>
      <c r="L56" s="400">
        <f>ROUNDUP($L$100,2)</f>
        <v>6847.19</v>
      </c>
      <c r="M56" s="401"/>
      <c r="N56" s="401"/>
      <c r="O56" s="401"/>
      <c r="P56" s="401"/>
      <c r="Q56" s="77"/>
    </row>
    <row r="57" spans="1:40" s="74" customFormat="1" ht="21" customHeight="1">
      <c r="A57" s="75"/>
      <c r="C57" s="76" t="s">
        <v>1559</v>
      </c>
      <c r="G57" s="400"/>
      <c r="H57" s="401"/>
      <c r="I57" s="401"/>
      <c r="J57" s="400"/>
      <c r="K57" s="401"/>
      <c r="L57" s="400">
        <f>ROUNDUP($L$110,2)</f>
        <v>562.32000000000005</v>
      </c>
      <c r="M57" s="401"/>
      <c r="N57" s="401"/>
      <c r="O57" s="401"/>
      <c r="P57" s="401"/>
      <c r="Q57" s="77"/>
    </row>
    <row r="58" spans="1:40" s="74" customFormat="1" ht="21" customHeight="1">
      <c r="A58" s="75"/>
      <c r="C58" s="76" t="s">
        <v>1626</v>
      </c>
      <c r="G58" s="400"/>
      <c r="H58" s="401"/>
      <c r="I58" s="401"/>
      <c r="J58" s="400"/>
      <c r="K58" s="401"/>
      <c r="L58" s="400">
        <f>ROUNDUP($L$116,2)</f>
        <v>572.20000000000005</v>
      </c>
      <c r="M58" s="401"/>
      <c r="N58" s="401"/>
      <c r="O58" s="401"/>
      <c r="P58" s="401"/>
      <c r="Q58" s="77"/>
    </row>
    <row r="59" spans="1:40" s="74" customFormat="1" ht="21" customHeight="1">
      <c r="A59" s="75"/>
      <c r="C59" s="76" t="s">
        <v>1627</v>
      </c>
      <c r="G59" s="400"/>
      <c r="H59" s="401"/>
      <c r="I59" s="401"/>
      <c r="J59" s="400"/>
      <c r="K59" s="401"/>
      <c r="L59" s="400">
        <f>ROUNDUP($L$120,2)</f>
        <v>1034.8399999999999</v>
      </c>
      <c r="M59" s="401"/>
      <c r="N59" s="401"/>
      <c r="O59" s="401"/>
      <c r="P59" s="401"/>
      <c r="Q59" s="77"/>
    </row>
    <row r="60" spans="1:40" s="3" customFormat="1" ht="22.5" customHeight="1">
      <c r="A60" s="16"/>
      <c r="Q60" s="19"/>
    </row>
    <row r="61" spans="1:40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58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58" s="3" customFormat="1" ht="37.5" customHeight="1">
      <c r="A66" s="16"/>
      <c r="B66" s="362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58" s="3" customFormat="1" ht="7.5" customHeight="1">
      <c r="A67" s="16"/>
      <c r="R67" s="16"/>
    </row>
    <row r="68" spans="1:58" s="3" customFormat="1" ht="15" customHeight="1">
      <c r="A68" s="16"/>
      <c r="B68" s="12" t="s">
        <v>1499</v>
      </c>
      <c r="E68" s="409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58" s="3" customFormat="1" ht="15" customHeight="1">
      <c r="A69" s="16"/>
      <c r="B69" s="11" t="s">
        <v>1550</v>
      </c>
      <c r="E69" s="355" t="str">
        <f>$E$5</f>
        <v>132121-7_1 - SPŠD Křimice - PS - SO 12 Garáže - Technologie vytápění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58" s="3" customFormat="1" ht="7.5" customHeight="1">
      <c r="A70" s="16"/>
      <c r="R70" s="16"/>
    </row>
    <row r="71" spans="1:58" s="3" customFormat="1" ht="18.75" customHeight="1">
      <c r="A71" s="16"/>
      <c r="B71" s="12" t="s">
        <v>1502</v>
      </c>
      <c r="E71" s="13" t="s">
        <v>319</v>
      </c>
      <c r="J71" s="12" t="s">
        <v>1504</v>
      </c>
      <c r="L71" s="347">
        <f>IF($N$8="","",$N$8)</f>
        <v>41426</v>
      </c>
      <c r="M71" s="348"/>
      <c r="N71" s="348"/>
      <c r="O71" s="348"/>
      <c r="R71" s="16"/>
    </row>
    <row r="72" spans="1:58" s="3" customFormat="1" ht="7.5" customHeight="1">
      <c r="A72" s="16"/>
      <c r="R72" s="16"/>
    </row>
    <row r="73" spans="1:58" s="3" customFormat="1" ht="15.75" customHeight="1">
      <c r="A73" s="16"/>
      <c r="B73" s="12" t="s">
        <v>1507</v>
      </c>
      <c r="E73" s="2" t="s">
        <v>320</v>
      </c>
      <c r="J73" s="12" t="s">
        <v>1511</v>
      </c>
      <c r="L73" s="430"/>
      <c r="M73" s="430"/>
      <c r="N73" s="430"/>
      <c r="O73" s="430"/>
      <c r="P73" s="430"/>
      <c r="R73" s="16"/>
    </row>
    <row r="74" spans="1:58" s="3" customFormat="1" ht="15" customHeight="1">
      <c r="A74" s="16"/>
      <c r="B74" s="12" t="s">
        <v>1510</v>
      </c>
      <c r="E74" s="13" t="str">
        <f>IF($D$14="","",$D$14)</f>
        <v/>
      </c>
      <c r="R74" s="16"/>
    </row>
    <row r="75" spans="1:58" s="3" customFormat="1" ht="11.25" customHeight="1">
      <c r="A75" s="16"/>
      <c r="R75" s="16"/>
    </row>
    <row r="76" spans="1:58" s="78" customFormat="1" ht="30" customHeight="1">
      <c r="A76" s="79"/>
      <c r="B76" s="80" t="s">
        <v>1560</v>
      </c>
      <c r="C76" s="81" t="s">
        <v>1528</v>
      </c>
      <c r="D76" s="81" t="s">
        <v>1524</v>
      </c>
      <c r="E76" s="410" t="s">
        <v>1561</v>
      </c>
      <c r="F76" s="411"/>
      <c r="G76" s="411"/>
      <c r="H76" s="411"/>
      <c r="I76" s="81" t="s">
        <v>1562</v>
      </c>
      <c r="J76" s="81" t="s">
        <v>1563</v>
      </c>
      <c r="K76" s="410" t="s">
        <v>1567</v>
      </c>
      <c r="L76" s="410"/>
      <c r="M76" s="410" t="s">
        <v>1567</v>
      </c>
      <c r="N76" s="410"/>
      <c r="O76" s="410" t="s">
        <v>1564</v>
      </c>
      <c r="P76" s="411"/>
      <c r="Q76" s="82" t="s">
        <v>1565</v>
      </c>
      <c r="R76" s="79"/>
      <c r="S76" s="42" t="s">
        <v>1566</v>
      </c>
      <c r="T76" s="43" t="s">
        <v>1514</v>
      </c>
      <c r="U76" s="43" t="s">
        <v>1567</v>
      </c>
      <c r="V76" s="43" t="s">
        <v>1568</v>
      </c>
      <c r="W76" s="43" t="s">
        <v>1569</v>
      </c>
      <c r="X76" s="43" t="s">
        <v>1570</v>
      </c>
      <c r="Y76" s="43" t="s">
        <v>1571</v>
      </c>
      <c r="Z76" s="43" t="s">
        <v>1572</v>
      </c>
      <c r="AA76" s="43" t="s">
        <v>1573</v>
      </c>
      <c r="AB76" s="43" t="s">
        <v>1574</v>
      </c>
      <c r="AC76" s="44" t="s">
        <v>1575</v>
      </c>
    </row>
    <row r="77" spans="1:58" s="3" customFormat="1" ht="30" customHeight="1">
      <c r="A77" s="16"/>
      <c r="B77" s="47" t="s">
        <v>513</v>
      </c>
      <c r="L77" s="414">
        <f>$BD$77</f>
        <v>137956.93000000002</v>
      </c>
      <c r="M77" s="348"/>
      <c r="N77" s="348"/>
      <c r="O77" s="348"/>
      <c r="P77" s="348"/>
      <c r="R77" s="16"/>
      <c r="S77" s="46"/>
      <c r="T77" s="37"/>
      <c r="U77" s="37"/>
      <c r="V77" s="83">
        <f>$V$78+$V$84</f>
        <v>137956.93000000002</v>
      </c>
      <c r="W77" s="83">
        <f>$W$78+$W$84</f>
        <v>0</v>
      </c>
      <c r="X77" s="37"/>
      <c r="Y77" s="84">
        <f>$Y$78+$Y$84</f>
        <v>0</v>
      </c>
      <c r="Z77" s="37"/>
      <c r="AA77" s="84">
        <f>$AA$78+$AA$84</f>
        <v>2.18038</v>
      </c>
      <c r="AB77" s="37"/>
      <c r="AC77" s="85">
        <f>$AC$78+$AC$84</f>
        <v>0</v>
      </c>
      <c r="AM77" s="3" t="s">
        <v>1530</v>
      </c>
      <c r="AN77" s="3" t="s">
        <v>1555</v>
      </c>
      <c r="BD77" s="86">
        <f>$BD$78+$BD$84</f>
        <v>137956.93000000002</v>
      </c>
    </row>
    <row r="78" spans="1:58" s="87" customFormat="1" ht="37.5" customHeight="1">
      <c r="A78" s="88"/>
      <c r="C78" s="89" t="s">
        <v>1620</v>
      </c>
      <c r="L78" s="436">
        <f>$BD$78</f>
        <v>1964.72</v>
      </c>
      <c r="M78" s="434"/>
      <c r="N78" s="434"/>
      <c r="O78" s="437" t="s">
        <v>1576</v>
      </c>
      <c r="P78" s="434"/>
      <c r="R78" s="88"/>
      <c r="S78" s="91"/>
      <c r="V78" s="92">
        <f>$V$79+$V$81</f>
        <v>1964.72</v>
      </c>
      <c r="W78" s="92">
        <f>$W$79+$W$81</f>
        <v>0</v>
      </c>
      <c r="Y78" s="93">
        <f>$Y$79+$Y$81</f>
        <v>0</v>
      </c>
      <c r="AA78" s="93">
        <f>$AA$79+$AA$81</f>
        <v>1.1599999999999999E-2</v>
      </c>
      <c r="AC78" s="94">
        <f>$AC$79+$AC$81</f>
        <v>0</v>
      </c>
      <c r="AK78" s="90" t="s">
        <v>1501</v>
      </c>
      <c r="AM78" s="90" t="s">
        <v>1530</v>
      </c>
      <c r="AN78" s="90" t="s">
        <v>1531</v>
      </c>
      <c r="AR78" s="90" t="s">
        <v>1577</v>
      </c>
      <c r="BD78" s="95">
        <f>$BD$79+$BD$81</f>
        <v>1964.72</v>
      </c>
    </row>
    <row r="79" spans="1:58" s="87" customFormat="1" ht="21" customHeight="1">
      <c r="A79" s="88"/>
      <c r="C79" s="96" t="s">
        <v>1621</v>
      </c>
      <c r="L79" s="433">
        <f>$BD$79</f>
        <v>1021.72</v>
      </c>
      <c r="M79" s="434"/>
      <c r="N79" s="434"/>
      <c r="O79" s="435" t="s">
        <v>1576</v>
      </c>
      <c r="P79" s="434"/>
      <c r="R79" s="88"/>
      <c r="S79" s="91"/>
      <c r="V79" s="92">
        <f>$V$80</f>
        <v>1021.72</v>
      </c>
      <c r="W79" s="92">
        <f>$W$80</f>
        <v>0</v>
      </c>
      <c r="Y79" s="93">
        <f>$Y$80</f>
        <v>0</v>
      </c>
      <c r="AA79" s="93">
        <f>$AA$80</f>
        <v>1.158E-2</v>
      </c>
      <c r="AC79" s="94">
        <f>$AC$80</f>
        <v>0</v>
      </c>
      <c r="AK79" s="90" t="s">
        <v>1501</v>
      </c>
      <c r="AM79" s="90" t="s">
        <v>1530</v>
      </c>
      <c r="AN79" s="90" t="s">
        <v>1501</v>
      </c>
      <c r="AR79" s="90" t="s">
        <v>1577</v>
      </c>
      <c r="BD79" s="95">
        <f>$BD$80</f>
        <v>1021.72</v>
      </c>
    </row>
    <row r="80" spans="1:58" s="3" customFormat="1" ht="27" customHeight="1">
      <c r="A80" s="16"/>
      <c r="B80" s="97" t="s">
        <v>1501</v>
      </c>
      <c r="C80" s="97" t="s">
        <v>1578</v>
      </c>
      <c r="D80" s="162" t="s">
        <v>2072</v>
      </c>
      <c r="E80" s="431" t="s">
        <v>1631</v>
      </c>
      <c r="F80" s="432"/>
      <c r="G80" s="432"/>
      <c r="H80" s="432"/>
      <c r="I80" s="100" t="s">
        <v>1632</v>
      </c>
      <c r="J80" s="101">
        <v>2</v>
      </c>
      <c r="K80" s="424">
        <v>510.85999999999996</v>
      </c>
      <c r="L80" s="425"/>
      <c r="M80" s="425"/>
      <c r="N80" s="426"/>
      <c r="O80" s="383">
        <f>ROUND($U$80*$J$80,2)</f>
        <v>1021.72</v>
      </c>
      <c r="P80" s="432"/>
      <c r="Q80" s="99"/>
      <c r="R80" s="16"/>
      <c r="S80" s="103"/>
      <c r="T80" s="104" t="s">
        <v>1515</v>
      </c>
      <c r="U80" s="68">
        <f>$K$80+$L$80</f>
        <v>510.85999999999996</v>
      </c>
      <c r="V80" s="68">
        <f>ROUND($K$80*$J$80,2)</f>
        <v>1021.72</v>
      </c>
      <c r="W80" s="68">
        <f>ROUND($L$80*$J$80,2)</f>
        <v>0</v>
      </c>
      <c r="Z80" s="105">
        <v>5.79E-3</v>
      </c>
      <c r="AA80" s="105">
        <f>$Z$80*$J$80</f>
        <v>1.158E-2</v>
      </c>
      <c r="AB80" s="105">
        <v>0</v>
      </c>
      <c r="AC80" s="106">
        <f>$AB$80*$J$80</f>
        <v>0</v>
      </c>
      <c r="AK80" s="63" t="s">
        <v>1591</v>
      </c>
      <c r="AM80" s="63" t="s">
        <v>1578</v>
      </c>
      <c r="AN80" s="63" t="s">
        <v>1536</v>
      </c>
      <c r="AR80" s="3" t="s">
        <v>1577</v>
      </c>
      <c r="AX80" s="107">
        <f>IF($T$80="základní",$O$80,0)</f>
        <v>1021.72</v>
      </c>
      <c r="AY80" s="107">
        <f>IF($T$80="snížená",$O$80,0)</f>
        <v>0</v>
      </c>
      <c r="AZ80" s="107">
        <f>IF($T$80="zákl. přenesená",$O$80,0)</f>
        <v>0</v>
      </c>
      <c r="BA80" s="107">
        <f>IF($T$80="sníž. přenesená",$O$80,0)</f>
        <v>0</v>
      </c>
      <c r="BB80" s="107">
        <f>IF($T$80="nulová",$O$80,0)</f>
        <v>0</v>
      </c>
      <c r="BC80" s="63" t="s">
        <v>1501</v>
      </c>
      <c r="BD80" s="107">
        <f>ROUND($U$80*$J$80,2)</f>
        <v>1021.72</v>
      </c>
      <c r="BE80" s="63" t="s">
        <v>1591</v>
      </c>
      <c r="BF80" s="63" t="s">
        <v>1633</v>
      </c>
    </row>
    <row r="81" spans="1:58" s="87" customFormat="1" ht="30.75" customHeight="1">
      <c r="A81" s="88"/>
      <c r="C81" s="96" t="s">
        <v>1622</v>
      </c>
      <c r="L81" s="433">
        <f>$BD$81</f>
        <v>943</v>
      </c>
      <c r="M81" s="434"/>
      <c r="N81" s="434"/>
      <c r="O81" s="435" t="s">
        <v>1576</v>
      </c>
      <c r="P81" s="434"/>
      <c r="R81" s="88"/>
      <c r="S81" s="91"/>
      <c r="V81" s="92">
        <f>SUM($V$82:$V$83)</f>
        <v>943</v>
      </c>
      <c r="W81" s="92">
        <f>SUM($W$82:$W$83)</f>
        <v>0</v>
      </c>
      <c r="Y81" s="93">
        <f>SUM($Y$82:$Y$83)</f>
        <v>0</v>
      </c>
      <c r="AA81" s="93">
        <f>SUM($AA$82:$AA$83)</f>
        <v>2.0000000000000002E-5</v>
      </c>
      <c r="AC81" s="94">
        <f>SUM($AC$82:$AC$83)</f>
        <v>0</v>
      </c>
      <c r="AK81" s="90" t="s">
        <v>1501</v>
      </c>
      <c r="AM81" s="90" t="s">
        <v>1530</v>
      </c>
      <c r="AN81" s="90" t="s">
        <v>1501</v>
      </c>
      <c r="AR81" s="90" t="s">
        <v>1577</v>
      </c>
      <c r="BD81" s="95">
        <f>SUM($BD$82:$BD$83)</f>
        <v>943</v>
      </c>
    </row>
    <row r="82" spans="1:58" s="3" customFormat="1" ht="15.75" customHeight="1">
      <c r="A82" s="16"/>
      <c r="B82" s="100" t="s">
        <v>1536</v>
      </c>
      <c r="C82" s="100" t="s">
        <v>1578</v>
      </c>
      <c r="D82" s="162" t="s">
        <v>976</v>
      </c>
      <c r="E82" s="431" t="s">
        <v>1635</v>
      </c>
      <c r="F82" s="432"/>
      <c r="G82" s="432"/>
      <c r="H82" s="432"/>
      <c r="I82" s="100" t="s">
        <v>1636</v>
      </c>
      <c r="J82" s="101">
        <v>2</v>
      </c>
      <c r="K82" s="424">
        <v>164</v>
      </c>
      <c r="L82" s="425"/>
      <c r="M82" s="425"/>
      <c r="N82" s="426"/>
      <c r="O82" s="383">
        <f>ROUND($U$82*$J$82,2)</f>
        <v>328</v>
      </c>
      <c r="P82" s="432"/>
      <c r="Q82" s="99"/>
      <c r="R82" s="16"/>
      <c r="S82" s="103"/>
      <c r="T82" s="104" t="s">
        <v>1515</v>
      </c>
      <c r="U82" s="68">
        <f>$K$82+$L$82</f>
        <v>164</v>
      </c>
      <c r="V82" s="68">
        <f>ROUND($K$82*$J$82,2)</f>
        <v>328</v>
      </c>
      <c r="W82" s="68">
        <f>ROUND($L$82*$J$82,2)</f>
        <v>0</v>
      </c>
      <c r="Z82" s="105">
        <v>1.0000000000000001E-5</v>
      </c>
      <c r="AA82" s="105">
        <f>$Z$82*$J$82</f>
        <v>2.0000000000000002E-5</v>
      </c>
      <c r="AB82" s="105">
        <v>0</v>
      </c>
      <c r="AC82" s="106">
        <f>$AB$82*$J$82</f>
        <v>0</v>
      </c>
      <c r="AK82" s="63" t="s">
        <v>1591</v>
      </c>
      <c r="AM82" s="63" t="s">
        <v>1578</v>
      </c>
      <c r="AN82" s="63" t="s">
        <v>1536</v>
      </c>
      <c r="AR82" s="63" t="s">
        <v>1577</v>
      </c>
      <c r="AX82" s="107">
        <f>IF($T$82="základní",$O$82,0)</f>
        <v>328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328</v>
      </c>
      <c r="BE82" s="63" t="s">
        <v>1591</v>
      </c>
      <c r="BF82" s="63" t="s">
        <v>1637</v>
      </c>
    </row>
    <row r="83" spans="1:58" s="3" customFormat="1" ht="15.75" customHeight="1">
      <c r="A83" s="16"/>
      <c r="B83" s="100" t="s">
        <v>1587</v>
      </c>
      <c r="C83" s="100" t="s">
        <v>1578</v>
      </c>
      <c r="D83" s="98" t="s">
        <v>1638</v>
      </c>
      <c r="E83" s="431" t="s">
        <v>1639</v>
      </c>
      <c r="F83" s="432"/>
      <c r="G83" s="432"/>
      <c r="H83" s="432"/>
      <c r="I83" s="100" t="s">
        <v>1632</v>
      </c>
      <c r="J83" s="101">
        <v>50</v>
      </c>
      <c r="K83" s="424">
        <v>12.299999999999999</v>
      </c>
      <c r="L83" s="425"/>
      <c r="M83" s="425"/>
      <c r="N83" s="426"/>
      <c r="O83" s="383">
        <f>ROUND($U$83*$J$83,2)</f>
        <v>615</v>
      </c>
      <c r="P83" s="432"/>
      <c r="Q83" s="99" t="s">
        <v>1595</v>
      </c>
      <c r="R83" s="16"/>
      <c r="S83" s="103"/>
      <c r="T83" s="104" t="s">
        <v>1515</v>
      </c>
      <c r="U83" s="68">
        <f>$K$83+$L$83</f>
        <v>12.299999999999999</v>
      </c>
      <c r="V83" s="68">
        <f>ROUND($K$83*$J$83,2)</f>
        <v>615</v>
      </c>
      <c r="W83" s="68">
        <f>ROUND($L$83*$J$83,2)</f>
        <v>0</v>
      </c>
      <c r="Z83" s="105">
        <v>0</v>
      </c>
      <c r="AA83" s="105">
        <f>$Z$83*$J$83</f>
        <v>0</v>
      </c>
      <c r="AB83" s="105">
        <v>0</v>
      </c>
      <c r="AC83" s="106">
        <f>$AB$83*$J$83</f>
        <v>0</v>
      </c>
      <c r="AK83" s="63" t="s">
        <v>1591</v>
      </c>
      <c r="AM83" s="63" t="s">
        <v>1578</v>
      </c>
      <c r="AN83" s="63" t="s">
        <v>1536</v>
      </c>
      <c r="AR83" s="63" t="s">
        <v>1577</v>
      </c>
      <c r="AX83" s="107">
        <f>IF($T$83="základní",$O$83,0)</f>
        <v>615</v>
      </c>
      <c r="AY83" s="107">
        <f>IF($T$83="snížená",$O$83,0)</f>
        <v>0</v>
      </c>
      <c r="AZ83" s="107">
        <f>IF($T$83="zákl. přenesená",$O$83,0)</f>
        <v>0</v>
      </c>
      <c r="BA83" s="107">
        <f>IF($T$83="sníž. přenesená",$O$83,0)</f>
        <v>0</v>
      </c>
      <c r="BB83" s="107">
        <f>IF($T$83="nulová",$O$83,0)</f>
        <v>0</v>
      </c>
      <c r="BC83" s="63" t="s">
        <v>1501</v>
      </c>
      <c r="BD83" s="107">
        <f>ROUND($U$83*$J$83,2)</f>
        <v>615</v>
      </c>
      <c r="BE83" s="63" t="s">
        <v>1591</v>
      </c>
      <c r="BF83" s="63" t="s">
        <v>1640</v>
      </c>
    </row>
    <row r="84" spans="1:58" s="87" customFormat="1" ht="37.5" customHeight="1">
      <c r="A84" s="88"/>
      <c r="C84" s="89" t="s">
        <v>1556</v>
      </c>
      <c r="L84" s="436">
        <f>$BD$84</f>
        <v>135992.21000000002</v>
      </c>
      <c r="M84" s="434"/>
      <c r="N84" s="434"/>
      <c r="O84" s="437" t="s">
        <v>1576</v>
      </c>
      <c r="P84" s="434"/>
      <c r="R84" s="88"/>
      <c r="S84" s="91"/>
      <c r="V84" s="92">
        <f>$V$85+$V$90+$V$100+$V$110+$V$116+$V$120</f>
        <v>135992.21000000002</v>
      </c>
      <c r="W84" s="92">
        <f>$W$85+$W$90+$W$100+$W$110+$W$116+$W$120</f>
        <v>0</v>
      </c>
      <c r="Y84" s="93">
        <f>$Y$85+$Y$90+$Y$100+$Y$110+$Y$116+$Y$120</f>
        <v>0</v>
      </c>
      <c r="AA84" s="93">
        <f>$AA$85+$AA$90+$AA$100+$AA$110+$AA$116+$AA$120</f>
        <v>2.1687799999999999</v>
      </c>
      <c r="AC84" s="94">
        <f>$AC$85+$AC$90+$AC$100+$AC$110+$AC$116+$AC$120</f>
        <v>0</v>
      </c>
      <c r="AK84" s="90" t="s">
        <v>1536</v>
      </c>
      <c r="AM84" s="90" t="s">
        <v>1530</v>
      </c>
      <c r="AN84" s="90" t="s">
        <v>1531</v>
      </c>
      <c r="AR84" s="90" t="s">
        <v>1577</v>
      </c>
      <c r="BD84" s="95">
        <f>$BD$85+$BD$90+$BD$100+$BD$110+$BD$116+$BD$120</f>
        <v>135992.21000000002</v>
      </c>
    </row>
    <row r="85" spans="1:58" s="87" customFormat="1" ht="21" customHeight="1">
      <c r="A85" s="88"/>
      <c r="C85" s="96" t="s">
        <v>1625</v>
      </c>
      <c r="L85" s="433">
        <f>$BD$85</f>
        <v>113435.52</v>
      </c>
      <c r="M85" s="434"/>
      <c r="N85" s="434"/>
      <c r="O85" s="435" t="s">
        <v>1576</v>
      </c>
      <c r="P85" s="434"/>
      <c r="R85" s="88"/>
      <c r="S85" s="91"/>
      <c r="V85" s="92">
        <f>SUM($V$86:$V$89)</f>
        <v>113435.52</v>
      </c>
      <c r="W85" s="92">
        <f>SUM($W$86:$W$89)</f>
        <v>0</v>
      </c>
      <c r="Y85" s="93">
        <f>SUM($Y$86:$Y$89)</f>
        <v>0</v>
      </c>
      <c r="AA85" s="93">
        <f>SUM($AA$86:$AA$89)</f>
        <v>1.0107999999999999</v>
      </c>
      <c r="AC85" s="94">
        <f>SUM($AC$86:$AC$89)</f>
        <v>0</v>
      </c>
      <c r="AK85" s="90" t="s">
        <v>1536</v>
      </c>
      <c r="AM85" s="90" t="s">
        <v>1530</v>
      </c>
      <c r="AN85" s="90" t="s">
        <v>1501</v>
      </c>
      <c r="AR85" s="90" t="s">
        <v>1577</v>
      </c>
      <c r="BD85" s="95">
        <f>SUM($BD$86:$BD$89)</f>
        <v>113435.52</v>
      </c>
    </row>
    <row r="86" spans="1:58" s="3" customFormat="1" ht="15.75" customHeight="1">
      <c r="A86" s="16"/>
      <c r="B86" s="100" t="s">
        <v>1591</v>
      </c>
      <c r="C86" s="100" t="s">
        <v>1578</v>
      </c>
      <c r="D86" s="162" t="s">
        <v>970</v>
      </c>
      <c r="E86" s="431" t="s">
        <v>1747</v>
      </c>
      <c r="F86" s="432"/>
      <c r="G86" s="432"/>
      <c r="H86" s="432"/>
      <c r="I86" s="100" t="s">
        <v>1738</v>
      </c>
      <c r="J86" s="101">
        <v>1</v>
      </c>
      <c r="K86" s="424">
        <v>4100</v>
      </c>
      <c r="L86" s="425"/>
      <c r="M86" s="425"/>
      <c r="N86" s="426"/>
      <c r="O86" s="383">
        <f>ROUND($U$86*$J$86,2)</f>
        <v>4100</v>
      </c>
      <c r="P86" s="432"/>
      <c r="Q86" s="99"/>
      <c r="R86" s="16"/>
      <c r="S86" s="103"/>
      <c r="T86" s="104" t="s">
        <v>1515</v>
      </c>
      <c r="U86" s="68">
        <f>$K$86+$L$86</f>
        <v>4100</v>
      </c>
      <c r="V86" s="68">
        <f>ROUND($K$86*$J$86,2)</f>
        <v>4100</v>
      </c>
      <c r="W86" s="68">
        <f>ROUND($L$86*$J$86,2)</f>
        <v>0</v>
      </c>
      <c r="Z86" s="105">
        <v>0</v>
      </c>
      <c r="AA86" s="105">
        <f>$Z$86*$J$86</f>
        <v>0</v>
      </c>
      <c r="AB86" s="105">
        <v>0</v>
      </c>
      <c r="AC86" s="106">
        <f>$AB$86*$J$86</f>
        <v>0</v>
      </c>
      <c r="AK86" s="63" t="s">
        <v>1582</v>
      </c>
      <c r="AM86" s="63" t="s">
        <v>1578</v>
      </c>
      <c r="AN86" s="63" t="s">
        <v>1536</v>
      </c>
      <c r="AR86" s="63" t="s">
        <v>1577</v>
      </c>
      <c r="AX86" s="107">
        <f>IF($T$86="základní",$O$86,0)</f>
        <v>4100</v>
      </c>
      <c r="AY86" s="107">
        <f>IF($T$86="snížená",$O$86,0)</f>
        <v>0</v>
      </c>
      <c r="AZ86" s="107">
        <f>IF($T$86="zákl. přenesená",$O$86,0)</f>
        <v>0</v>
      </c>
      <c r="BA86" s="107">
        <f>IF($T$86="sníž. přenesená",$O$86,0)</f>
        <v>0</v>
      </c>
      <c r="BB86" s="107">
        <f>IF($T$86="nulová",$O$86,0)</f>
        <v>0</v>
      </c>
      <c r="BC86" s="63" t="s">
        <v>1501</v>
      </c>
      <c r="BD86" s="107">
        <f>ROUND($U$86*$J$86,2)</f>
        <v>4100</v>
      </c>
      <c r="BE86" s="63" t="s">
        <v>1582</v>
      </c>
      <c r="BF86" s="63" t="s">
        <v>1748</v>
      </c>
    </row>
    <row r="87" spans="1:58" s="3" customFormat="1" ht="27" customHeight="1">
      <c r="A87" s="16"/>
      <c r="B87" s="113" t="s">
        <v>1597</v>
      </c>
      <c r="C87" s="113" t="s">
        <v>1651</v>
      </c>
      <c r="D87" s="172" t="s">
        <v>971</v>
      </c>
      <c r="E87" s="438" t="s">
        <v>316</v>
      </c>
      <c r="F87" s="439"/>
      <c r="G87" s="439"/>
      <c r="H87" s="439"/>
      <c r="I87" s="113" t="s">
        <v>1738</v>
      </c>
      <c r="J87" s="115">
        <v>1</v>
      </c>
      <c r="K87" s="427">
        <v>106600</v>
      </c>
      <c r="L87" s="428"/>
      <c r="M87" s="428"/>
      <c r="N87" s="429"/>
      <c r="O87" s="440">
        <f>ROUND($U$87*$J$87,2)</f>
        <v>106600</v>
      </c>
      <c r="P87" s="441"/>
      <c r="Q87" s="99"/>
      <c r="R87" s="16"/>
      <c r="S87" s="103"/>
      <c r="T87" s="104" t="s">
        <v>1515</v>
      </c>
      <c r="U87" s="68">
        <f>$K$87+$L$87</f>
        <v>106600</v>
      </c>
      <c r="V87" s="68">
        <f>ROUND($K$87*$J$87,2)</f>
        <v>106600</v>
      </c>
      <c r="W87" s="68">
        <f>ROUND($L$87*$J$87,2)</f>
        <v>0</v>
      </c>
      <c r="Z87" s="105">
        <v>1</v>
      </c>
      <c r="AA87" s="105">
        <f>$Z$87*$J$87</f>
        <v>1</v>
      </c>
      <c r="AB87" s="105">
        <v>0</v>
      </c>
      <c r="AC87" s="106">
        <f>$AB$87*$J$87</f>
        <v>0</v>
      </c>
      <c r="AK87" s="63" t="s">
        <v>1654</v>
      </c>
      <c r="AM87" s="63" t="s">
        <v>1651</v>
      </c>
      <c r="AN87" s="63" t="s">
        <v>1536</v>
      </c>
      <c r="AR87" s="63" t="s">
        <v>1577</v>
      </c>
      <c r="AX87" s="107">
        <f>IF($T$87="základní",$O$87,0)</f>
        <v>106600</v>
      </c>
      <c r="AY87" s="107">
        <f>IF($T$87="snížená",$O$87,0)</f>
        <v>0</v>
      </c>
      <c r="AZ87" s="107">
        <f>IF($T$87="zákl. přenesená",$O$87,0)</f>
        <v>0</v>
      </c>
      <c r="BA87" s="107">
        <f>IF($T$87="sníž. přenesená",$O$87,0)</f>
        <v>0</v>
      </c>
      <c r="BB87" s="107">
        <f>IF($T$87="nulová",$O$87,0)</f>
        <v>0</v>
      </c>
      <c r="BC87" s="63" t="s">
        <v>1501</v>
      </c>
      <c r="BD87" s="107">
        <f>ROUND($U$87*$J$87,2)</f>
        <v>106600</v>
      </c>
      <c r="BE87" s="63" t="s">
        <v>1582</v>
      </c>
      <c r="BF87" s="63" t="s">
        <v>1750</v>
      </c>
    </row>
    <row r="88" spans="1:58" s="3" customFormat="1" ht="15.75" customHeight="1">
      <c r="A88" s="16"/>
      <c r="B88" s="113" t="s">
        <v>1601</v>
      </c>
      <c r="C88" s="113" t="s">
        <v>1651</v>
      </c>
      <c r="D88" s="172" t="s">
        <v>975</v>
      </c>
      <c r="E88" s="438" t="s">
        <v>1763</v>
      </c>
      <c r="F88" s="439"/>
      <c r="G88" s="439"/>
      <c r="H88" s="439"/>
      <c r="I88" s="113" t="s">
        <v>1738</v>
      </c>
      <c r="J88" s="115">
        <v>1</v>
      </c>
      <c r="K88" s="427">
        <v>2460</v>
      </c>
      <c r="L88" s="428"/>
      <c r="M88" s="428"/>
      <c r="N88" s="429"/>
      <c r="O88" s="440">
        <f>ROUND($U$88*$J$88,2)</f>
        <v>2460</v>
      </c>
      <c r="P88" s="441"/>
      <c r="Q88" s="99"/>
      <c r="R88" s="16"/>
      <c r="S88" s="103"/>
      <c r="T88" s="104" t="s">
        <v>1515</v>
      </c>
      <c r="U88" s="68">
        <f>$K$88+$L$88</f>
        <v>2460</v>
      </c>
      <c r="V88" s="68">
        <f>ROUND($K$88*$J$88,2)</f>
        <v>2460</v>
      </c>
      <c r="W88" s="68">
        <f>ROUND($L$88*$J$88,2)</f>
        <v>0</v>
      </c>
      <c r="Z88" s="105">
        <v>1.0800000000000001E-2</v>
      </c>
      <c r="AA88" s="105">
        <f>$Z$88*$J$88</f>
        <v>1.0800000000000001E-2</v>
      </c>
      <c r="AB88" s="105">
        <v>0</v>
      </c>
      <c r="AC88" s="106">
        <f>$AB$88*$J$88</f>
        <v>0</v>
      </c>
      <c r="AK88" s="63" t="s">
        <v>1654</v>
      </c>
      <c r="AM88" s="63" t="s">
        <v>1651</v>
      </c>
      <c r="AN88" s="63" t="s">
        <v>1536</v>
      </c>
      <c r="AR88" s="63" t="s">
        <v>1577</v>
      </c>
      <c r="AX88" s="107">
        <f>IF($T$88="základní",$O$88,0)</f>
        <v>2460</v>
      </c>
      <c r="AY88" s="107">
        <f>IF($T$88="snížená",$O$88,0)</f>
        <v>0</v>
      </c>
      <c r="AZ88" s="107">
        <f>IF($T$88="zákl. přenesená",$O$88,0)</f>
        <v>0</v>
      </c>
      <c r="BA88" s="107">
        <f>IF($T$88="sníž. přenesená",$O$88,0)</f>
        <v>0</v>
      </c>
      <c r="BB88" s="107">
        <f>IF($T$88="nulová",$O$88,0)</f>
        <v>0</v>
      </c>
      <c r="BC88" s="63" t="s">
        <v>1501</v>
      </c>
      <c r="BD88" s="107">
        <f>ROUND($U$88*$J$88,2)</f>
        <v>2460</v>
      </c>
      <c r="BE88" s="63" t="s">
        <v>1582</v>
      </c>
      <c r="BF88" s="63" t="s">
        <v>1764</v>
      </c>
    </row>
    <row r="89" spans="1:58" s="3" customFormat="1" ht="15.75" customHeight="1">
      <c r="A89" s="16"/>
      <c r="B89" s="100" t="s">
        <v>1765</v>
      </c>
      <c r="C89" s="100" t="s">
        <v>1578</v>
      </c>
      <c r="D89" s="98" t="s">
        <v>1766</v>
      </c>
      <c r="E89" s="431" t="s">
        <v>1767</v>
      </c>
      <c r="F89" s="432"/>
      <c r="G89" s="432"/>
      <c r="H89" s="432"/>
      <c r="I89" s="100" t="s">
        <v>1618</v>
      </c>
      <c r="J89" s="101">
        <v>0.14000000000000001</v>
      </c>
      <c r="K89" s="424">
        <v>1967.9999999999998</v>
      </c>
      <c r="L89" s="425"/>
      <c r="M89" s="425"/>
      <c r="N89" s="426"/>
      <c r="O89" s="383">
        <f>ROUND($U$89*$J$89,2)</f>
        <v>275.52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1967.9999999999998</v>
      </c>
      <c r="V89" s="68">
        <f>ROUND($K$89*$J$89,2)</f>
        <v>275.52</v>
      </c>
      <c r="W89" s="68">
        <f>ROUND($L$89*$J$89,2)</f>
        <v>0</v>
      </c>
      <c r="Z89" s="105">
        <v>0</v>
      </c>
      <c r="AA89" s="105">
        <f>$Z$89*$J$89</f>
        <v>0</v>
      </c>
      <c r="AB89" s="105">
        <v>0</v>
      </c>
      <c r="AC89" s="106">
        <f>$AB$89*$J$89</f>
        <v>0</v>
      </c>
      <c r="AK89" s="63" t="s">
        <v>1582</v>
      </c>
      <c r="AM89" s="63" t="s">
        <v>1578</v>
      </c>
      <c r="AN89" s="63" t="s">
        <v>1536</v>
      </c>
      <c r="AR89" s="63" t="s">
        <v>1577</v>
      </c>
      <c r="AX89" s="107">
        <f>IF($T$89="základní",$O$89,0)</f>
        <v>275.52</v>
      </c>
      <c r="AY89" s="107">
        <f>IF($T$89="snížená",$O$89,0)</f>
        <v>0</v>
      </c>
      <c r="AZ89" s="107">
        <f>IF($T$89="zákl. přenesená",$O$89,0)</f>
        <v>0</v>
      </c>
      <c r="BA89" s="107">
        <f>IF($T$89="sníž. přenesená",$O$89,0)</f>
        <v>0</v>
      </c>
      <c r="BB89" s="107">
        <f>IF($T$89="nulová",$O$89,0)</f>
        <v>0</v>
      </c>
      <c r="BC89" s="63" t="s">
        <v>1501</v>
      </c>
      <c r="BD89" s="107">
        <f>ROUND($U$89*$J$89,2)</f>
        <v>275.52</v>
      </c>
      <c r="BE89" s="63" t="s">
        <v>1582</v>
      </c>
      <c r="BF89" s="63" t="s">
        <v>1769</v>
      </c>
    </row>
    <row r="90" spans="1:58" s="87" customFormat="1" ht="30.75" customHeight="1">
      <c r="A90" s="88"/>
      <c r="C90" s="96" t="s">
        <v>1557</v>
      </c>
      <c r="L90" s="433">
        <f>$BD$90</f>
        <v>13540.140000000001</v>
      </c>
      <c r="M90" s="434"/>
      <c r="N90" s="434"/>
      <c r="O90" s="435" t="s">
        <v>1576</v>
      </c>
      <c r="P90" s="434"/>
      <c r="R90" s="88"/>
      <c r="S90" s="91"/>
      <c r="V90" s="92">
        <f>SUM($V$91:$V$99)</f>
        <v>13540.140000000001</v>
      </c>
      <c r="W90" s="92">
        <f>SUM($W$91:$W$99)</f>
        <v>0</v>
      </c>
      <c r="Y90" s="93">
        <f>SUM($Y$91:$Y$99)</f>
        <v>0</v>
      </c>
      <c r="AA90" s="93">
        <f>SUM($AA$91:$AA$99)</f>
        <v>1.0090399999999999</v>
      </c>
      <c r="AC90" s="94">
        <f>SUM($AC$91:$AC$99)</f>
        <v>0</v>
      </c>
      <c r="AK90" s="90" t="s">
        <v>1536</v>
      </c>
      <c r="AM90" s="90" t="s">
        <v>1530</v>
      </c>
      <c r="AN90" s="90" t="s">
        <v>1501</v>
      </c>
      <c r="AR90" s="90" t="s">
        <v>1577</v>
      </c>
      <c r="BD90" s="95">
        <f>SUM($BD$91:$BD$99)</f>
        <v>13540.140000000001</v>
      </c>
    </row>
    <row r="91" spans="1:58" s="3" customFormat="1" ht="15.75" customHeight="1">
      <c r="A91" s="16"/>
      <c r="B91" s="100" t="s">
        <v>1605</v>
      </c>
      <c r="C91" s="100" t="s">
        <v>1578</v>
      </c>
      <c r="D91" s="162" t="s">
        <v>977</v>
      </c>
      <c r="E91" s="431" t="s">
        <v>1580</v>
      </c>
      <c r="F91" s="432"/>
      <c r="G91" s="432"/>
      <c r="H91" s="432"/>
      <c r="I91" s="100" t="s">
        <v>1581</v>
      </c>
      <c r="J91" s="101">
        <v>72</v>
      </c>
      <c r="K91" s="424">
        <v>122.99999999999999</v>
      </c>
      <c r="L91" s="425"/>
      <c r="M91" s="425"/>
      <c r="N91" s="426"/>
      <c r="O91" s="383">
        <f>ROUND($U$91*$J$91,2)</f>
        <v>8856</v>
      </c>
      <c r="P91" s="432"/>
      <c r="Q91" s="99"/>
      <c r="R91" s="16"/>
      <c r="S91" s="103"/>
      <c r="T91" s="104" t="s">
        <v>1515</v>
      </c>
      <c r="U91" s="68">
        <f>$K$91+$L$91</f>
        <v>122.99999999999999</v>
      </c>
      <c r="V91" s="68">
        <f>ROUND($K$91*$J$91,2)</f>
        <v>8856</v>
      </c>
      <c r="W91" s="68">
        <f>ROUND($L$91*$J$91,2)</f>
        <v>0</v>
      </c>
      <c r="Z91" s="105">
        <v>0</v>
      </c>
      <c r="AA91" s="105">
        <f>$Z$91*$J$91</f>
        <v>0</v>
      </c>
      <c r="AB91" s="105">
        <v>0</v>
      </c>
      <c r="AC91" s="106">
        <f>$AB$91*$J$91</f>
        <v>0</v>
      </c>
      <c r="AK91" s="63" t="s">
        <v>1582</v>
      </c>
      <c r="AM91" s="63" t="s">
        <v>1578</v>
      </c>
      <c r="AN91" s="63" t="s">
        <v>1536</v>
      </c>
      <c r="AR91" s="63" t="s">
        <v>1577</v>
      </c>
      <c r="AX91" s="107">
        <f>IF($T$91="základní",$O$91,0)</f>
        <v>8856</v>
      </c>
      <c r="AY91" s="107">
        <f>IF($T$91="snížená",$O$91,0)</f>
        <v>0</v>
      </c>
      <c r="AZ91" s="107">
        <f>IF($T$91="zákl. přenesená",$O$91,0)</f>
        <v>0</v>
      </c>
      <c r="BA91" s="107">
        <f>IF($T$91="sníž. přenesená",$O$91,0)</f>
        <v>0</v>
      </c>
      <c r="BB91" s="107">
        <f>IF($T$91="nulová",$O$91,0)</f>
        <v>0</v>
      </c>
      <c r="BC91" s="63" t="s">
        <v>1501</v>
      </c>
      <c r="BD91" s="107">
        <f>ROUND($U$91*$J$91,2)</f>
        <v>8856</v>
      </c>
      <c r="BE91" s="63" t="s">
        <v>1582</v>
      </c>
      <c r="BF91" s="63" t="s">
        <v>1583</v>
      </c>
    </row>
    <row r="92" spans="1:58" s="3" customFormat="1" ht="27" customHeight="1">
      <c r="A92" s="16"/>
      <c r="B92" s="100" t="s">
        <v>1609</v>
      </c>
      <c r="C92" s="100" t="s">
        <v>1578</v>
      </c>
      <c r="D92" s="162" t="s">
        <v>977</v>
      </c>
      <c r="E92" s="431" t="s">
        <v>1771</v>
      </c>
      <c r="F92" s="432"/>
      <c r="G92" s="432"/>
      <c r="H92" s="432"/>
      <c r="I92" s="100" t="s">
        <v>1581</v>
      </c>
      <c r="J92" s="101">
        <v>2</v>
      </c>
      <c r="K92" s="424">
        <v>205</v>
      </c>
      <c r="L92" s="425"/>
      <c r="M92" s="425"/>
      <c r="N92" s="426"/>
      <c r="O92" s="383">
        <f>ROUND($U$92*$J$92,2)</f>
        <v>410</v>
      </c>
      <c r="P92" s="432"/>
      <c r="Q92" s="99"/>
      <c r="R92" s="16"/>
      <c r="S92" s="103"/>
      <c r="T92" s="104" t="s">
        <v>1515</v>
      </c>
      <c r="U92" s="68">
        <f>$K$92+$L$92</f>
        <v>205</v>
      </c>
      <c r="V92" s="68">
        <f>ROUND($K$92*$J$92,2)</f>
        <v>410</v>
      </c>
      <c r="W92" s="68">
        <f>ROUND($L$92*$J$92,2)</f>
        <v>0</v>
      </c>
      <c r="Z92" s="105">
        <v>0</v>
      </c>
      <c r="AA92" s="105">
        <f>$Z$92*$J$92</f>
        <v>0</v>
      </c>
      <c r="AB92" s="105">
        <v>0</v>
      </c>
      <c r="AC92" s="106">
        <f>$AB$92*$J$92</f>
        <v>0</v>
      </c>
      <c r="AK92" s="63" t="s">
        <v>1582</v>
      </c>
      <c r="AM92" s="63" t="s">
        <v>1578</v>
      </c>
      <c r="AN92" s="63" t="s">
        <v>1536</v>
      </c>
      <c r="AR92" s="63" t="s">
        <v>1577</v>
      </c>
      <c r="AX92" s="107">
        <f>IF($T$92="základní",$O$92,0)</f>
        <v>410</v>
      </c>
      <c r="AY92" s="107">
        <f>IF($T$92="snížená",$O$92,0)</f>
        <v>0</v>
      </c>
      <c r="AZ92" s="107">
        <f>IF($T$92="zákl. přenesená",$O$92,0)</f>
        <v>0</v>
      </c>
      <c r="BA92" s="107">
        <f>IF($T$92="sníž. přenesená",$O$92,0)</f>
        <v>0</v>
      </c>
      <c r="BB92" s="107">
        <f>IF($T$92="nulová",$O$92,0)</f>
        <v>0</v>
      </c>
      <c r="BC92" s="63" t="s">
        <v>1501</v>
      </c>
      <c r="BD92" s="107">
        <f>ROUND($U$92*$J$92,2)</f>
        <v>410</v>
      </c>
      <c r="BE92" s="63" t="s">
        <v>1582</v>
      </c>
      <c r="BF92" s="63" t="s">
        <v>1772</v>
      </c>
    </row>
    <row r="93" spans="1:58" s="3" customFormat="1" ht="15.75" customHeight="1">
      <c r="A93" s="16"/>
      <c r="B93" s="100" t="s">
        <v>1613</v>
      </c>
      <c r="C93" s="100" t="s">
        <v>1578</v>
      </c>
      <c r="D93" s="162" t="s">
        <v>978</v>
      </c>
      <c r="E93" s="431" t="s">
        <v>1585</v>
      </c>
      <c r="F93" s="432"/>
      <c r="G93" s="432"/>
      <c r="H93" s="432"/>
      <c r="I93" s="100" t="s">
        <v>1581</v>
      </c>
      <c r="J93" s="101">
        <v>6</v>
      </c>
      <c r="K93" s="424">
        <v>122.99999999999999</v>
      </c>
      <c r="L93" s="425"/>
      <c r="M93" s="425"/>
      <c r="N93" s="426"/>
      <c r="O93" s="383">
        <f>ROUND($U$93*$J$93,2)</f>
        <v>738</v>
      </c>
      <c r="P93" s="432"/>
      <c r="Q93" s="99"/>
      <c r="R93" s="16"/>
      <c r="S93" s="103"/>
      <c r="T93" s="104" t="s">
        <v>1515</v>
      </c>
      <c r="U93" s="68">
        <f>$K$93+$L$93</f>
        <v>122.99999999999999</v>
      </c>
      <c r="V93" s="68">
        <f>ROUND($K$93*$J$93,2)</f>
        <v>738</v>
      </c>
      <c r="W93" s="68">
        <f>ROUND($L$93*$J$93,2)</f>
        <v>0</v>
      </c>
      <c r="Z93" s="105">
        <v>0</v>
      </c>
      <c r="AA93" s="105">
        <f>$Z$93*$J$93</f>
        <v>0</v>
      </c>
      <c r="AB93" s="105">
        <v>0</v>
      </c>
      <c r="AC93" s="106">
        <f>$AB$93*$J$93</f>
        <v>0</v>
      </c>
      <c r="AK93" s="63" t="s">
        <v>1582</v>
      </c>
      <c r="AM93" s="63" t="s">
        <v>1578</v>
      </c>
      <c r="AN93" s="63" t="s">
        <v>1536</v>
      </c>
      <c r="AR93" s="63" t="s">
        <v>1577</v>
      </c>
      <c r="AX93" s="107">
        <f>IF($T$93="základní",$O$93,0)</f>
        <v>738</v>
      </c>
      <c r="AY93" s="107">
        <f>IF($T$93="snížená",$O$93,0)</f>
        <v>0</v>
      </c>
      <c r="AZ93" s="107">
        <f>IF($T$93="zákl. přenesená",$O$93,0)</f>
        <v>0</v>
      </c>
      <c r="BA93" s="107">
        <f>IF($T$93="sníž. přenesená",$O$93,0)</f>
        <v>0</v>
      </c>
      <c r="BB93" s="107">
        <f>IF($T$93="nulová",$O$93,0)</f>
        <v>0</v>
      </c>
      <c r="BC93" s="63" t="s">
        <v>1501</v>
      </c>
      <c r="BD93" s="107">
        <f>ROUND($U$93*$J$93,2)</f>
        <v>738</v>
      </c>
      <c r="BE93" s="63" t="s">
        <v>1582</v>
      </c>
      <c r="BF93" s="63" t="s">
        <v>1586</v>
      </c>
    </row>
    <row r="94" spans="1:58" s="3" customFormat="1" ht="15.75" customHeight="1">
      <c r="A94" s="16"/>
      <c r="B94" s="100" t="s">
        <v>1505</v>
      </c>
      <c r="C94" s="100" t="s">
        <v>1578</v>
      </c>
      <c r="D94" s="162" t="s">
        <v>978</v>
      </c>
      <c r="E94" s="431" t="s">
        <v>1774</v>
      </c>
      <c r="F94" s="432"/>
      <c r="G94" s="432"/>
      <c r="H94" s="432"/>
      <c r="I94" s="100" t="s">
        <v>1581</v>
      </c>
      <c r="J94" s="101">
        <v>2</v>
      </c>
      <c r="K94" s="424">
        <v>205</v>
      </c>
      <c r="L94" s="425"/>
      <c r="M94" s="425"/>
      <c r="N94" s="426"/>
      <c r="O94" s="383">
        <f>ROUND($U$94*$J$94,2)</f>
        <v>410</v>
      </c>
      <c r="P94" s="432"/>
      <c r="Q94" s="99"/>
      <c r="R94" s="16"/>
      <c r="S94" s="103"/>
      <c r="T94" s="104" t="s">
        <v>1515</v>
      </c>
      <c r="U94" s="68">
        <f>$K$94+$L$94</f>
        <v>205</v>
      </c>
      <c r="V94" s="68">
        <f>ROUND($K$94*$J$94,2)</f>
        <v>410</v>
      </c>
      <c r="W94" s="68">
        <f>ROUND($L$94*$J$94,2)</f>
        <v>0</v>
      </c>
      <c r="Z94" s="105">
        <v>0</v>
      </c>
      <c r="AA94" s="105">
        <f>$Z$94*$J$94</f>
        <v>0</v>
      </c>
      <c r="AB94" s="105">
        <v>0</v>
      </c>
      <c r="AC94" s="106">
        <f>$AB$94*$J$94</f>
        <v>0</v>
      </c>
      <c r="AK94" s="63" t="s">
        <v>1582</v>
      </c>
      <c r="AM94" s="63" t="s">
        <v>1578</v>
      </c>
      <c r="AN94" s="63" t="s">
        <v>1536</v>
      </c>
      <c r="AR94" s="63" t="s">
        <v>1577</v>
      </c>
      <c r="AX94" s="107">
        <f>IF($T$94="základní",$O$94,0)</f>
        <v>410</v>
      </c>
      <c r="AY94" s="107">
        <f>IF($T$94="snížená",$O$94,0)</f>
        <v>0</v>
      </c>
      <c r="AZ94" s="107">
        <f>IF($T$94="zákl. přenesená",$O$94,0)</f>
        <v>0</v>
      </c>
      <c r="BA94" s="107">
        <f>IF($T$94="sníž. přenesená",$O$94,0)</f>
        <v>0</v>
      </c>
      <c r="BB94" s="107">
        <f>IF($T$94="nulová",$O$94,0)</f>
        <v>0</v>
      </c>
      <c r="BC94" s="63" t="s">
        <v>1501</v>
      </c>
      <c r="BD94" s="107">
        <f>ROUND($U$94*$J$94,2)</f>
        <v>410</v>
      </c>
      <c r="BE94" s="63" t="s">
        <v>1582</v>
      </c>
      <c r="BF94" s="63" t="s">
        <v>1775</v>
      </c>
    </row>
    <row r="95" spans="1:58" s="3" customFormat="1" ht="15.75" customHeight="1">
      <c r="A95" s="16"/>
      <c r="B95" s="100" t="s">
        <v>1776</v>
      </c>
      <c r="C95" s="100" t="s">
        <v>1578</v>
      </c>
      <c r="D95" s="162" t="s">
        <v>979</v>
      </c>
      <c r="E95" s="431" t="s">
        <v>1589</v>
      </c>
      <c r="F95" s="432"/>
      <c r="G95" s="432"/>
      <c r="H95" s="432"/>
      <c r="I95" s="100" t="s">
        <v>1581</v>
      </c>
      <c r="J95" s="101">
        <v>2</v>
      </c>
      <c r="K95" s="424">
        <v>164</v>
      </c>
      <c r="L95" s="425"/>
      <c r="M95" s="425"/>
      <c r="N95" s="426"/>
      <c r="O95" s="383">
        <f>ROUND($U$95*$J$95,2)</f>
        <v>328</v>
      </c>
      <c r="P95" s="432"/>
      <c r="Q95" s="99"/>
      <c r="R95" s="16"/>
      <c r="S95" s="103"/>
      <c r="T95" s="104" t="s">
        <v>1515</v>
      </c>
      <c r="U95" s="68">
        <f>$K$95+$L$95</f>
        <v>164</v>
      </c>
      <c r="V95" s="68">
        <f>ROUND($K$95*$J$95,2)</f>
        <v>328</v>
      </c>
      <c r="W95" s="68">
        <f>ROUND($L$95*$J$95,2)</f>
        <v>0</v>
      </c>
      <c r="Z95" s="105">
        <v>0</v>
      </c>
      <c r="AA95" s="105">
        <f>$Z$95*$J$95</f>
        <v>0</v>
      </c>
      <c r="AB95" s="105">
        <v>0</v>
      </c>
      <c r="AC95" s="106">
        <f>$AB$95*$J$95</f>
        <v>0</v>
      </c>
      <c r="AK95" s="63" t="s">
        <v>1582</v>
      </c>
      <c r="AM95" s="63" t="s">
        <v>1578</v>
      </c>
      <c r="AN95" s="63" t="s">
        <v>1536</v>
      </c>
      <c r="AR95" s="63" t="s">
        <v>1577</v>
      </c>
      <c r="AX95" s="107">
        <f>IF($T$95="základní",$O$95,0)</f>
        <v>328</v>
      </c>
      <c r="AY95" s="107">
        <f>IF($T$95="snížená",$O$95,0)</f>
        <v>0</v>
      </c>
      <c r="AZ95" s="107">
        <f>IF($T$95="zákl. přenesená",$O$95,0)</f>
        <v>0</v>
      </c>
      <c r="BA95" s="107">
        <f>IF($T$95="sníž. přenesená",$O$95,0)</f>
        <v>0</v>
      </c>
      <c r="BB95" s="107">
        <f>IF($T$95="nulová",$O$95,0)</f>
        <v>0</v>
      </c>
      <c r="BC95" s="63" t="s">
        <v>1501</v>
      </c>
      <c r="BD95" s="107">
        <f>ROUND($U$95*$J$95,2)</f>
        <v>328</v>
      </c>
      <c r="BE95" s="63" t="s">
        <v>1582</v>
      </c>
      <c r="BF95" s="63" t="s">
        <v>1590</v>
      </c>
    </row>
    <row r="96" spans="1:58" s="3" customFormat="1" ht="15.75" customHeight="1">
      <c r="A96" s="16"/>
      <c r="B96" s="100" t="s">
        <v>1777</v>
      </c>
      <c r="C96" s="100" t="s">
        <v>1578</v>
      </c>
      <c r="D96" s="98" t="s">
        <v>1778</v>
      </c>
      <c r="E96" s="431" t="s">
        <v>1779</v>
      </c>
      <c r="F96" s="432"/>
      <c r="G96" s="432"/>
      <c r="H96" s="432"/>
      <c r="I96" s="100" t="s">
        <v>1738</v>
      </c>
      <c r="J96" s="101">
        <v>8</v>
      </c>
      <c r="K96" s="424">
        <v>23.779999999999998</v>
      </c>
      <c r="L96" s="425"/>
      <c r="M96" s="425"/>
      <c r="N96" s="426"/>
      <c r="O96" s="383">
        <f>ROUND($U$96*$J$96,2)</f>
        <v>190.24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23.779999999999998</v>
      </c>
      <c r="V96" s="68">
        <f>ROUND($K$96*$J$96,2)</f>
        <v>190.24</v>
      </c>
      <c r="W96" s="68">
        <f>ROUND($L$96*$J$96,2)</f>
        <v>0</v>
      </c>
      <c r="Z96" s="105">
        <v>1.1299999999999999E-3</v>
      </c>
      <c r="AA96" s="105">
        <f>$Z$96*$J$96</f>
        <v>9.0399999999999994E-3</v>
      </c>
      <c r="AB96" s="105">
        <v>0</v>
      </c>
      <c r="AC96" s="106">
        <f>$AB$96*$J$96</f>
        <v>0</v>
      </c>
      <c r="AK96" s="63" t="s">
        <v>1582</v>
      </c>
      <c r="AM96" s="63" t="s">
        <v>1578</v>
      </c>
      <c r="AN96" s="63" t="s">
        <v>1536</v>
      </c>
      <c r="AR96" s="63" t="s">
        <v>1577</v>
      </c>
      <c r="AX96" s="107">
        <f>IF($T$96="základní",$O$96,0)</f>
        <v>190.24</v>
      </c>
      <c r="AY96" s="107">
        <f>IF($T$96="snížená",$O$96,0)</f>
        <v>0</v>
      </c>
      <c r="AZ96" s="107">
        <f>IF($T$96="zákl. přenesená",$O$96,0)</f>
        <v>0</v>
      </c>
      <c r="BA96" s="107">
        <f>IF($T$96="sníž. přenesená",$O$96,0)</f>
        <v>0</v>
      </c>
      <c r="BB96" s="107">
        <f>IF($T$96="nulová",$O$96,0)</f>
        <v>0</v>
      </c>
      <c r="BC96" s="63" t="s">
        <v>1501</v>
      </c>
      <c r="BD96" s="107">
        <f>ROUND($U$96*$J$96,2)</f>
        <v>190.24</v>
      </c>
      <c r="BE96" s="63" t="s">
        <v>1582</v>
      </c>
      <c r="BF96" s="63" t="s">
        <v>1780</v>
      </c>
    </row>
    <row r="97" spans="1:58" s="3" customFormat="1" ht="15.75" customHeight="1">
      <c r="A97" s="16"/>
      <c r="B97" s="113" t="s">
        <v>1781</v>
      </c>
      <c r="C97" s="113" t="s">
        <v>1651</v>
      </c>
      <c r="D97" s="172" t="s">
        <v>980</v>
      </c>
      <c r="E97" s="438" t="s">
        <v>1783</v>
      </c>
      <c r="F97" s="439"/>
      <c r="G97" s="439"/>
      <c r="H97" s="439"/>
      <c r="I97" s="113" t="s">
        <v>1594</v>
      </c>
      <c r="J97" s="115">
        <v>8</v>
      </c>
      <c r="K97" s="427">
        <v>57.4</v>
      </c>
      <c r="L97" s="428"/>
      <c r="M97" s="428"/>
      <c r="N97" s="429"/>
      <c r="O97" s="440">
        <f>ROUND($U$97*$J$97,2)</f>
        <v>459.2</v>
      </c>
      <c r="P97" s="441"/>
      <c r="Q97" s="99"/>
      <c r="R97" s="16"/>
      <c r="S97" s="103"/>
      <c r="T97" s="104" t="s">
        <v>1515</v>
      </c>
      <c r="U97" s="68">
        <f>$K$97+$L$97</f>
        <v>57.4</v>
      </c>
      <c r="V97" s="68">
        <f>ROUND($K$97*$J$97,2)</f>
        <v>459.2</v>
      </c>
      <c r="W97" s="68">
        <f>ROUND($L$97*$J$97,2)</f>
        <v>0</v>
      </c>
      <c r="Z97" s="105">
        <v>0</v>
      </c>
      <c r="AA97" s="105">
        <f>$Z$97*$J$97</f>
        <v>0</v>
      </c>
      <c r="AB97" s="105">
        <v>0</v>
      </c>
      <c r="AC97" s="106">
        <f>$AB$97*$J$97</f>
        <v>0</v>
      </c>
      <c r="AK97" s="63" t="s">
        <v>1654</v>
      </c>
      <c r="AM97" s="63" t="s">
        <v>1651</v>
      </c>
      <c r="AN97" s="63" t="s">
        <v>1536</v>
      </c>
      <c r="AR97" s="63" t="s">
        <v>1577</v>
      </c>
      <c r="AX97" s="107">
        <f>IF($T$97="základní",$O$97,0)</f>
        <v>459.2</v>
      </c>
      <c r="AY97" s="107">
        <f>IF($T$97="snížená",$O$97,0)</f>
        <v>0</v>
      </c>
      <c r="AZ97" s="107">
        <f>IF($T$97="zákl. přenesená",$O$97,0)</f>
        <v>0</v>
      </c>
      <c r="BA97" s="107">
        <f>IF($T$97="sníž. přenesená",$O$97,0)</f>
        <v>0</v>
      </c>
      <c r="BB97" s="107">
        <f>IF($T$97="nulová",$O$97,0)</f>
        <v>0</v>
      </c>
      <c r="BC97" s="63" t="s">
        <v>1501</v>
      </c>
      <c r="BD97" s="107">
        <f>ROUND($U$97*$J$97,2)</f>
        <v>459.2</v>
      </c>
      <c r="BE97" s="63" t="s">
        <v>1582</v>
      </c>
      <c r="BF97" s="63" t="s">
        <v>1784</v>
      </c>
    </row>
    <row r="98" spans="1:58" s="3" customFormat="1" ht="27" customHeight="1">
      <c r="A98" s="16"/>
      <c r="B98" s="100" t="s">
        <v>1785</v>
      </c>
      <c r="C98" s="100" t="s">
        <v>1578</v>
      </c>
      <c r="D98" s="162" t="s">
        <v>981</v>
      </c>
      <c r="E98" s="431" t="s">
        <v>1787</v>
      </c>
      <c r="F98" s="432"/>
      <c r="G98" s="432"/>
      <c r="H98" s="432"/>
      <c r="I98" s="100" t="s">
        <v>1738</v>
      </c>
      <c r="J98" s="101">
        <v>1</v>
      </c>
      <c r="K98" s="424">
        <v>2050</v>
      </c>
      <c r="L98" s="425"/>
      <c r="M98" s="425"/>
      <c r="N98" s="426"/>
      <c r="O98" s="383">
        <f>ROUND($U$98*$J$98,2)</f>
        <v>2050</v>
      </c>
      <c r="P98" s="432"/>
      <c r="Q98" s="99"/>
      <c r="R98" s="16"/>
      <c r="S98" s="103"/>
      <c r="T98" s="104" t="s">
        <v>1515</v>
      </c>
      <c r="U98" s="68">
        <f>$K$98+$L$98</f>
        <v>2050</v>
      </c>
      <c r="V98" s="68">
        <f>ROUND($K$98*$J$98,2)</f>
        <v>2050</v>
      </c>
      <c r="W98" s="68">
        <f>ROUND($L$98*$J$98,2)</f>
        <v>0</v>
      </c>
      <c r="Z98" s="105">
        <v>1</v>
      </c>
      <c r="AA98" s="105">
        <f>$Z$98*$J$98</f>
        <v>1</v>
      </c>
      <c r="AB98" s="105">
        <v>0</v>
      </c>
      <c r="AC98" s="106">
        <f>$AB$98*$J$98</f>
        <v>0</v>
      </c>
      <c r="AK98" s="63" t="s">
        <v>1582</v>
      </c>
      <c r="AM98" s="63" t="s">
        <v>1578</v>
      </c>
      <c r="AN98" s="63" t="s">
        <v>1536</v>
      </c>
      <c r="AR98" s="63" t="s">
        <v>1577</v>
      </c>
      <c r="AX98" s="107">
        <f>IF($T$98="základní",$O$98,0)</f>
        <v>2050</v>
      </c>
      <c r="AY98" s="107">
        <f>IF($T$98="snížená",$O$98,0)</f>
        <v>0</v>
      </c>
      <c r="AZ98" s="107">
        <f>IF($T$98="zákl. přenesená",$O$98,0)</f>
        <v>0</v>
      </c>
      <c r="BA98" s="107">
        <f>IF($T$98="sníž. přenesená",$O$98,0)</f>
        <v>0</v>
      </c>
      <c r="BB98" s="107">
        <f>IF($T$98="nulová",$O$98,0)</f>
        <v>0</v>
      </c>
      <c r="BC98" s="63" t="s">
        <v>1501</v>
      </c>
      <c r="BD98" s="107">
        <f>ROUND($U$98*$J$98,2)</f>
        <v>2050</v>
      </c>
      <c r="BE98" s="63" t="s">
        <v>1582</v>
      </c>
      <c r="BF98" s="63" t="s">
        <v>1788</v>
      </c>
    </row>
    <row r="99" spans="1:58" s="3" customFormat="1" ht="27" customHeight="1">
      <c r="A99" s="16"/>
      <c r="B99" s="100" t="s">
        <v>1495</v>
      </c>
      <c r="C99" s="100" t="s">
        <v>1578</v>
      </c>
      <c r="D99" s="98" t="s">
        <v>1789</v>
      </c>
      <c r="E99" s="431" t="s">
        <v>1790</v>
      </c>
      <c r="F99" s="432"/>
      <c r="G99" s="432"/>
      <c r="H99" s="432"/>
      <c r="I99" s="100" t="s">
        <v>1618</v>
      </c>
      <c r="J99" s="101">
        <v>0.12</v>
      </c>
      <c r="K99" s="424">
        <v>822.45999999999992</v>
      </c>
      <c r="L99" s="425"/>
      <c r="M99" s="425"/>
      <c r="N99" s="426"/>
      <c r="O99" s="383">
        <f>ROUND($U$99*$J$99,2)</f>
        <v>98.7</v>
      </c>
      <c r="P99" s="432"/>
      <c r="Q99" s="99" t="s">
        <v>1595</v>
      </c>
      <c r="R99" s="16"/>
      <c r="S99" s="103"/>
      <c r="T99" s="104" t="s">
        <v>1515</v>
      </c>
      <c r="U99" s="68">
        <f>$K$99+$L$99</f>
        <v>822.45999999999992</v>
      </c>
      <c r="V99" s="68">
        <f>ROUND($K$99*$J$99,2)</f>
        <v>98.7</v>
      </c>
      <c r="W99" s="68">
        <f>ROUND($L$99*$J$99,2)</f>
        <v>0</v>
      </c>
      <c r="Z99" s="105">
        <v>0</v>
      </c>
      <c r="AA99" s="105">
        <f>$Z$99*$J$99</f>
        <v>0</v>
      </c>
      <c r="AB99" s="105">
        <v>0</v>
      </c>
      <c r="AC99" s="106">
        <f>$AB$99*$J$99</f>
        <v>0</v>
      </c>
      <c r="AK99" s="63" t="s">
        <v>1582</v>
      </c>
      <c r="AM99" s="63" t="s">
        <v>1578</v>
      </c>
      <c r="AN99" s="63" t="s">
        <v>1536</v>
      </c>
      <c r="AR99" s="63" t="s">
        <v>1577</v>
      </c>
      <c r="AX99" s="107">
        <f>IF($T$99="základní",$O$99,0)</f>
        <v>98.7</v>
      </c>
      <c r="AY99" s="107">
        <f>IF($T$99="snížená",$O$99,0)</f>
        <v>0</v>
      </c>
      <c r="AZ99" s="107">
        <f>IF($T$99="zákl. přenesená",$O$99,0)</f>
        <v>0</v>
      </c>
      <c r="BA99" s="107">
        <f>IF($T$99="sníž. přenesená",$O$99,0)</f>
        <v>0</v>
      </c>
      <c r="BB99" s="107">
        <f>IF($T$99="nulová",$O$99,0)</f>
        <v>0</v>
      </c>
      <c r="BC99" s="63" t="s">
        <v>1501</v>
      </c>
      <c r="BD99" s="107">
        <f>ROUND($U$99*$J$99,2)</f>
        <v>98.7</v>
      </c>
      <c r="BE99" s="63" t="s">
        <v>1582</v>
      </c>
      <c r="BF99" s="63" t="s">
        <v>1791</v>
      </c>
    </row>
    <row r="100" spans="1:58" s="87" customFormat="1" ht="30.75" customHeight="1">
      <c r="A100" s="88"/>
      <c r="C100" s="96" t="s">
        <v>1558</v>
      </c>
      <c r="L100" s="433">
        <f>$BD$100</f>
        <v>6847.1900000000005</v>
      </c>
      <c r="M100" s="434"/>
      <c r="N100" s="434"/>
      <c r="O100" s="435" t="s">
        <v>1576</v>
      </c>
      <c r="P100" s="434"/>
      <c r="R100" s="88"/>
      <c r="S100" s="91"/>
      <c r="V100" s="92">
        <f>SUM($V$101:$V$109)</f>
        <v>6847.1900000000005</v>
      </c>
      <c r="W100" s="92">
        <f>SUM($W$101:$W$109)</f>
        <v>0</v>
      </c>
      <c r="Y100" s="93">
        <f>SUM($Y$101:$Y$109)</f>
        <v>0</v>
      </c>
      <c r="AA100" s="93">
        <f>SUM($AA$101:$AA$109)</f>
        <v>0.12853999999999999</v>
      </c>
      <c r="AC100" s="94">
        <f>SUM($AC$101:$AC$109)</f>
        <v>0</v>
      </c>
      <c r="AK100" s="90" t="s">
        <v>1536</v>
      </c>
      <c r="AM100" s="90" t="s">
        <v>1530</v>
      </c>
      <c r="AN100" s="90" t="s">
        <v>1501</v>
      </c>
      <c r="AR100" s="90" t="s">
        <v>1577</v>
      </c>
      <c r="BD100" s="95">
        <f>SUM($BD$101:$BD$109)</f>
        <v>6847.1900000000005</v>
      </c>
    </row>
    <row r="101" spans="1:58" s="3" customFormat="1" ht="27" customHeight="1">
      <c r="A101" s="16"/>
      <c r="B101" s="100" t="s">
        <v>1582</v>
      </c>
      <c r="C101" s="100" t="s">
        <v>1578</v>
      </c>
      <c r="D101" s="98" t="s">
        <v>1792</v>
      </c>
      <c r="E101" s="431" t="s">
        <v>1793</v>
      </c>
      <c r="F101" s="432"/>
      <c r="G101" s="432"/>
      <c r="H101" s="432"/>
      <c r="I101" s="100" t="s">
        <v>1648</v>
      </c>
      <c r="J101" s="101">
        <v>6</v>
      </c>
      <c r="K101" s="424">
        <v>91.839999999999989</v>
      </c>
      <c r="L101" s="425"/>
      <c r="M101" s="425"/>
      <c r="N101" s="426"/>
      <c r="O101" s="383">
        <f>ROUND($U$101*$J$101,2)</f>
        <v>551.04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91.839999999999989</v>
      </c>
      <c r="V101" s="68">
        <f>ROUND($K$101*$J$101,2)</f>
        <v>551.04</v>
      </c>
      <c r="W101" s="68">
        <f>ROUND($L$101*$J$101,2)</f>
        <v>0</v>
      </c>
      <c r="Z101" s="105">
        <v>1.48E-3</v>
      </c>
      <c r="AA101" s="105">
        <f>$Z$101*$J$101</f>
        <v>8.879999999999999E-3</v>
      </c>
      <c r="AB101" s="105">
        <v>0</v>
      </c>
      <c r="AC101" s="106">
        <f>$AB$101*$J$101</f>
        <v>0</v>
      </c>
      <c r="AK101" s="63" t="s">
        <v>1582</v>
      </c>
      <c r="AM101" s="63" t="s">
        <v>1578</v>
      </c>
      <c r="AN101" s="63" t="s">
        <v>1536</v>
      </c>
      <c r="AR101" s="63" t="s">
        <v>1577</v>
      </c>
      <c r="AX101" s="107">
        <f>IF($T$101="základní",$O$101,0)</f>
        <v>551.04</v>
      </c>
      <c r="AY101" s="107">
        <f>IF($T$101="snížená",$O$101,0)</f>
        <v>0</v>
      </c>
      <c r="AZ101" s="107">
        <f>IF($T$101="zákl. přenesená",$O$101,0)</f>
        <v>0</v>
      </c>
      <c r="BA101" s="107">
        <f>IF($T$101="sníž. přenesená",$O$101,0)</f>
        <v>0</v>
      </c>
      <c r="BB101" s="107">
        <f>IF($T$101="nulová",$O$101,0)</f>
        <v>0</v>
      </c>
      <c r="BC101" s="63" t="s">
        <v>1501</v>
      </c>
      <c r="BD101" s="107">
        <f>ROUND($U$101*$J$101,2)</f>
        <v>551.04</v>
      </c>
      <c r="BE101" s="63" t="s">
        <v>1582</v>
      </c>
      <c r="BF101" s="63" t="s">
        <v>1794</v>
      </c>
    </row>
    <row r="102" spans="1:58" s="3" customFormat="1" ht="27" customHeight="1">
      <c r="A102" s="16"/>
      <c r="B102" s="100" t="s">
        <v>1803</v>
      </c>
      <c r="C102" s="100" t="s">
        <v>1578</v>
      </c>
      <c r="D102" s="98" t="s">
        <v>1804</v>
      </c>
      <c r="E102" s="431" t="s">
        <v>1805</v>
      </c>
      <c r="F102" s="432"/>
      <c r="G102" s="432"/>
      <c r="H102" s="432"/>
      <c r="I102" s="100" t="s">
        <v>1648</v>
      </c>
      <c r="J102" s="101">
        <v>22</v>
      </c>
      <c r="K102" s="424">
        <v>137.76</v>
      </c>
      <c r="L102" s="425"/>
      <c r="M102" s="425"/>
      <c r="N102" s="426"/>
      <c r="O102" s="383">
        <f>ROUND($U$102*$J$102,2)</f>
        <v>3030.72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137.76</v>
      </c>
      <c r="V102" s="68">
        <f>ROUND($K$102*$J$102,2)</f>
        <v>3030.72</v>
      </c>
      <c r="W102" s="68">
        <f>ROUND($L$102*$J$102,2)</f>
        <v>0</v>
      </c>
      <c r="Z102" s="105">
        <v>3.7299999999999998E-3</v>
      </c>
      <c r="AA102" s="105">
        <f>$Z$102*$J$102</f>
        <v>8.2059999999999994E-2</v>
      </c>
      <c r="AB102" s="105">
        <v>0</v>
      </c>
      <c r="AC102" s="106">
        <f>$AB$102*$J$102</f>
        <v>0</v>
      </c>
      <c r="AK102" s="63" t="s">
        <v>1582</v>
      </c>
      <c r="AM102" s="63" t="s">
        <v>1578</v>
      </c>
      <c r="AN102" s="63" t="s">
        <v>1536</v>
      </c>
      <c r="AR102" s="63" t="s">
        <v>1577</v>
      </c>
      <c r="AX102" s="107">
        <f>IF($T$102="základní",$O$102,0)</f>
        <v>3030.72</v>
      </c>
      <c r="AY102" s="107">
        <f>IF($T$102="snížená",$O$102,0)</f>
        <v>0</v>
      </c>
      <c r="AZ102" s="107">
        <f>IF($T$102="zákl. přenesená",$O$102,0)</f>
        <v>0</v>
      </c>
      <c r="BA102" s="107">
        <f>IF($T$102="sníž. přenesená",$O$102,0)</f>
        <v>0</v>
      </c>
      <c r="BB102" s="107">
        <f>IF($T$102="nulová",$O$102,0)</f>
        <v>0</v>
      </c>
      <c r="BC102" s="63" t="s">
        <v>1501</v>
      </c>
      <c r="BD102" s="107">
        <f>ROUND($U$102*$J$102,2)</f>
        <v>3030.72</v>
      </c>
      <c r="BE102" s="63" t="s">
        <v>1582</v>
      </c>
      <c r="BF102" s="63" t="s">
        <v>1806</v>
      </c>
    </row>
    <row r="103" spans="1:58" s="3" customFormat="1" ht="27" customHeight="1">
      <c r="A103" s="16"/>
      <c r="B103" s="100" t="s">
        <v>2179</v>
      </c>
      <c r="C103" s="100" t="s">
        <v>1578</v>
      </c>
      <c r="D103" s="98" t="s">
        <v>2032</v>
      </c>
      <c r="E103" s="431" t="s">
        <v>2033</v>
      </c>
      <c r="F103" s="432"/>
      <c r="G103" s="432"/>
      <c r="H103" s="432"/>
      <c r="I103" s="100" t="s">
        <v>1648</v>
      </c>
      <c r="J103" s="101">
        <v>6</v>
      </c>
      <c r="K103" s="424">
        <v>150.06</v>
      </c>
      <c r="L103" s="425"/>
      <c r="M103" s="425"/>
      <c r="N103" s="426"/>
      <c r="O103" s="383">
        <f>ROUND($U$103*$J$103,2)</f>
        <v>900.36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150.06</v>
      </c>
      <c r="V103" s="68">
        <f>ROUND($K$103*$J$103,2)</f>
        <v>900.36</v>
      </c>
      <c r="W103" s="68">
        <f>ROUND($L$103*$J$103,2)</f>
        <v>0</v>
      </c>
      <c r="Z103" s="105">
        <v>4.3600000000000002E-3</v>
      </c>
      <c r="AA103" s="105">
        <f>$Z$103*$J$103</f>
        <v>2.6160000000000003E-2</v>
      </c>
      <c r="AB103" s="105">
        <v>0</v>
      </c>
      <c r="AC103" s="106">
        <f>$AB$103*$J$103</f>
        <v>0</v>
      </c>
      <c r="AK103" s="63" t="s">
        <v>1582</v>
      </c>
      <c r="AM103" s="63" t="s">
        <v>1578</v>
      </c>
      <c r="AN103" s="63" t="s">
        <v>1536</v>
      </c>
      <c r="AR103" s="63" t="s">
        <v>1577</v>
      </c>
      <c r="AX103" s="107">
        <f>IF($T$103="základní",$O$103,0)</f>
        <v>900.36</v>
      </c>
      <c r="AY103" s="107">
        <f>IF($T$103="snížená",$O$103,0)</f>
        <v>0</v>
      </c>
      <c r="AZ103" s="107">
        <f>IF($T$103="zákl. přenesená",$O$103,0)</f>
        <v>0</v>
      </c>
      <c r="BA103" s="107">
        <f>IF($T$103="sníž. přenesená",$O$103,0)</f>
        <v>0</v>
      </c>
      <c r="BB103" s="107">
        <f>IF($T$103="nulová",$O$103,0)</f>
        <v>0</v>
      </c>
      <c r="BC103" s="63" t="s">
        <v>1501</v>
      </c>
      <c r="BD103" s="107">
        <f>ROUND($U$103*$J$103,2)</f>
        <v>900.36</v>
      </c>
      <c r="BE103" s="63" t="s">
        <v>1582</v>
      </c>
      <c r="BF103" s="63" t="s">
        <v>286</v>
      </c>
    </row>
    <row r="104" spans="1:58" s="3" customFormat="1" ht="39" customHeight="1">
      <c r="A104" s="16"/>
      <c r="B104" s="100" t="s">
        <v>1835</v>
      </c>
      <c r="C104" s="100" t="s">
        <v>1578</v>
      </c>
      <c r="D104" s="98" t="s">
        <v>1836</v>
      </c>
      <c r="E104" s="431" t="s">
        <v>1837</v>
      </c>
      <c r="F104" s="432"/>
      <c r="G104" s="432"/>
      <c r="H104" s="432"/>
      <c r="I104" s="100" t="s">
        <v>1594</v>
      </c>
      <c r="J104" s="101">
        <v>2</v>
      </c>
      <c r="K104" s="424">
        <v>226.32</v>
      </c>
      <c r="L104" s="425"/>
      <c r="M104" s="425"/>
      <c r="N104" s="426"/>
      <c r="O104" s="383">
        <f>ROUND($U$104*$J$104,2)</f>
        <v>452.64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226.32</v>
      </c>
      <c r="V104" s="68">
        <f>ROUND($K$104*$J$104,2)</f>
        <v>452.64</v>
      </c>
      <c r="W104" s="68">
        <f>ROUND($L$104*$J$104,2)</f>
        <v>0</v>
      </c>
      <c r="Z104" s="105">
        <v>1.14E-3</v>
      </c>
      <c r="AA104" s="105">
        <f>$Z$104*$J$104</f>
        <v>2.2799999999999999E-3</v>
      </c>
      <c r="AB104" s="105">
        <v>0</v>
      </c>
      <c r="AC104" s="106">
        <f>$AB$104*$J$104</f>
        <v>0</v>
      </c>
      <c r="AK104" s="63" t="s">
        <v>1582</v>
      </c>
      <c r="AM104" s="63" t="s">
        <v>1578</v>
      </c>
      <c r="AN104" s="63" t="s">
        <v>1536</v>
      </c>
      <c r="AR104" s="63" t="s">
        <v>1577</v>
      </c>
      <c r="AX104" s="107">
        <f>IF($T$104="základní",$O$104,0)</f>
        <v>452.64</v>
      </c>
      <c r="AY104" s="107">
        <f>IF($T$104="snížená",$O$104,0)</f>
        <v>0</v>
      </c>
      <c r="AZ104" s="107">
        <f>IF($T$104="zákl. přenesená",$O$104,0)</f>
        <v>0</v>
      </c>
      <c r="BA104" s="107">
        <f>IF($T$104="sníž. přenesená",$O$104,0)</f>
        <v>0</v>
      </c>
      <c r="BB104" s="107">
        <f>IF($T$104="nulová",$O$104,0)</f>
        <v>0</v>
      </c>
      <c r="BC104" s="63" t="s">
        <v>1501</v>
      </c>
      <c r="BD104" s="107">
        <f>ROUND($U$104*$J$104,2)</f>
        <v>452.64</v>
      </c>
      <c r="BE104" s="63" t="s">
        <v>1582</v>
      </c>
      <c r="BF104" s="63" t="s">
        <v>1838</v>
      </c>
    </row>
    <row r="105" spans="1:58" s="3" customFormat="1" ht="39" customHeight="1">
      <c r="A105" s="16"/>
      <c r="B105" s="100" t="s">
        <v>207</v>
      </c>
      <c r="C105" s="100" t="s">
        <v>1578</v>
      </c>
      <c r="D105" s="98" t="s">
        <v>1844</v>
      </c>
      <c r="E105" s="431" t="s">
        <v>1845</v>
      </c>
      <c r="F105" s="432"/>
      <c r="G105" s="432"/>
      <c r="H105" s="432"/>
      <c r="I105" s="100" t="s">
        <v>1594</v>
      </c>
      <c r="J105" s="101">
        <v>2</v>
      </c>
      <c r="K105" s="424">
        <v>295.2</v>
      </c>
      <c r="L105" s="425"/>
      <c r="M105" s="425"/>
      <c r="N105" s="426"/>
      <c r="O105" s="383">
        <f>ROUND($U$105*$J$105,2)</f>
        <v>590.4</v>
      </c>
      <c r="P105" s="432"/>
      <c r="Q105" s="99" t="s">
        <v>1595</v>
      </c>
      <c r="R105" s="16"/>
      <c r="S105" s="103"/>
      <c r="T105" s="104" t="s">
        <v>1515</v>
      </c>
      <c r="U105" s="68">
        <f>$K$105+$L$105</f>
        <v>295.2</v>
      </c>
      <c r="V105" s="68">
        <f>ROUND($K$105*$J$105,2)</f>
        <v>590.4</v>
      </c>
      <c r="W105" s="68">
        <f>ROUND($L$105*$J$105,2)</f>
        <v>0</v>
      </c>
      <c r="Z105" s="105">
        <v>1.49E-3</v>
      </c>
      <c r="AA105" s="105">
        <f>$Z$105*$J$105</f>
        <v>2.98E-3</v>
      </c>
      <c r="AB105" s="105">
        <v>0</v>
      </c>
      <c r="AC105" s="106">
        <f>$AB$105*$J$105</f>
        <v>0</v>
      </c>
      <c r="AK105" s="63" t="s">
        <v>1582</v>
      </c>
      <c r="AM105" s="63" t="s">
        <v>1578</v>
      </c>
      <c r="AN105" s="63" t="s">
        <v>1536</v>
      </c>
      <c r="AR105" s="63" t="s">
        <v>1577</v>
      </c>
      <c r="AX105" s="107">
        <f>IF($T$105="základní",$O$105,0)</f>
        <v>590.4</v>
      </c>
      <c r="AY105" s="107">
        <f>IF($T$105="snížená",$O$105,0)</f>
        <v>0</v>
      </c>
      <c r="AZ105" s="107">
        <f>IF($T$105="zákl. přenesená",$O$105,0)</f>
        <v>0</v>
      </c>
      <c r="BA105" s="107">
        <f>IF($T$105="sníž. přenesená",$O$105,0)</f>
        <v>0</v>
      </c>
      <c r="BB105" s="107">
        <f>IF($T$105="nulová",$O$105,0)</f>
        <v>0</v>
      </c>
      <c r="BC105" s="63" t="s">
        <v>1501</v>
      </c>
      <c r="BD105" s="107">
        <f>ROUND($U$105*$J$105,2)</f>
        <v>590.4</v>
      </c>
      <c r="BE105" s="63" t="s">
        <v>1582</v>
      </c>
      <c r="BF105" s="63" t="s">
        <v>290</v>
      </c>
    </row>
    <row r="106" spans="1:58" s="3" customFormat="1" ht="39" customHeight="1">
      <c r="A106" s="16"/>
      <c r="B106" s="100" t="s">
        <v>1760</v>
      </c>
      <c r="C106" s="100" t="s">
        <v>1578</v>
      </c>
      <c r="D106" s="98" t="s">
        <v>1848</v>
      </c>
      <c r="E106" s="431" t="s">
        <v>1849</v>
      </c>
      <c r="F106" s="432"/>
      <c r="G106" s="432"/>
      <c r="H106" s="432"/>
      <c r="I106" s="100" t="s">
        <v>1594</v>
      </c>
      <c r="J106" s="101">
        <v>2</v>
      </c>
      <c r="K106" s="424">
        <v>349.32</v>
      </c>
      <c r="L106" s="425"/>
      <c r="M106" s="425"/>
      <c r="N106" s="426"/>
      <c r="O106" s="383">
        <f>ROUND($U$106*$J$106,2)</f>
        <v>698.64</v>
      </c>
      <c r="P106" s="432"/>
      <c r="Q106" s="99" t="s">
        <v>1595</v>
      </c>
      <c r="R106" s="16"/>
      <c r="S106" s="103"/>
      <c r="T106" s="104" t="s">
        <v>1515</v>
      </c>
      <c r="U106" s="68">
        <f>$K$106+$L$106</f>
        <v>349.32</v>
      </c>
      <c r="V106" s="68">
        <f>ROUND($K$106*$J$106,2)</f>
        <v>698.64</v>
      </c>
      <c r="W106" s="68">
        <f>ROUND($L$106*$J$106,2)</f>
        <v>0</v>
      </c>
      <c r="Z106" s="105">
        <v>1.7600000000000001E-3</v>
      </c>
      <c r="AA106" s="105">
        <f>$Z$106*$J$106</f>
        <v>3.5200000000000001E-3</v>
      </c>
      <c r="AB106" s="105">
        <v>0</v>
      </c>
      <c r="AC106" s="106">
        <f>$AB$106*$J$106</f>
        <v>0</v>
      </c>
      <c r="AK106" s="63" t="s">
        <v>1582</v>
      </c>
      <c r="AM106" s="63" t="s">
        <v>1578</v>
      </c>
      <c r="AN106" s="63" t="s">
        <v>1536</v>
      </c>
      <c r="AR106" s="63" t="s">
        <v>1577</v>
      </c>
      <c r="AX106" s="107">
        <f>IF($T$106="základní",$O$106,0)</f>
        <v>698.64</v>
      </c>
      <c r="AY106" s="107">
        <f>IF($T$106="snížená",$O$106,0)</f>
        <v>0</v>
      </c>
      <c r="AZ106" s="107">
        <f>IF($T$106="zákl. přenesená",$O$106,0)</f>
        <v>0</v>
      </c>
      <c r="BA106" s="107">
        <f>IF($T$106="sníž. přenesená",$O$106,0)</f>
        <v>0</v>
      </c>
      <c r="BB106" s="107">
        <f>IF($T$106="nulová",$O$106,0)</f>
        <v>0</v>
      </c>
      <c r="BC106" s="63" t="s">
        <v>1501</v>
      </c>
      <c r="BD106" s="107">
        <f>ROUND($U$106*$J$106,2)</f>
        <v>698.64</v>
      </c>
      <c r="BE106" s="63" t="s">
        <v>1582</v>
      </c>
      <c r="BF106" s="63" t="s">
        <v>317</v>
      </c>
    </row>
    <row r="107" spans="1:58" s="3" customFormat="1" ht="27" customHeight="1">
      <c r="A107" s="16"/>
      <c r="B107" s="100" t="s">
        <v>1494</v>
      </c>
      <c r="C107" s="100" t="s">
        <v>1578</v>
      </c>
      <c r="D107" s="98" t="s">
        <v>1858</v>
      </c>
      <c r="E107" s="431" t="s">
        <v>1859</v>
      </c>
      <c r="F107" s="432"/>
      <c r="G107" s="432"/>
      <c r="H107" s="432"/>
      <c r="I107" s="100" t="s">
        <v>1594</v>
      </c>
      <c r="J107" s="101">
        <v>2</v>
      </c>
      <c r="K107" s="424">
        <v>129.56</v>
      </c>
      <c r="L107" s="425"/>
      <c r="M107" s="425"/>
      <c r="N107" s="426"/>
      <c r="O107" s="383">
        <f>ROUND($U$107*$J$107,2)</f>
        <v>259.12</v>
      </c>
      <c r="P107" s="432"/>
      <c r="Q107" s="99" t="s">
        <v>1595</v>
      </c>
      <c r="R107" s="16"/>
      <c r="S107" s="103"/>
      <c r="T107" s="104" t="s">
        <v>1515</v>
      </c>
      <c r="U107" s="68">
        <f>$K$107+$L$107</f>
        <v>129.56</v>
      </c>
      <c r="V107" s="68">
        <f>ROUND($K$107*$J$107,2)</f>
        <v>259.12</v>
      </c>
      <c r="W107" s="68">
        <f>ROUND($L$107*$J$107,2)</f>
        <v>0</v>
      </c>
      <c r="Z107" s="105">
        <v>1.33E-3</v>
      </c>
      <c r="AA107" s="105">
        <f>$Z$107*$J$107</f>
        <v>2.66E-3</v>
      </c>
      <c r="AB107" s="105">
        <v>0</v>
      </c>
      <c r="AC107" s="106">
        <f>$AB$107*$J$107</f>
        <v>0</v>
      </c>
      <c r="AK107" s="63" t="s">
        <v>1582</v>
      </c>
      <c r="AM107" s="63" t="s">
        <v>1578</v>
      </c>
      <c r="AN107" s="63" t="s">
        <v>1536</v>
      </c>
      <c r="AR107" s="63" t="s">
        <v>1577</v>
      </c>
      <c r="AX107" s="107">
        <f>IF($T$107="základní",$O$107,0)</f>
        <v>259.12</v>
      </c>
      <c r="AY107" s="107">
        <f>IF($T$107="snížená",$O$107,0)</f>
        <v>0</v>
      </c>
      <c r="AZ107" s="107">
        <f>IF($T$107="zákl. přenesená",$O$107,0)</f>
        <v>0</v>
      </c>
      <c r="BA107" s="107">
        <f>IF($T$107="sníž. přenesená",$O$107,0)</f>
        <v>0</v>
      </c>
      <c r="BB107" s="107">
        <f>IF($T$107="nulová",$O$107,0)</f>
        <v>0</v>
      </c>
      <c r="BC107" s="63" t="s">
        <v>1501</v>
      </c>
      <c r="BD107" s="107">
        <f>ROUND($U$107*$J$107,2)</f>
        <v>259.12</v>
      </c>
      <c r="BE107" s="63" t="s">
        <v>1582</v>
      </c>
      <c r="BF107" s="63" t="s">
        <v>1860</v>
      </c>
    </row>
    <row r="108" spans="1:58" s="3" customFormat="1" ht="27" customHeight="1">
      <c r="A108" s="16"/>
      <c r="B108" s="100" t="s">
        <v>1861</v>
      </c>
      <c r="C108" s="100" t="s">
        <v>1578</v>
      </c>
      <c r="D108" s="98" t="s">
        <v>1862</v>
      </c>
      <c r="E108" s="431" t="s">
        <v>1863</v>
      </c>
      <c r="F108" s="432"/>
      <c r="G108" s="432"/>
      <c r="H108" s="432"/>
      <c r="I108" s="100" t="s">
        <v>1648</v>
      </c>
      <c r="J108" s="101">
        <v>34</v>
      </c>
      <c r="K108" s="424">
        <v>8.1999999999999993</v>
      </c>
      <c r="L108" s="425"/>
      <c r="M108" s="425"/>
      <c r="N108" s="426"/>
      <c r="O108" s="383">
        <f>ROUND($U$108*$J$108,2)</f>
        <v>278.8</v>
      </c>
      <c r="P108" s="432"/>
      <c r="Q108" s="99" t="s">
        <v>1595</v>
      </c>
      <c r="R108" s="16"/>
      <c r="S108" s="103"/>
      <c r="T108" s="104" t="s">
        <v>1515</v>
      </c>
      <c r="U108" s="68">
        <f>$K$108+$L$108</f>
        <v>8.1999999999999993</v>
      </c>
      <c r="V108" s="68">
        <f>ROUND($K$108*$J$108,2)</f>
        <v>278.8</v>
      </c>
      <c r="W108" s="68">
        <f>ROUND($L$108*$J$108,2)</f>
        <v>0</v>
      </c>
      <c r="Z108" s="105">
        <v>0</v>
      </c>
      <c r="AA108" s="105">
        <f>$Z$108*$J$108</f>
        <v>0</v>
      </c>
      <c r="AB108" s="105">
        <v>0</v>
      </c>
      <c r="AC108" s="106">
        <f>$AB$108*$J$108</f>
        <v>0</v>
      </c>
      <c r="AK108" s="63" t="s">
        <v>1582</v>
      </c>
      <c r="AM108" s="63" t="s">
        <v>1578</v>
      </c>
      <c r="AN108" s="63" t="s">
        <v>1536</v>
      </c>
      <c r="AR108" s="63" t="s">
        <v>1577</v>
      </c>
      <c r="AX108" s="107">
        <f>IF($T$108="základní",$O$108,0)</f>
        <v>278.8</v>
      </c>
      <c r="AY108" s="107">
        <f>IF($T$108="snížená",$O$108,0)</f>
        <v>0</v>
      </c>
      <c r="AZ108" s="107">
        <f>IF($T$108="zákl. přenesená",$O$108,0)</f>
        <v>0</v>
      </c>
      <c r="BA108" s="107">
        <f>IF($T$108="sníž. přenesená",$O$108,0)</f>
        <v>0</v>
      </c>
      <c r="BB108" s="107">
        <f>IF($T$108="nulová",$O$108,0)</f>
        <v>0</v>
      </c>
      <c r="BC108" s="63" t="s">
        <v>1501</v>
      </c>
      <c r="BD108" s="107">
        <f>ROUND($U$108*$J$108,2)</f>
        <v>278.8</v>
      </c>
      <c r="BE108" s="63" t="s">
        <v>1582</v>
      </c>
      <c r="BF108" s="63" t="s">
        <v>1864</v>
      </c>
    </row>
    <row r="109" spans="1:58" s="3" customFormat="1" ht="27" customHeight="1">
      <c r="A109" s="16"/>
      <c r="B109" s="100" t="s">
        <v>1877</v>
      </c>
      <c r="C109" s="100" t="s">
        <v>1578</v>
      </c>
      <c r="D109" s="98" t="s">
        <v>1878</v>
      </c>
      <c r="E109" s="431" t="s">
        <v>1879</v>
      </c>
      <c r="F109" s="432"/>
      <c r="G109" s="432"/>
      <c r="H109" s="432"/>
      <c r="I109" s="100" t="s">
        <v>1618</v>
      </c>
      <c r="J109" s="101">
        <v>0.129</v>
      </c>
      <c r="K109" s="424">
        <v>662.56</v>
      </c>
      <c r="L109" s="425"/>
      <c r="M109" s="425"/>
      <c r="N109" s="426"/>
      <c r="O109" s="383">
        <f>ROUND($U$109*$J$109,2)</f>
        <v>85.47</v>
      </c>
      <c r="P109" s="432"/>
      <c r="Q109" s="99" t="s">
        <v>1595</v>
      </c>
      <c r="R109" s="16"/>
      <c r="S109" s="103"/>
      <c r="T109" s="104" t="s">
        <v>1515</v>
      </c>
      <c r="U109" s="68">
        <f>$K$109+$L$109</f>
        <v>662.56</v>
      </c>
      <c r="V109" s="68">
        <f>ROUND($K$109*$J$109,2)</f>
        <v>85.47</v>
      </c>
      <c r="W109" s="68">
        <f>ROUND($L$109*$J$109,2)</f>
        <v>0</v>
      </c>
      <c r="Z109" s="105">
        <v>0</v>
      </c>
      <c r="AA109" s="105">
        <f>$Z$109*$J$109</f>
        <v>0</v>
      </c>
      <c r="AB109" s="105">
        <v>0</v>
      </c>
      <c r="AC109" s="106">
        <f>$AB$109*$J$109</f>
        <v>0</v>
      </c>
      <c r="AK109" s="63" t="s">
        <v>1582</v>
      </c>
      <c r="AM109" s="63" t="s">
        <v>1578</v>
      </c>
      <c r="AN109" s="63" t="s">
        <v>1536</v>
      </c>
      <c r="AR109" s="63" t="s">
        <v>1577</v>
      </c>
      <c r="AX109" s="107">
        <f>IF($T$109="základní",$O$109,0)</f>
        <v>85.47</v>
      </c>
      <c r="AY109" s="107">
        <f>IF($T$109="snížená",$O$109,0)</f>
        <v>0</v>
      </c>
      <c r="AZ109" s="107">
        <f>IF($T$109="zákl. přenesená",$O$109,0)</f>
        <v>0</v>
      </c>
      <c r="BA109" s="107">
        <f>IF($T$109="sníž. přenesená",$O$109,0)</f>
        <v>0</v>
      </c>
      <c r="BB109" s="107">
        <f>IF($T$109="nulová",$O$109,0)</f>
        <v>0</v>
      </c>
      <c r="BC109" s="63" t="s">
        <v>1501</v>
      </c>
      <c r="BD109" s="107">
        <f>ROUND($U$109*$J$109,2)</f>
        <v>85.47</v>
      </c>
      <c r="BE109" s="63" t="s">
        <v>1582</v>
      </c>
      <c r="BF109" s="63" t="s">
        <v>1880</v>
      </c>
    </row>
    <row r="110" spans="1:58" s="87" customFormat="1" ht="30.75" customHeight="1">
      <c r="A110" s="88"/>
      <c r="C110" s="96" t="s">
        <v>1559</v>
      </c>
      <c r="L110" s="433">
        <f>$BD$110</f>
        <v>562.32000000000005</v>
      </c>
      <c r="M110" s="434"/>
      <c r="N110" s="434"/>
      <c r="O110" s="435" t="s">
        <v>1576</v>
      </c>
      <c r="P110" s="434"/>
      <c r="R110" s="88"/>
      <c r="S110" s="91"/>
      <c r="V110" s="92">
        <f>SUM($V$111:$V$115)</f>
        <v>562.32000000000005</v>
      </c>
      <c r="W110" s="92">
        <f>SUM($W$111:$W$115)</f>
        <v>0</v>
      </c>
      <c r="Y110" s="93">
        <f>SUM($Y$111:$Y$115)</f>
        <v>0</v>
      </c>
      <c r="AA110" s="93">
        <f>SUM($AA$111:$AA$115)</f>
        <v>2.8400000000000001E-3</v>
      </c>
      <c r="AC110" s="94">
        <f>SUM($AC$111:$AC$115)</f>
        <v>0</v>
      </c>
      <c r="AK110" s="90" t="s">
        <v>1536</v>
      </c>
      <c r="AM110" s="90" t="s">
        <v>1530</v>
      </c>
      <c r="AN110" s="90" t="s">
        <v>1501</v>
      </c>
      <c r="AR110" s="90" t="s">
        <v>1577</v>
      </c>
      <c r="BD110" s="95">
        <f>SUM($BD$111:$BD$115)</f>
        <v>562.32000000000005</v>
      </c>
    </row>
    <row r="111" spans="1:58" s="3" customFormat="1" ht="39" customHeight="1">
      <c r="A111" s="16"/>
      <c r="B111" s="100" t="s">
        <v>1889</v>
      </c>
      <c r="C111" s="100" t="s">
        <v>1578</v>
      </c>
      <c r="D111" s="98" t="s">
        <v>1890</v>
      </c>
      <c r="E111" s="431" t="s">
        <v>1891</v>
      </c>
      <c r="F111" s="432"/>
      <c r="G111" s="432"/>
      <c r="H111" s="432"/>
      <c r="I111" s="100" t="s">
        <v>1594</v>
      </c>
      <c r="J111" s="101">
        <v>2</v>
      </c>
      <c r="K111" s="424">
        <v>93.47999999999999</v>
      </c>
      <c r="L111" s="425"/>
      <c r="M111" s="425"/>
      <c r="N111" s="426"/>
      <c r="O111" s="383">
        <f>ROUND($U$111*$J$111,2)</f>
        <v>186.96</v>
      </c>
      <c r="P111" s="432"/>
      <c r="Q111" s="99" t="s">
        <v>1595</v>
      </c>
      <c r="R111" s="16"/>
      <c r="S111" s="103"/>
      <c r="T111" s="104" t="s">
        <v>1515</v>
      </c>
      <c r="U111" s="68">
        <f>$K$111+$L$111</f>
        <v>93.47999999999999</v>
      </c>
      <c r="V111" s="68">
        <f>ROUND($K$111*$J$111,2)</f>
        <v>186.96</v>
      </c>
      <c r="W111" s="68">
        <f>ROUND($L$111*$J$111,2)</f>
        <v>0</v>
      </c>
      <c r="Z111" s="105">
        <v>2.7E-4</v>
      </c>
      <c r="AA111" s="105">
        <f>$Z$111*$J$111</f>
        <v>5.4000000000000001E-4</v>
      </c>
      <c r="AB111" s="105">
        <v>0</v>
      </c>
      <c r="AC111" s="106">
        <f>$AB$111*$J$111</f>
        <v>0</v>
      </c>
      <c r="AK111" s="63" t="s">
        <v>1582</v>
      </c>
      <c r="AM111" s="63" t="s">
        <v>1578</v>
      </c>
      <c r="AN111" s="63" t="s">
        <v>1536</v>
      </c>
      <c r="AR111" s="63" t="s">
        <v>1577</v>
      </c>
      <c r="AX111" s="107">
        <f>IF($T$111="základní",$O$111,0)</f>
        <v>186.96</v>
      </c>
      <c r="AY111" s="107">
        <f>IF($T$111="snížená",$O$111,0)</f>
        <v>0</v>
      </c>
      <c r="AZ111" s="107">
        <f>IF($T$111="zákl. přenesená",$O$111,0)</f>
        <v>0</v>
      </c>
      <c r="BA111" s="107">
        <f>IF($T$111="sníž. přenesená",$O$111,0)</f>
        <v>0</v>
      </c>
      <c r="BB111" s="107">
        <f>IF($T$111="nulová",$O$111,0)</f>
        <v>0</v>
      </c>
      <c r="BC111" s="63" t="s">
        <v>1501</v>
      </c>
      <c r="BD111" s="107">
        <f>ROUND($U$111*$J$111,2)</f>
        <v>186.96</v>
      </c>
      <c r="BE111" s="63" t="s">
        <v>1582</v>
      </c>
      <c r="BF111" s="63" t="s">
        <v>1892</v>
      </c>
    </row>
    <row r="112" spans="1:58" s="3" customFormat="1" ht="27" customHeight="1">
      <c r="A112" s="16"/>
      <c r="B112" s="100" t="s">
        <v>1897</v>
      </c>
      <c r="C112" s="100" t="s">
        <v>1578</v>
      </c>
      <c r="D112" s="98" t="s">
        <v>1898</v>
      </c>
      <c r="E112" s="431" t="s">
        <v>1899</v>
      </c>
      <c r="F112" s="432"/>
      <c r="G112" s="432"/>
      <c r="H112" s="432"/>
      <c r="I112" s="100" t="s">
        <v>1594</v>
      </c>
      <c r="J112" s="101">
        <v>2</v>
      </c>
      <c r="K112" s="424">
        <v>93.47999999999999</v>
      </c>
      <c r="L112" s="425"/>
      <c r="M112" s="425"/>
      <c r="N112" s="426"/>
      <c r="O112" s="383">
        <f>ROUND($U$112*$J$112,2)</f>
        <v>186.96</v>
      </c>
      <c r="P112" s="432"/>
      <c r="Q112" s="99" t="s">
        <v>1595</v>
      </c>
      <c r="R112" s="16"/>
      <c r="S112" s="103"/>
      <c r="T112" s="104" t="s">
        <v>1515</v>
      </c>
      <c r="U112" s="68">
        <f>$K$112+$L$112</f>
        <v>93.47999999999999</v>
      </c>
      <c r="V112" s="68">
        <f>ROUND($K$112*$J$112,2)</f>
        <v>186.96</v>
      </c>
      <c r="W112" s="68">
        <f>ROUND($L$112*$J$112,2)</f>
        <v>0</v>
      </c>
      <c r="Z112" s="105">
        <v>2.2000000000000001E-4</v>
      </c>
      <c r="AA112" s="105">
        <f>$Z$112*$J$112</f>
        <v>4.4000000000000002E-4</v>
      </c>
      <c r="AB112" s="105">
        <v>0</v>
      </c>
      <c r="AC112" s="106">
        <f>$AB$112*$J$112</f>
        <v>0</v>
      </c>
      <c r="AK112" s="63" t="s">
        <v>1582</v>
      </c>
      <c r="AM112" s="63" t="s">
        <v>1578</v>
      </c>
      <c r="AN112" s="63" t="s">
        <v>1536</v>
      </c>
      <c r="AR112" s="63" t="s">
        <v>1577</v>
      </c>
      <c r="AX112" s="107">
        <f>IF($T$112="základní",$O$112,0)</f>
        <v>186.96</v>
      </c>
      <c r="AY112" s="107">
        <f>IF($T$112="snížená",$O$112,0)</f>
        <v>0</v>
      </c>
      <c r="AZ112" s="107">
        <f>IF($T$112="zákl. přenesená",$O$112,0)</f>
        <v>0</v>
      </c>
      <c r="BA112" s="107">
        <f>IF($T$112="sníž. přenesená",$O$112,0)</f>
        <v>0</v>
      </c>
      <c r="BB112" s="107">
        <f>IF($T$112="nulová",$O$112,0)</f>
        <v>0</v>
      </c>
      <c r="BC112" s="63" t="s">
        <v>1501</v>
      </c>
      <c r="BD112" s="107">
        <f>ROUND($U$112*$J$112,2)</f>
        <v>186.96</v>
      </c>
      <c r="BE112" s="63" t="s">
        <v>1582</v>
      </c>
      <c r="BF112" s="63" t="s">
        <v>1900</v>
      </c>
    </row>
    <row r="113" spans="1:58" s="3" customFormat="1" ht="27" customHeight="1">
      <c r="A113" s="16"/>
      <c r="B113" s="100" t="s">
        <v>1901</v>
      </c>
      <c r="C113" s="100" t="s">
        <v>1578</v>
      </c>
      <c r="D113" s="98" t="s">
        <v>1902</v>
      </c>
      <c r="E113" s="431" t="s">
        <v>1903</v>
      </c>
      <c r="F113" s="432"/>
      <c r="G113" s="432"/>
      <c r="H113" s="432"/>
      <c r="I113" s="100" t="s">
        <v>1594</v>
      </c>
      <c r="J113" s="101">
        <v>2</v>
      </c>
      <c r="K113" s="424">
        <v>78.72</v>
      </c>
      <c r="L113" s="425"/>
      <c r="M113" s="425"/>
      <c r="N113" s="426"/>
      <c r="O113" s="383">
        <f>ROUND($U$113*$J$113,2)</f>
        <v>157.44</v>
      </c>
      <c r="P113" s="432"/>
      <c r="Q113" s="99" t="s">
        <v>1595</v>
      </c>
      <c r="R113" s="16"/>
      <c r="S113" s="103"/>
      <c r="T113" s="104" t="s">
        <v>1515</v>
      </c>
      <c r="U113" s="68">
        <f>$K$113+$L$113</f>
        <v>78.72</v>
      </c>
      <c r="V113" s="68">
        <f>ROUND($K$113*$J$113,2)</f>
        <v>157.44</v>
      </c>
      <c r="W113" s="68">
        <f>ROUND($L$113*$J$113,2)</f>
        <v>0</v>
      </c>
      <c r="Z113" s="105">
        <v>2.1000000000000001E-4</v>
      </c>
      <c r="AA113" s="105">
        <f>$Z$113*$J$113</f>
        <v>4.2000000000000002E-4</v>
      </c>
      <c r="AB113" s="105">
        <v>0</v>
      </c>
      <c r="AC113" s="106">
        <f>$AB$113*$J$113</f>
        <v>0</v>
      </c>
      <c r="AK113" s="63" t="s">
        <v>1582</v>
      </c>
      <c r="AM113" s="63" t="s">
        <v>1578</v>
      </c>
      <c r="AN113" s="63" t="s">
        <v>1536</v>
      </c>
      <c r="AR113" s="63" t="s">
        <v>1577</v>
      </c>
      <c r="AX113" s="107">
        <f>IF($T$113="základní",$O$113,0)</f>
        <v>157.44</v>
      </c>
      <c r="AY113" s="107">
        <f>IF($T$113="snížená",$O$113,0)</f>
        <v>0</v>
      </c>
      <c r="AZ113" s="107">
        <f>IF($T$113="zákl. přenesená",$O$113,0)</f>
        <v>0</v>
      </c>
      <c r="BA113" s="107">
        <f>IF($T$113="sníž. přenesená",$O$113,0)</f>
        <v>0</v>
      </c>
      <c r="BB113" s="107">
        <f>IF($T$113="nulová",$O$113,0)</f>
        <v>0</v>
      </c>
      <c r="BC113" s="63" t="s">
        <v>1501</v>
      </c>
      <c r="BD113" s="107">
        <f>ROUND($U$113*$J$113,2)</f>
        <v>157.44</v>
      </c>
      <c r="BE113" s="63" t="s">
        <v>1582</v>
      </c>
      <c r="BF113" s="63" t="s">
        <v>1904</v>
      </c>
    </row>
    <row r="114" spans="1:58" s="3" customFormat="1" ht="15.75" customHeight="1">
      <c r="A114" s="16"/>
      <c r="B114" s="100" t="s">
        <v>1913</v>
      </c>
      <c r="C114" s="100" t="s">
        <v>1578</v>
      </c>
      <c r="D114" s="98" t="s">
        <v>1914</v>
      </c>
      <c r="E114" s="431" t="s">
        <v>1915</v>
      </c>
      <c r="F114" s="432"/>
      <c r="G114" s="432"/>
      <c r="H114" s="432"/>
      <c r="I114" s="100" t="s">
        <v>1594</v>
      </c>
      <c r="J114" s="101">
        <v>6</v>
      </c>
      <c r="K114" s="424">
        <v>4.92</v>
      </c>
      <c r="L114" s="425"/>
      <c r="M114" s="425"/>
      <c r="N114" s="426"/>
      <c r="O114" s="383">
        <f>ROUND($U$114*$J$114,2)</f>
        <v>29.52</v>
      </c>
      <c r="P114" s="432"/>
      <c r="Q114" s="99" t="s">
        <v>1595</v>
      </c>
      <c r="R114" s="16"/>
      <c r="S114" s="103"/>
      <c r="T114" s="104" t="s">
        <v>1515</v>
      </c>
      <c r="U114" s="68">
        <f>$K$114+$L$114</f>
        <v>4.92</v>
      </c>
      <c r="V114" s="68">
        <f>ROUND($K$114*$J$114,2)</f>
        <v>29.52</v>
      </c>
      <c r="W114" s="68">
        <f>ROUND($L$114*$J$114,2)</f>
        <v>0</v>
      </c>
      <c r="Z114" s="105">
        <v>2.4000000000000001E-4</v>
      </c>
      <c r="AA114" s="105">
        <f>$Z$114*$J$114</f>
        <v>1.4400000000000001E-3</v>
      </c>
      <c r="AB114" s="105">
        <v>0</v>
      </c>
      <c r="AC114" s="106">
        <f>$AB$114*$J$114</f>
        <v>0</v>
      </c>
      <c r="AK114" s="63" t="s">
        <v>1582</v>
      </c>
      <c r="AM114" s="63" t="s">
        <v>1578</v>
      </c>
      <c r="AN114" s="63" t="s">
        <v>1536</v>
      </c>
      <c r="AR114" s="63" t="s">
        <v>1577</v>
      </c>
      <c r="AX114" s="107">
        <f>IF($T$114="základní",$O$114,0)</f>
        <v>29.52</v>
      </c>
      <c r="AY114" s="107">
        <f>IF($T$114="snížená",$O$114,0)</f>
        <v>0</v>
      </c>
      <c r="AZ114" s="107">
        <f>IF($T$114="zákl. přenesená",$O$114,0)</f>
        <v>0</v>
      </c>
      <c r="BA114" s="107">
        <f>IF($T$114="sníž. přenesená",$O$114,0)</f>
        <v>0</v>
      </c>
      <c r="BB114" s="107">
        <f>IF($T$114="nulová",$O$114,0)</f>
        <v>0</v>
      </c>
      <c r="BC114" s="63" t="s">
        <v>1501</v>
      </c>
      <c r="BD114" s="107">
        <f>ROUND($U$114*$J$114,2)</f>
        <v>29.52</v>
      </c>
      <c r="BE114" s="63" t="s">
        <v>1582</v>
      </c>
      <c r="BF114" s="63" t="s">
        <v>1916</v>
      </c>
    </row>
    <row r="115" spans="1:58" s="3" customFormat="1" ht="27" customHeight="1">
      <c r="A115" s="16"/>
      <c r="B115" s="100" t="s">
        <v>1917</v>
      </c>
      <c r="C115" s="100" t="s">
        <v>1578</v>
      </c>
      <c r="D115" s="98" t="s">
        <v>1616</v>
      </c>
      <c r="E115" s="431" t="s">
        <v>1617</v>
      </c>
      <c r="F115" s="432"/>
      <c r="G115" s="432"/>
      <c r="H115" s="432"/>
      <c r="I115" s="100" t="s">
        <v>1618</v>
      </c>
      <c r="J115" s="101">
        <v>3.0000000000000001E-3</v>
      </c>
      <c r="K115" s="424">
        <v>478.88</v>
      </c>
      <c r="L115" s="425"/>
      <c r="M115" s="425"/>
      <c r="N115" s="426"/>
      <c r="O115" s="383">
        <f>ROUND($U$115*$J$115,2)</f>
        <v>1.44</v>
      </c>
      <c r="P115" s="432"/>
      <c r="Q115" s="99" t="s">
        <v>1595</v>
      </c>
      <c r="R115" s="16"/>
      <c r="S115" s="103"/>
      <c r="T115" s="104" t="s">
        <v>1515</v>
      </c>
      <c r="U115" s="68">
        <f>$K$115+$L$115</f>
        <v>478.88</v>
      </c>
      <c r="V115" s="68">
        <f>ROUND($K$115*$J$115,2)</f>
        <v>1.44</v>
      </c>
      <c r="W115" s="68">
        <f>ROUND($L$115*$J$115,2)</f>
        <v>0</v>
      </c>
      <c r="Z115" s="105">
        <v>0</v>
      </c>
      <c r="AA115" s="105">
        <f>$Z$115*$J$115</f>
        <v>0</v>
      </c>
      <c r="AB115" s="105">
        <v>0</v>
      </c>
      <c r="AC115" s="106">
        <f>$AB$115*$J$115</f>
        <v>0</v>
      </c>
      <c r="AK115" s="63" t="s">
        <v>1582</v>
      </c>
      <c r="AM115" s="63" t="s">
        <v>1578</v>
      </c>
      <c r="AN115" s="63" t="s">
        <v>1536</v>
      </c>
      <c r="AR115" s="63" t="s">
        <v>1577</v>
      </c>
      <c r="AX115" s="107">
        <f>IF($T$115="základní",$O$115,0)</f>
        <v>1.44</v>
      </c>
      <c r="AY115" s="107">
        <f>IF($T$115="snížená",$O$115,0)</f>
        <v>0</v>
      </c>
      <c r="AZ115" s="107">
        <f>IF($T$115="zákl. přenesená",$O$115,0)</f>
        <v>0</v>
      </c>
      <c r="BA115" s="107">
        <f>IF($T$115="sníž. přenesená",$O$115,0)</f>
        <v>0</v>
      </c>
      <c r="BB115" s="107">
        <f>IF($T$115="nulová",$O$115,0)</f>
        <v>0</v>
      </c>
      <c r="BC115" s="63" t="s">
        <v>1501</v>
      </c>
      <c r="BD115" s="107">
        <f>ROUND($U$115*$J$115,2)</f>
        <v>1.44</v>
      </c>
      <c r="BE115" s="63" t="s">
        <v>1582</v>
      </c>
      <c r="BF115" s="63" t="s">
        <v>1619</v>
      </c>
    </row>
    <row r="116" spans="1:58" s="87" customFormat="1" ht="30.75" customHeight="1">
      <c r="A116" s="88"/>
      <c r="C116" s="96" t="s">
        <v>1626</v>
      </c>
      <c r="L116" s="433">
        <f>$BD$116</f>
        <v>572.20000000000005</v>
      </c>
      <c r="M116" s="434"/>
      <c r="N116" s="434"/>
      <c r="O116" s="435" t="s">
        <v>1576</v>
      </c>
      <c r="P116" s="434"/>
      <c r="R116" s="88"/>
      <c r="S116" s="91"/>
      <c r="V116" s="92">
        <f>SUM($V$117:$V$119)</f>
        <v>572.20000000000005</v>
      </c>
      <c r="W116" s="92">
        <f>SUM($W$117:$W$119)</f>
        <v>0</v>
      </c>
      <c r="Y116" s="93">
        <f>SUM($Y$117:$Y$119)</f>
        <v>0</v>
      </c>
      <c r="AA116" s="93">
        <f>SUM($AA$117:$AA$119)</f>
        <v>1.294E-2</v>
      </c>
      <c r="AC116" s="94">
        <f>SUM($AC$117:$AC$119)</f>
        <v>0</v>
      </c>
      <c r="AK116" s="90" t="s">
        <v>1536</v>
      </c>
      <c r="AM116" s="90" t="s">
        <v>1530</v>
      </c>
      <c r="AN116" s="90" t="s">
        <v>1501</v>
      </c>
      <c r="AR116" s="90" t="s">
        <v>1577</v>
      </c>
      <c r="BD116" s="95">
        <f>SUM($BD$117:$BD$119)</f>
        <v>572.20000000000005</v>
      </c>
    </row>
    <row r="117" spans="1:58" s="3" customFormat="1" ht="27" customHeight="1">
      <c r="A117" s="16"/>
      <c r="B117" s="100" t="s">
        <v>1918</v>
      </c>
      <c r="C117" s="100" t="s">
        <v>1578</v>
      </c>
      <c r="D117" s="98" t="s">
        <v>1919</v>
      </c>
      <c r="E117" s="431" t="s">
        <v>1920</v>
      </c>
      <c r="F117" s="432"/>
      <c r="G117" s="432"/>
      <c r="H117" s="432"/>
      <c r="I117" s="100" t="s">
        <v>1921</v>
      </c>
      <c r="J117" s="101">
        <v>2</v>
      </c>
      <c r="K117" s="424">
        <v>101.67999999999999</v>
      </c>
      <c r="L117" s="425"/>
      <c r="M117" s="425"/>
      <c r="N117" s="426"/>
      <c r="O117" s="383">
        <f>ROUND($U$117*$J$117,2)</f>
        <v>203.36</v>
      </c>
      <c r="P117" s="432"/>
      <c r="Q117" s="99" t="s">
        <v>1595</v>
      </c>
      <c r="R117" s="16"/>
      <c r="S117" s="103"/>
      <c r="T117" s="104" t="s">
        <v>1515</v>
      </c>
      <c r="U117" s="68">
        <f>$K$117+$L$117</f>
        <v>101.67999999999999</v>
      </c>
      <c r="V117" s="68">
        <f>ROUND($K$117*$J$117,2)</f>
        <v>203.36</v>
      </c>
      <c r="W117" s="68">
        <f>ROUND($L$117*$J$117,2)</f>
        <v>0</v>
      </c>
      <c r="Z117" s="105">
        <v>6.9999999999999994E-5</v>
      </c>
      <c r="AA117" s="105">
        <f>$Z$117*$J$117</f>
        <v>1.3999999999999999E-4</v>
      </c>
      <c r="AB117" s="105">
        <v>0</v>
      </c>
      <c r="AC117" s="106">
        <f>$AB$117*$J$117</f>
        <v>0</v>
      </c>
      <c r="AK117" s="63" t="s">
        <v>1582</v>
      </c>
      <c r="AM117" s="63" t="s">
        <v>1578</v>
      </c>
      <c r="AN117" s="63" t="s">
        <v>1536</v>
      </c>
      <c r="AR117" s="63" t="s">
        <v>1577</v>
      </c>
      <c r="AX117" s="107">
        <f>IF($T$117="základní",$O$117,0)</f>
        <v>203.36</v>
      </c>
      <c r="AY117" s="107">
        <f>IF($T$117="snížená",$O$117,0)</f>
        <v>0</v>
      </c>
      <c r="AZ117" s="107">
        <f>IF($T$117="zákl. přenesená",$O$117,0)</f>
        <v>0</v>
      </c>
      <c r="BA117" s="107">
        <f>IF($T$117="sníž. přenesená",$O$117,0)</f>
        <v>0</v>
      </c>
      <c r="BB117" s="107">
        <f>IF($T$117="nulová",$O$117,0)</f>
        <v>0</v>
      </c>
      <c r="BC117" s="63" t="s">
        <v>1501</v>
      </c>
      <c r="BD117" s="107">
        <f>ROUND($U$117*$J$117,2)</f>
        <v>203.36</v>
      </c>
      <c r="BE117" s="63" t="s">
        <v>1582</v>
      </c>
      <c r="BF117" s="63" t="s">
        <v>1922</v>
      </c>
    </row>
    <row r="118" spans="1:58" s="3" customFormat="1" ht="27" customHeight="1">
      <c r="A118" s="16"/>
      <c r="B118" s="113" t="s">
        <v>1923</v>
      </c>
      <c r="C118" s="113" t="s">
        <v>1651</v>
      </c>
      <c r="D118" s="114" t="s">
        <v>1924</v>
      </c>
      <c r="E118" s="438" t="s">
        <v>1925</v>
      </c>
      <c r="F118" s="439"/>
      <c r="G118" s="439"/>
      <c r="H118" s="439"/>
      <c r="I118" s="113" t="s">
        <v>1594</v>
      </c>
      <c r="J118" s="115">
        <v>8</v>
      </c>
      <c r="K118" s="427">
        <v>45.099999999999994</v>
      </c>
      <c r="L118" s="428"/>
      <c r="M118" s="428"/>
      <c r="N118" s="429"/>
      <c r="O118" s="440">
        <f>ROUND($U$118*$J$118,2)</f>
        <v>360.8</v>
      </c>
      <c r="P118" s="441"/>
      <c r="Q118" s="99" t="s">
        <v>1595</v>
      </c>
      <c r="R118" s="16"/>
      <c r="S118" s="103"/>
      <c r="T118" s="104" t="s">
        <v>1515</v>
      </c>
      <c r="U118" s="68">
        <f>$K$118+$L$118</f>
        <v>45.099999999999994</v>
      </c>
      <c r="V118" s="68">
        <f>ROUND($K$118*$J$118,2)</f>
        <v>360.8</v>
      </c>
      <c r="W118" s="68">
        <f>ROUND($L$118*$J$118,2)</f>
        <v>0</v>
      </c>
      <c r="Z118" s="105">
        <v>1.6000000000000001E-3</v>
      </c>
      <c r="AA118" s="105">
        <f>$Z$118*$J$118</f>
        <v>1.2800000000000001E-2</v>
      </c>
      <c r="AB118" s="105">
        <v>0</v>
      </c>
      <c r="AC118" s="106">
        <f>$AB$118*$J$118</f>
        <v>0</v>
      </c>
      <c r="AK118" s="63" t="s">
        <v>1654</v>
      </c>
      <c r="AM118" s="63" t="s">
        <v>1651</v>
      </c>
      <c r="AN118" s="63" t="s">
        <v>1536</v>
      </c>
      <c r="AR118" s="63" t="s">
        <v>1577</v>
      </c>
      <c r="AX118" s="107">
        <f>IF($T$118="základní",$O$118,0)</f>
        <v>360.8</v>
      </c>
      <c r="AY118" s="107">
        <f>IF($T$118="snížená",$O$118,0)</f>
        <v>0</v>
      </c>
      <c r="AZ118" s="107">
        <f>IF($T$118="zákl. přenesená",$O$118,0)</f>
        <v>0</v>
      </c>
      <c r="BA118" s="107">
        <f>IF($T$118="sníž. přenesená",$O$118,0)</f>
        <v>0</v>
      </c>
      <c r="BB118" s="107">
        <f>IF($T$118="nulová",$O$118,0)</f>
        <v>0</v>
      </c>
      <c r="BC118" s="63" t="s">
        <v>1501</v>
      </c>
      <c r="BD118" s="107">
        <f>ROUND($U$118*$J$118,2)</f>
        <v>360.8</v>
      </c>
      <c r="BE118" s="63" t="s">
        <v>1582</v>
      </c>
      <c r="BF118" s="63" t="s">
        <v>1926</v>
      </c>
    </row>
    <row r="119" spans="1:58" s="3" customFormat="1" ht="27" customHeight="1">
      <c r="A119" s="16"/>
      <c r="B119" s="100" t="s">
        <v>1927</v>
      </c>
      <c r="C119" s="100" t="s">
        <v>1578</v>
      </c>
      <c r="D119" s="98" t="s">
        <v>1928</v>
      </c>
      <c r="E119" s="431" t="s">
        <v>1929</v>
      </c>
      <c r="F119" s="432"/>
      <c r="G119" s="432"/>
      <c r="H119" s="432"/>
      <c r="I119" s="100" t="s">
        <v>1618</v>
      </c>
      <c r="J119" s="101">
        <v>1.2999999999999999E-2</v>
      </c>
      <c r="K119" s="424">
        <v>618.28</v>
      </c>
      <c r="L119" s="425"/>
      <c r="M119" s="425"/>
      <c r="N119" s="426"/>
      <c r="O119" s="383">
        <f>ROUND($U$119*$J$119,2)</f>
        <v>8.0399999999999991</v>
      </c>
      <c r="P119" s="432"/>
      <c r="Q119" s="99" t="s">
        <v>1595</v>
      </c>
      <c r="R119" s="16"/>
      <c r="S119" s="103"/>
      <c r="T119" s="104" t="s">
        <v>1515</v>
      </c>
      <c r="U119" s="68">
        <f>$K$119+$L$119</f>
        <v>618.28</v>
      </c>
      <c r="V119" s="68">
        <f>ROUND($K$119*$J$119,2)</f>
        <v>8.0399999999999991</v>
      </c>
      <c r="W119" s="68">
        <f>ROUND($L$119*$J$119,2)</f>
        <v>0</v>
      </c>
      <c r="Z119" s="105">
        <v>0</v>
      </c>
      <c r="AA119" s="105">
        <f>$Z$119*$J$119</f>
        <v>0</v>
      </c>
      <c r="AB119" s="105">
        <v>0</v>
      </c>
      <c r="AC119" s="106">
        <f>$AB$119*$J$119</f>
        <v>0</v>
      </c>
      <c r="AK119" s="63" t="s">
        <v>1582</v>
      </c>
      <c r="AM119" s="63" t="s">
        <v>1578</v>
      </c>
      <c r="AN119" s="63" t="s">
        <v>1536</v>
      </c>
      <c r="AR119" s="63" t="s">
        <v>1577</v>
      </c>
      <c r="AX119" s="107">
        <f>IF($T$119="základní",$O$119,0)</f>
        <v>8.0399999999999991</v>
      </c>
      <c r="AY119" s="107">
        <f>IF($T$119="snížená",$O$119,0)</f>
        <v>0</v>
      </c>
      <c r="AZ119" s="107">
        <f>IF($T$119="zákl. přenesená",$O$119,0)</f>
        <v>0</v>
      </c>
      <c r="BA119" s="107">
        <f>IF($T$119="sníž. přenesená",$O$119,0)</f>
        <v>0</v>
      </c>
      <c r="BB119" s="107">
        <f>IF($T$119="nulová",$O$119,0)</f>
        <v>0</v>
      </c>
      <c r="BC119" s="63" t="s">
        <v>1501</v>
      </c>
      <c r="BD119" s="107">
        <f>ROUND($U$119*$J$119,2)</f>
        <v>8.0399999999999991</v>
      </c>
      <c r="BE119" s="63" t="s">
        <v>1582</v>
      </c>
      <c r="BF119" s="63" t="s">
        <v>1930</v>
      </c>
    </row>
    <row r="120" spans="1:58" s="87" customFormat="1" ht="30.75" customHeight="1">
      <c r="A120" s="88"/>
      <c r="C120" s="96" t="s">
        <v>1627</v>
      </c>
      <c r="L120" s="433">
        <f>$BD$120</f>
        <v>1034.8399999999999</v>
      </c>
      <c r="M120" s="434"/>
      <c r="N120" s="434"/>
      <c r="O120" s="435" t="s">
        <v>1576</v>
      </c>
      <c r="P120" s="434"/>
      <c r="R120" s="88"/>
      <c r="S120" s="91"/>
      <c r="V120" s="92">
        <f>SUM($V$121:$V$122)</f>
        <v>1034.8399999999999</v>
      </c>
      <c r="W120" s="92">
        <f>SUM($W$121:$W$122)</f>
        <v>0</v>
      </c>
      <c r="Y120" s="93">
        <f>SUM($Y$121:$Y$122)</f>
        <v>0</v>
      </c>
      <c r="AA120" s="93">
        <f>SUM($AA$121:$AA$122)</f>
        <v>4.62E-3</v>
      </c>
      <c r="AC120" s="94">
        <f>SUM($AC$121:$AC$122)</f>
        <v>0</v>
      </c>
      <c r="AK120" s="90" t="s">
        <v>1536</v>
      </c>
      <c r="AM120" s="90" t="s">
        <v>1530</v>
      </c>
      <c r="AN120" s="90" t="s">
        <v>1501</v>
      </c>
      <c r="AR120" s="90" t="s">
        <v>1577</v>
      </c>
      <c r="BD120" s="95">
        <f>SUM($BD$121:$BD$122)</f>
        <v>1034.8399999999999</v>
      </c>
    </row>
    <row r="121" spans="1:58" s="3" customFormat="1" ht="27" customHeight="1">
      <c r="A121" s="16"/>
      <c r="B121" s="100" t="s">
        <v>1931</v>
      </c>
      <c r="C121" s="100" t="s">
        <v>1578</v>
      </c>
      <c r="D121" s="98" t="s">
        <v>1932</v>
      </c>
      <c r="E121" s="431" t="s">
        <v>1933</v>
      </c>
      <c r="F121" s="432"/>
      <c r="G121" s="432"/>
      <c r="H121" s="432"/>
      <c r="I121" s="100" t="s">
        <v>1632</v>
      </c>
      <c r="J121" s="101">
        <v>2</v>
      </c>
      <c r="K121" s="424">
        <v>57.4</v>
      </c>
      <c r="L121" s="425"/>
      <c r="M121" s="425"/>
      <c r="N121" s="426"/>
      <c r="O121" s="383">
        <f>ROUND($U$121*$J$121,2)</f>
        <v>114.8</v>
      </c>
      <c r="P121" s="432"/>
      <c r="Q121" s="99" t="s">
        <v>1595</v>
      </c>
      <c r="R121" s="16"/>
      <c r="S121" s="103"/>
      <c r="T121" s="104" t="s">
        <v>1515</v>
      </c>
      <c r="U121" s="68">
        <f>$K$121+$L$121</f>
        <v>57.4</v>
      </c>
      <c r="V121" s="68">
        <f>ROUND($K$121*$J$121,2)</f>
        <v>114.8</v>
      </c>
      <c r="W121" s="68">
        <f>ROUND($L$121*$J$121,2)</f>
        <v>0</v>
      </c>
      <c r="Z121" s="105">
        <v>2.7E-4</v>
      </c>
      <c r="AA121" s="105">
        <f>$Z$121*$J$121</f>
        <v>5.4000000000000001E-4</v>
      </c>
      <c r="AB121" s="105">
        <v>0</v>
      </c>
      <c r="AC121" s="106">
        <f>$AB$121*$J$121</f>
        <v>0</v>
      </c>
      <c r="AK121" s="63" t="s">
        <v>1582</v>
      </c>
      <c r="AM121" s="63" t="s">
        <v>1578</v>
      </c>
      <c r="AN121" s="63" t="s">
        <v>1536</v>
      </c>
      <c r="AR121" s="63" t="s">
        <v>1577</v>
      </c>
      <c r="AX121" s="107">
        <f>IF($T$121="základní",$O$121,0)</f>
        <v>114.8</v>
      </c>
      <c r="AY121" s="107">
        <f>IF($T$121="snížená",$O$121,0)</f>
        <v>0</v>
      </c>
      <c r="AZ121" s="107">
        <f>IF($T$121="zákl. přenesená",$O$121,0)</f>
        <v>0</v>
      </c>
      <c r="BA121" s="107">
        <f>IF($T$121="sníž. přenesená",$O$121,0)</f>
        <v>0</v>
      </c>
      <c r="BB121" s="107">
        <f>IF($T$121="nulová",$O$121,0)</f>
        <v>0</v>
      </c>
      <c r="BC121" s="63" t="s">
        <v>1501</v>
      </c>
      <c r="BD121" s="107">
        <f>ROUND($U$121*$J$121,2)</f>
        <v>114.8</v>
      </c>
      <c r="BE121" s="63" t="s">
        <v>1582</v>
      </c>
      <c r="BF121" s="63" t="s">
        <v>1934</v>
      </c>
    </row>
    <row r="122" spans="1:58" s="3" customFormat="1" ht="39" customHeight="1">
      <c r="A122" s="16"/>
      <c r="B122" s="100" t="s">
        <v>1654</v>
      </c>
      <c r="C122" s="100" t="s">
        <v>1578</v>
      </c>
      <c r="D122" s="98" t="s">
        <v>1935</v>
      </c>
      <c r="E122" s="431" t="s">
        <v>1936</v>
      </c>
      <c r="F122" s="432"/>
      <c r="G122" s="432"/>
      <c r="H122" s="432"/>
      <c r="I122" s="100" t="s">
        <v>1648</v>
      </c>
      <c r="J122" s="101">
        <v>34</v>
      </c>
      <c r="K122" s="424">
        <v>27.06</v>
      </c>
      <c r="L122" s="425"/>
      <c r="M122" s="425"/>
      <c r="N122" s="426"/>
      <c r="O122" s="383">
        <f>ROUND($U$122*$J$122,2)</f>
        <v>920.04</v>
      </c>
      <c r="P122" s="432"/>
      <c r="Q122" s="99" t="s">
        <v>1595</v>
      </c>
      <c r="R122" s="16"/>
      <c r="S122" s="103"/>
      <c r="T122" s="108" t="s">
        <v>1515</v>
      </c>
      <c r="U122" s="109">
        <f>$K$122+$L$122</f>
        <v>27.06</v>
      </c>
      <c r="V122" s="109">
        <f>ROUND($K$122*$J$122,2)</f>
        <v>920.04</v>
      </c>
      <c r="W122" s="109">
        <f>ROUND($L$122*$J$122,2)</f>
        <v>0</v>
      </c>
      <c r="X122" s="110"/>
      <c r="Y122" s="110"/>
      <c r="Z122" s="111">
        <v>1.2E-4</v>
      </c>
      <c r="AA122" s="111">
        <f>$Z$122*$J$122</f>
        <v>4.0800000000000003E-3</v>
      </c>
      <c r="AB122" s="111">
        <v>0</v>
      </c>
      <c r="AC122" s="112">
        <f>$AB$122*$J$122</f>
        <v>0</v>
      </c>
      <c r="AK122" s="63" t="s">
        <v>1582</v>
      </c>
      <c r="AM122" s="63" t="s">
        <v>1578</v>
      </c>
      <c r="AN122" s="63" t="s">
        <v>1536</v>
      </c>
      <c r="AR122" s="63" t="s">
        <v>1577</v>
      </c>
      <c r="AX122" s="107">
        <f>IF($T$122="základní",$O$122,0)</f>
        <v>920.04</v>
      </c>
      <c r="AY122" s="107">
        <f>IF($T$122="snížená",$O$122,0)</f>
        <v>0</v>
      </c>
      <c r="AZ122" s="107">
        <f>IF($T$122="zákl. přenesená",$O$122,0)</f>
        <v>0</v>
      </c>
      <c r="BA122" s="107">
        <f>IF($T$122="sníž. přenesená",$O$122,0)</f>
        <v>0</v>
      </c>
      <c r="BB122" s="107">
        <f>IF($T$122="nulová",$O$122,0)</f>
        <v>0</v>
      </c>
      <c r="BC122" s="63" t="s">
        <v>1501</v>
      </c>
      <c r="BD122" s="107">
        <f>ROUND($U$122*$J$122,2)</f>
        <v>920.04</v>
      </c>
      <c r="BE122" s="63" t="s">
        <v>1582</v>
      </c>
      <c r="BF122" s="63" t="s">
        <v>1937</v>
      </c>
    </row>
    <row r="123" spans="1:58" s="3" customFormat="1" ht="7.5" customHeight="1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16"/>
    </row>
  </sheetData>
  <mergeCells count="190">
    <mergeCell ref="L110:P110"/>
    <mergeCell ref="L116:P116"/>
    <mergeCell ref="L120:P120"/>
    <mergeCell ref="E119:H119"/>
    <mergeCell ref="O119:P119"/>
    <mergeCell ref="E114:H114"/>
    <mergeCell ref="O114:P114"/>
    <mergeCell ref="K112:N112"/>
    <mergeCell ref="E111:H111"/>
    <mergeCell ref="O111:P111"/>
    <mergeCell ref="E122:H122"/>
    <mergeCell ref="O122:P122"/>
    <mergeCell ref="L77:P77"/>
    <mergeCell ref="L78:P78"/>
    <mergeCell ref="L79:P79"/>
    <mergeCell ref="L81:P81"/>
    <mergeCell ref="L84:P84"/>
    <mergeCell ref="L85:P85"/>
    <mergeCell ref="L90:P90"/>
    <mergeCell ref="L100:P100"/>
    <mergeCell ref="E121:H121"/>
    <mergeCell ref="O121:P121"/>
    <mergeCell ref="E117:H117"/>
    <mergeCell ref="O117:P117"/>
    <mergeCell ref="E118:H118"/>
    <mergeCell ref="O118:P118"/>
    <mergeCell ref="K121:N121"/>
    <mergeCell ref="K111:N111"/>
    <mergeCell ref="E115:H115"/>
    <mergeCell ref="O115:P115"/>
    <mergeCell ref="E112:H112"/>
    <mergeCell ref="O112:P112"/>
    <mergeCell ref="E113:H113"/>
    <mergeCell ref="O113:P113"/>
    <mergeCell ref="E109:H109"/>
    <mergeCell ref="O109:P109"/>
    <mergeCell ref="K109:N109"/>
    <mergeCell ref="E106:H106"/>
    <mergeCell ref="O106:P106"/>
    <mergeCell ref="E108:H108"/>
    <mergeCell ref="O108:P108"/>
    <mergeCell ref="K107:N107"/>
    <mergeCell ref="K108:N108"/>
    <mergeCell ref="K105:N105"/>
    <mergeCell ref="K106:N106"/>
    <mergeCell ref="E107:H107"/>
    <mergeCell ref="O107:P107"/>
    <mergeCell ref="E105:H105"/>
    <mergeCell ref="O105:P105"/>
    <mergeCell ref="E104:H104"/>
    <mergeCell ref="O104:P104"/>
    <mergeCell ref="K103:N103"/>
    <mergeCell ref="K104:N104"/>
    <mergeCell ref="E103:H103"/>
    <mergeCell ref="O103:P103"/>
    <mergeCell ref="E102:H102"/>
    <mergeCell ref="O102:P102"/>
    <mergeCell ref="K101:N101"/>
    <mergeCell ref="K102:N102"/>
    <mergeCell ref="E101:H101"/>
    <mergeCell ref="O101:P101"/>
    <mergeCell ref="E99:H99"/>
    <mergeCell ref="O99:P99"/>
    <mergeCell ref="K98:N98"/>
    <mergeCell ref="K99:N99"/>
    <mergeCell ref="E98:H98"/>
    <mergeCell ref="O98:P98"/>
    <mergeCell ref="E97:H97"/>
    <mergeCell ref="O97:P97"/>
    <mergeCell ref="K96:N96"/>
    <mergeCell ref="K97:N97"/>
    <mergeCell ref="E96:H96"/>
    <mergeCell ref="O96:P96"/>
    <mergeCell ref="E95:H95"/>
    <mergeCell ref="O95:P95"/>
    <mergeCell ref="K94:N94"/>
    <mergeCell ref="K95:N95"/>
    <mergeCell ref="E94:H94"/>
    <mergeCell ref="O94:P94"/>
    <mergeCell ref="E93:H93"/>
    <mergeCell ref="O93:P93"/>
    <mergeCell ref="K92:N92"/>
    <mergeCell ref="K93:N93"/>
    <mergeCell ref="E92:H92"/>
    <mergeCell ref="O92:P92"/>
    <mergeCell ref="E91:H91"/>
    <mergeCell ref="O91:P91"/>
    <mergeCell ref="K89:N89"/>
    <mergeCell ref="K91:N91"/>
    <mergeCell ref="E89:H89"/>
    <mergeCell ref="O89:P89"/>
    <mergeCell ref="E88:H88"/>
    <mergeCell ref="O88:P88"/>
    <mergeCell ref="K87:N87"/>
    <mergeCell ref="K88:N88"/>
    <mergeCell ref="E87:H87"/>
    <mergeCell ref="O87:P87"/>
    <mergeCell ref="E86:H86"/>
    <mergeCell ref="O86:P86"/>
    <mergeCell ref="K83:N83"/>
    <mergeCell ref="K86:N86"/>
    <mergeCell ref="E83:H83"/>
    <mergeCell ref="O83:P83"/>
    <mergeCell ref="E76:H76"/>
    <mergeCell ref="O76:P76"/>
    <mergeCell ref="K76:N76"/>
    <mergeCell ref="E82:H82"/>
    <mergeCell ref="O82:P82"/>
    <mergeCell ref="K80:N80"/>
    <mergeCell ref="K82:N82"/>
    <mergeCell ref="E80:H80"/>
    <mergeCell ref="O80:P80"/>
    <mergeCell ref="L59:P59"/>
    <mergeCell ref="B66:Q66"/>
    <mergeCell ref="L71:O71"/>
    <mergeCell ref="L73:P73"/>
    <mergeCell ref="E68:P68"/>
    <mergeCell ref="E69:P69"/>
    <mergeCell ref="G59:I59"/>
    <mergeCell ref="J59:K59"/>
    <mergeCell ref="G57:I57"/>
    <mergeCell ref="J57:K57"/>
    <mergeCell ref="L57:P57"/>
    <mergeCell ref="G58:I58"/>
    <mergeCell ref="J58:K58"/>
    <mergeCell ref="L58:P58"/>
    <mergeCell ref="G55:I55"/>
    <mergeCell ref="J55:K55"/>
    <mergeCell ref="L55:P55"/>
    <mergeCell ref="G56:I56"/>
    <mergeCell ref="J56:K56"/>
    <mergeCell ref="L56:P56"/>
    <mergeCell ref="G53:I53"/>
    <mergeCell ref="J53:K53"/>
    <mergeCell ref="L53:P53"/>
    <mergeCell ref="G54:I54"/>
    <mergeCell ref="J54:K54"/>
    <mergeCell ref="L54:P54"/>
    <mergeCell ref="G51:I51"/>
    <mergeCell ref="J51:K51"/>
    <mergeCell ref="L51:P51"/>
    <mergeCell ref="G52:I52"/>
    <mergeCell ref="J52:K52"/>
    <mergeCell ref="L52:P52"/>
    <mergeCell ref="G49:I49"/>
    <mergeCell ref="J49:K49"/>
    <mergeCell ref="L49:P49"/>
    <mergeCell ref="G50:I50"/>
    <mergeCell ref="J50:K50"/>
    <mergeCell ref="L50:P50"/>
    <mergeCell ref="K31:O31"/>
    <mergeCell ref="B37:Q37"/>
    <mergeCell ref="L42:O42"/>
    <mergeCell ref="L44:P44"/>
    <mergeCell ref="B47:F47"/>
    <mergeCell ref="G47:I47"/>
    <mergeCell ref="J47:K47"/>
    <mergeCell ref="L47:P47"/>
    <mergeCell ref="L26:O26"/>
    <mergeCell ref="G27:I27"/>
    <mergeCell ref="L27:O27"/>
    <mergeCell ref="G28:I28"/>
    <mergeCell ref="G29:I29"/>
    <mergeCell ref="L29:O29"/>
    <mergeCell ref="N16:O16"/>
    <mergeCell ref="N17:O17"/>
    <mergeCell ref="D20:O20"/>
    <mergeCell ref="E16:I16"/>
    <mergeCell ref="E39:P39"/>
    <mergeCell ref="E40:P40"/>
    <mergeCell ref="L23:O23"/>
    <mergeCell ref="G25:I25"/>
    <mergeCell ref="L25:O25"/>
    <mergeCell ref="G26:I26"/>
    <mergeCell ref="B2:Q2"/>
    <mergeCell ref="E4:P4"/>
    <mergeCell ref="E5:P5"/>
    <mergeCell ref="N8:O8"/>
    <mergeCell ref="N13:O13"/>
    <mergeCell ref="N14:O14"/>
    <mergeCell ref="N10:O10"/>
    <mergeCell ref="N11:O11"/>
    <mergeCell ref="K122:N122"/>
    <mergeCell ref="K113:N113"/>
    <mergeCell ref="K114:N114"/>
    <mergeCell ref="K115:N115"/>
    <mergeCell ref="K117:N117"/>
    <mergeCell ref="K118:N118"/>
    <mergeCell ref="K119:N119"/>
    <mergeCell ref="L28:O28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66"/>
  <sheetViews>
    <sheetView showGridLines="0" view="pageBreakPreview" zoomScaleNormal="90" zoomScaleSheetLayoutView="100" workbookViewId="0">
      <pane ySplit="1" topLeftCell="A99" activePane="bottomLeft" state="frozenSplit"/>
      <selection pane="bottomLeft" activeCell="AB1" sqref="AB1:AD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39" width="10.5" style="1" customWidth="1"/>
    <col min="40" max="61" width="10.5" style="2" hidden="1" customWidth="1"/>
    <col min="62" max="16384" width="10.5" style="1"/>
  </cols>
  <sheetData>
    <row r="1" spans="1:42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P1" s="2" t="s">
        <v>1536</v>
      </c>
    </row>
    <row r="2" spans="1:42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P2" s="2" t="s">
        <v>1490</v>
      </c>
    </row>
    <row r="3" spans="1:42" ht="7.5" customHeight="1">
      <c r="A3" s="7"/>
      <c r="Q3" s="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2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2" s="3" customFormat="1" ht="18.75" customHeight="1">
      <c r="A5" s="16"/>
      <c r="C5" s="122" t="s">
        <v>1550</v>
      </c>
      <c r="E5" s="422" t="s">
        <v>1015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2" s="3" customFormat="1" ht="14.25" customHeight="1">
      <c r="A6" s="16"/>
      <c r="Q6" s="19"/>
    </row>
    <row r="7" spans="1:42" s="3" customFormat="1" ht="15" customHeight="1">
      <c r="A7" s="16"/>
      <c r="C7" s="121" t="s">
        <v>1551</v>
      </c>
      <c r="E7" s="123" t="s">
        <v>1014</v>
      </c>
      <c r="Q7" s="19"/>
    </row>
    <row r="8" spans="1:42" s="3" customFormat="1" ht="15" customHeight="1">
      <c r="A8" s="16"/>
      <c r="C8" s="121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42" s="3" customFormat="1" ht="7.5" customHeight="1">
      <c r="A9" s="16"/>
      <c r="Q9" s="19"/>
    </row>
    <row r="10" spans="1:42" s="3" customFormat="1" ht="15" customHeight="1">
      <c r="A10" s="16"/>
      <c r="C10" s="121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42" s="3" customFormat="1" ht="18.75" customHeight="1">
      <c r="A11" s="16"/>
      <c r="D11" s="123" t="str">
        <f>IF('[7]Rekapitulace stavby'!$E$11="","",'[7]Rekapitulace stavby'!$E$11)</f>
        <v xml:space="preserve"> </v>
      </c>
      <c r="L11" s="121" t="s">
        <v>1509</v>
      </c>
      <c r="N11" s="470" t="str">
        <f>IF('[7]Rekapitulace stavby'!$AN$11="","",'[7]Rekapitulace stavby'!$AN$11)</f>
        <v/>
      </c>
      <c r="O11" s="348"/>
      <c r="Q11" s="19"/>
    </row>
    <row r="12" spans="1:42" s="3" customFormat="1" ht="7.5" customHeight="1">
      <c r="A12" s="16"/>
      <c r="Q12" s="19"/>
    </row>
    <row r="13" spans="1:42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2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2" s="3" customFormat="1" ht="7.5" customHeight="1">
      <c r="A15" s="16"/>
      <c r="Q15" s="19"/>
    </row>
    <row r="16" spans="1:42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 t="str">
        <f>IF('[7]Rekapitulace stavby'!$AN$16="","",'[7]Rekapitulace stavby'!$AN$16)</f>
        <v/>
      </c>
      <c r="O16" s="348"/>
      <c r="Q16" s="19"/>
    </row>
    <row r="17" spans="1:17" s="3" customFormat="1" ht="18.75" customHeight="1">
      <c r="A17" s="16"/>
      <c r="D17" s="123" t="str">
        <f>IF('[7]Rekapitulace stavby'!$E$17="","",'[7]Rekapitulace stavby'!$E$17)</f>
        <v xml:space="preserve"> </v>
      </c>
      <c r="L17" s="121" t="s">
        <v>1509</v>
      </c>
      <c r="N17" s="470" t="str">
        <f>IF('[7]Rekapitulace stavby'!$AN$17="","",'[7]Rekapitulace stavby'!$AN$17)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50780.21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50780.21</v>
      </c>
      <c r="H25" s="348"/>
      <c r="I25" s="348"/>
      <c r="L25" s="478">
        <f>G25*0.21</f>
        <v>10663.8441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SUM($BB$77:$BB$165)</f>
        <v>0</v>
      </c>
      <c r="H26" s="348"/>
      <c r="I26" s="348"/>
      <c r="L26" s="478">
        <f>SUM($BB$77:$BB$165)*$E$26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SUM($BC$77:$BC$165)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SUM($BD$77:$BD$165)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SUM($BE$77:$BE$165)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61444.060000000005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132121-7_2 - SPŠD Křimice - PS - SO 12 Garáže - Elektroinstalace a MaR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 t="str">
        <f>$D$17</f>
        <v xml:space="preserve"> </v>
      </c>
      <c r="M44" s="348"/>
      <c r="N44" s="348"/>
      <c r="O44" s="348"/>
      <c r="P44" s="348"/>
      <c r="Q44" s="19"/>
    </row>
    <row r="45" spans="1:17" s="3" customFormat="1" ht="15" customHeight="1">
      <c r="A45" s="16"/>
      <c r="B45" s="121" t="s">
        <v>1510</v>
      </c>
      <c r="E45" s="123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3" s="3" customFormat="1" ht="30" customHeight="1">
      <c r="A49" s="16"/>
      <c r="B49" s="131" t="s">
        <v>513</v>
      </c>
      <c r="M49" s="477">
        <f>ROUNDUP($M$77,2)</f>
        <v>50780.21</v>
      </c>
      <c r="N49" s="348"/>
      <c r="O49" s="348"/>
      <c r="P49" s="348"/>
      <c r="Q49" s="19"/>
      <c r="AQ49" s="3" t="s">
        <v>1555</v>
      </c>
    </row>
    <row r="50" spans="1:43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3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3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3" s="133" customFormat="1" ht="25.5" customHeight="1">
      <c r="A53" s="132"/>
      <c r="C53" s="134" t="s">
        <v>1556</v>
      </c>
      <c r="M53" s="475">
        <f>ROUNDUP($M$84,2)</f>
        <v>50780.21</v>
      </c>
      <c r="N53" s="473"/>
      <c r="O53" s="473"/>
      <c r="P53" s="473"/>
      <c r="Q53" s="135"/>
    </row>
    <row r="54" spans="1:43" s="137" customFormat="1" ht="21" customHeight="1">
      <c r="A54" s="136"/>
      <c r="C54" s="138" t="s">
        <v>321</v>
      </c>
      <c r="M54" s="472">
        <f>ROUNDUP($M$85,2)</f>
        <v>43865.21</v>
      </c>
      <c r="N54" s="473"/>
      <c r="O54" s="473"/>
      <c r="P54" s="473"/>
      <c r="Q54" s="139"/>
    </row>
    <row r="55" spans="1:43" s="137" customFormat="1" ht="21" customHeight="1">
      <c r="A55" s="136"/>
      <c r="C55" s="138" t="s">
        <v>322</v>
      </c>
      <c r="M55" s="472">
        <f>ROUNDUP($M$122,2)</f>
        <v>6915</v>
      </c>
      <c r="N55" s="473"/>
      <c r="O55" s="473"/>
      <c r="P55" s="473"/>
      <c r="Q55" s="139"/>
    </row>
    <row r="56" spans="1:43" s="137" customFormat="1" ht="21" hidden="1" customHeight="1">
      <c r="A56" s="136"/>
      <c r="C56" s="138" t="s">
        <v>323</v>
      </c>
      <c r="M56" s="472">
        <f>ROUNDUP($M$132,2)</f>
        <v>0</v>
      </c>
      <c r="N56" s="473"/>
      <c r="O56" s="473"/>
      <c r="P56" s="473"/>
      <c r="Q56" s="139"/>
    </row>
    <row r="57" spans="1:43" s="137" customFormat="1" ht="21" hidden="1" customHeight="1">
      <c r="A57" s="136"/>
      <c r="C57" s="138" t="s">
        <v>1559</v>
      </c>
      <c r="M57" s="472">
        <f>ROUNDUP($M$153,2)</f>
        <v>0</v>
      </c>
      <c r="N57" s="473"/>
      <c r="O57" s="473"/>
      <c r="P57" s="473"/>
      <c r="Q57" s="139"/>
    </row>
    <row r="58" spans="1:43" s="137" customFormat="1" ht="21" hidden="1" customHeight="1">
      <c r="A58" s="136"/>
      <c r="C58" s="138" t="s">
        <v>1626</v>
      </c>
      <c r="M58" s="472">
        <f>ROUNDUP($M$159,2)</f>
        <v>0</v>
      </c>
      <c r="N58" s="473"/>
      <c r="O58" s="473"/>
      <c r="P58" s="473"/>
      <c r="Q58" s="139"/>
    </row>
    <row r="59" spans="1:43" s="137" customFormat="1" ht="21" hidden="1" customHeight="1">
      <c r="A59" s="136"/>
      <c r="C59" s="138" t="s">
        <v>1627</v>
      </c>
      <c r="M59" s="472">
        <f>ROUNDUP($M$163,2)</f>
        <v>0</v>
      </c>
      <c r="N59" s="473"/>
      <c r="O59" s="473"/>
      <c r="P59" s="473"/>
      <c r="Q59" s="139"/>
    </row>
    <row r="60" spans="1:43" s="3" customFormat="1" ht="22.5" customHeight="1">
      <c r="A60" s="16"/>
      <c r="Q60" s="19"/>
    </row>
    <row r="61" spans="1:43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1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1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1" s="3" customFormat="1" ht="7.5" customHeight="1">
      <c r="A67" s="16"/>
      <c r="R67" s="16"/>
    </row>
    <row r="68" spans="1:61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1" s="3" customFormat="1" ht="15" customHeight="1">
      <c r="A69" s="16"/>
      <c r="B69" s="122" t="s">
        <v>1550</v>
      </c>
      <c r="E69" s="422" t="str">
        <f>$E$5</f>
        <v>132121-7_2 - SPŠD Křimice - PS - SO 12 Garáže - Elektroinstalace a MaR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1" s="3" customFormat="1" ht="7.5" customHeight="1">
      <c r="A70" s="16"/>
      <c r="R70" s="16"/>
    </row>
    <row r="71" spans="1:61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1" s="3" customFormat="1" ht="7.5" customHeight="1">
      <c r="A72" s="16"/>
      <c r="R72" s="16"/>
    </row>
    <row r="73" spans="1:61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 t="str">
        <f>$D$17</f>
        <v xml:space="preserve"> </v>
      </c>
      <c r="M73" s="348"/>
      <c r="N73" s="348"/>
      <c r="O73" s="348"/>
      <c r="P73" s="348"/>
      <c r="R73" s="16"/>
    </row>
    <row r="74" spans="1:61" s="3" customFormat="1" ht="15" customHeight="1">
      <c r="A74" s="16"/>
      <c r="B74" s="121" t="s">
        <v>1510</v>
      </c>
      <c r="E74" s="123"/>
      <c r="R74" s="16"/>
    </row>
    <row r="75" spans="1:61" s="3" customFormat="1" ht="11.25" customHeight="1">
      <c r="A75" s="16"/>
      <c r="R75" s="16"/>
    </row>
    <row r="76" spans="1:61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1" s="3" customFormat="1" ht="30" customHeight="1">
      <c r="A77" s="16"/>
      <c r="B77" s="131" t="s">
        <v>513</v>
      </c>
      <c r="M77" s="467">
        <f>M84</f>
        <v>50780.204999999994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>
        <f>$X$78+$X$84</f>
        <v>1.0833499999999998</v>
      </c>
      <c r="Y77" s="37"/>
      <c r="Z77" s="147">
        <f>$Z$78+$Z$84</f>
        <v>0</v>
      </c>
      <c r="AP77" s="3" t="s">
        <v>1530</v>
      </c>
      <c r="AQ77" s="3" t="s">
        <v>1555</v>
      </c>
      <c r="BG77" s="148">
        <f>$BG$78+$BG$84</f>
        <v>17364.650000000001</v>
      </c>
    </row>
    <row r="78" spans="1:61" s="87" customFormat="1" ht="37.5" hidden="1" customHeight="1">
      <c r="A78" s="149"/>
      <c r="C78" s="150" t="s">
        <v>1620</v>
      </c>
      <c r="M78" s="465">
        <f>$BG$78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N78" s="154" t="s">
        <v>1501</v>
      </c>
      <c r="AP78" s="154" t="s">
        <v>1530</v>
      </c>
      <c r="AQ78" s="154" t="s">
        <v>1531</v>
      </c>
      <c r="AU78" s="154" t="s">
        <v>1577</v>
      </c>
      <c r="BG78" s="155">
        <f>$BG$79+$BG$81</f>
        <v>0</v>
      </c>
    </row>
    <row r="79" spans="1:61" s="87" customFormat="1" ht="21" hidden="1" customHeight="1">
      <c r="A79" s="149"/>
      <c r="C79" s="156" t="s">
        <v>1621</v>
      </c>
      <c r="M79" s="468">
        <f>$BG$79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N79" s="154" t="s">
        <v>1501</v>
      </c>
      <c r="AP79" s="154" t="s">
        <v>1530</v>
      </c>
      <c r="AQ79" s="154" t="s">
        <v>1501</v>
      </c>
      <c r="AU79" s="154" t="s">
        <v>1577</v>
      </c>
      <c r="BG79" s="155">
        <f>$BG$80</f>
        <v>0</v>
      </c>
    </row>
    <row r="80" spans="1:61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N80" s="63" t="s">
        <v>1591</v>
      </c>
      <c r="AP80" s="63" t="s">
        <v>1578</v>
      </c>
      <c r="AQ80" s="63" t="s">
        <v>1536</v>
      </c>
      <c r="AU80" s="3" t="s">
        <v>1577</v>
      </c>
      <c r="BA80" s="107">
        <f>IF($T$80="základní",$M$80,0)</f>
        <v>0</v>
      </c>
      <c r="BB80" s="107">
        <f>IF($T$80="snížená",$M$80,0)</f>
        <v>0</v>
      </c>
      <c r="BC80" s="107">
        <f>IF($T$80="zákl. přenesená",$M$80,0)</f>
        <v>0</v>
      </c>
      <c r="BD80" s="107">
        <f>IF($T$80="sníž. přenesená",$M$80,0)</f>
        <v>0</v>
      </c>
      <c r="BE80" s="107">
        <f>IF($T$80="nulová",$M$80,0)</f>
        <v>0</v>
      </c>
      <c r="BF80" s="63" t="s">
        <v>1501</v>
      </c>
      <c r="BG80" s="107">
        <f>ROUND($K$80*$J$80,2)</f>
        <v>0</v>
      </c>
      <c r="BH80" s="63" t="s">
        <v>1591</v>
      </c>
      <c r="BI80" s="63" t="s">
        <v>1633</v>
      </c>
    </row>
    <row r="81" spans="1:61" s="87" customFormat="1" ht="30.75" hidden="1" customHeight="1">
      <c r="A81" s="149"/>
      <c r="C81" s="156" t="s">
        <v>1622</v>
      </c>
      <c r="M81" s="466">
        <f>$BG$81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N81" s="154" t="s">
        <v>1501</v>
      </c>
      <c r="AP81" s="154" t="s">
        <v>1530</v>
      </c>
      <c r="AQ81" s="154" t="s">
        <v>1501</v>
      </c>
      <c r="AU81" s="154" t="s">
        <v>1577</v>
      </c>
      <c r="BG81" s="155">
        <f>SUM($BG$82:$BG$83)</f>
        <v>0</v>
      </c>
    </row>
    <row r="82" spans="1:61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N82" s="63" t="s">
        <v>1591</v>
      </c>
      <c r="AP82" s="63" t="s">
        <v>1578</v>
      </c>
      <c r="AQ82" s="63" t="s">
        <v>1536</v>
      </c>
      <c r="AU82" s="63" t="s">
        <v>1577</v>
      </c>
      <c r="BA82" s="107">
        <f>IF($T$82="základní",$M$82,0)</f>
        <v>0</v>
      </c>
      <c r="BB82" s="107">
        <f>IF($T$82="snížená",$M$82,0)</f>
        <v>0</v>
      </c>
      <c r="BC82" s="107">
        <f>IF($T$82="zákl. přenesená",$M$82,0)</f>
        <v>0</v>
      </c>
      <c r="BD82" s="107">
        <f>IF($T$82="sníž. přenesená",$M$82,0)</f>
        <v>0</v>
      </c>
      <c r="BE82" s="107">
        <f>IF($T$82="nulová",$M$82,0)</f>
        <v>0</v>
      </c>
      <c r="BF82" s="63" t="s">
        <v>1501</v>
      </c>
      <c r="BG82" s="107">
        <f>ROUND($K$82*$J$82,2)</f>
        <v>0</v>
      </c>
      <c r="BH82" s="63" t="s">
        <v>1591</v>
      </c>
      <c r="BI82" s="63" t="s">
        <v>1637</v>
      </c>
    </row>
    <row r="83" spans="1:61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N83" s="63" t="s">
        <v>1591</v>
      </c>
      <c r="AP83" s="63" t="s">
        <v>1578</v>
      </c>
      <c r="AQ83" s="63" t="s">
        <v>1536</v>
      </c>
      <c r="AU83" s="63" t="s">
        <v>1577</v>
      </c>
      <c r="BA83" s="107">
        <f>IF($T$83="základní",$M$83,0)</f>
        <v>0</v>
      </c>
      <c r="BB83" s="107">
        <f>IF($T$83="snížená",$M$83,0)</f>
        <v>0</v>
      </c>
      <c r="BC83" s="107">
        <f>IF($T$83="zákl. přenesená",$M$83,0)</f>
        <v>0</v>
      </c>
      <c r="BD83" s="107">
        <f>IF($T$83="sníž. přenesená",$M$83,0)</f>
        <v>0</v>
      </c>
      <c r="BE83" s="107">
        <f>IF($T$83="nulová",$M$83,0)</f>
        <v>0</v>
      </c>
      <c r="BF83" s="63" t="s">
        <v>1501</v>
      </c>
      <c r="BG83" s="107">
        <f>ROUND($K$83*$J$83,2)</f>
        <v>0</v>
      </c>
      <c r="BH83" s="63" t="s">
        <v>1591</v>
      </c>
      <c r="BI83" s="63" t="s">
        <v>1640</v>
      </c>
    </row>
    <row r="84" spans="1:61" s="87" customFormat="1" ht="37.5" customHeight="1">
      <c r="A84" s="149"/>
      <c r="C84" s="150" t="s">
        <v>1556</v>
      </c>
      <c r="M84" s="465">
        <f>M85+M122</f>
        <v>50780.204999999994</v>
      </c>
      <c r="N84" s="448"/>
      <c r="O84" s="448"/>
      <c r="P84" s="448"/>
      <c r="R84" s="149"/>
      <c r="S84" s="151"/>
      <c r="V84" s="152">
        <f>$V$85+$V$122+$V$132+$V$153+$V$159+$V$163</f>
        <v>0</v>
      </c>
      <c r="X84" s="152">
        <f>$X$85+$X$122+$X$132+$X$153+$X$159+$X$163</f>
        <v>1.0833499999999998</v>
      </c>
      <c r="Z84" s="153">
        <f>$Z$85+$Z$122+$Z$132+$Z$153+$Z$159+$Z$163</f>
        <v>0</v>
      </c>
      <c r="AN84" s="154" t="s">
        <v>1536</v>
      </c>
      <c r="AP84" s="154" t="s">
        <v>1530</v>
      </c>
      <c r="AQ84" s="154" t="s">
        <v>1531</v>
      </c>
      <c r="AU84" s="154" t="s">
        <v>1577</v>
      </c>
      <c r="BG84" s="155">
        <f>$BG$85+$BG$122+$BG$132+$BG$153+$BG$159+$BG$163</f>
        <v>17364.650000000001</v>
      </c>
    </row>
    <row r="85" spans="1:61" s="87" customFormat="1" ht="21" customHeight="1">
      <c r="A85" s="149"/>
      <c r="C85" s="156" t="s">
        <v>324</v>
      </c>
      <c r="M85" s="447">
        <f>SUM(M86:P121)</f>
        <v>43865.204999999994</v>
      </c>
      <c r="N85" s="448"/>
      <c r="O85" s="448"/>
      <c r="P85" s="448"/>
      <c r="R85" s="149"/>
      <c r="S85" s="151"/>
      <c r="V85" s="152">
        <f>SUM($V$86:$V$121)</f>
        <v>0</v>
      </c>
      <c r="X85" s="152">
        <f>SUM($X$86:$X$121)</f>
        <v>1.0107999999999999</v>
      </c>
      <c r="Z85" s="153">
        <f>SUM($Z$86:$Z$121)</f>
        <v>0</v>
      </c>
      <c r="AN85" s="154" t="s">
        <v>1536</v>
      </c>
      <c r="AP85" s="154" t="s">
        <v>1530</v>
      </c>
      <c r="AQ85" s="154" t="s">
        <v>1501</v>
      </c>
      <c r="AU85" s="154" t="s">
        <v>1577</v>
      </c>
      <c r="BG85" s="155">
        <f>SUM($BG$86:$BG$121)</f>
        <v>12449.65</v>
      </c>
    </row>
    <row r="86" spans="1:61" s="3" customFormat="1" ht="15.75" customHeight="1">
      <c r="A86" s="16"/>
      <c r="B86" s="100">
        <v>1</v>
      </c>
      <c r="C86" s="161" t="s">
        <v>1578</v>
      </c>
      <c r="D86" s="162" t="s">
        <v>561</v>
      </c>
      <c r="E86" s="449" t="s">
        <v>562</v>
      </c>
      <c r="F86" s="432"/>
      <c r="G86" s="432"/>
      <c r="H86" s="432"/>
      <c r="I86" s="161" t="s">
        <v>1594</v>
      </c>
      <c r="J86" s="101">
        <v>1</v>
      </c>
      <c r="K86" s="446">
        <v>12250</v>
      </c>
      <c r="L86" s="432"/>
      <c r="M86" s="383">
        <f>J86*K86</f>
        <v>12250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N86" s="63" t="s">
        <v>1582</v>
      </c>
      <c r="AP86" s="63" t="s">
        <v>1578</v>
      </c>
      <c r="AQ86" s="63" t="s">
        <v>1536</v>
      </c>
      <c r="AU86" s="63" t="s">
        <v>1577</v>
      </c>
      <c r="BA86" s="107">
        <f>IF($T$86="základní",$M$86,0)</f>
        <v>12250</v>
      </c>
      <c r="BB86" s="107">
        <f>IF($T$86="snížená",$M$86,0)</f>
        <v>0</v>
      </c>
      <c r="BC86" s="107">
        <f>IF($T$86="zákl. přenesená",$M$86,0)</f>
        <v>0</v>
      </c>
      <c r="BD86" s="107">
        <f>IF($T$86="sníž. přenesená",$M$86,0)</f>
        <v>0</v>
      </c>
      <c r="BE86" s="107">
        <f>IF($T$86="nulová",$M$86,0)</f>
        <v>0</v>
      </c>
      <c r="BF86" s="63" t="s">
        <v>1501</v>
      </c>
      <c r="BG86" s="107">
        <f>ROUND($K$86*$J$86,2)</f>
        <v>12250</v>
      </c>
      <c r="BH86" s="63" t="s">
        <v>1582</v>
      </c>
      <c r="BI86" s="63" t="s">
        <v>1748</v>
      </c>
    </row>
    <row r="87" spans="1:61" s="3" customFormat="1" ht="15.75" customHeight="1">
      <c r="A87" s="16"/>
      <c r="B87" s="188">
        <v>2</v>
      </c>
      <c r="C87" s="188" t="s">
        <v>1651</v>
      </c>
      <c r="D87" s="187" t="s">
        <v>1317</v>
      </c>
      <c r="E87" s="464" t="s">
        <v>563</v>
      </c>
      <c r="F87" s="441"/>
      <c r="G87" s="441"/>
      <c r="H87" s="441"/>
      <c r="I87" s="188" t="s">
        <v>1594</v>
      </c>
      <c r="J87" s="189">
        <v>1</v>
      </c>
      <c r="K87" s="427">
        <v>28400</v>
      </c>
      <c r="L87" s="429"/>
      <c r="M87" s="440">
        <f>J87*K87</f>
        <v>28400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N87" s="63"/>
      <c r="AP87" s="63"/>
      <c r="AQ87" s="63"/>
      <c r="AU87" s="63"/>
      <c r="BA87" s="107"/>
      <c r="BB87" s="107"/>
      <c r="BC87" s="107"/>
      <c r="BD87" s="107"/>
      <c r="BE87" s="107"/>
      <c r="BF87" s="63"/>
      <c r="BG87" s="107"/>
      <c r="BH87" s="63"/>
      <c r="BI87" s="63"/>
    </row>
    <row r="88" spans="1:61" s="3" customFormat="1" ht="21.75" customHeight="1">
      <c r="A88" s="16"/>
      <c r="B88" s="100">
        <v>3</v>
      </c>
      <c r="C88" s="161" t="s">
        <v>1578</v>
      </c>
      <c r="D88" s="162" t="s">
        <v>332</v>
      </c>
      <c r="E88" s="449" t="s">
        <v>333</v>
      </c>
      <c r="F88" s="432"/>
      <c r="G88" s="432"/>
      <c r="H88" s="432"/>
      <c r="I88" s="161" t="s">
        <v>1594</v>
      </c>
      <c r="J88" s="101">
        <v>1</v>
      </c>
      <c r="K88" s="446">
        <v>32.5</v>
      </c>
      <c r="L88" s="432"/>
      <c r="M88" s="383">
        <f t="shared" ref="M88:M121" si="0">J88*K88</f>
        <v>32.5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1</v>
      </c>
      <c r="Y88" s="159">
        <v>0</v>
      </c>
      <c r="Z88" s="160">
        <f>$Y$88*$J$88</f>
        <v>0</v>
      </c>
      <c r="AN88" s="63" t="s">
        <v>1654</v>
      </c>
      <c r="AP88" s="63" t="s">
        <v>1651</v>
      </c>
      <c r="AQ88" s="63" t="s">
        <v>1536</v>
      </c>
      <c r="AU88" s="63" t="s">
        <v>1577</v>
      </c>
      <c r="BA88" s="107">
        <f>IF($T$88="základní",$M$88,0)</f>
        <v>32.5</v>
      </c>
      <c r="BB88" s="107">
        <f>IF($T$88="snížená",$M$88,0)</f>
        <v>0</v>
      </c>
      <c r="BC88" s="107">
        <f>IF($T$88="zákl. přenesená",$M$88,0)</f>
        <v>0</v>
      </c>
      <c r="BD88" s="107">
        <f>IF($T$88="sníž. přenesená",$M$88,0)</f>
        <v>0</v>
      </c>
      <c r="BE88" s="107">
        <f>IF($T$88="nulová",$M$88,0)</f>
        <v>0</v>
      </c>
      <c r="BF88" s="63" t="s">
        <v>1501</v>
      </c>
      <c r="BG88" s="107">
        <f>ROUND($K$88*$J$88,2)</f>
        <v>32.5</v>
      </c>
      <c r="BH88" s="63" t="s">
        <v>1582</v>
      </c>
      <c r="BI88" s="63" t="s">
        <v>1750</v>
      </c>
    </row>
    <row r="89" spans="1:61" s="3" customFormat="1" ht="21.75" customHeight="1">
      <c r="A89" s="16"/>
      <c r="B89" s="188">
        <v>4</v>
      </c>
      <c r="C89" s="188" t="s">
        <v>1651</v>
      </c>
      <c r="D89" s="187" t="s">
        <v>334</v>
      </c>
      <c r="E89" s="464" t="s">
        <v>335</v>
      </c>
      <c r="F89" s="441"/>
      <c r="G89" s="441"/>
      <c r="H89" s="441"/>
      <c r="I89" s="188" t="s">
        <v>1594</v>
      </c>
      <c r="J89" s="189">
        <v>1</v>
      </c>
      <c r="K89" s="427">
        <v>52.5</v>
      </c>
      <c r="L89" s="429"/>
      <c r="M89" s="440">
        <f t="shared" si="0"/>
        <v>52.5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N89" s="63"/>
      <c r="AP89" s="63"/>
      <c r="AQ89" s="63"/>
      <c r="AU89" s="63"/>
      <c r="BA89" s="107"/>
      <c r="BB89" s="107"/>
      <c r="BC89" s="107"/>
      <c r="BD89" s="107"/>
      <c r="BE89" s="107"/>
      <c r="BF89" s="63"/>
      <c r="BG89" s="107"/>
      <c r="BH89" s="63"/>
      <c r="BI89" s="63"/>
    </row>
    <row r="90" spans="1:61" s="3" customFormat="1" ht="15.75" customHeight="1">
      <c r="A90" s="16"/>
      <c r="B90" s="100">
        <v>5</v>
      </c>
      <c r="C90" s="161" t="s">
        <v>1578</v>
      </c>
      <c r="D90" s="162" t="s">
        <v>564</v>
      </c>
      <c r="E90" s="449" t="s">
        <v>565</v>
      </c>
      <c r="F90" s="432"/>
      <c r="G90" s="432"/>
      <c r="H90" s="432"/>
      <c r="I90" s="161" t="s">
        <v>1594</v>
      </c>
      <c r="J90" s="101">
        <v>1</v>
      </c>
      <c r="K90" s="446">
        <v>49</v>
      </c>
      <c r="L90" s="432"/>
      <c r="M90" s="383">
        <f t="shared" si="0"/>
        <v>49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1.0800000000000001E-2</v>
      </c>
      <c r="Y90" s="159">
        <v>0</v>
      </c>
      <c r="Z90" s="160">
        <f>$Y$90*$J$90</f>
        <v>0</v>
      </c>
      <c r="AN90" s="63" t="s">
        <v>1654</v>
      </c>
      <c r="AP90" s="63" t="s">
        <v>1651</v>
      </c>
      <c r="AQ90" s="63" t="s">
        <v>1536</v>
      </c>
      <c r="AU90" s="63" t="s">
        <v>1577</v>
      </c>
      <c r="BA90" s="107">
        <f>IF($T$90="základní",$M$90,0)</f>
        <v>49</v>
      </c>
      <c r="BB90" s="107">
        <f>IF($T$90="snížená",$M$90,0)</f>
        <v>0</v>
      </c>
      <c r="BC90" s="107">
        <f>IF($T$90="zákl. přenesená",$M$90,0)</f>
        <v>0</v>
      </c>
      <c r="BD90" s="107">
        <f>IF($T$90="sníž. přenesená",$M$90,0)</f>
        <v>0</v>
      </c>
      <c r="BE90" s="107">
        <f>IF($T$90="nulová",$M$90,0)</f>
        <v>0</v>
      </c>
      <c r="BF90" s="63" t="s">
        <v>1501</v>
      </c>
      <c r="BG90" s="107">
        <f>ROUND($K$90*$J$90,2)</f>
        <v>49</v>
      </c>
      <c r="BH90" s="63" t="s">
        <v>1582</v>
      </c>
      <c r="BI90" s="63" t="s">
        <v>1764</v>
      </c>
    </row>
    <row r="91" spans="1:61" s="3" customFormat="1" ht="15.75" customHeight="1">
      <c r="A91" s="16"/>
      <c r="B91" s="188">
        <v>6</v>
      </c>
      <c r="C91" s="188" t="s">
        <v>1651</v>
      </c>
      <c r="D91" s="187" t="s">
        <v>566</v>
      </c>
      <c r="E91" s="464" t="s">
        <v>567</v>
      </c>
      <c r="F91" s="441"/>
      <c r="G91" s="441"/>
      <c r="H91" s="441"/>
      <c r="I91" s="188" t="s">
        <v>1594</v>
      </c>
      <c r="J91" s="189">
        <v>1</v>
      </c>
      <c r="K91" s="427">
        <v>72.5</v>
      </c>
      <c r="L91" s="429"/>
      <c r="M91" s="440">
        <f t="shared" si="0"/>
        <v>72.5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N91" s="63"/>
      <c r="AP91" s="63"/>
      <c r="AQ91" s="63"/>
      <c r="AU91" s="63"/>
      <c r="BA91" s="107"/>
      <c r="BB91" s="107"/>
      <c r="BC91" s="107"/>
      <c r="BD91" s="107"/>
      <c r="BE91" s="107"/>
      <c r="BF91" s="63"/>
      <c r="BG91" s="107"/>
      <c r="BH91" s="63"/>
      <c r="BI91" s="63"/>
    </row>
    <row r="92" spans="1:61" s="3" customFormat="1" ht="15.75" customHeight="1">
      <c r="A92" s="16"/>
      <c r="B92" s="100">
        <v>7</v>
      </c>
      <c r="C92" s="161" t="s">
        <v>1578</v>
      </c>
      <c r="D92" s="162" t="s">
        <v>1215</v>
      </c>
      <c r="E92" s="449" t="s">
        <v>1216</v>
      </c>
      <c r="F92" s="432"/>
      <c r="G92" s="432"/>
      <c r="H92" s="432"/>
      <c r="I92" s="161" t="s">
        <v>1648</v>
      </c>
      <c r="J92" s="101">
        <v>15</v>
      </c>
      <c r="K92" s="446">
        <v>7</v>
      </c>
      <c r="L92" s="432"/>
      <c r="M92" s="383">
        <f t="shared" si="0"/>
        <v>105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N92" s="63"/>
      <c r="AP92" s="63"/>
      <c r="AQ92" s="63"/>
      <c r="AU92" s="63"/>
      <c r="BA92" s="107"/>
      <c r="BB92" s="107"/>
      <c r="BC92" s="107"/>
      <c r="BD92" s="107"/>
      <c r="BE92" s="107"/>
      <c r="BF92" s="63"/>
      <c r="BG92" s="107"/>
      <c r="BH92" s="63"/>
      <c r="BI92" s="63"/>
    </row>
    <row r="93" spans="1:61" s="3" customFormat="1" ht="15.75" customHeight="1">
      <c r="A93" s="16"/>
      <c r="B93" s="188">
        <v>8</v>
      </c>
      <c r="C93" s="188" t="s">
        <v>1651</v>
      </c>
      <c r="D93" s="187" t="s">
        <v>1217</v>
      </c>
      <c r="E93" s="464" t="s">
        <v>1218</v>
      </c>
      <c r="F93" s="441"/>
      <c r="G93" s="441"/>
      <c r="H93" s="441"/>
      <c r="I93" s="188" t="s">
        <v>1648</v>
      </c>
      <c r="J93" s="189">
        <v>15</v>
      </c>
      <c r="K93" s="427">
        <v>14.83</v>
      </c>
      <c r="L93" s="429"/>
      <c r="M93" s="440">
        <f t="shared" si="0"/>
        <v>222.45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N93" s="63"/>
      <c r="AP93" s="63"/>
      <c r="AQ93" s="63"/>
      <c r="AU93" s="63"/>
      <c r="BA93" s="107"/>
      <c r="BB93" s="107"/>
      <c r="BC93" s="107"/>
      <c r="BD93" s="107"/>
      <c r="BE93" s="107"/>
      <c r="BF93" s="63"/>
      <c r="BG93" s="107"/>
      <c r="BH93" s="63"/>
      <c r="BI93" s="63"/>
    </row>
    <row r="94" spans="1:61" s="3" customFormat="1" ht="15.75" customHeight="1">
      <c r="A94" s="16"/>
      <c r="B94" s="100">
        <v>9</v>
      </c>
      <c r="C94" s="161" t="s">
        <v>1578</v>
      </c>
      <c r="D94" s="162" t="s">
        <v>1221</v>
      </c>
      <c r="E94" s="449" t="s">
        <v>1222</v>
      </c>
      <c r="F94" s="432"/>
      <c r="G94" s="432"/>
      <c r="H94" s="432"/>
      <c r="I94" s="161" t="s">
        <v>1648</v>
      </c>
      <c r="J94" s="101">
        <v>10</v>
      </c>
      <c r="K94" s="446">
        <v>5.5</v>
      </c>
      <c r="L94" s="432"/>
      <c r="M94" s="383">
        <f t="shared" si="0"/>
        <v>55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N94" s="63"/>
      <c r="AP94" s="63"/>
      <c r="AQ94" s="63"/>
      <c r="AU94" s="63"/>
      <c r="BA94" s="107"/>
      <c r="BB94" s="107"/>
      <c r="BC94" s="107"/>
      <c r="BD94" s="107"/>
      <c r="BE94" s="107"/>
      <c r="BF94" s="63"/>
      <c r="BG94" s="107"/>
      <c r="BH94" s="63"/>
      <c r="BI94" s="63"/>
    </row>
    <row r="95" spans="1:61" s="3" customFormat="1" ht="15.75" customHeight="1">
      <c r="A95" s="16"/>
      <c r="B95" s="188">
        <v>10</v>
      </c>
      <c r="C95" s="188" t="s">
        <v>1651</v>
      </c>
      <c r="D95" s="187" t="s">
        <v>1223</v>
      </c>
      <c r="E95" s="464" t="s">
        <v>1224</v>
      </c>
      <c r="F95" s="441"/>
      <c r="G95" s="441"/>
      <c r="H95" s="441"/>
      <c r="I95" s="188" t="s">
        <v>1648</v>
      </c>
      <c r="J95" s="189">
        <v>10</v>
      </c>
      <c r="K95" s="427">
        <v>3.8050000000000002</v>
      </c>
      <c r="L95" s="429"/>
      <c r="M95" s="440">
        <f t="shared" si="0"/>
        <v>38.050000000000004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N95" s="63"/>
      <c r="AP95" s="63"/>
      <c r="AQ95" s="63"/>
      <c r="AU95" s="63"/>
      <c r="BA95" s="107"/>
      <c r="BB95" s="107"/>
      <c r="BC95" s="107"/>
      <c r="BD95" s="107"/>
      <c r="BE95" s="107"/>
      <c r="BF95" s="63"/>
      <c r="BG95" s="107"/>
      <c r="BH95" s="63"/>
      <c r="BI95" s="63"/>
    </row>
    <row r="96" spans="1:61" s="3" customFormat="1" ht="15.75" customHeight="1">
      <c r="A96" s="16"/>
      <c r="B96" s="100">
        <v>11</v>
      </c>
      <c r="C96" s="161" t="s">
        <v>1578</v>
      </c>
      <c r="D96" s="162" t="s">
        <v>1233</v>
      </c>
      <c r="E96" s="449" t="s">
        <v>1234</v>
      </c>
      <c r="F96" s="432"/>
      <c r="G96" s="432"/>
      <c r="H96" s="432"/>
      <c r="I96" s="161" t="s">
        <v>1648</v>
      </c>
      <c r="J96" s="101">
        <v>10</v>
      </c>
      <c r="K96" s="446">
        <v>5.5</v>
      </c>
      <c r="L96" s="432"/>
      <c r="M96" s="383">
        <f t="shared" si="0"/>
        <v>55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N96" s="63"/>
      <c r="AP96" s="63"/>
      <c r="AQ96" s="63"/>
      <c r="AU96" s="63"/>
      <c r="BA96" s="107"/>
      <c r="BB96" s="107"/>
      <c r="BC96" s="107"/>
      <c r="BD96" s="107"/>
      <c r="BE96" s="107"/>
      <c r="BF96" s="63"/>
      <c r="BG96" s="107"/>
      <c r="BH96" s="63"/>
      <c r="BI96" s="63"/>
    </row>
    <row r="97" spans="1:61" s="3" customFormat="1" ht="15.75" customHeight="1">
      <c r="A97" s="16"/>
      <c r="B97" s="188">
        <v>12</v>
      </c>
      <c r="C97" s="188" t="s">
        <v>1651</v>
      </c>
      <c r="D97" s="187" t="s">
        <v>1235</v>
      </c>
      <c r="E97" s="464" t="s">
        <v>1236</v>
      </c>
      <c r="F97" s="441"/>
      <c r="G97" s="441"/>
      <c r="H97" s="441"/>
      <c r="I97" s="188" t="s">
        <v>1648</v>
      </c>
      <c r="J97" s="189">
        <v>10</v>
      </c>
      <c r="K97" s="427">
        <v>3.94</v>
      </c>
      <c r="L97" s="429"/>
      <c r="M97" s="440">
        <f t="shared" si="0"/>
        <v>39.4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N97" s="63"/>
      <c r="AP97" s="63"/>
      <c r="AQ97" s="63"/>
      <c r="AU97" s="63"/>
      <c r="BA97" s="107"/>
      <c r="BB97" s="107"/>
      <c r="BC97" s="107"/>
      <c r="BD97" s="107"/>
      <c r="BE97" s="107"/>
      <c r="BF97" s="63"/>
      <c r="BG97" s="107"/>
      <c r="BH97" s="63"/>
      <c r="BI97" s="63"/>
    </row>
    <row r="98" spans="1:61" s="3" customFormat="1" ht="15.75" customHeight="1">
      <c r="A98" s="16"/>
      <c r="B98" s="100">
        <v>13</v>
      </c>
      <c r="C98" s="161" t="s">
        <v>1578</v>
      </c>
      <c r="D98" s="162" t="s">
        <v>1241</v>
      </c>
      <c r="E98" s="449" t="s">
        <v>1242</v>
      </c>
      <c r="F98" s="432"/>
      <c r="G98" s="432"/>
      <c r="H98" s="432"/>
      <c r="I98" s="161" t="s">
        <v>1648</v>
      </c>
      <c r="J98" s="101">
        <v>12</v>
      </c>
      <c r="K98" s="446">
        <v>7</v>
      </c>
      <c r="L98" s="432"/>
      <c r="M98" s="383">
        <f t="shared" si="0"/>
        <v>84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N98" s="63"/>
      <c r="AP98" s="63"/>
      <c r="AQ98" s="63"/>
      <c r="AU98" s="63"/>
      <c r="BA98" s="107"/>
      <c r="BB98" s="107"/>
      <c r="BC98" s="107"/>
      <c r="BD98" s="107"/>
      <c r="BE98" s="107"/>
      <c r="BF98" s="63"/>
      <c r="BG98" s="107"/>
      <c r="BH98" s="63"/>
      <c r="BI98" s="63"/>
    </row>
    <row r="99" spans="1:61" s="3" customFormat="1" ht="15.75" customHeight="1">
      <c r="A99" s="16"/>
      <c r="B99" s="188">
        <v>14</v>
      </c>
      <c r="C99" s="188" t="s">
        <v>1651</v>
      </c>
      <c r="D99" s="187" t="s">
        <v>1243</v>
      </c>
      <c r="E99" s="464" t="s">
        <v>1244</v>
      </c>
      <c r="F99" s="441"/>
      <c r="G99" s="441"/>
      <c r="H99" s="441"/>
      <c r="I99" s="188" t="s">
        <v>1648</v>
      </c>
      <c r="J99" s="189">
        <v>12</v>
      </c>
      <c r="K99" s="427">
        <v>10.69</v>
      </c>
      <c r="L99" s="429"/>
      <c r="M99" s="440">
        <f t="shared" si="0"/>
        <v>128.28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N99" s="63"/>
      <c r="AP99" s="63"/>
      <c r="AQ99" s="63"/>
      <c r="AU99" s="63"/>
      <c r="BA99" s="107"/>
      <c r="BB99" s="107"/>
      <c r="BC99" s="107"/>
      <c r="BD99" s="107"/>
      <c r="BE99" s="107"/>
      <c r="BF99" s="63"/>
      <c r="BG99" s="107"/>
      <c r="BH99" s="63"/>
      <c r="BI99" s="63"/>
    </row>
    <row r="100" spans="1:61" s="3" customFormat="1" ht="15.75" customHeight="1">
      <c r="A100" s="16"/>
      <c r="B100" s="100">
        <v>15</v>
      </c>
      <c r="C100" s="161" t="s">
        <v>1578</v>
      </c>
      <c r="D100" s="162" t="s">
        <v>1252</v>
      </c>
      <c r="E100" s="449" t="s">
        <v>1253</v>
      </c>
      <c r="F100" s="432"/>
      <c r="G100" s="432"/>
      <c r="H100" s="432"/>
      <c r="I100" s="161" t="s">
        <v>1648</v>
      </c>
      <c r="J100" s="101">
        <v>10</v>
      </c>
      <c r="K100" s="446">
        <v>5.5</v>
      </c>
      <c r="L100" s="432"/>
      <c r="M100" s="383">
        <f t="shared" si="0"/>
        <v>55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N100" s="63"/>
      <c r="AP100" s="63"/>
      <c r="AQ100" s="63"/>
      <c r="AU100" s="63"/>
      <c r="BA100" s="107"/>
      <c r="BB100" s="107"/>
      <c r="BC100" s="107"/>
      <c r="BD100" s="107"/>
      <c r="BE100" s="107"/>
      <c r="BF100" s="63"/>
      <c r="BG100" s="107"/>
      <c r="BH100" s="63"/>
      <c r="BI100" s="63"/>
    </row>
    <row r="101" spans="1:61" s="3" customFormat="1" ht="15.75" customHeight="1">
      <c r="A101" s="16"/>
      <c r="B101" s="188">
        <v>16</v>
      </c>
      <c r="C101" s="188" t="s">
        <v>1651</v>
      </c>
      <c r="D101" s="187" t="s">
        <v>1254</v>
      </c>
      <c r="E101" s="464" t="s">
        <v>1255</v>
      </c>
      <c r="F101" s="441"/>
      <c r="G101" s="441"/>
      <c r="H101" s="441"/>
      <c r="I101" s="188" t="s">
        <v>1648</v>
      </c>
      <c r="J101" s="189">
        <v>10</v>
      </c>
      <c r="K101" s="427">
        <v>10.345000000000001</v>
      </c>
      <c r="L101" s="429"/>
      <c r="M101" s="440">
        <f t="shared" si="0"/>
        <v>103.45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N101" s="63"/>
      <c r="AP101" s="63"/>
      <c r="AQ101" s="63"/>
      <c r="AU101" s="63"/>
      <c r="BA101" s="107"/>
      <c r="BB101" s="107"/>
      <c r="BC101" s="107"/>
      <c r="BD101" s="107"/>
      <c r="BE101" s="107"/>
      <c r="BF101" s="63"/>
      <c r="BG101" s="107"/>
      <c r="BH101" s="63"/>
      <c r="BI101" s="63"/>
    </row>
    <row r="102" spans="1:61" s="3" customFormat="1" ht="15.75" customHeight="1">
      <c r="A102" s="16"/>
      <c r="B102" s="100">
        <v>17</v>
      </c>
      <c r="C102" s="161" t="s">
        <v>1578</v>
      </c>
      <c r="D102" s="162" t="s">
        <v>1259</v>
      </c>
      <c r="E102" s="449" t="s">
        <v>1260</v>
      </c>
      <c r="F102" s="432"/>
      <c r="G102" s="432"/>
      <c r="H102" s="432"/>
      <c r="I102" s="161" t="s">
        <v>1648</v>
      </c>
      <c r="J102" s="101">
        <v>30</v>
      </c>
      <c r="K102" s="446">
        <v>5.5</v>
      </c>
      <c r="L102" s="432"/>
      <c r="M102" s="383">
        <f t="shared" si="0"/>
        <v>165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N102" s="63"/>
      <c r="AP102" s="63"/>
      <c r="AQ102" s="63"/>
      <c r="AU102" s="63"/>
      <c r="BA102" s="107"/>
      <c r="BB102" s="107"/>
      <c r="BC102" s="107"/>
      <c r="BD102" s="107"/>
      <c r="BE102" s="107"/>
      <c r="BF102" s="63"/>
      <c r="BG102" s="107"/>
      <c r="BH102" s="63"/>
      <c r="BI102" s="63"/>
    </row>
    <row r="103" spans="1:61" s="3" customFormat="1" ht="15.75" customHeight="1">
      <c r="A103" s="16"/>
      <c r="B103" s="188">
        <v>18</v>
      </c>
      <c r="C103" s="188" t="s">
        <v>1651</v>
      </c>
      <c r="D103" s="187" t="s">
        <v>1261</v>
      </c>
      <c r="E103" s="464" t="s">
        <v>1262</v>
      </c>
      <c r="F103" s="441"/>
      <c r="G103" s="441"/>
      <c r="H103" s="441"/>
      <c r="I103" s="188" t="s">
        <v>1648</v>
      </c>
      <c r="J103" s="189">
        <v>30</v>
      </c>
      <c r="K103" s="427">
        <v>6.49</v>
      </c>
      <c r="L103" s="429"/>
      <c r="M103" s="440">
        <f t="shared" si="0"/>
        <v>194.70000000000002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N103" s="63"/>
      <c r="AP103" s="63"/>
      <c r="AQ103" s="63"/>
      <c r="AU103" s="63"/>
      <c r="BA103" s="107"/>
      <c r="BB103" s="107"/>
      <c r="BC103" s="107"/>
      <c r="BD103" s="107"/>
      <c r="BE103" s="107"/>
      <c r="BF103" s="63"/>
      <c r="BG103" s="107"/>
      <c r="BH103" s="63"/>
      <c r="BI103" s="63"/>
    </row>
    <row r="104" spans="1:61" s="3" customFormat="1" ht="15.75" customHeight="1">
      <c r="A104" s="16"/>
      <c r="B104" s="100">
        <v>19</v>
      </c>
      <c r="C104" s="161" t="s">
        <v>1578</v>
      </c>
      <c r="D104" s="162" t="s">
        <v>1263</v>
      </c>
      <c r="E104" s="449" t="s">
        <v>1264</v>
      </c>
      <c r="F104" s="432"/>
      <c r="G104" s="432"/>
      <c r="H104" s="432"/>
      <c r="I104" s="161" t="s">
        <v>1648</v>
      </c>
      <c r="J104" s="101">
        <v>40</v>
      </c>
      <c r="K104" s="446">
        <v>5.5</v>
      </c>
      <c r="L104" s="432"/>
      <c r="M104" s="383">
        <f t="shared" si="0"/>
        <v>220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N104" s="63"/>
      <c r="AP104" s="63"/>
      <c r="AQ104" s="63"/>
      <c r="AU104" s="63"/>
      <c r="BA104" s="107"/>
      <c r="BB104" s="107"/>
      <c r="BC104" s="107"/>
      <c r="BD104" s="107"/>
      <c r="BE104" s="107"/>
      <c r="BF104" s="63"/>
      <c r="BG104" s="107"/>
      <c r="BH104" s="63"/>
      <c r="BI104" s="63"/>
    </row>
    <row r="105" spans="1:61" s="3" customFormat="1" ht="15.75" customHeight="1">
      <c r="A105" s="16"/>
      <c r="B105" s="188">
        <v>20</v>
      </c>
      <c r="C105" s="188" t="s">
        <v>1651</v>
      </c>
      <c r="D105" s="187" t="s">
        <v>1265</v>
      </c>
      <c r="E105" s="464" t="s">
        <v>1266</v>
      </c>
      <c r="F105" s="441"/>
      <c r="G105" s="441"/>
      <c r="H105" s="441"/>
      <c r="I105" s="188" t="s">
        <v>1648</v>
      </c>
      <c r="J105" s="189">
        <v>40</v>
      </c>
      <c r="K105" s="427">
        <v>0.96499999999999997</v>
      </c>
      <c r="L105" s="429"/>
      <c r="M105" s="440">
        <f t="shared" si="0"/>
        <v>38.6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N105" s="63"/>
      <c r="AP105" s="63"/>
      <c r="AQ105" s="63"/>
      <c r="AU105" s="63"/>
      <c r="BA105" s="107"/>
      <c r="BB105" s="107"/>
      <c r="BC105" s="107"/>
      <c r="BD105" s="107"/>
      <c r="BE105" s="107"/>
      <c r="BF105" s="63"/>
      <c r="BG105" s="107"/>
      <c r="BH105" s="63"/>
      <c r="BI105" s="63"/>
    </row>
    <row r="106" spans="1:61" s="3" customFormat="1" ht="15.75" customHeight="1">
      <c r="A106" s="16"/>
      <c r="B106" s="100">
        <v>21</v>
      </c>
      <c r="C106" s="161" t="s">
        <v>1578</v>
      </c>
      <c r="D106" s="162" t="s">
        <v>1267</v>
      </c>
      <c r="E106" s="449" t="s">
        <v>1268</v>
      </c>
      <c r="F106" s="432"/>
      <c r="G106" s="432"/>
      <c r="H106" s="432"/>
      <c r="I106" s="161" t="s">
        <v>1648</v>
      </c>
      <c r="J106" s="101">
        <v>20</v>
      </c>
      <c r="K106" s="446">
        <v>5.5</v>
      </c>
      <c r="L106" s="432"/>
      <c r="M106" s="383">
        <f t="shared" si="0"/>
        <v>110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N106" s="63"/>
      <c r="AP106" s="63"/>
      <c r="AQ106" s="63"/>
      <c r="AU106" s="63"/>
      <c r="BA106" s="107"/>
      <c r="BB106" s="107"/>
      <c r="BC106" s="107"/>
      <c r="BD106" s="107"/>
      <c r="BE106" s="107"/>
      <c r="BF106" s="63"/>
      <c r="BG106" s="107"/>
      <c r="BH106" s="63"/>
      <c r="BI106" s="63"/>
    </row>
    <row r="107" spans="1:61" s="3" customFormat="1" ht="15.75" customHeight="1">
      <c r="A107" s="16"/>
      <c r="B107" s="188">
        <v>22</v>
      </c>
      <c r="C107" s="188" t="s">
        <v>1651</v>
      </c>
      <c r="D107" s="187" t="s">
        <v>1269</v>
      </c>
      <c r="E107" s="464" t="s">
        <v>1270</v>
      </c>
      <c r="F107" s="441"/>
      <c r="G107" s="441"/>
      <c r="H107" s="441"/>
      <c r="I107" s="188" t="s">
        <v>1648</v>
      </c>
      <c r="J107" s="189">
        <v>20</v>
      </c>
      <c r="K107" s="427">
        <v>1.39</v>
      </c>
      <c r="L107" s="429"/>
      <c r="M107" s="440">
        <f t="shared" si="0"/>
        <v>27.799999999999997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N107" s="63"/>
      <c r="AP107" s="63"/>
      <c r="AQ107" s="63"/>
      <c r="AU107" s="63"/>
      <c r="BA107" s="107"/>
      <c r="BB107" s="107"/>
      <c r="BC107" s="107"/>
      <c r="BD107" s="107"/>
      <c r="BE107" s="107"/>
      <c r="BF107" s="63"/>
      <c r="BG107" s="107"/>
      <c r="BH107" s="63"/>
      <c r="BI107" s="63"/>
    </row>
    <row r="108" spans="1:61" s="3" customFormat="1" ht="15.75" customHeight="1">
      <c r="A108" s="16"/>
      <c r="B108" s="100">
        <v>23</v>
      </c>
      <c r="C108" s="161" t="s">
        <v>1578</v>
      </c>
      <c r="D108" s="162" t="s">
        <v>1275</v>
      </c>
      <c r="E108" s="449" t="s">
        <v>568</v>
      </c>
      <c r="F108" s="432"/>
      <c r="G108" s="432"/>
      <c r="H108" s="432"/>
      <c r="I108" s="161" t="s">
        <v>1648</v>
      </c>
      <c r="J108" s="101">
        <v>10</v>
      </c>
      <c r="K108" s="446">
        <v>5.5</v>
      </c>
      <c r="L108" s="432"/>
      <c r="M108" s="383">
        <f t="shared" si="0"/>
        <v>55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N108" s="63"/>
      <c r="AP108" s="63"/>
      <c r="AQ108" s="63"/>
      <c r="AU108" s="63"/>
      <c r="BA108" s="107"/>
      <c r="BB108" s="107"/>
      <c r="BC108" s="107"/>
      <c r="BD108" s="107"/>
      <c r="BE108" s="107"/>
      <c r="BF108" s="63"/>
      <c r="BG108" s="107"/>
      <c r="BH108" s="63"/>
      <c r="BI108" s="63"/>
    </row>
    <row r="109" spans="1:61" s="3" customFormat="1" ht="15.75" customHeight="1">
      <c r="A109" s="16"/>
      <c r="B109" s="188">
        <v>24</v>
      </c>
      <c r="C109" s="188" t="s">
        <v>1651</v>
      </c>
      <c r="D109" s="187" t="s">
        <v>1277</v>
      </c>
      <c r="E109" s="464" t="s">
        <v>569</v>
      </c>
      <c r="F109" s="441"/>
      <c r="G109" s="441"/>
      <c r="H109" s="441"/>
      <c r="I109" s="188" t="s">
        <v>1648</v>
      </c>
      <c r="J109" s="189">
        <v>10</v>
      </c>
      <c r="K109" s="427">
        <v>3.4550000000000001</v>
      </c>
      <c r="L109" s="429"/>
      <c r="M109" s="440">
        <f t="shared" si="0"/>
        <v>34.549999999999997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N109" s="63"/>
      <c r="AP109" s="63"/>
      <c r="AQ109" s="63"/>
      <c r="AU109" s="63"/>
      <c r="BA109" s="107"/>
      <c r="BB109" s="107"/>
      <c r="BC109" s="107"/>
      <c r="BD109" s="107"/>
      <c r="BE109" s="107"/>
      <c r="BF109" s="63"/>
      <c r="BG109" s="107"/>
      <c r="BH109" s="63"/>
      <c r="BI109" s="63"/>
    </row>
    <row r="110" spans="1:61" s="3" customFormat="1" ht="15.75" customHeight="1">
      <c r="A110" s="16"/>
      <c r="B110" s="100">
        <v>25</v>
      </c>
      <c r="C110" s="161" t="s">
        <v>1578</v>
      </c>
      <c r="D110" s="162" t="s">
        <v>1279</v>
      </c>
      <c r="E110" s="449" t="s">
        <v>1280</v>
      </c>
      <c r="F110" s="432"/>
      <c r="G110" s="432"/>
      <c r="H110" s="432"/>
      <c r="I110" s="161" t="s">
        <v>1594</v>
      </c>
      <c r="J110" s="101">
        <v>1</v>
      </c>
      <c r="K110" s="446">
        <v>122.5</v>
      </c>
      <c r="L110" s="432"/>
      <c r="M110" s="383">
        <f t="shared" si="0"/>
        <v>122.5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N110" s="63"/>
      <c r="AP110" s="63"/>
      <c r="AQ110" s="63"/>
      <c r="AU110" s="63"/>
      <c r="BA110" s="107"/>
      <c r="BB110" s="107"/>
      <c r="BC110" s="107"/>
      <c r="BD110" s="107"/>
      <c r="BE110" s="107"/>
      <c r="BF110" s="63"/>
      <c r="BG110" s="107"/>
      <c r="BH110" s="63"/>
      <c r="BI110" s="63"/>
    </row>
    <row r="111" spans="1:61" s="3" customFormat="1" ht="15.75" customHeight="1">
      <c r="A111" s="16"/>
      <c r="B111" s="188">
        <v>26</v>
      </c>
      <c r="C111" s="188" t="s">
        <v>1651</v>
      </c>
      <c r="D111" s="187" t="s">
        <v>1281</v>
      </c>
      <c r="E111" s="464" t="s">
        <v>1282</v>
      </c>
      <c r="F111" s="441"/>
      <c r="G111" s="441"/>
      <c r="H111" s="441"/>
      <c r="I111" s="188" t="s">
        <v>1594</v>
      </c>
      <c r="J111" s="189">
        <v>1</v>
      </c>
      <c r="K111" s="427">
        <v>99</v>
      </c>
      <c r="L111" s="429"/>
      <c r="M111" s="440">
        <f t="shared" si="0"/>
        <v>99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N111" s="63"/>
      <c r="AP111" s="63"/>
      <c r="AQ111" s="63"/>
      <c r="AU111" s="63"/>
      <c r="BA111" s="107"/>
      <c r="BB111" s="107"/>
      <c r="BC111" s="107"/>
      <c r="BD111" s="107"/>
      <c r="BE111" s="107"/>
      <c r="BF111" s="63"/>
      <c r="BG111" s="107"/>
      <c r="BH111" s="63"/>
      <c r="BI111" s="63"/>
    </row>
    <row r="112" spans="1:61" s="3" customFormat="1" ht="15.75" customHeight="1">
      <c r="A112" s="16"/>
      <c r="B112" s="100">
        <v>27</v>
      </c>
      <c r="C112" s="161" t="s">
        <v>1578</v>
      </c>
      <c r="D112" s="162" t="s">
        <v>1348</v>
      </c>
      <c r="E112" s="449" t="s">
        <v>1349</v>
      </c>
      <c r="F112" s="432"/>
      <c r="G112" s="432"/>
      <c r="H112" s="432"/>
      <c r="I112" s="161" t="s">
        <v>1648</v>
      </c>
      <c r="J112" s="101">
        <v>2</v>
      </c>
      <c r="K112" s="446">
        <v>62.5</v>
      </c>
      <c r="L112" s="432"/>
      <c r="M112" s="383">
        <f t="shared" si="0"/>
        <v>125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N112" s="63"/>
      <c r="AP112" s="63"/>
      <c r="AQ112" s="63"/>
      <c r="AU112" s="63"/>
      <c r="BA112" s="107"/>
      <c r="BB112" s="107"/>
      <c r="BC112" s="107"/>
      <c r="BD112" s="107"/>
      <c r="BE112" s="107"/>
      <c r="BF112" s="63"/>
      <c r="BG112" s="107"/>
      <c r="BH112" s="63"/>
      <c r="BI112" s="63"/>
    </row>
    <row r="113" spans="1:61" s="3" customFormat="1" ht="15.75" customHeight="1">
      <c r="A113" s="16"/>
      <c r="B113" s="188">
        <v>28</v>
      </c>
      <c r="C113" s="188" t="s">
        <v>1651</v>
      </c>
      <c r="D113" s="187" t="s">
        <v>1333</v>
      </c>
      <c r="E113" s="464" t="s">
        <v>1350</v>
      </c>
      <c r="F113" s="441"/>
      <c r="G113" s="441"/>
      <c r="H113" s="441"/>
      <c r="I113" s="188" t="s">
        <v>1648</v>
      </c>
      <c r="J113" s="189">
        <v>2</v>
      </c>
      <c r="K113" s="427">
        <v>72.5</v>
      </c>
      <c r="L113" s="429"/>
      <c r="M113" s="440">
        <f t="shared" si="0"/>
        <v>145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N113" s="63"/>
      <c r="AP113" s="63"/>
      <c r="AQ113" s="63"/>
      <c r="AU113" s="63"/>
      <c r="BA113" s="107"/>
      <c r="BB113" s="107"/>
      <c r="BC113" s="107"/>
      <c r="BD113" s="107"/>
      <c r="BE113" s="107"/>
      <c r="BF113" s="63"/>
      <c r="BG113" s="107"/>
      <c r="BH113" s="63"/>
      <c r="BI113" s="63"/>
    </row>
    <row r="114" spans="1:61" s="3" customFormat="1" ht="15.75" customHeight="1">
      <c r="A114" s="16"/>
      <c r="B114" s="100">
        <v>29</v>
      </c>
      <c r="C114" s="161" t="s">
        <v>1578</v>
      </c>
      <c r="D114" s="162" t="s">
        <v>1289</v>
      </c>
      <c r="E114" s="449" t="s">
        <v>1290</v>
      </c>
      <c r="F114" s="432"/>
      <c r="G114" s="432"/>
      <c r="H114" s="432"/>
      <c r="I114" s="161" t="s">
        <v>1648</v>
      </c>
      <c r="J114" s="101">
        <v>20</v>
      </c>
      <c r="K114" s="446">
        <v>11</v>
      </c>
      <c r="L114" s="432"/>
      <c r="M114" s="383">
        <f t="shared" si="0"/>
        <v>220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N114" s="63"/>
      <c r="AP114" s="63"/>
      <c r="AQ114" s="63"/>
      <c r="AU114" s="63"/>
      <c r="BA114" s="107"/>
      <c r="BB114" s="107"/>
      <c r="BC114" s="107"/>
      <c r="BD114" s="107"/>
      <c r="BE114" s="107"/>
      <c r="BF114" s="63"/>
      <c r="BG114" s="107"/>
      <c r="BH114" s="63"/>
      <c r="BI114" s="63"/>
    </row>
    <row r="115" spans="1:61" s="3" customFormat="1" ht="15.75" customHeight="1">
      <c r="A115" s="16"/>
      <c r="B115" s="188">
        <v>30</v>
      </c>
      <c r="C115" s="188" t="s">
        <v>1651</v>
      </c>
      <c r="D115" s="187" t="s">
        <v>1291</v>
      </c>
      <c r="E115" s="464" t="s">
        <v>1292</v>
      </c>
      <c r="F115" s="441"/>
      <c r="G115" s="441"/>
      <c r="H115" s="441"/>
      <c r="I115" s="188" t="s">
        <v>1648</v>
      </c>
      <c r="J115" s="189">
        <v>20</v>
      </c>
      <c r="K115" s="427">
        <v>11.68</v>
      </c>
      <c r="L115" s="429"/>
      <c r="M115" s="440">
        <f t="shared" si="0"/>
        <v>233.6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N115" s="63"/>
      <c r="AP115" s="63"/>
      <c r="AQ115" s="63"/>
      <c r="AU115" s="63"/>
      <c r="BA115" s="107"/>
      <c r="BB115" s="107"/>
      <c r="BC115" s="107"/>
      <c r="BD115" s="107"/>
      <c r="BE115" s="107"/>
      <c r="BF115" s="63"/>
      <c r="BG115" s="107"/>
      <c r="BH115" s="63"/>
      <c r="BI115" s="63"/>
    </row>
    <row r="116" spans="1:61" s="3" customFormat="1" ht="15.75" customHeight="1">
      <c r="A116" s="16"/>
      <c r="B116" s="100">
        <v>31</v>
      </c>
      <c r="C116" s="161" t="s">
        <v>1578</v>
      </c>
      <c r="D116" s="162" t="s">
        <v>1293</v>
      </c>
      <c r="E116" s="449" t="s">
        <v>1294</v>
      </c>
      <c r="F116" s="432"/>
      <c r="G116" s="432"/>
      <c r="H116" s="432"/>
      <c r="I116" s="161" t="s">
        <v>1648</v>
      </c>
      <c r="J116" s="101">
        <v>10</v>
      </c>
      <c r="K116" s="446">
        <v>5</v>
      </c>
      <c r="L116" s="432"/>
      <c r="M116" s="383">
        <f t="shared" si="0"/>
        <v>50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N116" s="63"/>
      <c r="AP116" s="63"/>
      <c r="AQ116" s="63"/>
      <c r="AU116" s="63"/>
      <c r="BA116" s="107"/>
      <c r="BB116" s="107"/>
      <c r="BC116" s="107"/>
      <c r="BD116" s="107"/>
      <c r="BE116" s="107"/>
      <c r="BF116" s="63"/>
      <c r="BG116" s="107"/>
      <c r="BH116" s="63"/>
      <c r="BI116" s="63"/>
    </row>
    <row r="117" spans="1:61" s="3" customFormat="1" ht="15.75" customHeight="1">
      <c r="A117" s="16"/>
      <c r="B117" s="188">
        <v>32</v>
      </c>
      <c r="C117" s="188" t="s">
        <v>1651</v>
      </c>
      <c r="D117" s="187" t="s">
        <v>1295</v>
      </c>
      <c r="E117" s="464" t="s">
        <v>1296</v>
      </c>
      <c r="F117" s="441"/>
      <c r="G117" s="441"/>
      <c r="H117" s="441"/>
      <c r="I117" s="188" t="s">
        <v>1648</v>
      </c>
      <c r="J117" s="189">
        <v>10</v>
      </c>
      <c r="K117" s="427">
        <v>4.3849999999999998</v>
      </c>
      <c r="L117" s="429"/>
      <c r="M117" s="440">
        <f t="shared" si="0"/>
        <v>43.849999999999994</v>
      </c>
      <c r="N117" s="441"/>
      <c r="O117" s="441"/>
      <c r="P117" s="441"/>
      <c r="Q117" s="163"/>
      <c r="R117" s="16"/>
      <c r="S117" s="157"/>
      <c r="T117" s="158"/>
      <c r="W117" s="159"/>
      <c r="X117" s="159"/>
      <c r="Y117" s="159"/>
      <c r="Z117" s="160"/>
      <c r="AN117" s="63"/>
      <c r="AP117" s="63"/>
      <c r="AQ117" s="63"/>
      <c r="AU117" s="63"/>
      <c r="BA117" s="107"/>
      <c r="BB117" s="107"/>
      <c r="BC117" s="107"/>
      <c r="BD117" s="107"/>
      <c r="BE117" s="107"/>
      <c r="BF117" s="63"/>
      <c r="BG117" s="107"/>
      <c r="BH117" s="63"/>
      <c r="BI117" s="63"/>
    </row>
    <row r="118" spans="1:61" s="3" customFormat="1" ht="15.75" customHeight="1">
      <c r="A118" s="16"/>
      <c r="B118" s="100">
        <v>33</v>
      </c>
      <c r="C118" s="161" t="s">
        <v>1578</v>
      </c>
      <c r="D118" s="162" t="s">
        <v>1297</v>
      </c>
      <c r="E118" s="449" t="s">
        <v>1298</v>
      </c>
      <c r="F118" s="432"/>
      <c r="G118" s="432"/>
      <c r="H118" s="432"/>
      <c r="I118" s="161" t="s">
        <v>1648</v>
      </c>
      <c r="J118" s="101">
        <v>5</v>
      </c>
      <c r="K118" s="446">
        <v>5</v>
      </c>
      <c r="L118" s="432"/>
      <c r="M118" s="383">
        <f t="shared" si="0"/>
        <v>25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N118" s="63"/>
      <c r="AP118" s="63"/>
      <c r="AQ118" s="63"/>
      <c r="AU118" s="63"/>
      <c r="BA118" s="107"/>
      <c r="BB118" s="107"/>
      <c r="BC118" s="107"/>
      <c r="BD118" s="107"/>
      <c r="BE118" s="107"/>
      <c r="BF118" s="63"/>
      <c r="BG118" s="107"/>
      <c r="BH118" s="63"/>
      <c r="BI118" s="63"/>
    </row>
    <row r="119" spans="1:61" s="3" customFormat="1" ht="15.75" customHeight="1">
      <c r="A119" s="16"/>
      <c r="B119" s="188">
        <v>34</v>
      </c>
      <c r="C119" s="188" t="s">
        <v>1651</v>
      </c>
      <c r="D119" s="187" t="s">
        <v>1299</v>
      </c>
      <c r="E119" s="464" t="s">
        <v>1300</v>
      </c>
      <c r="F119" s="441"/>
      <c r="G119" s="441"/>
      <c r="H119" s="441"/>
      <c r="I119" s="188" t="s">
        <v>1648</v>
      </c>
      <c r="J119" s="189">
        <v>5</v>
      </c>
      <c r="K119" s="427">
        <v>7.0650000000000004</v>
      </c>
      <c r="L119" s="429"/>
      <c r="M119" s="440">
        <f t="shared" si="0"/>
        <v>35.325000000000003</v>
      </c>
      <c r="N119" s="441"/>
      <c r="O119" s="441"/>
      <c r="P119" s="441"/>
      <c r="Q119" s="163"/>
      <c r="R119" s="16"/>
      <c r="S119" s="157"/>
      <c r="T119" s="158"/>
      <c r="W119" s="159"/>
      <c r="X119" s="159"/>
      <c r="Y119" s="159"/>
      <c r="Z119" s="160"/>
      <c r="AN119" s="63"/>
      <c r="AP119" s="63"/>
      <c r="AQ119" s="63"/>
      <c r="AU119" s="63"/>
      <c r="BA119" s="107"/>
      <c r="BB119" s="107"/>
      <c r="BC119" s="107"/>
      <c r="BD119" s="107"/>
      <c r="BE119" s="107"/>
      <c r="BF119" s="63"/>
      <c r="BG119" s="107"/>
      <c r="BH119" s="63"/>
      <c r="BI119" s="63"/>
    </row>
    <row r="120" spans="1:61" s="3" customFormat="1" ht="15.75" customHeight="1">
      <c r="A120" s="16"/>
      <c r="B120" s="100">
        <v>35</v>
      </c>
      <c r="C120" s="161" t="s">
        <v>1578</v>
      </c>
      <c r="D120" s="162" t="s">
        <v>1301</v>
      </c>
      <c r="E120" s="449" t="s">
        <v>1302</v>
      </c>
      <c r="F120" s="432"/>
      <c r="G120" s="432"/>
      <c r="H120" s="432"/>
      <c r="I120" s="161" t="s">
        <v>1648</v>
      </c>
      <c r="J120" s="101">
        <v>10</v>
      </c>
      <c r="K120" s="446">
        <v>6</v>
      </c>
      <c r="L120" s="432"/>
      <c r="M120" s="383">
        <f t="shared" si="0"/>
        <v>60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N120" s="63"/>
      <c r="AP120" s="63"/>
      <c r="AQ120" s="63"/>
      <c r="AU120" s="63"/>
      <c r="BA120" s="107"/>
      <c r="BB120" s="107"/>
      <c r="BC120" s="107"/>
      <c r="BD120" s="107"/>
      <c r="BE120" s="107"/>
      <c r="BF120" s="63"/>
      <c r="BG120" s="107"/>
      <c r="BH120" s="63"/>
      <c r="BI120" s="63"/>
    </row>
    <row r="121" spans="1:61" s="3" customFormat="1" ht="15.75" customHeight="1">
      <c r="A121" s="16"/>
      <c r="B121" s="188">
        <v>36</v>
      </c>
      <c r="C121" s="188" t="s">
        <v>1651</v>
      </c>
      <c r="D121" s="187" t="s">
        <v>1338</v>
      </c>
      <c r="E121" s="464" t="s">
        <v>1304</v>
      </c>
      <c r="F121" s="441"/>
      <c r="G121" s="441"/>
      <c r="H121" s="441"/>
      <c r="I121" s="188" t="s">
        <v>1648</v>
      </c>
      <c r="J121" s="189">
        <v>10</v>
      </c>
      <c r="K121" s="427">
        <v>11.815</v>
      </c>
      <c r="L121" s="429"/>
      <c r="M121" s="440">
        <f t="shared" si="0"/>
        <v>118.14999999999999</v>
      </c>
      <c r="N121" s="441"/>
      <c r="O121" s="441"/>
      <c r="P121" s="441"/>
      <c r="Q121" s="99"/>
      <c r="R121" s="16"/>
      <c r="S121" s="157"/>
      <c r="T121" s="158" t="s">
        <v>1515</v>
      </c>
      <c r="W121" s="159">
        <v>0</v>
      </c>
      <c r="X121" s="159">
        <f>$W$121*$J$120</f>
        <v>0</v>
      </c>
      <c r="Y121" s="159">
        <v>0</v>
      </c>
      <c r="Z121" s="160">
        <f>$Y$121*$J$120</f>
        <v>0</v>
      </c>
      <c r="AN121" s="63" t="s">
        <v>1582</v>
      </c>
      <c r="AP121" s="63" t="s">
        <v>1578</v>
      </c>
      <c r="AQ121" s="63" t="s">
        <v>1536</v>
      </c>
      <c r="AU121" s="63" t="s">
        <v>1577</v>
      </c>
      <c r="BA121" s="107">
        <f>IF($T$121="základní",$M$121,0)</f>
        <v>118.14999999999999</v>
      </c>
      <c r="BB121" s="107">
        <f>IF($T$121="snížená",$M$121,0)</f>
        <v>0</v>
      </c>
      <c r="BC121" s="107">
        <f>IF($T$121="zákl. přenesená",$M$121,0)</f>
        <v>0</v>
      </c>
      <c r="BD121" s="107">
        <f>IF($T$121="sníž. přenesená",$M$121,0)</f>
        <v>0</v>
      </c>
      <c r="BE121" s="107">
        <f>IF($T$121="nulová",$M$121,0)</f>
        <v>0</v>
      </c>
      <c r="BF121" s="63" t="s">
        <v>1501</v>
      </c>
      <c r="BG121" s="107">
        <f>ROUND($K$121*$J$120,2)</f>
        <v>118.15</v>
      </c>
      <c r="BH121" s="63" t="s">
        <v>1582</v>
      </c>
      <c r="BI121" s="63" t="s">
        <v>1769</v>
      </c>
    </row>
    <row r="122" spans="1:61" s="87" customFormat="1" ht="30.75" customHeight="1">
      <c r="A122" s="149"/>
      <c r="C122" s="156" t="s">
        <v>322</v>
      </c>
      <c r="M122" s="447">
        <f>SUM(M123:P127)</f>
        <v>6915</v>
      </c>
      <c r="N122" s="448"/>
      <c r="O122" s="448"/>
      <c r="P122" s="448"/>
      <c r="R122" s="149"/>
      <c r="S122" s="151"/>
      <c r="V122" s="152">
        <f>SUM($V$123:$V$131)</f>
        <v>0</v>
      </c>
      <c r="X122" s="152">
        <f>SUM($X$123:$X$131)</f>
        <v>0</v>
      </c>
      <c r="Z122" s="153">
        <f>SUM($Z$123:$Z$131)</f>
        <v>0</v>
      </c>
      <c r="AN122" s="154" t="s">
        <v>1536</v>
      </c>
      <c r="AP122" s="154" t="s">
        <v>1530</v>
      </c>
      <c r="AQ122" s="154" t="s">
        <v>1501</v>
      </c>
      <c r="AU122" s="154" t="s">
        <v>1577</v>
      </c>
      <c r="BG122" s="155">
        <f>SUM($BG$123:$BG$131)</f>
        <v>4915</v>
      </c>
    </row>
    <row r="123" spans="1:61" s="3" customFormat="1" ht="15.75" customHeight="1">
      <c r="A123" s="16"/>
      <c r="B123" s="188">
        <v>37</v>
      </c>
      <c r="C123" s="188" t="s">
        <v>1651</v>
      </c>
      <c r="D123" s="187" t="s">
        <v>1307</v>
      </c>
      <c r="E123" s="464" t="s">
        <v>1308</v>
      </c>
      <c r="F123" s="441"/>
      <c r="G123" s="441"/>
      <c r="H123" s="441"/>
      <c r="I123" s="188" t="s">
        <v>1594</v>
      </c>
      <c r="J123" s="189">
        <v>1</v>
      </c>
      <c r="K123" s="427">
        <v>2000</v>
      </c>
      <c r="L123" s="429"/>
      <c r="M123" s="461">
        <f>J123*K123</f>
        <v>2000</v>
      </c>
      <c r="N123" s="492"/>
      <c r="O123" s="492"/>
      <c r="P123" s="493"/>
      <c r="Q123" s="99"/>
      <c r="R123" s="16"/>
      <c r="S123" s="157"/>
      <c r="T123" s="158"/>
      <c r="W123" s="159"/>
      <c r="X123" s="159"/>
      <c r="Y123" s="159"/>
      <c r="Z123" s="160"/>
      <c r="AN123" s="63"/>
      <c r="AP123" s="63"/>
      <c r="AQ123" s="63"/>
      <c r="AU123" s="63"/>
      <c r="BA123" s="107"/>
      <c r="BB123" s="107"/>
      <c r="BC123" s="107"/>
      <c r="BD123" s="107"/>
      <c r="BE123" s="107"/>
      <c r="BF123" s="63"/>
      <c r="BG123" s="107"/>
      <c r="BH123" s="63"/>
      <c r="BI123" s="63"/>
    </row>
    <row r="124" spans="1:61" s="3" customFormat="1" ht="18" customHeight="1">
      <c r="A124" s="16"/>
      <c r="B124" s="100">
        <v>38</v>
      </c>
      <c r="C124" s="161" t="s">
        <v>1578</v>
      </c>
      <c r="D124" s="162" t="s">
        <v>1309</v>
      </c>
      <c r="E124" s="449" t="s">
        <v>1310</v>
      </c>
      <c r="F124" s="432"/>
      <c r="G124" s="432"/>
      <c r="H124" s="432"/>
      <c r="I124" s="161" t="s">
        <v>1636</v>
      </c>
      <c r="J124" s="101">
        <v>3</v>
      </c>
      <c r="K124" s="446">
        <v>105</v>
      </c>
      <c r="L124" s="432"/>
      <c r="M124" s="456">
        <f>J124*K124</f>
        <v>315</v>
      </c>
      <c r="N124" s="457"/>
      <c r="O124" s="457"/>
      <c r="P124" s="458"/>
      <c r="Q124" s="99"/>
      <c r="R124" s="16"/>
      <c r="S124" s="157"/>
      <c r="T124" s="158" t="s">
        <v>1515</v>
      </c>
      <c r="W124" s="159">
        <v>0</v>
      </c>
      <c r="X124" s="159">
        <f>$W$124*$J$124</f>
        <v>0</v>
      </c>
      <c r="Y124" s="159">
        <v>0</v>
      </c>
      <c r="Z124" s="160">
        <f>$Y$124*$J$124</f>
        <v>0</v>
      </c>
      <c r="AN124" s="63" t="s">
        <v>1582</v>
      </c>
      <c r="AP124" s="63" t="s">
        <v>1578</v>
      </c>
      <c r="AQ124" s="63" t="s">
        <v>1536</v>
      </c>
      <c r="AU124" s="63" t="s">
        <v>1577</v>
      </c>
      <c r="BA124" s="107">
        <f>IF($T$124="základní",$M$124,0)</f>
        <v>315</v>
      </c>
      <c r="BB124" s="107">
        <f>IF($T$124="snížená",$M$124,0)</f>
        <v>0</v>
      </c>
      <c r="BC124" s="107">
        <f>IF($T$124="zákl. přenesená",$M$124,0)</f>
        <v>0</v>
      </c>
      <c r="BD124" s="107">
        <f>IF($T$124="sníž. přenesená",$M$124,0)</f>
        <v>0</v>
      </c>
      <c r="BE124" s="107">
        <f>IF($T$124="nulová",$M$124,0)</f>
        <v>0</v>
      </c>
      <c r="BF124" s="63" t="s">
        <v>1501</v>
      </c>
      <c r="BG124" s="107">
        <f>ROUND($K$124*$J$124,2)</f>
        <v>315</v>
      </c>
      <c r="BH124" s="63" t="s">
        <v>1582</v>
      </c>
      <c r="BI124" s="63" t="s">
        <v>1772</v>
      </c>
    </row>
    <row r="125" spans="1:61" s="3" customFormat="1" ht="15.75" customHeight="1">
      <c r="A125" s="16"/>
      <c r="B125" s="100">
        <v>39</v>
      </c>
      <c r="C125" s="161" t="s">
        <v>1578</v>
      </c>
      <c r="D125" s="162" t="s">
        <v>1311</v>
      </c>
      <c r="E125" s="449" t="s">
        <v>1312</v>
      </c>
      <c r="F125" s="432"/>
      <c r="G125" s="432"/>
      <c r="H125" s="432"/>
      <c r="I125" s="161" t="s">
        <v>1636</v>
      </c>
      <c r="J125" s="101">
        <v>12</v>
      </c>
      <c r="K125" s="446">
        <v>250</v>
      </c>
      <c r="L125" s="432"/>
      <c r="M125" s="456">
        <f>J125*K125</f>
        <v>3000</v>
      </c>
      <c r="N125" s="457"/>
      <c r="O125" s="457"/>
      <c r="P125" s="458"/>
      <c r="Q125" s="99"/>
      <c r="R125" s="16"/>
      <c r="S125" s="157"/>
      <c r="T125" s="158" t="s">
        <v>1515</v>
      </c>
      <c r="W125" s="159">
        <v>0</v>
      </c>
      <c r="X125" s="159">
        <f>$W$125*$J$125</f>
        <v>0</v>
      </c>
      <c r="Y125" s="159">
        <v>0</v>
      </c>
      <c r="Z125" s="160">
        <f>$Y$125*$J$125</f>
        <v>0</v>
      </c>
      <c r="AN125" s="63" t="s">
        <v>1582</v>
      </c>
      <c r="AP125" s="63" t="s">
        <v>1578</v>
      </c>
      <c r="AQ125" s="63" t="s">
        <v>1536</v>
      </c>
      <c r="AU125" s="63" t="s">
        <v>1577</v>
      </c>
      <c r="BA125" s="107">
        <f>IF($T$125="základní",$M$125,0)</f>
        <v>3000</v>
      </c>
      <c r="BB125" s="107">
        <f>IF($T$125="snížená",$M$125,0)</f>
        <v>0</v>
      </c>
      <c r="BC125" s="107">
        <f>IF($T$125="zákl. přenesená",$M$125,0)</f>
        <v>0</v>
      </c>
      <c r="BD125" s="107">
        <f>IF($T$125="sníž. přenesená",$M$125,0)</f>
        <v>0</v>
      </c>
      <c r="BE125" s="107">
        <f>IF($T$125="nulová",$M$125,0)</f>
        <v>0</v>
      </c>
      <c r="BF125" s="63" t="s">
        <v>1501</v>
      </c>
      <c r="BG125" s="107">
        <f>ROUND($K$125*$J$125,2)</f>
        <v>3000</v>
      </c>
      <c r="BH125" s="63" t="s">
        <v>1582</v>
      </c>
      <c r="BI125" s="63" t="s">
        <v>1586</v>
      </c>
    </row>
    <row r="126" spans="1:61" s="3" customFormat="1" ht="15.75" customHeight="1">
      <c r="A126" s="16"/>
      <c r="B126" s="100">
        <v>40</v>
      </c>
      <c r="C126" s="161" t="s">
        <v>1578</v>
      </c>
      <c r="D126" s="162" t="s">
        <v>1313</v>
      </c>
      <c r="E126" s="449" t="s">
        <v>1314</v>
      </c>
      <c r="F126" s="432"/>
      <c r="G126" s="432"/>
      <c r="H126" s="432"/>
      <c r="I126" s="161" t="s">
        <v>1636</v>
      </c>
      <c r="J126" s="101">
        <v>1</v>
      </c>
      <c r="K126" s="446">
        <v>1000</v>
      </c>
      <c r="L126" s="432"/>
      <c r="M126" s="456">
        <f>J126*K126</f>
        <v>1000</v>
      </c>
      <c r="N126" s="457"/>
      <c r="O126" s="457"/>
      <c r="P126" s="458"/>
      <c r="Q126" s="99"/>
      <c r="R126" s="16"/>
      <c r="S126" s="157"/>
      <c r="T126" s="158" t="s">
        <v>1515</v>
      </c>
      <c r="W126" s="159">
        <v>0</v>
      </c>
      <c r="X126" s="159">
        <f>$W$126*$J$126</f>
        <v>0</v>
      </c>
      <c r="Y126" s="159">
        <v>0</v>
      </c>
      <c r="Z126" s="160">
        <f>$Y$126*$J$126</f>
        <v>0</v>
      </c>
      <c r="AN126" s="63" t="s">
        <v>1582</v>
      </c>
      <c r="AP126" s="63" t="s">
        <v>1578</v>
      </c>
      <c r="AQ126" s="63" t="s">
        <v>1536</v>
      </c>
      <c r="AU126" s="63" t="s">
        <v>1577</v>
      </c>
      <c r="BA126" s="107">
        <f>IF($T$126="základní",$M$126,0)</f>
        <v>1000</v>
      </c>
      <c r="BB126" s="107">
        <f>IF($T$126="snížená",$M$126,0)</f>
        <v>0</v>
      </c>
      <c r="BC126" s="107">
        <f>IF($T$126="zákl. přenesená",$M$126,0)</f>
        <v>0</v>
      </c>
      <c r="BD126" s="107">
        <f>IF($T$126="sníž. přenesená",$M$126,0)</f>
        <v>0</v>
      </c>
      <c r="BE126" s="107">
        <f>IF($T$126="nulová",$M$126,0)</f>
        <v>0</v>
      </c>
      <c r="BF126" s="63" t="s">
        <v>1501</v>
      </c>
      <c r="BG126" s="107">
        <f>ROUND($K$126*$J$126,2)</f>
        <v>1000</v>
      </c>
      <c r="BH126" s="63" t="s">
        <v>1582</v>
      </c>
      <c r="BI126" s="63" t="s">
        <v>1775</v>
      </c>
    </row>
    <row r="127" spans="1:61" s="3" customFormat="1" ht="15.75" customHeight="1">
      <c r="A127" s="16"/>
      <c r="B127" s="100">
        <v>41</v>
      </c>
      <c r="C127" s="161" t="s">
        <v>1578</v>
      </c>
      <c r="D127" s="162" t="s">
        <v>1315</v>
      </c>
      <c r="E127" s="449" t="s">
        <v>1316</v>
      </c>
      <c r="F127" s="432"/>
      <c r="G127" s="432"/>
      <c r="H127" s="432"/>
      <c r="I127" s="161" t="s">
        <v>1636</v>
      </c>
      <c r="J127" s="101">
        <v>1</v>
      </c>
      <c r="K127" s="446">
        <v>600</v>
      </c>
      <c r="L127" s="432"/>
      <c r="M127" s="456">
        <f>J127*K127</f>
        <v>600</v>
      </c>
      <c r="N127" s="457"/>
      <c r="O127" s="457"/>
      <c r="P127" s="458"/>
      <c r="Q127" s="99"/>
      <c r="R127" s="16"/>
      <c r="S127" s="157"/>
      <c r="T127" s="158" t="s">
        <v>1515</v>
      </c>
      <c r="W127" s="159">
        <v>0</v>
      </c>
      <c r="X127" s="159">
        <f>$W$127*$J$127</f>
        <v>0</v>
      </c>
      <c r="Y127" s="159">
        <v>0</v>
      </c>
      <c r="Z127" s="160">
        <f>$Y$127*$J$127</f>
        <v>0</v>
      </c>
      <c r="AN127" s="63" t="s">
        <v>1582</v>
      </c>
      <c r="AP127" s="63" t="s">
        <v>1578</v>
      </c>
      <c r="AQ127" s="63" t="s">
        <v>1536</v>
      </c>
      <c r="AU127" s="63" t="s">
        <v>1577</v>
      </c>
      <c r="BA127" s="107">
        <f>IF($T$127="základní",$M$127,0)</f>
        <v>600</v>
      </c>
      <c r="BB127" s="107">
        <f>IF($T$127="snížená",$M$127,0)</f>
        <v>0</v>
      </c>
      <c r="BC127" s="107">
        <f>IF($T$127="zákl. přenesená",$M$127,0)</f>
        <v>0</v>
      </c>
      <c r="BD127" s="107">
        <f>IF($T$127="sníž. přenesená",$M$127,0)</f>
        <v>0</v>
      </c>
      <c r="BE127" s="107">
        <f>IF($T$127="nulová",$M$127,0)</f>
        <v>0</v>
      </c>
      <c r="BF127" s="63" t="s">
        <v>1501</v>
      </c>
      <c r="BG127" s="107">
        <f>ROUND($K$127*$J$127,2)</f>
        <v>600</v>
      </c>
      <c r="BH127" s="63" t="s">
        <v>1582</v>
      </c>
      <c r="BI127" s="63" t="s">
        <v>1590</v>
      </c>
    </row>
    <row r="128" spans="1:61" s="3" customFormat="1" ht="15.75" hidden="1" customHeight="1">
      <c r="A128" s="16"/>
      <c r="B128" s="100"/>
      <c r="C128" s="100"/>
      <c r="D128" s="98"/>
      <c r="E128" s="431"/>
      <c r="F128" s="432"/>
      <c r="G128" s="432"/>
      <c r="H128" s="432"/>
      <c r="I128" s="100"/>
      <c r="J128" s="101"/>
      <c r="K128" s="446"/>
      <c r="L128" s="432"/>
      <c r="M128" s="383">
        <f>ROUND($K$128*$J$128,2)</f>
        <v>0</v>
      </c>
      <c r="N128" s="432"/>
      <c r="O128" s="432"/>
      <c r="P128" s="432"/>
      <c r="Q128" s="99" t="s">
        <v>1595</v>
      </c>
      <c r="R128" s="16"/>
      <c r="S128" s="157"/>
      <c r="T128" s="158" t="s">
        <v>1515</v>
      </c>
      <c r="W128" s="159">
        <v>1.1299999999999999E-3</v>
      </c>
      <c r="X128" s="159">
        <f>$W$128*$J$128</f>
        <v>0</v>
      </c>
      <c r="Y128" s="159">
        <v>0</v>
      </c>
      <c r="Z128" s="160">
        <f>$Y$128*$J$128</f>
        <v>0</v>
      </c>
      <c r="AN128" s="63" t="s">
        <v>1582</v>
      </c>
      <c r="AP128" s="63" t="s">
        <v>1578</v>
      </c>
      <c r="AQ128" s="63" t="s">
        <v>1536</v>
      </c>
      <c r="AU128" s="63" t="s">
        <v>1577</v>
      </c>
      <c r="BA128" s="107">
        <f>IF($T$128="základní",$M$128,0)</f>
        <v>0</v>
      </c>
      <c r="BB128" s="107">
        <f>IF($T$128="snížená",$M$128,0)</f>
        <v>0</v>
      </c>
      <c r="BC128" s="107">
        <f>IF($T$128="zákl. přenesená",$M$128,0)</f>
        <v>0</v>
      </c>
      <c r="BD128" s="107">
        <f>IF($T$128="sníž. přenesená",$M$128,0)</f>
        <v>0</v>
      </c>
      <c r="BE128" s="107">
        <f>IF($T$128="nulová",$M$128,0)</f>
        <v>0</v>
      </c>
      <c r="BF128" s="63" t="s">
        <v>1501</v>
      </c>
      <c r="BG128" s="107">
        <f>ROUND($K$128*$J$128,2)</f>
        <v>0</v>
      </c>
      <c r="BH128" s="63" t="s">
        <v>1582</v>
      </c>
      <c r="BI128" s="63" t="s">
        <v>1780</v>
      </c>
    </row>
    <row r="129" spans="1:61" s="3" customFormat="1" ht="15.75" hidden="1" customHeight="1">
      <c r="A129" s="16"/>
      <c r="B129" s="171"/>
      <c r="C129" s="171"/>
      <c r="D129" s="172"/>
      <c r="E129" s="445"/>
      <c r="F129" s="450"/>
      <c r="G129" s="450"/>
      <c r="H129" s="450"/>
      <c r="I129" s="171"/>
      <c r="J129" s="173"/>
      <c r="K129" s="451"/>
      <c r="L129" s="450"/>
      <c r="M129" s="452">
        <f>ROUND($K$129*$J$129,2)</f>
        <v>0</v>
      </c>
      <c r="N129" s="432"/>
      <c r="O129" s="432"/>
      <c r="P129" s="432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N129" s="63" t="s">
        <v>1654</v>
      </c>
      <c r="AP129" s="63" t="s">
        <v>1651</v>
      </c>
      <c r="AQ129" s="63" t="s">
        <v>1536</v>
      </c>
      <c r="AU129" s="63" t="s">
        <v>1577</v>
      </c>
      <c r="BA129" s="107">
        <f>IF($T$129="základní",$M$129,0)</f>
        <v>0</v>
      </c>
      <c r="BB129" s="107">
        <f>IF($T$129="snížená",$M$129,0)</f>
        <v>0</v>
      </c>
      <c r="BC129" s="107">
        <f>IF($T$129="zákl. přenesená",$M$129,0)</f>
        <v>0</v>
      </c>
      <c r="BD129" s="107">
        <f>IF($T$129="sníž. přenesená",$M$129,0)</f>
        <v>0</v>
      </c>
      <c r="BE129" s="107">
        <f>IF($T$129="nulová",$M$129,0)</f>
        <v>0</v>
      </c>
      <c r="BF129" s="63" t="s">
        <v>1501</v>
      </c>
      <c r="BG129" s="107">
        <f>ROUND($K$129*$J$129,2)</f>
        <v>0</v>
      </c>
      <c r="BH129" s="63" t="s">
        <v>1582</v>
      </c>
      <c r="BI129" s="63" t="s">
        <v>1784</v>
      </c>
    </row>
    <row r="130" spans="1:61" s="3" customFormat="1" ht="27" hidden="1" customHeight="1">
      <c r="A130" s="16"/>
      <c r="B130" s="100"/>
      <c r="C130" s="100"/>
      <c r="D130" s="98"/>
      <c r="E130" s="431"/>
      <c r="F130" s="432"/>
      <c r="G130" s="432"/>
      <c r="H130" s="432"/>
      <c r="I130" s="100"/>
      <c r="J130" s="101"/>
      <c r="K130" s="446"/>
      <c r="L130" s="432"/>
      <c r="M130" s="383">
        <f>ROUND($K$130*$J$130,2)</f>
        <v>0</v>
      </c>
      <c r="N130" s="432"/>
      <c r="O130" s="432"/>
      <c r="P130" s="432"/>
      <c r="Q130" s="99"/>
      <c r="R130" s="16"/>
      <c r="S130" s="157"/>
      <c r="T130" s="158" t="s">
        <v>1515</v>
      </c>
      <c r="W130" s="159">
        <v>1</v>
      </c>
      <c r="X130" s="159">
        <f>$W$130*$J$130</f>
        <v>0</v>
      </c>
      <c r="Y130" s="159">
        <v>0</v>
      </c>
      <c r="Z130" s="160">
        <f>$Y$130*$J$130</f>
        <v>0</v>
      </c>
      <c r="AN130" s="63" t="s">
        <v>1582</v>
      </c>
      <c r="AP130" s="63" t="s">
        <v>1578</v>
      </c>
      <c r="AQ130" s="63" t="s">
        <v>1536</v>
      </c>
      <c r="AU130" s="63" t="s">
        <v>1577</v>
      </c>
      <c r="BA130" s="107">
        <f>IF($T$130="základní",$M$130,0)</f>
        <v>0</v>
      </c>
      <c r="BB130" s="107">
        <f>IF($T$130="snížená",$M$130,0)</f>
        <v>0</v>
      </c>
      <c r="BC130" s="107">
        <f>IF($T$130="zákl. přenesená",$M$130,0)</f>
        <v>0</v>
      </c>
      <c r="BD130" s="107">
        <f>IF($T$130="sníž. přenesená",$M$130,0)</f>
        <v>0</v>
      </c>
      <c r="BE130" s="107">
        <f>IF($T$130="nulová",$M$130,0)</f>
        <v>0</v>
      </c>
      <c r="BF130" s="63" t="s">
        <v>1501</v>
      </c>
      <c r="BG130" s="107">
        <f>ROUND($K$130*$J$130,2)</f>
        <v>0</v>
      </c>
      <c r="BH130" s="63" t="s">
        <v>1582</v>
      </c>
      <c r="BI130" s="63" t="s">
        <v>1788</v>
      </c>
    </row>
    <row r="131" spans="1:61" s="3" customFormat="1" ht="27" hidden="1" customHeight="1">
      <c r="A131" s="16"/>
      <c r="B131" s="100"/>
      <c r="C131" s="100"/>
      <c r="D131" s="98"/>
      <c r="E131" s="431"/>
      <c r="F131" s="432"/>
      <c r="G131" s="432"/>
      <c r="H131" s="432"/>
      <c r="I131" s="100"/>
      <c r="J131" s="101"/>
      <c r="K131" s="446"/>
      <c r="L131" s="432"/>
      <c r="M131" s="383">
        <f>ROUND($K$131*$J$131,2)</f>
        <v>0</v>
      </c>
      <c r="N131" s="432"/>
      <c r="O131" s="432"/>
      <c r="P131" s="432"/>
      <c r="Q131" s="99" t="s">
        <v>1595</v>
      </c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N131" s="63" t="s">
        <v>1582</v>
      </c>
      <c r="AP131" s="63" t="s">
        <v>1578</v>
      </c>
      <c r="AQ131" s="63" t="s">
        <v>1536</v>
      </c>
      <c r="AU131" s="63" t="s">
        <v>1577</v>
      </c>
      <c r="BA131" s="107">
        <f>IF($T$131="základní",$M$131,0)</f>
        <v>0</v>
      </c>
      <c r="BB131" s="107">
        <f>IF($T$131="snížená",$M$131,0)</f>
        <v>0</v>
      </c>
      <c r="BC131" s="107">
        <f>IF($T$131="zákl. přenesená",$M$131,0)</f>
        <v>0</v>
      </c>
      <c r="BD131" s="107">
        <f>IF($T$131="sníž. přenesená",$M$131,0)</f>
        <v>0</v>
      </c>
      <c r="BE131" s="107">
        <f>IF($T$131="nulová",$M$131,0)</f>
        <v>0</v>
      </c>
      <c r="BF131" s="63" t="s">
        <v>1501</v>
      </c>
      <c r="BG131" s="107">
        <f>ROUND($K$131*$J$131,2)</f>
        <v>0</v>
      </c>
      <c r="BH131" s="63" t="s">
        <v>1582</v>
      </c>
      <c r="BI131" s="63" t="s">
        <v>1791</v>
      </c>
    </row>
    <row r="132" spans="1:61" s="87" customFormat="1" ht="30.75" hidden="1" customHeight="1">
      <c r="A132" s="149"/>
      <c r="C132" s="156" t="s">
        <v>323</v>
      </c>
      <c r="M132" s="447">
        <f>$BG$132</f>
        <v>0</v>
      </c>
      <c r="N132" s="448"/>
      <c r="O132" s="448"/>
      <c r="P132" s="448"/>
      <c r="R132" s="149"/>
      <c r="S132" s="151"/>
      <c r="V132" s="152">
        <f>SUM($V$133:$V$152)</f>
        <v>0</v>
      </c>
      <c r="X132" s="152">
        <f>SUM($X$133:$X$152)</f>
        <v>7.2550000000000003E-2</v>
      </c>
      <c r="Z132" s="153">
        <f>SUM($Z$133:$Z$152)</f>
        <v>0</v>
      </c>
      <c r="AN132" s="154" t="s">
        <v>1536</v>
      </c>
      <c r="AP132" s="154" t="s">
        <v>1530</v>
      </c>
      <c r="AQ132" s="154" t="s">
        <v>1501</v>
      </c>
      <c r="AU132" s="154" t="s">
        <v>1577</v>
      </c>
      <c r="BG132" s="155">
        <f>SUM($BG$133:$BG$152)</f>
        <v>0</v>
      </c>
    </row>
    <row r="133" spans="1:61" s="3" customFormat="1" ht="15.75" hidden="1" customHeight="1">
      <c r="A133" s="16"/>
      <c r="B133" s="100">
        <v>1</v>
      </c>
      <c r="C133" s="161" t="s">
        <v>1651</v>
      </c>
      <c r="D133" s="162" t="s">
        <v>1317</v>
      </c>
      <c r="E133" s="449" t="s">
        <v>1318</v>
      </c>
      <c r="F133" s="432"/>
      <c r="G133" s="432"/>
      <c r="H133" s="432"/>
      <c r="I133" s="161" t="s">
        <v>1594</v>
      </c>
      <c r="J133" s="101">
        <v>1</v>
      </c>
      <c r="K133" s="446"/>
      <c r="L133" s="432"/>
      <c r="M133" s="383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1.48E-3</v>
      </c>
      <c r="X133" s="159">
        <f>$W$133*$J$133</f>
        <v>1.48E-3</v>
      </c>
      <c r="Y133" s="159">
        <v>0</v>
      </c>
      <c r="Z133" s="160">
        <f>$Y$133*$J$133</f>
        <v>0</v>
      </c>
      <c r="AN133" s="63" t="s">
        <v>1582</v>
      </c>
      <c r="AP133" s="63" t="s">
        <v>1578</v>
      </c>
      <c r="AQ133" s="63" t="s">
        <v>1536</v>
      </c>
      <c r="AU133" s="63" t="s">
        <v>1577</v>
      </c>
      <c r="BA133" s="107">
        <f>IF($T$133="základní",$M$133,0)</f>
        <v>0</v>
      </c>
      <c r="BB133" s="107">
        <f>IF($T$133="snížená",$M$133,0)</f>
        <v>0</v>
      </c>
      <c r="BC133" s="107">
        <f>IF($T$133="zákl. přenesená",$M$133,0)</f>
        <v>0</v>
      </c>
      <c r="BD133" s="107">
        <f>IF($T$133="sníž. přenesená",$M$133,0)</f>
        <v>0</v>
      </c>
      <c r="BE133" s="107">
        <f>IF($T$133="nulová",$M$133,0)</f>
        <v>0</v>
      </c>
      <c r="BF133" s="63" t="s">
        <v>1501</v>
      </c>
      <c r="BG133" s="107">
        <f>ROUND($K$133*$J$133,2)</f>
        <v>0</v>
      </c>
      <c r="BH133" s="63" t="s">
        <v>1582</v>
      </c>
      <c r="BI133" s="63" t="s">
        <v>1794</v>
      </c>
    </row>
    <row r="134" spans="1:61" s="3" customFormat="1" ht="16.5" hidden="1" customHeight="1">
      <c r="A134" s="16"/>
      <c r="B134" s="161">
        <v>2</v>
      </c>
      <c r="C134" s="161" t="s">
        <v>1651</v>
      </c>
      <c r="D134" s="162" t="s">
        <v>334</v>
      </c>
      <c r="E134" s="449" t="s">
        <v>1319</v>
      </c>
      <c r="F134" s="455"/>
      <c r="G134" s="455"/>
      <c r="H134" s="455"/>
      <c r="I134" s="161" t="s">
        <v>1594</v>
      </c>
      <c r="J134" s="167">
        <v>1</v>
      </c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3.7299999999999998E-3</v>
      </c>
      <c r="X134" s="159">
        <f>$W$134*$J$134</f>
        <v>3.7299999999999998E-3</v>
      </c>
      <c r="Y134" s="159">
        <v>0</v>
      </c>
      <c r="Z134" s="160">
        <f>$Y$134*$J$134</f>
        <v>0</v>
      </c>
      <c r="AN134" s="63" t="s">
        <v>1582</v>
      </c>
      <c r="AP134" s="63" t="s">
        <v>1578</v>
      </c>
      <c r="AQ134" s="63" t="s">
        <v>1536</v>
      </c>
      <c r="AU134" s="63" t="s">
        <v>1577</v>
      </c>
      <c r="BA134" s="107">
        <f>IF($T$134="základní",$M$134,0)</f>
        <v>0</v>
      </c>
      <c r="BB134" s="107">
        <f>IF($T$134="snížená",$M$134,0)</f>
        <v>0</v>
      </c>
      <c r="BC134" s="107">
        <f>IF($T$134="zákl. přenesená",$M$134,0)</f>
        <v>0</v>
      </c>
      <c r="BD134" s="107">
        <f>IF($T$134="sníž. přenesená",$M$134,0)</f>
        <v>0</v>
      </c>
      <c r="BE134" s="107">
        <f>IF($T$134="nulová",$M$134,0)</f>
        <v>0</v>
      </c>
      <c r="BF134" s="63" t="s">
        <v>1501</v>
      </c>
      <c r="BG134" s="107">
        <f>ROUND($K$134*$J$134,2)</f>
        <v>0</v>
      </c>
      <c r="BH134" s="63" t="s">
        <v>1582</v>
      </c>
      <c r="BI134" s="63" t="s">
        <v>1806</v>
      </c>
    </row>
    <row r="135" spans="1:61" s="3" customFormat="1" ht="14.25" hidden="1" customHeight="1">
      <c r="A135" s="16"/>
      <c r="B135" s="161">
        <v>3</v>
      </c>
      <c r="C135" s="161" t="s">
        <v>1651</v>
      </c>
      <c r="D135" s="162" t="s">
        <v>1320</v>
      </c>
      <c r="E135" s="449" t="s">
        <v>1321</v>
      </c>
      <c r="F135" s="455"/>
      <c r="G135" s="455"/>
      <c r="H135" s="455"/>
      <c r="I135" s="161" t="s">
        <v>1594</v>
      </c>
      <c r="J135" s="167">
        <v>1</v>
      </c>
      <c r="K135" s="446"/>
      <c r="L135" s="432"/>
      <c r="M135" s="383">
        <f>ROUND($K$135*$J$135,2)</f>
        <v>0</v>
      </c>
      <c r="N135" s="432"/>
      <c r="O135" s="432"/>
      <c r="P135" s="432"/>
      <c r="Q135" s="99"/>
      <c r="R135" s="16"/>
      <c r="S135" s="157"/>
      <c r="T135" s="158" t="s">
        <v>1515</v>
      </c>
      <c r="W135" s="159">
        <v>4.3600000000000002E-3</v>
      </c>
      <c r="X135" s="159">
        <f>$W$135*$J$135</f>
        <v>4.3600000000000002E-3</v>
      </c>
      <c r="Y135" s="159">
        <v>0</v>
      </c>
      <c r="Z135" s="160">
        <f>$Y$135*$J$135</f>
        <v>0</v>
      </c>
      <c r="AN135" s="63" t="s">
        <v>1582</v>
      </c>
      <c r="AP135" s="63" t="s">
        <v>1578</v>
      </c>
      <c r="AQ135" s="63" t="s">
        <v>1536</v>
      </c>
      <c r="AU135" s="63" t="s">
        <v>1577</v>
      </c>
      <c r="BA135" s="107">
        <f>IF($T$135="základní",$M$135,0)</f>
        <v>0</v>
      </c>
      <c r="BB135" s="107">
        <f>IF($T$135="snížená",$M$135,0)</f>
        <v>0</v>
      </c>
      <c r="BC135" s="107">
        <f>IF($T$135="zákl. přenesená",$M$135,0)</f>
        <v>0</v>
      </c>
      <c r="BD135" s="107">
        <f>IF($T$135="sníž. přenesená",$M$135,0)</f>
        <v>0</v>
      </c>
      <c r="BE135" s="107">
        <f>IF($T$135="nulová",$M$135,0)</f>
        <v>0</v>
      </c>
      <c r="BF135" s="63" t="s">
        <v>1501</v>
      </c>
      <c r="BG135" s="107">
        <f>ROUND($K$135*$J$135,2)</f>
        <v>0</v>
      </c>
      <c r="BH135" s="63" t="s">
        <v>1582</v>
      </c>
      <c r="BI135" s="63" t="s">
        <v>286</v>
      </c>
    </row>
    <row r="136" spans="1:61" s="3" customFormat="1" ht="14.25" hidden="1" customHeight="1">
      <c r="A136" s="16"/>
      <c r="B136" s="161">
        <v>4</v>
      </c>
      <c r="C136" s="161" t="s">
        <v>1651</v>
      </c>
      <c r="D136" s="162" t="s">
        <v>1322</v>
      </c>
      <c r="E136" s="391" t="s">
        <v>1323</v>
      </c>
      <c r="F136" s="392"/>
      <c r="G136" s="392"/>
      <c r="H136" s="394"/>
      <c r="I136" s="161" t="s">
        <v>1648</v>
      </c>
      <c r="J136" s="167">
        <v>15</v>
      </c>
      <c r="K136" s="453"/>
      <c r="L136" s="454"/>
      <c r="M136" s="383">
        <f t="shared" ref="M136:M145" si="1">ROUND($K$135*$J$135,2)</f>
        <v>0</v>
      </c>
      <c r="N136" s="432"/>
      <c r="O136" s="432"/>
      <c r="P136" s="432"/>
      <c r="Q136" s="99"/>
      <c r="R136" s="16"/>
      <c r="S136" s="157"/>
      <c r="T136" s="158"/>
      <c r="W136" s="159"/>
      <c r="X136" s="159"/>
      <c r="Y136" s="159"/>
      <c r="Z136" s="160"/>
      <c r="AN136" s="63"/>
      <c r="AP136" s="63"/>
      <c r="AQ136" s="63"/>
      <c r="AU136" s="63"/>
      <c r="BA136" s="107"/>
      <c r="BB136" s="107"/>
      <c r="BC136" s="107"/>
      <c r="BD136" s="107"/>
      <c r="BE136" s="107"/>
      <c r="BF136" s="63"/>
      <c r="BG136" s="107"/>
      <c r="BH136" s="63"/>
      <c r="BI136" s="63"/>
    </row>
    <row r="137" spans="1:61" s="3" customFormat="1" ht="14.25" hidden="1" customHeight="1">
      <c r="A137" s="16"/>
      <c r="B137" s="161">
        <v>5</v>
      </c>
      <c r="C137" s="161" t="s">
        <v>1651</v>
      </c>
      <c r="D137" s="162" t="s">
        <v>1223</v>
      </c>
      <c r="E137" s="391" t="s">
        <v>1324</v>
      </c>
      <c r="F137" s="392"/>
      <c r="G137" s="392"/>
      <c r="H137" s="394"/>
      <c r="I137" s="161" t="s">
        <v>1648</v>
      </c>
      <c r="J137" s="167">
        <v>10</v>
      </c>
      <c r="K137" s="453"/>
      <c r="L137" s="454"/>
      <c r="M137" s="383">
        <f t="shared" si="1"/>
        <v>0</v>
      </c>
      <c r="N137" s="432"/>
      <c r="O137" s="432"/>
      <c r="P137" s="432"/>
      <c r="Q137" s="99"/>
      <c r="R137" s="16"/>
      <c r="S137" s="157"/>
      <c r="T137" s="158"/>
      <c r="W137" s="159"/>
      <c r="X137" s="159"/>
      <c r="Y137" s="159"/>
      <c r="Z137" s="160"/>
      <c r="AN137" s="63"/>
      <c r="AP137" s="63"/>
      <c r="AQ137" s="63"/>
      <c r="AU137" s="63"/>
      <c r="BA137" s="107"/>
      <c r="BB137" s="107"/>
      <c r="BC137" s="107"/>
      <c r="BD137" s="107"/>
      <c r="BE137" s="107"/>
      <c r="BF137" s="63"/>
      <c r="BG137" s="107"/>
      <c r="BH137" s="63"/>
      <c r="BI137" s="63"/>
    </row>
    <row r="138" spans="1:61" s="3" customFormat="1" ht="14.25" hidden="1" customHeight="1">
      <c r="A138" s="16"/>
      <c r="B138" s="161">
        <v>6</v>
      </c>
      <c r="C138" s="161" t="s">
        <v>1651</v>
      </c>
      <c r="D138" s="162" t="s">
        <v>1235</v>
      </c>
      <c r="E138" s="391" t="s">
        <v>1325</v>
      </c>
      <c r="F138" s="392"/>
      <c r="G138" s="392"/>
      <c r="H138" s="394"/>
      <c r="I138" s="161" t="s">
        <v>1648</v>
      </c>
      <c r="J138" s="167">
        <v>10</v>
      </c>
      <c r="K138" s="164"/>
      <c r="L138" s="165"/>
      <c r="M138" s="383">
        <f t="shared" si="1"/>
        <v>0</v>
      </c>
      <c r="N138" s="432"/>
      <c r="O138" s="432"/>
      <c r="P138" s="432"/>
      <c r="Q138" s="99"/>
      <c r="R138" s="16"/>
      <c r="S138" s="157"/>
      <c r="T138" s="158"/>
      <c r="W138" s="159"/>
      <c r="X138" s="159"/>
      <c r="Y138" s="159"/>
      <c r="Z138" s="160"/>
      <c r="AN138" s="63"/>
      <c r="AP138" s="63"/>
      <c r="AQ138" s="63"/>
      <c r="AU138" s="63"/>
      <c r="BA138" s="107"/>
      <c r="BB138" s="107"/>
      <c r="BC138" s="107"/>
      <c r="BD138" s="107"/>
      <c r="BE138" s="107"/>
      <c r="BF138" s="63"/>
      <c r="BG138" s="107"/>
      <c r="BH138" s="63"/>
      <c r="BI138" s="63"/>
    </row>
    <row r="139" spans="1:61" s="3" customFormat="1" ht="14.25" hidden="1" customHeight="1">
      <c r="A139" s="16"/>
      <c r="B139" s="161">
        <v>7</v>
      </c>
      <c r="C139" s="161" t="s">
        <v>1651</v>
      </c>
      <c r="D139" s="162" t="s">
        <v>1243</v>
      </c>
      <c r="E139" s="391" t="s">
        <v>1326</v>
      </c>
      <c r="F139" s="392"/>
      <c r="G139" s="392"/>
      <c r="H139" s="394"/>
      <c r="I139" s="161" t="s">
        <v>1648</v>
      </c>
      <c r="J139" s="167">
        <v>12</v>
      </c>
      <c r="K139" s="164"/>
      <c r="L139" s="165"/>
      <c r="M139" s="383">
        <f t="shared" si="1"/>
        <v>0</v>
      </c>
      <c r="N139" s="432"/>
      <c r="O139" s="432"/>
      <c r="P139" s="432"/>
      <c r="Q139" s="99"/>
      <c r="R139" s="16"/>
      <c r="S139" s="157"/>
      <c r="T139" s="158"/>
      <c r="W139" s="159"/>
      <c r="X139" s="159"/>
      <c r="Y139" s="159"/>
      <c r="Z139" s="160"/>
      <c r="AN139" s="63"/>
      <c r="AP139" s="63"/>
      <c r="AQ139" s="63"/>
      <c r="AU139" s="63"/>
      <c r="BA139" s="107"/>
      <c r="BB139" s="107"/>
      <c r="BC139" s="107"/>
      <c r="BD139" s="107"/>
      <c r="BE139" s="107"/>
      <c r="BF139" s="63"/>
      <c r="BG139" s="107"/>
      <c r="BH139" s="63"/>
      <c r="BI139" s="63"/>
    </row>
    <row r="140" spans="1:61" s="3" customFormat="1" ht="14.25" hidden="1" customHeight="1">
      <c r="A140" s="16"/>
      <c r="B140" s="161">
        <v>8</v>
      </c>
      <c r="C140" s="161" t="s">
        <v>1651</v>
      </c>
      <c r="D140" s="162" t="s">
        <v>1254</v>
      </c>
      <c r="E140" s="391" t="s">
        <v>1327</v>
      </c>
      <c r="F140" s="392"/>
      <c r="G140" s="392"/>
      <c r="H140" s="394"/>
      <c r="I140" s="161" t="s">
        <v>1648</v>
      </c>
      <c r="J140" s="167">
        <v>10</v>
      </c>
      <c r="K140" s="164"/>
      <c r="L140" s="165"/>
      <c r="M140" s="383">
        <f t="shared" si="1"/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N140" s="63"/>
      <c r="AP140" s="63"/>
      <c r="AQ140" s="63"/>
      <c r="AU140" s="63"/>
      <c r="BA140" s="107"/>
      <c r="BB140" s="107"/>
      <c r="BC140" s="107"/>
      <c r="BD140" s="107"/>
      <c r="BE140" s="107"/>
      <c r="BF140" s="63"/>
      <c r="BG140" s="107"/>
      <c r="BH140" s="63"/>
      <c r="BI140" s="63"/>
    </row>
    <row r="141" spans="1:61" s="3" customFormat="1" ht="14.25" hidden="1" customHeight="1">
      <c r="A141" s="16"/>
      <c r="B141" s="161">
        <v>9</v>
      </c>
      <c r="C141" s="161" t="s">
        <v>1651</v>
      </c>
      <c r="D141" s="162" t="s">
        <v>1261</v>
      </c>
      <c r="E141" s="391" t="s">
        <v>1328</v>
      </c>
      <c r="F141" s="392"/>
      <c r="G141" s="392"/>
      <c r="H141" s="394"/>
      <c r="I141" s="161" t="s">
        <v>1648</v>
      </c>
      <c r="J141" s="167">
        <v>30</v>
      </c>
      <c r="K141" s="164"/>
      <c r="L141" s="165"/>
      <c r="M141" s="383">
        <f t="shared" si="1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N141" s="63"/>
      <c r="AP141" s="63"/>
      <c r="AQ141" s="63"/>
      <c r="AU141" s="63"/>
      <c r="BA141" s="107"/>
      <c r="BB141" s="107"/>
      <c r="BC141" s="107"/>
      <c r="BD141" s="107"/>
      <c r="BE141" s="107"/>
      <c r="BF141" s="63"/>
      <c r="BG141" s="107"/>
      <c r="BH141" s="63"/>
      <c r="BI141" s="63"/>
    </row>
    <row r="142" spans="1:61" s="3" customFormat="1" ht="14.25" hidden="1" customHeight="1">
      <c r="A142" s="16"/>
      <c r="B142" s="161">
        <v>10</v>
      </c>
      <c r="C142" s="161" t="s">
        <v>1651</v>
      </c>
      <c r="D142" s="162" t="s">
        <v>1265</v>
      </c>
      <c r="E142" s="391" t="s">
        <v>1329</v>
      </c>
      <c r="F142" s="392"/>
      <c r="G142" s="392"/>
      <c r="H142" s="394"/>
      <c r="I142" s="161" t="s">
        <v>1648</v>
      </c>
      <c r="J142" s="167">
        <v>40</v>
      </c>
      <c r="K142" s="164"/>
      <c r="L142" s="165"/>
      <c r="M142" s="383">
        <f t="shared" si="1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N142" s="63"/>
      <c r="AP142" s="63"/>
      <c r="AQ142" s="63"/>
      <c r="AU142" s="63"/>
      <c r="BA142" s="107"/>
      <c r="BB142" s="107"/>
      <c r="BC142" s="107"/>
      <c r="BD142" s="107"/>
      <c r="BE142" s="107"/>
      <c r="BF142" s="63"/>
      <c r="BG142" s="107"/>
      <c r="BH142" s="63"/>
      <c r="BI142" s="63"/>
    </row>
    <row r="143" spans="1:61" s="3" customFormat="1" ht="14.25" hidden="1" customHeight="1">
      <c r="A143" s="16"/>
      <c r="B143" s="161">
        <v>11</v>
      </c>
      <c r="C143" s="161" t="s">
        <v>1651</v>
      </c>
      <c r="D143" s="162" t="s">
        <v>1269</v>
      </c>
      <c r="E143" s="391" t="s">
        <v>1330</v>
      </c>
      <c r="F143" s="392"/>
      <c r="G143" s="392"/>
      <c r="H143" s="394"/>
      <c r="I143" s="161" t="s">
        <v>1648</v>
      </c>
      <c r="J143" s="167">
        <v>20</v>
      </c>
      <c r="K143" s="453"/>
      <c r="L143" s="454"/>
      <c r="M143" s="383">
        <f t="shared" si="1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N143" s="63"/>
      <c r="AP143" s="63"/>
      <c r="AQ143" s="63"/>
      <c r="AU143" s="63"/>
      <c r="BA143" s="107"/>
      <c r="BB143" s="107"/>
      <c r="BC143" s="107"/>
      <c r="BD143" s="107"/>
      <c r="BE143" s="107"/>
      <c r="BF143" s="63"/>
      <c r="BG143" s="107"/>
      <c r="BH143" s="63"/>
      <c r="BI143" s="63"/>
    </row>
    <row r="144" spans="1:61" s="3" customFormat="1" ht="14.25" hidden="1" customHeight="1">
      <c r="A144" s="16"/>
      <c r="B144" s="161">
        <v>12</v>
      </c>
      <c r="C144" s="161" t="s">
        <v>1651</v>
      </c>
      <c r="D144" s="162" t="s">
        <v>1277</v>
      </c>
      <c r="E144" s="391" t="s">
        <v>1331</v>
      </c>
      <c r="F144" s="392"/>
      <c r="G144" s="392"/>
      <c r="H144" s="394"/>
      <c r="I144" s="161" t="s">
        <v>1648</v>
      </c>
      <c r="J144" s="167">
        <v>10</v>
      </c>
      <c r="K144" s="453"/>
      <c r="L144" s="454"/>
      <c r="M144" s="383">
        <f t="shared" si="1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N144" s="63"/>
      <c r="AP144" s="63"/>
      <c r="AQ144" s="63"/>
      <c r="AU144" s="63"/>
      <c r="BA144" s="107"/>
      <c r="BB144" s="107"/>
      <c r="BC144" s="107"/>
      <c r="BD144" s="107"/>
      <c r="BE144" s="107"/>
      <c r="BF144" s="63"/>
      <c r="BG144" s="107"/>
      <c r="BH144" s="63"/>
      <c r="BI144" s="63"/>
    </row>
    <row r="145" spans="1:61" s="3" customFormat="1" ht="14.25" hidden="1" customHeight="1">
      <c r="A145" s="16"/>
      <c r="B145" s="161">
        <v>13</v>
      </c>
      <c r="C145" s="161" t="s">
        <v>1651</v>
      </c>
      <c r="D145" s="162" t="s">
        <v>1281</v>
      </c>
      <c r="E145" s="391" t="s">
        <v>1332</v>
      </c>
      <c r="F145" s="392"/>
      <c r="G145" s="392"/>
      <c r="H145" s="394"/>
      <c r="I145" s="161" t="s">
        <v>1594</v>
      </c>
      <c r="J145" s="167">
        <v>1</v>
      </c>
      <c r="K145" s="453"/>
      <c r="L145" s="454"/>
      <c r="M145" s="383">
        <f t="shared" si="1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N145" s="63"/>
      <c r="AP145" s="63"/>
      <c r="AQ145" s="63"/>
      <c r="AU145" s="63"/>
      <c r="BA145" s="107"/>
      <c r="BB145" s="107"/>
      <c r="BC145" s="107"/>
      <c r="BD145" s="107"/>
      <c r="BE145" s="107"/>
      <c r="BF145" s="63"/>
      <c r="BG145" s="107"/>
      <c r="BH145" s="63"/>
      <c r="BI145" s="63"/>
    </row>
    <row r="146" spans="1:61" s="3" customFormat="1" ht="16.5" hidden="1" customHeight="1">
      <c r="A146" s="16"/>
      <c r="B146" s="161">
        <v>14</v>
      </c>
      <c r="C146" s="161" t="s">
        <v>1651</v>
      </c>
      <c r="D146" s="162" t="s">
        <v>1333</v>
      </c>
      <c r="E146" s="391" t="s">
        <v>1334</v>
      </c>
      <c r="F146" s="392"/>
      <c r="G146" s="392"/>
      <c r="H146" s="394"/>
      <c r="I146" s="161" t="s">
        <v>1594</v>
      </c>
      <c r="J146" s="167">
        <v>2</v>
      </c>
      <c r="K146" s="446"/>
      <c r="L146" s="432"/>
      <c r="M146" s="383">
        <f>ROUND($K$146*$J$146,2)</f>
        <v>0</v>
      </c>
      <c r="N146" s="432"/>
      <c r="O146" s="432"/>
      <c r="P146" s="432"/>
      <c r="Q146" s="99"/>
      <c r="R146" s="16"/>
      <c r="S146" s="157"/>
      <c r="T146" s="158" t="s">
        <v>1515</v>
      </c>
      <c r="W146" s="159">
        <v>1.14E-3</v>
      </c>
      <c r="X146" s="159">
        <f>$W$146*$J$146</f>
        <v>2.2799999999999999E-3</v>
      </c>
      <c r="Y146" s="159">
        <v>0</v>
      </c>
      <c r="Z146" s="160">
        <f>$Y$146*$J$146</f>
        <v>0</v>
      </c>
      <c r="AN146" s="63" t="s">
        <v>1582</v>
      </c>
      <c r="AP146" s="63" t="s">
        <v>1578</v>
      </c>
      <c r="AQ146" s="63" t="s">
        <v>1536</v>
      </c>
      <c r="AU146" s="63" t="s">
        <v>1577</v>
      </c>
      <c r="BA146" s="107">
        <f>IF($T$146="základní",$M$146,0)</f>
        <v>0</v>
      </c>
      <c r="BB146" s="107">
        <f>IF($T$146="snížená",$M$146,0)</f>
        <v>0</v>
      </c>
      <c r="BC146" s="107">
        <f>IF($T$146="zákl. přenesená",$M$146,0)</f>
        <v>0</v>
      </c>
      <c r="BD146" s="107">
        <f>IF($T$146="sníž. přenesená",$M$146,0)</f>
        <v>0</v>
      </c>
      <c r="BE146" s="107">
        <f>IF($T$146="nulová",$M$146,0)</f>
        <v>0</v>
      </c>
      <c r="BF146" s="63" t="s">
        <v>1501</v>
      </c>
      <c r="BG146" s="107">
        <f>ROUND($K$146*$J$146,2)</f>
        <v>0</v>
      </c>
      <c r="BH146" s="63" t="s">
        <v>1582</v>
      </c>
      <c r="BI146" s="63" t="s">
        <v>1838</v>
      </c>
    </row>
    <row r="147" spans="1:61" s="3" customFormat="1" ht="15.75" hidden="1" customHeight="1">
      <c r="A147" s="16"/>
      <c r="B147" s="161">
        <v>15</v>
      </c>
      <c r="C147" s="161" t="s">
        <v>1651</v>
      </c>
      <c r="D147" s="162" t="s">
        <v>1291</v>
      </c>
      <c r="E147" s="391" t="s">
        <v>1335</v>
      </c>
      <c r="F147" s="392"/>
      <c r="G147" s="392"/>
      <c r="H147" s="394"/>
      <c r="I147" s="161" t="s">
        <v>1648</v>
      </c>
      <c r="J147" s="167">
        <v>20</v>
      </c>
      <c r="K147" s="446"/>
      <c r="L147" s="432"/>
      <c r="M147" s="383">
        <f>ROUND($K$147*$J$147,2)</f>
        <v>0</v>
      </c>
      <c r="N147" s="432"/>
      <c r="O147" s="432"/>
      <c r="P147" s="432"/>
      <c r="Q147" s="99"/>
      <c r="R147" s="16"/>
      <c r="S147" s="157"/>
      <c r="T147" s="158" t="s">
        <v>1515</v>
      </c>
      <c r="W147" s="159">
        <v>1.49E-3</v>
      </c>
      <c r="X147" s="159">
        <f>$W$147*$J$147</f>
        <v>2.98E-2</v>
      </c>
      <c r="Y147" s="159">
        <v>0</v>
      </c>
      <c r="Z147" s="160">
        <f>$Y$147*$J$147</f>
        <v>0</v>
      </c>
      <c r="AN147" s="63" t="s">
        <v>1582</v>
      </c>
      <c r="AP147" s="63" t="s">
        <v>1578</v>
      </c>
      <c r="AQ147" s="63" t="s">
        <v>1536</v>
      </c>
      <c r="AU147" s="63" t="s">
        <v>1577</v>
      </c>
      <c r="BA147" s="107">
        <f>IF($T$147="základní",$M$147,0)</f>
        <v>0</v>
      </c>
      <c r="BB147" s="107">
        <f>IF($T$147="snížená",$M$147,0)</f>
        <v>0</v>
      </c>
      <c r="BC147" s="107">
        <f>IF($T$147="zákl. přenesená",$M$147,0)</f>
        <v>0</v>
      </c>
      <c r="BD147" s="107">
        <f>IF($T$147="sníž. přenesená",$M$147,0)</f>
        <v>0</v>
      </c>
      <c r="BE147" s="107">
        <f>IF($T$147="nulová",$M$147,0)</f>
        <v>0</v>
      </c>
      <c r="BF147" s="63" t="s">
        <v>1501</v>
      </c>
      <c r="BG147" s="107">
        <f>ROUND($K$147*$J$147,2)</f>
        <v>0</v>
      </c>
      <c r="BH147" s="63" t="s">
        <v>1582</v>
      </c>
      <c r="BI147" s="63" t="s">
        <v>290</v>
      </c>
    </row>
    <row r="148" spans="1:61" s="3" customFormat="1" ht="18" hidden="1" customHeight="1">
      <c r="A148" s="16"/>
      <c r="B148" s="161">
        <v>16</v>
      </c>
      <c r="C148" s="161" t="s">
        <v>1651</v>
      </c>
      <c r="D148" s="162" t="s">
        <v>1295</v>
      </c>
      <c r="E148" s="391" t="s">
        <v>1336</v>
      </c>
      <c r="F148" s="392"/>
      <c r="G148" s="392"/>
      <c r="H148" s="394"/>
      <c r="I148" s="161" t="s">
        <v>1648</v>
      </c>
      <c r="J148" s="167">
        <v>10</v>
      </c>
      <c r="K148" s="446"/>
      <c r="L148" s="432"/>
      <c r="M148" s="383">
        <f>ROUND($K$148*$J$148,2)</f>
        <v>0</v>
      </c>
      <c r="N148" s="432"/>
      <c r="O148" s="432"/>
      <c r="P148" s="432"/>
      <c r="Q148" s="99"/>
      <c r="R148" s="16"/>
      <c r="S148" s="157"/>
      <c r="T148" s="158" t="s">
        <v>1515</v>
      </c>
      <c r="W148" s="159">
        <v>1.7600000000000001E-3</v>
      </c>
      <c r="X148" s="159">
        <f>$W$148*$J$148</f>
        <v>1.7600000000000001E-2</v>
      </c>
      <c r="Y148" s="159">
        <v>0</v>
      </c>
      <c r="Z148" s="160">
        <f>$Y$148*$J$148</f>
        <v>0</v>
      </c>
      <c r="AN148" s="63" t="s">
        <v>1582</v>
      </c>
      <c r="AP148" s="63" t="s">
        <v>1578</v>
      </c>
      <c r="AQ148" s="63" t="s">
        <v>1536</v>
      </c>
      <c r="AU148" s="63" t="s">
        <v>1577</v>
      </c>
      <c r="BA148" s="107">
        <f>IF($T$148="základní",$M$148,0)</f>
        <v>0</v>
      </c>
      <c r="BB148" s="107">
        <f>IF($T$148="snížená",$M$148,0)</f>
        <v>0</v>
      </c>
      <c r="BC148" s="107">
        <f>IF($T$148="zákl. přenesená",$M$148,0)</f>
        <v>0</v>
      </c>
      <c r="BD148" s="107">
        <f>IF($T$148="sníž. přenesená",$M$148,0)</f>
        <v>0</v>
      </c>
      <c r="BE148" s="107">
        <f>IF($T$148="nulová",$M$148,0)</f>
        <v>0</v>
      </c>
      <c r="BF148" s="63" t="s">
        <v>1501</v>
      </c>
      <c r="BG148" s="107">
        <f>ROUND($K$148*$J$148,2)</f>
        <v>0</v>
      </c>
      <c r="BH148" s="63" t="s">
        <v>1582</v>
      </c>
      <c r="BI148" s="63" t="s">
        <v>317</v>
      </c>
    </row>
    <row r="149" spans="1:61" s="3" customFormat="1" ht="18" hidden="1" customHeight="1">
      <c r="A149" s="16"/>
      <c r="B149" s="161">
        <v>17</v>
      </c>
      <c r="C149" s="161" t="s">
        <v>1651</v>
      </c>
      <c r="D149" s="162" t="s">
        <v>1299</v>
      </c>
      <c r="E149" s="391" t="s">
        <v>1337</v>
      </c>
      <c r="F149" s="392"/>
      <c r="G149" s="392"/>
      <c r="H149" s="394"/>
      <c r="I149" s="161" t="s">
        <v>1648</v>
      </c>
      <c r="J149" s="167">
        <v>5</v>
      </c>
      <c r="K149" s="453"/>
      <c r="L149" s="454"/>
      <c r="M149" s="383">
        <f>ROUND($K$148*$J$148,2)</f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N149" s="63"/>
      <c r="AP149" s="63"/>
      <c r="AQ149" s="63"/>
      <c r="AU149" s="63"/>
      <c r="BA149" s="107"/>
      <c r="BB149" s="107"/>
      <c r="BC149" s="107"/>
      <c r="BD149" s="107"/>
      <c r="BE149" s="107"/>
      <c r="BF149" s="63"/>
      <c r="BG149" s="107"/>
      <c r="BH149" s="63"/>
      <c r="BI149" s="63"/>
    </row>
    <row r="150" spans="1:61" s="3" customFormat="1" ht="17.25" hidden="1" customHeight="1">
      <c r="A150" s="16"/>
      <c r="B150" s="100">
        <v>18</v>
      </c>
      <c r="C150" s="161" t="s">
        <v>1651</v>
      </c>
      <c r="D150" s="162" t="s">
        <v>1338</v>
      </c>
      <c r="E150" s="449" t="s">
        <v>1339</v>
      </c>
      <c r="F150" s="432"/>
      <c r="G150" s="432"/>
      <c r="H150" s="432"/>
      <c r="I150" s="161" t="s">
        <v>1648</v>
      </c>
      <c r="J150" s="101">
        <v>10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1.33E-3</v>
      </c>
      <c r="X150" s="159">
        <f>$W$150*$J$150</f>
        <v>1.3299999999999999E-2</v>
      </c>
      <c r="Y150" s="159">
        <v>0</v>
      </c>
      <c r="Z150" s="160">
        <f>$Y$150*$J$150</f>
        <v>0</v>
      </c>
      <c r="AN150" s="63" t="s">
        <v>1582</v>
      </c>
      <c r="AP150" s="63" t="s">
        <v>1578</v>
      </c>
      <c r="AQ150" s="63" t="s">
        <v>1536</v>
      </c>
      <c r="AU150" s="63" t="s">
        <v>1577</v>
      </c>
      <c r="BA150" s="107">
        <f>IF($T$150="základní",$M$150,0)</f>
        <v>0</v>
      </c>
      <c r="BB150" s="107">
        <f>IF($T$150="snížená",$M$150,0)</f>
        <v>0</v>
      </c>
      <c r="BC150" s="107">
        <f>IF($T$150="zákl. přenesená",$M$150,0)</f>
        <v>0</v>
      </c>
      <c r="BD150" s="107">
        <f>IF($T$150="sníž. přenesená",$M$150,0)</f>
        <v>0</v>
      </c>
      <c r="BE150" s="107">
        <f>IF($T$150="nulová",$M$150,0)</f>
        <v>0</v>
      </c>
      <c r="BF150" s="63" t="s">
        <v>1501</v>
      </c>
      <c r="BG150" s="107">
        <f>ROUND($K$150*$J$150,2)</f>
        <v>0</v>
      </c>
      <c r="BH150" s="63" t="s">
        <v>1582</v>
      </c>
      <c r="BI150" s="63" t="s">
        <v>1860</v>
      </c>
    </row>
    <row r="151" spans="1:61" s="3" customFormat="1" ht="18" hidden="1" customHeight="1">
      <c r="A151" s="16"/>
      <c r="B151" s="100"/>
      <c r="C151" s="100"/>
      <c r="D151" s="98"/>
      <c r="E151" s="391"/>
      <c r="F151" s="392"/>
      <c r="G151" s="392"/>
      <c r="H151" s="394"/>
      <c r="I151" s="100"/>
      <c r="J151" s="101"/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0</v>
      </c>
      <c r="X151" s="159">
        <f>$W$151*$J$151</f>
        <v>0</v>
      </c>
      <c r="Y151" s="159">
        <v>0</v>
      </c>
      <c r="Z151" s="160">
        <f>$Y$151*$J$151</f>
        <v>0</v>
      </c>
      <c r="AN151" s="63" t="s">
        <v>1582</v>
      </c>
      <c r="AP151" s="63" t="s">
        <v>1578</v>
      </c>
      <c r="AQ151" s="63" t="s">
        <v>1536</v>
      </c>
      <c r="AU151" s="63" t="s">
        <v>1577</v>
      </c>
      <c r="BA151" s="107">
        <f>IF($T$151="základní",$M$151,0)</f>
        <v>0</v>
      </c>
      <c r="BB151" s="107">
        <f>IF($T$151="snížená",$M$151,0)</f>
        <v>0</v>
      </c>
      <c r="BC151" s="107">
        <f>IF($T$151="zákl. přenesená",$M$151,0)</f>
        <v>0</v>
      </c>
      <c r="BD151" s="107">
        <f>IF($T$151="sníž. přenesená",$M$151,0)</f>
        <v>0</v>
      </c>
      <c r="BE151" s="107">
        <f>IF($T$151="nulová",$M$151,0)</f>
        <v>0</v>
      </c>
      <c r="BF151" s="63" t="s">
        <v>1501</v>
      </c>
      <c r="BG151" s="107">
        <f>ROUND($K$151*$J$151,2)</f>
        <v>0</v>
      </c>
      <c r="BH151" s="63" t="s">
        <v>1582</v>
      </c>
      <c r="BI151" s="63" t="s">
        <v>1864</v>
      </c>
    </row>
    <row r="152" spans="1:61" s="3" customFormat="1" ht="15.75" hidden="1" customHeight="1">
      <c r="A152" s="16"/>
      <c r="B152" s="100"/>
      <c r="C152" s="100"/>
      <c r="D152" s="98"/>
      <c r="E152" s="391"/>
      <c r="F152" s="392"/>
      <c r="G152" s="392"/>
      <c r="H152" s="394"/>
      <c r="I152" s="100"/>
      <c r="J152" s="101"/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0</v>
      </c>
      <c r="X152" s="159">
        <f>$W$152*$J$152</f>
        <v>0</v>
      </c>
      <c r="Y152" s="159">
        <v>0</v>
      </c>
      <c r="Z152" s="160">
        <f>$Y$152*$J$152</f>
        <v>0</v>
      </c>
      <c r="AN152" s="63" t="s">
        <v>1582</v>
      </c>
      <c r="AP152" s="63" t="s">
        <v>1578</v>
      </c>
      <c r="AQ152" s="63" t="s">
        <v>1536</v>
      </c>
      <c r="AU152" s="63" t="s">
        <v>1577</v>
      </c>
      <c r="BA152" s="107">
        <f>IF($T$152="základní",$M$152,0)</f>
        <v>0</v>
      </c>
      <c r="BB152" s="107">
        <f>IF($T$152="snížená",$M$152,0)</f>
        <v>0</v>
      </c>
      <c r="BC152" s="107">
        <f>IF($T$152="zákl. přenesená",$M$152,0)</f>
        <v>0</v>
      </c>
      <c r="BD152" s="107">
        <f>IF($T$152="sníž. přenesená",$M$152,0)</f>
        <v>0</v>
      </c>
      <c r="BE152" s="107">
        <f>IF($T$152="nulová",$M$152,0)</f>
        <v>0</v>
      </c>
      <c r="BF152" s="63" t="s">
        <v>1501</v>
      </c>
      <c r="BG152" s="107">
        <f>ROUND($K$152*$J$152,2)</f>
        <v>0</v>
      </c>
      <c r="BH152" s="63" t="s">
        <v>1582</v>
      </c>
      <c r="BI152" s="63" t="s">
        <v>1880</v>
      </c>
    </row>
    <row r="153" spans="1:61" s="87" customFormat="1" ht="30.75" hidden="1" customHeight="1">
      <c r="A153" s="149"/>
      <c r="C153" s="156" t="s">
        <v>1559</v>
      </c>
      <c r="E153" s="391"/>
      <c r="F153" s="392"/>
      <c r="G153" s="392"/>
      <c r="H153" s="394"/>
      <c r="M153" s="447">
        <f>$BG$153</f>
        <v>0</v>
      </c>
      <c r="N153" s="448"/>
      <c r="O153" s="448"/>
      <c r="P153" s="448"/>
      <c r="R153" s="149"/>
      <c r="S153" s="151"/>
      <c r="V153" s="152">
        <f>SUM($V$154:$V$158)</f>
        <v>0</v>
      </c>
      <c r="X153" s="152">
        <f>SUM($X$154:$X$158)</f>
        <v>0</v>
      </c>
      <c r="Z153" s="153">
        <f>SUM($Z$154:$Z$158)</f>
        <v>0</v>
      </c>
      <c r="AN153" s="154" t="s">
        <v>1536</v>
      </c>
      <c r="AP153" s="154" t="s">
        <v>1530</v>
      </c>
      <c r="AQ153" s="154" t="s">
        <v>1501</v>
      </c>
      <c r="AU153" s="154" t="s">
        <v>1577</v>
      </c>
      <c r="BG153" s="155">
        <f>SUM($BG$154:$BG$158)</f>
        <v>0</v>
      </c>
    </row>
    <row r="154" spans="1:61" s="3" customFormat="1" ht="39" hidden="1" customHeight="1">
      <c r="A154" s="16"/>
      <c r="B154" s="100"/>
      <c r="C154" s="100"/>
      <c r="D154" s="98"/>
      <c r="E154" s="391"/>
      <c r="F154" s="392"/>
      <c r="G154" s="392"/>
      <c r="H154" s="394"/>
      <c r="I154" s="100"/>
      <c r="J154" s="101"/>
      <c r="K154" s="446"/>
      <c r="L154" s="432"/>
      <c r="M154" s="383">
        <f>ROUND($K$154*$J$154,2)</f>
        <v>0</v>
      </c>
      <c r="N154" s="432"/>
      <c r="O154" s="432"/>
      <c r="P154" s="432"/>
      <c r="Q154" s="99" t="s">
        <v>1595</v>
      </c>
      <c r="R154" s="16"/>
      <c r="S154" s="157"/>
      <c r="T154" s="158" t="s">
        <v>1515</v>
      </c>
      <c r="W154" s="159">
        <v>2.7E-4</v>
      </c>
      <c r="X154" s="159">
        <f>$W$154*$J$154</f>
        <v>0</v>
      </c>
      <c r="Y154" s="159">
        <v>0</v>
      </c>
      <c r="Z154" s="160">
        <f>$Y$154*$J$154</f>
        <v>0</v>
      </c>
      <c r="AN154" s="63" t="s">
        <v>1582</v>
      </c>
      <c r="AP154" s="63" t="s">
        <v>1578</v>
      </c>
      <c r="AQ154" s="63" t="s">
        <v>1536</v>
      </c>
      <c r="AU154" s="63" t="s">
        <v>1577</v>
      </c>
      <c r="BA154" s="107">
        <f>IF($T$154="základní",$M$154,0)</f>
        <v>0</v>
      </c>
      <c r="BB154" s="107">
        <f>IF($T$154="snížená",$M$154,0)</f>
        <v>0</v>
      </c>
      <c r="BC154" s="107">
        <f>IF($T$154="zákl. přenesená",$M$154,0)</f>
        <v>0</v>
      </c>
      <c r="BD154" s="107">
        <f>IF($T$154="sníž. přenesená",$M$154,0)</f>
        <v>0</v>
      </c>
      <c r="BE154" s="107">
        <f>IF($T$154="nulová",$M$154,0)</f>
        <v>0</v>
      </c>
      <c r="BF154" s="63" t="s">
        <v>1501</v>
      </c>
      <c r="BG154" s="107">
        <f>ROUND($K$154*$J$154,2)</f>
        <v>0</v>
      </c>
      <c r="BH154" s="63" t="s">
        <v>1582</v>
      </c>
      <c r="BI154" s="63" t="s">
        <v>1892</v>
      </c>
    </row>
    <row r="155" spans="1:61" s="3" customFormat="1" ht="27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 t="s">
        <v>1595</v>
      </c>
      <c r="R155" s="16"/>
      <c r="S155" s="157"/>
      <c r="T155" s="158" t="s">
        <v>1515</v>
      </c>
      <c r="W155" s="159">
        <v>2.2000000000000001E-4</v>
      </c>
      <c r="X155" s="159">
        <f>$W$155*$J$155</f>
        <v>0</v>
      </c>
      <c r="Y155" s="159">
        <v>0</v>
      </c>
      <c r="Z155" s="160">
        <f>$Y$155*$J$155</f>
        <v>0</v>
      </c>
      <c r="AN155" s="63" t="s">
        <v>1582</v>
      </c>
      <c r="AP155" s="63" t="s">
        <v>1578</v>
      </c>
      <c r="AQ155" s="63" t="s">
        <v>1536</v>
      </c>
      <c r="AU155" s="63" t="s">
        <v>1577</v>
      </c>
      <c r="BA155" s="107">
        <f>IF($T$155="základní",$M$155,0)</f>
        <v>0</v>
      </c>
      <c r="BB155" s="107">
        <f>IF($T$155="snížená",$M$155,0)</f>
        <v>0</v>
      </c>
      <c r="BC155" s="107">
        <f>IF($T$155="zákl. přenesená",$M$155,0)</f>
        <v>0</v>
      </c>
      <c r="BD155" s="107">
        <f>IF($T$155="sníž. přenesená",$M$155,0)</f>
        <v>0</v>
      </c>
      <c r="BE155" s="107">
        <f>IF($T$155="nulová",$M$155,0)</f>
        <v>0</v>
      </c>
      <c r="BF155" s="63" t="s">
        <v>1501</v>
      </c>
      <c r="BG155" s="107">
        <f>ROUND($K$155*$J$155,2)</f>
        <v>0</v>
      </c>
      <c r="BH155" s="63" t="s">
        <v>1582</v>
      </c>
      <c r="BI155" s="63" t="s">
        <v>1900</v>
      </c>
    </row>
    <row r="156" spans="1:61" s="3" customFormat="1" ht="27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 t="s">
        <v>1595</v>
      </c>
      <c r="R156" s="16"/>
      <c r="S156" s="157"/>
      <c r="T156" s="158" t="s">
        <v>1515</v>
      </c>
      <c r="W156" s="159">
        <v>2.1000000000000001E-4</v>
      </c>
      <c r="X156" s="159">
        <f>$W$156*$J$156</f>
        <v>0</v>
      </c>
      <c r="Y156" s="159">
        <v>0</v>
      </c>
      <c r="Z156" s="160">
        <f>$Y$156*$J$156</f>
        <v>0</v>
      </c>
      <c r="AN156" s="63" t="s">
        <v>1582</v>
      </c>
      <c r="AP156" s="63" t="s">
        <v>1578</v>
      </c>
      <c r="AQ156" s="63" t="s">
        <v>1536</v>
      </c>
      <c r="AU156" s="63" t="s">
        <v>1577</v>
      </c>
      <c r="BA156" s="107">
        <f>IF($T$156="základní",$M$156,0)</f>
        <v>0</v>
      </c>
      <c r="BB156" s="107">
        <f>IF($T$156="snížená",$M$156,0)</f>
        <v>0</v>
      </c>
      <c r="BC156" s="107">
        <f>IF($T$156="zákl. přenesená",$M$156,0)</f>
        <v>0</v>
      </c>
      <c r="BD156" s="107">
        <f>IF($T$156="sníž. přenesená",$M$156,0)</f>
        <v>0</v>
      </c>
      <c r="BE156" s="107">
        <f>IF($T$156="nulová",$M$156,0)</f>
        <v>0</v>
      </c>
      <c r="BF156" s="63" t="s">
        <v>1501</v>
      </c>
      <c r="BG156" s="107">
        <f>ROUND($K$156*$J$156,2)</f>
        <v>0</v>
      </c>
      <c r="BH156" s="63" t="s">
        <v>1582</v>
      </c>
      <c r="BI156" s="63" t="s">
        <v>1904</v>
      </c>
    </row>
    <row r="157" spans="1:61" s="3" customFormat="1" ht="15.75" hidden="1" customHeight="1">
      <c r="A157" s="16"/>
      <c r="B157" s="100"/>
      <c r="C157" s="100"/>
      <c r="D157" s="98"/>
      <c r="E157" s="391"/>
      <c r="F157" s="392"/>
      <c r="G157" s="392"/>
      <c r="H157" s="394"/>
      <c r="I157" s="100"/>
      <c r="J157" s="101"/>
      <c r="K157" s="446"/>
      <c r="L157" s="432"/>
      <c r="M157" s="383">
        <f>ROUND($K$157*$J$157,2)</f>
        <v>0</v>
      </c>
      <c r="N157" s="432"/>
      <c r="O157" s="432"/>
      <c r="P157" s="432"/>
      <c r="Q157" s="99" t="s">
        <v>1595</v>
      </c>
      <c r="R157" s="16"/>
      <c r="S157" s="157"/>
      <c r="T157" s="158" t="s">
        <v>1515</v>
      </c>
      <c r="W157" s="159">
        <v>2.4000000000000001E-4</v>
      </c>
      <c r="X157" s="159">
        <f>$W$157*$J$157</f>
        <v>0</v>
      </c>
      <c r="Y157" s="159">
        <v>0</v>
      </c>
      <c r="Z157" s="160">
        <f>$Y$157*$J$157</f>
        <v>0</v>
      </c>
      <c r="AN157" s="63" t="s">
        <v>1582</v>
      </c>
      <c r="AP157" s="63" t="s">
        <v>1578</v>
      </c>
      <c r="AQ157" s="63" t="s">
        <v>1536</v>
      </c>
      <c r="AU157" s="63" t="s">
        <v>1577</v>
      </c>
      <c r="BA157" s="107">
        <f>IF($T$157="základní",$M$157,0)</f>
        <v>0</v>
      </c>
      <c r="BB157" s="107">
        <f>IF($T$157="snížená",$M$157,0)</f>
        <v>0</v>
      </c>
      <c r="BC157" s="107">
        <f>IF($T$157="zákl. přenesená",$M$157,0)</f>
        <v>0</v>
      </c>
      <c r="BD157" s="107">
        <f>IF($T$157="sníž. přenesená",$M$157,0)</f>
        <v>0</v>
      </c>
      <c r="BE157" s="107">
        <f>IF($T$157="nulová",$M$157,0)</f>
        <v>0</v>
      </c>
      <c r="BF157" s="63" t="s">
        <v>1501</v>
      </c>
      <c r="BG157" s="107">
        <f>ROUND($K$157*$J$157,2)</f>
        <v>0</v>
      </c>
      <c r="BH157" s="63" t="s">
        <v>1582</v>
      </c>
      <c r="BI157" s="63" t="s">
        <v>1916</v>
      </c>
    </row>
    <row r="158" spans="1:61" s="3" customFormat="1" ht="27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0</v>
      </c>
      <c r="X158" s="159">
        <f>$W$158*$J$158</f>
        <v>0</v>
      </c>
      <c r="Y158" s="159">
        <v>0</v>
      </c>
      <c r="Z158" s="160">
        <f>$Y$158*$J$158</f>
        <v>0</v>
      </c>
      <c r="AN158" s="63" t="s">
        <v>1582</v>
      </c>
      <c r="AP158" s="63" t="s">
        <v>1578</v>
      </c>
      <c r="AQ158" s="63" t="s">
        <v>1536</v>
      </c>
      <c r="AU158" s="63" t="s">
        <v>1577</v>
      </c>
      <c r="BA158" s="107">
        <f>IF($T$158="základní",$M$158,0)</f>
        <v>0</v>
      </c>
      <c r="BB158" s="107">
        <f>IF($T$158="snížená",$M$158,0)</f>
        <v>0</v>
      </c>
      <c r="BC158" s="107">
        <f>IF($T$158="zákl. přenesená",$M$158,0)</f>
        <v>0</v>
      </c>
      <c r="BD158" s="107">
        <f>IF($T$158="sníž. přenesená",$M$158,0)</f>
        <v>0</v>
      </c>
      <c r="BE158" s="107">
        <f>IF($T$158="nulová",$M$158,0)</f>
        <v>0</v>
      </c>
      <c r="BF158" s="63" t="s">
        <v>1501</v>
      </c>
      <c r="BG158" s="107">
        <f>ROUND($K$158*$J$158,2)</f>
        <v>0</v>
      </c>
      <c r="BH158" s="63" t="s">
        <v>1582</v>
      </c>
      <c r="BI158" s="63" t="s">
        <v>1619</v>
      </c>
    </row>
    <row r="159" spans="1:61" s="87" customFormat="1" ht="30.75" hidden="1" customHeight="1">
      <c r="A159" s="149"/>
      <c r="C159" s="156" t="s">
        <v>1626</v>
      </c>
      <c r="E159" s="391"/>
      <c r="F159" s="392"/>
      <c r="G159" s="392"/>
      <c r="H159" s="394"/>
      <c r="M159" s="447">
        <f>$BG$159</f>
        <v>0</v>
      </c>
      <c r="N159" s="448"/>
      <c r="O159" s="448"/>
      <c r="P159" s="448"/>
      <c r="R159" s="149"/>
      <c r="S159" s="151"/>
      <c r="V159" s="152">
        <f>SUM($V$160:$V$162)</f>
        <v>0</v>
      </c>
      <c r="X159" s="152">
        <f>SUM($X$160:$X$162)</f>
        <v>0</v>
      </c>
      <c r="Z159" s="153">
        <f>SUM($Z$160:$Z$162)</f>
        <v>0</v>
      </c>
      <c r="AN159" s="154" t="s">
        <v>1536</v>
      </c>
      <c r="AP159" s="154" t="s">
        <v>1530</v>
      </c>
      <c r="AQ159" s="154" t="s">
        <v>1501</v>
      </c>
      <c r="AU159" s="154" t="s">
        <v>1577</v>
      </c>
      <c r="BG159" s="155">
        <f>SUM($BG$160:$BG$162)</f>
        <v>0</v>
      </c>
    </row>
    <row r="160" spans="1:61" s="3" customFormat="1" ht="27" hidden="1" customHeight="1">
      <c r="A160" s="16"/>
      <c r="B160" s="100"/>
      <c r="C160" s="100"/>
      <c r="D160" s="98"/>
      <c r="E160" s="449"/>
      <c r="F160" s="432"/>
      <c r="G160" s="432"/>
      <c r="H160" s="432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1768</v>
      </c>
      <c r="R160" s="16"/>
      <c r="S160" s="157"/>
      <c r="T160" s="158" t="s">
        <v>1515</v>
      </c>
      <c r="W160" s="159">
        <v>6.9999999999999994E-5</v>
      </c>
      <c r="X160" s="159">
        <f>$W$160*$J$160</f>
        <v>0</v>
      </c>
      <c r="Y160" s="159">
        <v>0</v>
      </c>
      <c r="Z160" s="160">
        <f>$Y$160*$J$160</f>
        <v>0</v>
      </c>
      <c r="AN160" s="63" t="s">
        <v>1582</v>
      </c>
      <c r="AP160" s="63" t="s">
        <v>1578</v>
      </c>
      <c r="AQ160" s="63" t="s">
        <v>1536</v>
      </c>
      <c r="AU160" s="63" t="s">
        <v>1577</v>
      </c>
      <c r="BA160" s="107">
        <f>IF($T$160="základní",$M$160,0)</f>
        <v>0</v>
      </c>
      <c r="BB160" s="107">
        <f>IF($T$160="snížená",$M$160,0)</f>
        <v>0</v>
      </c>
      <c r="BC160" s="107">
        <f>IF($T$160="zákl. přenesená",$M$160,0)</f>
        <v>0</v>
      </c>
      <c r="BD160" s="107">
        <f>IF($T$160="sníž. přenesená",$M$160,0)</f>
        <v>0</v>
      </c>
      <c r="BE160" s="107">
        <f>IF($T$160="nulová",$M$160,0)</f>
        <v>0</v>
      </c>
      <c r="BF160" s="63" t="s">
        <v>1501</v>
      </c>
      <c r="BG160" s="107">
        <f>ROUND($K$160*$J$160,2)</f>
        <v>0</v>
      </c>
      <c r="BH160" s="63" t="s">
        <v>1582</v>
      </c>
      <c r="BI160" s="63" t="s">
        <v>1922</v>
      </c>
    </row>
    <row r="161" spans="1:61" s="3" customFormat="1" ht="27" hidden="1" customHeight="1">
      <c r="A161" s="16"/>
      <c r="B161" s="171"/>
      <c r="C161" s="171"/>
      <c r="D161" s="172"/>
      <c r="E161" s="445"/>
      <c r="F161" s="450"/>
      <c r="G161" s="450"/>
      <c r="H161" s="450"/>
      <c r="I161" s="171"/>
      <c r="J161" s="173"/>
      <c r="K161" s="451"/>
      <c r="L161" s="450"/>
      <c r="M161" s="452">
        <f>ROUND($K$161*$J$161,2)</f>
        <v>0</v>
      </c>
      <c r="N161" s="432"/>
      <c r="O161" s="432"/>
      <c r="P161" s="432"/>
      <c r="Q161" s="99"/>
      <c r="R161" s="16"/>
      <c r="S161" s="157"/>
      <c r="T161" s="158" t="s">
        <v>1515</v>
      </c>
      <c r="W161" s="159">
        <v>1.6000000000000001E-3</v>
      </c>
      <c r="X161" s="159">
        <f>$W$161*$J$161</f>
        <v>0</v>
      </c>
      <c r="Y161" s="159">
        <v>0</v>
      </c>
      <c r="Z161" s="160">
        <f>$Y$161*$J$161</f>
        <v>0</v>
      </c>
      <c r="AN161" s="63" t="s">
        <v>1654</v>
      </c>
      <c r="AP161" s="63" t="s">
        <v>1651</v>
      </c>
      <c r="AQ161" s="63" t="s">
        <v>1536</v>
      </c>
      <c r="AU161" s="63" t="s">
        <v>1577</v>
      </c>
      <c r="BA161" s="107">
        <f>IF($T$161="základní",$M$161,0)</f>
        <v>0</v>
      </c>
      <c r="BB161" s="107">
        <f>IF($T$161="snížená",$M$161,0)</f>
        <v>0</v>
      </c>
      <c r="BC161" s="107">
        <f>IF($T$161="zákl. přenesená",$M$161,0)</f>
        <v>0</v>
      </c>
      <c r="BD161" s="107">
        <f>IF($T$161="sníž. přenesená",$M$161,0)</f>
        <v>0</v>
      </c>
      <c r="BE161" s="107">
        <f>IF($T$161="nulová",$M$161,0)</f>
        <v>0</v>
      </c>
      <c r="BF161" s="63" t="s">
        <v>1501</v>
      </c>
      <c r="BG161" s="107">
        <f>ROUND($K$161*$J$161,2)</f>
        <v>0</v>
      </c>
      <c r="BH161" s="63" t="s">
        <v>1582</v>
      </c>
      <c r="BI161" s="63" t="s">
        <v>1926</v>
      </c>
    </row>
    <row r="162" spans="1:61" s="3" customFormat="1" ht="27" hidden="1" customHeight="1">
      <c r="A162" s="16"/>
      <c r="B162" s="100"/>
      <c r="C162" s="100"/>
      <c r="D162" s="98"/>
      <c r="E162" s="431"/>
      <c r="F162" s="432"/>
      <c r="G162" s="432"/>
      <c r="H162" s="432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1768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N162" s="63" t="s">
        <v>1582</v>
      </c>
      <c r="AP162" s="63" t="s">
        <v>1578</v>
      </c>
      <c r="AQ162" s="63" t="s">
        <v>1536</v>
      </c>
      <c r="AU162" s="63" t="s">
        <v>1577</v>
      </c>
      <c r="BA162" s="107">
        <f>IF($T$162="základní",$M$162,0)</f>
        <v>0</v>
      </c>
      <c r="BB162" s="107">
        <f>IF($T$162="snížená",$M$162,0)</f>
        <v>0</v>
      </c>
      <c r="BC162" s="107">
        <f>IF($T$162="zákl. přenesená",$M$162,0)</f>
        <v>0</v>
      </c>
      <c r="BD162" s="107">
        <f>IF($T$162="sníž. přenesená",$M$162,0)</f>
        <v>0</v>
      </c>
      <c r="BE162" s="107">
        <f>IF($T$162="nulová",$M$162,0)</f>
        <v>0</v>
      </c>
      <c r="BF162" s="63" t="s">
        <v>1501</v>
      </c>
      <c r="BG162" s="107">
        <f>ROUND($K$162*$J$162,2)</f>
        <v>0</v>
      </c>
      <c r="BH162" s="63" t="s">
        <v>1582</v>
      </c>
      <c r="BI162" s="63" t="s">
        <v>1930</v>
      </c>
    </row>
    <row r="163" spans="1:61" s="87" customFormat="1" ht="30.75" hidden="1" customHeight="1">
      <c r="A163" s="149"/>
      <c r="C163" s="156" t="s">
        <v>1627</v>
      </c>
      <c r="M163" s="447">
        <f>$BG$163</f>
        <v>0</v>
      </c>
      <c r="N163" s="448"/>
      <c r="O163" s="448"/>
      <c r="P163" s="448"/>
      <c r="R163" s="149"/>
      <c r="S163" s="151"/>
      <c r="V163" s="152">
        <f>SUM($V$164:$V$165)</f>
        <v>0</v>
      </c>
      <c r="X163" s="152">
        <f>SUM($X$164:$X$165)</f>
        <v>0</v>
      </c>
      <c r="Z163" s="153">
        <f>SUM($Z$164:$Z$165)</f>
        <v>0</v>
      </c>
      <c r="AN163" s="154" t="s">
        <v>1536</v>
      </c>
      <c r="AP163" s="154" t="s">
        <v>1530</v>
      </c>
      <c r="AQ163" s="154" t="s">
        <v>1501</v>
      </c>
      <c r="AU163" s="154" t="s">
        <v>1577</v>
      </c>
      <c r="BG163" s="155">
        <f>SUM($BG$164:$BG$165)</f>
        <v>0</v>
      </c>
    </row>
    <row r="164" spans="1:61" s="3" customFormat="1" ht="27" hidden="1" customHeight="1">
      <c r="A164" s="16"/>
      <c r="B164" s="100"/>
      <c r="C164" s="100"/>
      <c r="D164" s="98"/>
      <c r="E164" s="431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1595</v>
      </c>
      <c r="R164" s="16"/>
      <c r="S164" s="157"/>
      <c r="T164" s="158" t="s">
        <v>1515</v>
      </c>
      <c r="W164" s="159">
        <v>2.7E-4</v>
      </c>
      <c r="X164" s="159">
        <f>$W$164*$J$164</f>
        <v>0</v>
      </c>
      <c r="Y164" s="159">
        <v>0</v>
      </c>
      <c r="Z164" s="160">
        <f>$Y$164*$J$164</f>
        <v>0</v>
      </c>
      <c r="AN164" s="63" t="s">
        <v>1582</v>
      </c>
      <c r="AP164" s="63" t="s">
        <v>1578</v>
      </c>
      <c r="AQ164" s="63" t="s">
        <v>1536</v>
      </c>
      <c r="AU164" s="63" t="s">
        <v>1577</v>
      </c>
      <c r="BA164" s="107">
        <f>IF($T$164="základní",$M$164,0)</f>
        <v>0</v>
      </c>
      <c r="BB164" s="107">
        <f>IF($T$164="snížená",$M$164,0)</f>
        <v>0</v>
      </c>
      <c r="BC164" s="107">
        <f>IF($T$164="zákl. přenesená",$M$164,0)</f>
        <v>0</v>
      </c>
      <c r="BD164" s="107">
        <f>IF($T$164="sníž. přenesená",$M$164,0)</f>
        <v>0</v>
      </c>
      <c r="BE164" s="107">
        <f>IF($T$164="nulová",$M$164,0)</f>
        <v>0</v>
      </c>
      <c r="BF164" s="63" t="s">
        <v>1501</v>
      </c>
      <c r="BG164" s="107">
        <f>ROUND($K$164*$J$164,2)</f>
        <v>0</v>
      </c>
      <c r="BH164" s="63" t="s">
        <v>1582</v>
      </c>
      <c r="BI164" s="63" t="s">
        <v>1934</v>
      </c>
    </row>
    <row r="165" spans="1:61" s="3" customFormat="1" ht="39" hidden="1" customHeight="1">
      <c r="A165" s="16"/>
      <c r="B165" s="100"/>
      <c r="C165" s="100"/>
      <c r="D165" s="98"/>
      <c r="E165" s="431"/>
      <c r="F165" s="432"/>
      <c r="G165" s="432"/>
      <c r="H165" s="432"/>
      <c r="I165" s="100"/>
      <c r="J165" s="101"/>
      <c r="K165" s="446"/>
      <c r="L165" s="432"/>
      <c r="M165" s="383">
        <f>ROUND($K$165*$J$165,2)</f>
        <v>0</v>
      </c>
      <c r="N165" s="432"/>
      <c r="O165" s="432"/>
      <c r="P165" s="432"/>
      <c r="Q165" s="99" t="s">
        <v>1595</v>
      </c>
      <c r="R165" s="16"/>
      <c r="S165" s="157"/>
      <c r="T165" s="174" t="s">
        <v>1515</v>
      </c>
      <c r="U165" s="110"/>
      <c r="V165" s="110"/>
      <c r="W165" s="175">
        <v>1.2E-4</v>
      </c>
      <c r="X165" s="175">
        <f>$W$165*$J$165</f>
        <v>0</v>
      </c>
      <c r="Y165" s="175">
        <v>0</v>
      </c>
      <c r="Z165" s="176">
        <f>$Y$165*$J$165</f>
        <v>0</v>
      </c>
      <c r="AN165" s="63" t="s">
        <v>1582</v>
      </c>
      <c r="AP165" s="63" t="s">
        <v>1578</v>
      </c>
      <c r="AQ165" s="63" t="s">
        <v>1536</v>
      </c>
      <c r="AU165" s="63" t="s">
        <v>1577</v>
      </c>
      <c r="BA165" s="107">
        <f>IF($T$165="základní",$M$165,0)</f>
        <v>0</v>
      </c>
      <c r="BB165" s="107">
        <f>IF($T$165="snížená",$M$165,0)</f>
        <v>0</v>
      </c>
      <c r="BC165" s="107">
        <f>IF($T$165="zákl. přenesená",$M$165,0)</f>
        <v>0</v>
      </c>
      <c r="BD165" s="107">
        <f>IF($T$165="sníž. přenesená",$M$165,0)</f>
        <v>0</v>
      </c>
      <c r="BE165" s="107">
        <f>IF($T$165="nulová",$M$165,0)</f>
        <v>0</v>
      </c>
      <c r="BF165" s="63" t="s">
        <v>1501</v>
      </c>
      <c r="BG165" s="107">
        <f>ROUND($K$165*$J$165,2)</f>
        <v>0</v>
      </c>
      <c r="BH165" s="63" t="s">
        <v>1582</v>
      </c>
      <c r="BI165" s="63" t="s">
        <v>1937</v>
      </c>
    </row>
    <row r="166" spans="1:61" s="3" customFormat="1" ht="7.5" customHeight="1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16"/>
    </row>
  </sheetData>
  <mergeCells count="292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K90:L90"/>
    <mergeCell ref="M90:P90"/>
    <mergeCell ref="E91:H91"/>
    <mergeCell ref="K91:L91"/>
    <mergeCell ref="M91:P91"/>
    <mergeCell ref="E92:H92"/>
    <mergeCell ref="K92:L92"/>
    <mergeCell ref="M92:P92"/>
    <mergeCell ref="E93:H93"/>
    <mergeCell ref="M93:P93"/>
    <mergeCell ref="E94:H94"/>
    <mergeCell ref="K94:L94"/>
    <mergeCell ref="M94:P94"/>
    <mergeCell ref="K93:L93"/>
    <mergeCell ref="E97:H97"/>
    <mergeCell ref="M97:P97"/>
    <mergeCell ref="K95:L95"/>
    <mergeCell ref="K97:L97"/>
    <mergeCell ref="E95:H95"/>
    <mergeCell ref="M95:P95"/>
    <mergeCell ref="E96:H96"/>
    <mergeCell ref="K96:L96"/>
    <mergeCell ref="M96:P96"/>
    <mergeCell ref="E100:H100"/>
    <mergeCell ref="M100:P100"/>
    <mergeCell ref="K99:L99"/>
    <mergeCell ref="K100:L100"/>
    <mergeCell ref="E98:H98"/>
    <mergeCell ref="K98:L98"/>
    <mergeCell ref="M98:P98"/>
    <mergeCell ref="E99:H99"/>
    <mergeCell ref="M99:P99"/>
    <mergeCell ref="E103:H103"/>
    <mergeCell ref="M103:P103"/>
    <mergeCell ref="K101:L101"/>
    <mergeCell ref="K102:L102"/>
    <mergeCell ref="K103:L103"/>
    <mergeCell ref="E101:H101"/>
    <mergeCell ref="M101:P101"/>
    <mergeCell ref="E102:H102"/>
    <mergeCell ref="M102:P102"/>
    <mergeCell ref="E106:H106"/>
    <mergeCell ref="K106:L106"/>
    <mergeCell ref="M106:P106"/>
    <mergeCell ref="K104:L104"/>
    <mergeCell ref="K105:L105"/>
    <mergeCell ref="E104:H104"/>
    <mergeCell ref="M104:P104"/>
    <mergeCell ref="E105:H105"/>
    <mergeCell ref="M105:P105"/>
    <mergeCell ref="E109:H109"/>
    <mergeCell ref="M109:P109"/>
    <mergeCell ref="K107:L107"/>
    <mergeCell ref="K108:L108"/>
    <mergeCell ref="K109:L109"/>
    <mergeCell ref="E107:H107"/>
    <mergeCell ref="M107:P107"/>
    <mergeCell ref="E108:H108"/>
    <mergeCell ref="M108:P108"/>
    <mergeCell ref="E110:H110"/>
    <mergeCell ref="M110:P110"/>
    <mergeCell ref="E111:H111"/>
    <mergeCell ref="M111:P111"/>
    <mergeCell ref="E112:H112"/>
    <mergeCell ref="M112:P112"/>
    <mergeCell ref="K110:L110"/>
    <mergeCell ref="K111:L111"/>
    <mergeCell ref="K112:L112"/>
    <mergeCell ref="E113:H113"/>
    <mergeCell ref="M113:P113"/>
    <mergeCell ref="E114:H114"/>
    <mergeCell ref="M114:P114"/>
    <mergeCell ref="E115:H115"/>
    <mergeCell ref="M115:P115"/>
    <mergeCell ref="K113:L113"/>
    <mergeCell ref="K114:L114"/>
    <mergeCell ref="K115:L115"/>
    <mergeCell ref="K120:L120"/>
    <mergeCell ref="E116:H116"/>
    <mergeCell ref="M116:P116"/>
    <mergeCell ref="E117:H117"/>
    <mergeCell ref="M117:P117"/>
    <mergeCell ref="E118:H118"/>
    <mergeCell ref="K118:L118"/>
    <mergeCell ref="M118:P118"/>
    <mergeCell ref="K116:L116"/>
    <mergeCell ref="K117:L117"/>
    <mergeCell ref="E119:H119"/>
    <mergeCell ref="M119:P119"/>
    <mergeCell ref="E120:H120"/>
    <mergeCell ref="M120:P120"/>
    <mergeCell ref="M122:P122"/>
    <mergeCell ref="K123:L123"/>
    <mergeCell ref="E123:H123"/>
    <mergeCell ref="M123:P123"/>
    <mergeCell ref="M121:P121"/>
    <mergeCell ref="K119:L119"/>
    <mergeCell ref="M124:P124"/>
    <mergeCell ref="E125:H125"/>
    <mergeCell ref="K125:L125"/>
    <mergeCell ref="M125:P125"/>
    <mergeCell ref="E121:H121"/>
    <mergeCell ref="K121:L121"/>
    <mergeCell ref="E124:H124"/>
    <mergeCell ref="K124:L124"/>
    <mergeCell ref="E126:H126"/>
    <mergeCell ref="K126:L126"/>
    <mergeCell ref="M126:P126"/>
    <mergeCell ref="E127:H127"/>
    <mergeCell ref="K127:L127"/>
    <mergeCell ref="M127:P127"/>
    <mergeCell ref="E128:H128"/>
    <mergeCell ref="K128:L128"/>
    <mergeCell ref="M128:P128"/>
    <mergeCell ref="E129:H129"/>
    <mergeCell ref="K129:L129"/>
    <mergeCell ref="M129:P129"/>
    <mergeCell ref="M132:P132"/>
    <mergeCell ref="E133:H133"/>
    <mergeCell ref="K133:L133"/>
    <mergeCell ref="M133:P133"/>
    <mergeCell ref="E130:H130"/>
    <mergeCell ref="K130:L130"/>
    <mergeCell ref="M130:P130"/>
    <mergeCell ref="E131:H131"/>
    <mergeCell ref="K131:L131"/>
    <mergeCell ref="M131:P131"/>
    <mergeCell ref="E134:H134"/>
    <mergeCell ref="K134:L134"/>
    <mergeCell ref="M134:P134"/>
    <mergeCell ref="E135:H135"/>
    <mergeCell ref="K135:L135"/>
    <mergeCell ref="M135:P135"/>
    <mergeCell ref="E138:H138"/>
    <mergeCell ref="M138:P138"/>
    <mergeCell ref="E139:H139"/>
    <mergeCell ref="M139:P139"/>
    <mergeCell ref="E136:H136"/>
    <mergeCell ref="K136:L136"/>
    <mergeCell ref="M136:P136"/>
    <mergeCell ref="E137:H137"/>
    <mergeCell ref="K137:L137"/>
    <mergeCell ref="M137:P137"/>
    <mergeCell ref="E142:H142"/>
    <mergeCell ref="M142:P142"/>
    <mergeCell ref="E143:H143"/>
    <mergeCell ref="K143:L143"/>
    <mergeCell ref="M143:P143"/>
    <mergeCell ref="E140:H140"/>
    <mergeCell ref="M140:P140"/>
    <mergeCell ref="E141:H141"/>
    <mergeCell ref="M141:P141"/>
    <mergeCell ref="E144:H144"/>
    <mergeCell ref="K144:L144"/>
    <mergeCell ref="M144:P144"/>
    <mergeCell ref="E145:H145"/>
    <mergeCell ref="K145:L145"/>
    <mergeCell ref="M145:P145"/>
    <mergeCell ref="E146:H146"/>
    <mergeCell ref="K146:L146"/>
    <mergeCell ref="M146:P146"/>
    <mergeCell ref="E147:H147"/>
    <mergeCell ref="K147:L147"/>
    <mergeCell ref="M147:P147"/>
    <mergeCell ref="M151:P151"/>
    <mergeCell ref="E148:H148"/>
    <mergeCell ref="K148:L148"/>
    <mergeCell ref="M148:P148"/>
    <mergeCell ref="E149:H149"/>
    <mergeCell ref="K149:L149"/>
    <mergeCell ref="M149:P149"/>
    <mergeCell ref="E152:H152"/>
    <mergeCell ref="K152:L152"/>
    <mergeCell ref="M152:P152"/>
    <mergeCell ref="E153:H153"/>
    <mergeCell ref="M153:P153"/>
    <mergeCell ref="E150:H150"/>
    <mergeCell ref="K150:L150"/>
    <mergeCell ref="M150:P150"/>
    <mergeCell ref="E151:H151"/>
    <mergeCell ref="K151:L151"/>
    <mergeCell ref="M157:P157"/>
    <mergeCell ref="E154:H154"/>
    <mergeCell ref="K154:L154"/>
    <mergeCell ref="M154:P154"/>
    <mergeCell ref="E155:H155"/>
    <mergeCell ref="K155:L155"/>
    <mergeCell ref="M155:P155"/>
    <mergeCell ref="E158:H158"/>
    <mergeCell ref="K158:L158"/>
    <mergeCell ref="M158:P158"/>
    <mergeCell ref="E159:H159"/>
    <mergeCell ref="M159:P159"/>
    <mergeCell ref="E156:H156"/>
    <mergeCell ref="K156:L156"/>
    <mergeCell ref="M156:P156"/>
    <mergeCell ref="E157:H157"/>
    <mergeCell ref="K157:L157"/>
    <mergeCell ref="E162:H162"/>
    <mergeCell ref="K162:L162"/>
    <mergeCell ref="M162:P162"/>
    <mergeCell ref="M163:P163"/>
    <mergeCell ref="E160:H160"/>
    <mergeCell ref="K160:L160"/>
    <mergeCell ref="M160:P160"/>
    <mergeCell ref="E161:H161"/>
    <mergeCell ref="K161:L161"/>
    <mergeCell ref="M161:P161"/>
    <mergeCell ref="E164:H164"/>
    <mergeCell ref="K164:L164"/>
    <mergeCell ref="M164:P164"/>
    <mergeCell ref="E165:H165"/>
    <mergeCell ref="K165:L165"/>
    <mergeCell ref="M165:P165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483"/>
  <sheetViews>
    <sheetView showGridLines="0" view="pageBreakPreview" zoomScaleNormal="90" zoomScaleSheetLayoutView="100" workbookViewId="0">
      <pane ySplit="1" topLeftCell="A459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08" customWidth="1"/>
    <col min="2" max="2" width="4.1640625" style="208" customWidth="1"/>
    <col min="3" max="3" width="4.33203125" style="208" customWidth="1"/>
    <col min="4" max="4" width="17.1640625" style="208" customWidth="1"/>
    <col min="5" max="6" width="11.1640625" style="208" customWidth="1"/>
    <col min="7" max="7" width="12.5" style="208" customWidth="1"/>
    <col min="8" max="8" width="18.6640625" style="208" customWidth="1"/>
    <col min="9" max="9" width="5.1640625" style="208" customWidth="1"/>
    <col min="10" max="10" width="11.5" style="208" customWidth="1"/>
    <col min="11" max="11" width="12" style="208" customWidth="1"/>
    <col min="12" max="13" width="6" style="208" customWidth="1"/>
    <col min="14" max="14" width="2" style="208" customWidth="1"/>
    <col min="15" max="15" width="12.5" style="208" customWidth="1"/>
    <col min="16" max="16" width="4.1640625" style="208" customWidth="1"/>
    <col min="17" max="17" width="14.6640625" style="208" customWidth="1"/>
    <col min="18" max="18" width="8.1640625" style="208" customWidth="1"/>
    <col min="19" max="19" width="29.6640625" style="208" hidden="1" customWidth="1"/>
    <col min="20" max="20" width="16.33203125" style="208" hidden="1" customWidth="1"/>
    <col min="21" max="21" width="12.33203125" style="208" hidden="1" customWidth="1"/>
    <col min="22" max="22" width="16.33203125" style="208" hidden="1" customWidth="1"/>
    <col min="23" max="23" width="12.1640625" style="208" hidden="1" customWidth="1"/>
    <col min="24" max="24" width="15" style="208" hidden="1" customWidth="1"/>
    <col min="25" max="25" width="11" style="208" hidden="1" customWidth="1"/>
    <col min="26" max="26" width="15" style="208" hidden="1" customWidth="1"/>
    <col min="27" max="27" width="16.33203125" style="208" hidden="1" customWidth="1"/>
    <col min="28" max="28" width="16.33203125" style="208" customWidth="1"/>
    <col min="29" max="40" width="10.5" style="209" customWidth="1"/>
    <col min="41" max="62" width="10.5" style="208" hidden="1" customWidth="1"/>
    <col min="63" max="16384" width="10.5" style="209"/>
  </cols>
  <sheetData>
    <row r="1" spans="1:43" ht="7.5" customHeight="1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Q1" s="208" t="s">
        <v>1536</v>
      </c>
    </row>
    <row r="2" spans="1:43" ht="37.5" customHeight="1">
      <c r="A2" s="213"/>
      <c r="B2" s="547" t="s">
        <v>508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  <c r="S2" s="215" t="s">
        <v>1497</v>
      </c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Q2" s="208" t="s">
        <v>1490</v>
      </c>
    </row>
    <row r="3" spans="1:43" ht="7.5" customHeight="1">
      <c r="A3" s="213"/>
      <c r="Q3" s="214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4" spans="1:43" ht="15.75" customHeight="1">
      <c r="A4" s="213"/>
      <c r="C4" s="216" t="s">
        <v>1499</v>
      </c>
      <c r="E4" s="548" t="s">
        <v>318</v>
      </c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214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</row>
    <row r="5" spans="1:43" s="217" customFormat="1" ht="18.75" customHeight="1">
      <c r="A5" s="218"/>
      <c r="C5" s="219" t="s">
        <v>1550</v>
      </c>
      <c r="E5" s="549" t="s">
        <v>1110</v>
      </c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220"/>
    </row>
    <row r="6" spans="1:43" s="217" customFormat="1" ht="14.25" customHeight="1">
      <c r="A6" s="218"/>
      <c r="Q6" s="220"/>
    </row>
    <row r="7" spans="1:43" s="217" customFormat="1" ht="15" customHeight="1">
      <c r="A7" s="218"/>
      <c r="C7" s="216" t="s">
        <v>1551</v>
      </c>
      <c r="E7" s="221" t="s">
        <v>1111</v>
      </c>
      <c r="Q7" s="220"/>
    </row>
    <row r="8" spans="1:43" s="217" customFormat="1" ht="15" customHeight="1">
      <c r="A8" s="218"/>
      <c r="C8" s="216" t="s">
        <v>1502</v>
      </c>
      <c r="E8" s="13" t="s">
        <v>319</v>
      </c>
      <c r="L8" s="216" t="s">
        <v>1504</v>
      </c>
      <c r="N8" s="539">
        <v>41426</v>
      </c>
      <c r="O8" s="540"/>
      <c r="Q8" s="220"/>
    </row>
    <row r="9" spans="1:43" s="217" customFormat="1" ht="7.5" customHeight="1">
      <c r="A9" s="218"/>
      <c r="E9" s="3"/>
      <c r="Q9" s="220"/>
    </row>
    <row r="10" spans="1:43" s="217" customFormat="1" ht="15" customHeight="1">
      <c r="A10" s="218"/>
      <c r="C10" s="216" t="s">
        <v>1507</v>
      </c>
      <c r="E10" s="2" t="s">
        <v>320</v>
      </c>
      <c r="L10" s="216" t="s">
        <v>1508</v>
      </c>
      <c r="N10" s="541"/>
      <c r="O10" s="540"/>
      <c r="Q10" s="220"/>
    </row>
    <row r="11" spans="1:43" s="217" customFormat="1" ht="18.75" customHeight="1">
      <c r="A11" s="218"/>
      <c r="D11" s="221" t="str">
        <f>IF('[2]Rekapitulace stavby'!$E$11="","",'[2]Rekapitulace stavby'!$E$11)</f>
        <v xml:space="preserve"> </v>
      </c>
      <c r="L11" s="216" t="s">
        <v>1509</v>
      </c>
      <c r="N11" s="541"/>
      <c r="O11" s="540"/>
      <c r="Q11" s="220"/>
    </row>
    <row r="12" spans="1:43" s="217" customFormat="1" ht="7.5" customHeight="1">
      <c r="A12" s="218"/>
      <c r="Q12" s="220"/>
    </row>
    <row r="13" spans="1:43" s="217" customFormat="1" ht="15" customHeight="1">
      <c r="A13" s="218"/>
      <c r="C13" s="216" t="s">
        <v>1510</v>
      </c>
      <c r="L13" s="216" t="s">
        <v>1508</v>
      </c>
      <c r="N13" s="541"/>
      <c r="O13" s="540"/>
      <c r="Q13" s="220"/>
    </row>
    <row r="14" spans="1:43" s="217" customFormat="1" ht="18.75" customHeight="1">
      <c r="A14" s="218"/>
      <c r="D14" s="221"/>
      <c r="L14" s="216" t="s">
        <v>1509</v>
      </c>
      <c r="N14" s="541"/>
      <c r="O14" s="540"/>
      <c r="Q14" s="220"/>
    </row>
    <row r="15" spans="1:43" s="217" customFormat="1" ht="7.5" customHeight="1">
      <c r="A15" s="218"/>
      <c r="Q15" s="220"/>
    </row>
    <row r="16" spans="1:43" s="217" customFormat="1" ht="15" customHeight="1">
      <c r="A16" s="218"/>
      <c r="C16" s="216" t="s">
        <v>1511</v>
      </c>
      <c r="L16" s="216" t="s">
        <v>1508</v>
      </c>
      <c r="N16" s="541"/>
      <c r="O16" s="540"/>
      <c r="Q16" s="220"/>
    </row>
    <row r="17" spans="1:17" s="217" customFormat="1" ht="18.75" customHeight="1">
      <c r="A17" s="218"/>
      <c r="D17" s="221" t="str">
        <f>IF('[2]Rekapitulace stavby'!$E$17="","",'[2]Rekapitulace stavby'!$E$17)</f>
        <v xml:space="preserve"> </v>
      </c>
      <c r="L17" s="216" t="s">
        <v>1509</v>
      </c>
      <c r="N17" s="541"/>
      <c r="O17" s="540"/>
      <c r="Q17" s="220"/>
    </row>
    <row r="18" spans="1:17" s="217" customFormat="1" ht="7.5" customHeight="1">
      <c r="A18" s="218"/>
      <c r="Q18" s="220"/>
    </row>
    <row r="19" spans="1:17" s="217" customFormat="1" ht="15" customHeight="1">
      <c r="A19" s="218"/>
      <c r="C19" s="216" t="s">
        <v>1512</v>
      </c>
      <c r="Q19" s="220"/>
    </row>
    <row r="20" spans="1:17" s="223" customFormat="1" ht="15.75" customHeight="1">
      <c r="A20" s="222"/>
      <c r="D20" s="560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Q20" s="224"/>
    </row>
    <row r="21" spans="1:17" s="217" customFormat="1" ht="7.5" customHeight="1">
      <c r="A21" s="218"/>
      <c r="Q21" s="220"/>
    </row>
    <row r="22" spans="1:17" s="217" customFormat="1" ht="7.5" customHeight="1">
      <c r="A22" s="218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Q22" s="220"/>
    </row>
    <row r="23" spans="1:17" s="217" customFormat="1" ht="26.25" customHeight="1">
      <c r="A23" s="218"/>
      <c r="C23" s="226" t="s">
        <v>1513</v>
      </c>
      <c r="L23" s="559">
        <f>$M$49</f>
        <v>530149.74898496002</v>
      </c>
      <c r="M23" s="559"/>
      <c r="N23" s="559"/>
      <c r="O23" s="559"/>
      <c r="Q23" s="220"/>
    </row>
    <row r="24" spans="1:17" s="217" customFormat="1" ht="7.5" customHeight="1">
      <c r="A24" s="218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Q24" s="220"/>
    </row>
    <row r="25" spans="1:17" s="217" customFormat="1" ht="15" customHeight="1">
      <c r="A25" s="218"/>
      <c r="C25" s="227" t="s">
        <v>1514</v>
      </c>
      <c r="D25" s="227" t="s">
        <v>1515</v>
      </c>
      <c r="E25" s="228">
        <v>0.21</v>
      </c>
      <c r="F25" s="229" t="s">
        <v>1516</v>
      </c>
      <c r="G25" s="554">
        <f>L23</f>
        <v>530149.74898496002</v>
      </c>
      <c r="H25" s="540"/>
      <c r="I25" s="540"/>
      <c r="L25" s="554">
        <f>G25*0.21</f>
        <v>111331.44728684161</v>
      </c>
      <c r="M25" s="540"/>
      <c r="N25" s="540"/>
      <c r="O25" s="540"/>
      <c r="Q25" s="220"/>
    </row>
    <row r="26" spans="1:17" s="217" customFormat="1" ht="15" customHeight="1">
      <c r="A26" s="218"/>
      <c r="D26" s="227" t="s">
        <v>1517</v>
      </c>
      <c r="E26" s="228">
        <v>0.15</v>
      </c>
      <c r="F26" s="229" t="s">
        <v>1516</v>
      </c>
      <c r="G26" s="554">
        <f>SUM($BC$93:$BC$220)</f>
        <v>0</v>
      </c>
      <c r="H26" s="540"/>
      <c r="I26" s="540"/>
      <c r="L26" s="554">
        <f>SUM($BC$93:$BC$220)*$E$26</f>
        <v>0</v>
      </c>
      <c r="M26" s="540"/>
      <c r="N26" s="540"/>
      <c r="O26" s="540"/>
      <c r="Q26" s="220"/>
    </row>
    <row r="27" spans="1:17" s="217" customFormat="1" ht="15" hidden="1" customHeight="1">
      <c r="A27" s="218"/>
      <c r="D27" s="227" t="s">
        <v>1518</v>
      </c>
      <c r="E27" s="228">
        <v>0.21</v>
      </c>
      <c r="F27" s="229" t="s">
        <v>1516</v>
      </c>
      <c r="G27" s="554">
        <f>SUM($BD$93:$BD$220)</f>
        <v>0</v>
      </c>
      <c r="H27" s="540"/>
      <c r="I27" s="540"/>
      <c r="L27" s="554">
        <v>0</v>
      </c>
      <c r="M27" s="540"/>
      <c r="N27" s="540"/>
      <c r="O27" s="540"/>
      <c r="Q27" s="220"/>
    </row>
    <row r="28" spans="1:17" s="217" customFormat="1" ht="15" hidden="1" customHeight="1">
      <c r="A28" s="218"/>
      <c r="D28" s="227" t="s">
        <v>1519</v>
      </c>
      <c r="E28" s="228">
        <v>0.15</v>
      </c>
      <c r="F28" s="229" t="s">
        <v>1516</v>
      </c>
      <c r="G28" s="554">
        <f>SUM($BE$93:$BE$220)</f>
        <v>0</v>
      </c>
      <c r="H28" s="540"/>
      <c r="I28" s="540"/>
      <c r="L28" s="554">
        <v>0</v>
      </c>
      <c r="M28" s="540"/>
      <c r="N28" s="540"/>
      <c r="O28" s="540"/>
      <c r="Q28" s="220"/>
    </row>
    <row r="29" spans="1:17" s="217" customFormat="1" ht="15" hidden="1" customHeight="1">
      <c r="A29" s="218"/>
      <c r="D29" s="227" t="s">
        <v>1520</v>
      </c>
      <c r="E29" s="228">
        <v>0</v>
      </c>
      <c r="F29" s="229" t="s">
        <v>1516</v>
      </c>
      <c r="G29" s="554">
        <f>SUM($BF$93:$BF$220)</f>
        <v>0</v>
      </c>
      <c r="H29" s="540"/>
      <c r="I29" s="540"/>
      <c r="L29" s="554">
        <v>0</v>
      </c>
      <c r="M29" s="540"/>
      <c r="N29" s="540"/>
      <c r="O29" s="540"/>
      <c r="Q29" s="220"/>
    </row>
    <row r="30" spans="1:17" s="217" customFormat="1" ht="7.5" customHeight="1">
      <c r="A30" s="218"/>
      <c r="Q30" s="220"/>
    </row>
    <row r="31" spans="1:17" s="217" customFormat="1" ht="26.25" customHeight="1">
      <c r="A31" s="218"/>
      <c r="B31" s="230"/>
      <c r="C31" s="231" t="s">
        <v>1521</v>
      </c>
      <c r="D31" s="232"/>
      <c r="E31" s="232"/>
      <c r="F31" s="233" t="s">
        <v>1522</v>
      </c>
      <c r="G31" s="234" t="s">
        <v>1523</v>
      </c>
      <c r="H31" s="232"/>
      <c r="I31" s="232"/>
      <c r="J31" s="232"/>
      <c r="K31" s="555">
        <f>ROUNDUP(SUM($L$23:$L$29),2)</f>
        <v>641481.19999999995</v>
      </c>
      <c r="L31" s="556"/>
      <c r="M31" s="556"/>
      <c r="N31" s="556"/>
      <c r="O31" s="557"/>
      <c r="P31" s="230"/>
      <c r="Q31" s="235"/>
    </row>
    <row r="32" spans="1:17" s="217" customFormat="1" ht="15" customHeight="1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</row>
    <row r="33" spans="1:17" ht="283.5" customHeight="1"/>
    <row r="34" spans="1:17" ht="409.6" customHeight="1"/>
    <row r="35" spans="1:17" ht="36" customHeight="1"/>
    <row r="36" spans="1:17" s="217" customFormat="1" ht="7.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/>
    </row>
    <row r="37" spans="1:17" s="217" customFormat="1" ht="37.5" customHeight="1">
      <c r="A37" s="218"/>
      <c r="B37" s="547" t="s">
        <v>509</v>
      </c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58"/>
    </row>
    <row r="38" spans="1:17" s="217" customFormat="1" ht="7.5" customHeight="1">
      <c r="A38" s="218"/>
      <c r="Q38" s="220"/>
    </row>
    <row r="39" spans="1:17" s="217" customFormat="1" ht="15" customHeight="1">
      <c r="A39" s="218"/>
      <c r="B39" s="216" t="s">
        <v>1499</v>
      </c>
      <c r="E39" s="548" t="str">
        <f>$E$4</f>
        <v>Rekonstrukce plynové kotelny v Křimicích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220"/>
    </row>
    <row r="40" spans="1:17" s="217" customFormat="1" ht="15" customHeight="1">
      <c r="A40" s="218"/>
      <c r="B40" s="219" t="s">
        <v>1550</v>
      </c>
      <c r="E40" s="549" t="str">
        <f>$E$5</f>
        <v>132121-8_1-1 - SPŠD Křimice - PS - Venkovní rozvody - Teplovody - stavební část</v>
      </c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220"/>
    </row>
    <row r="41" spans="1:17" s="217" customFormat="1" ht="7.5" customHeight="1">
      <c r="A41" s="218"/>
      <c r="Q41" s="220"/>
    </row>
    <row r="42" spans="1:17" s="217" customFormat="1" ht="18.75" customHeight="1">
      <c r="A42" s="218"/>
      <c r="B42" s="216" t="s">
        <v>1502</v>
      </c>
      <c r="E42" s="13" t="s">
        <v>319</v>
      </c>
      <c r="J42" s="216" t="s">
        <v>1504</v>
      </c>
      <c r="L42" s="539">
        <f>IF($N$8="","",$N$8)</f>
        <v>41426</v>
      </c>
      <c r="M42" s="540"/>
      <c r="N42" s="540"/>
      <c r="O42" s="540"/>
      <c r="Q42" s="220"/>
    </row>
    <row r="43" spans="1:17" s="217" customFormat="1" ht="7.5" customHeight="1">
      <c r="A43" s="218"/>
      <c r="E43" s="3"/>
      <c r="Q43" s="220"/>
    </row>
    <row r="44" spans="1:17" s="217" customFormat="1" ht="15.75" customHeight="1">
      <c r="A44" s="218"/>
      <c r="B44" s="216" t="s">
        <v>1507</v>
      </c>
      <c r="E44" s="2" t="s">
        <v>320</v>
      </c>
      <c r="J44" s="216" t="s">
        <v>1511</v>
      </c>
      <c r="L44" s="541" t="str">
        <f>$D$17</f>
        <v xml:space="preserve"> </v>
      </c>
      <c r="M44" s="540"/>
      <c r="N44" s="540"/>
      <c r="O44" s="540"/>
      <c r="P44" s="540"/>
      <c r="Q44" s="220"/>
    </row>
    <row r="45" spans="1:17" s="217" customFormat="1" ht="15" customHeight="1">
      <c r="A45" s="218"/>
      <c r="B45" s="216" t="s">
        <v>1510</v>
      </c>
      <c r="E45" s="221"/>
      <c r="Q45" s="220"/>
    </row>
    <row r="46" spans="1:17" s="217" customFormat="1" ht="11.25" customHeight="1">
      <c r="A46" s="218"/>
      <c r="Q46" s="220"/>
    </row>
    <row r="47" spans="1:17" s="217" customFormat="1" ht="30" customHeight="1">
      <c r="A47" s="218"/>
      <c r="B47" s="550" t="s">
        <v>1552</v>
      </c>
      <c r="C47" s="551"/>
      <c r="D47" s="551"/>
      <c r="E47" s="551"/>
      <c r="F47" s="551"/>
      <c r="G47" s="230"/>
      <c r="H47" s="230"/>
      <c r="I47" s="230"/>
      <c r="J47" s="230"/>
      <c r="K47" s="230"/>
      <c r="L47" s="230"/>
      <c r="M47" s="550" t="s">
        <v>1554</v>
      </c>
      <c r="N47" s="551"/>
      <c r="O47" s="551"/>
      <c r="P47" s="551"/>
      <c r="Q47" s="235"/>
    </row>
    <row r="48" spans="1:17" s="217" customFormat="1" ht="11.25" customHeight="1">
      <c r="A48" s="218"/>
      <c r="Q48" s="220"/>
    </row>
    <row r="49" spans="1:44" s="217" customFormat="1" ht="30" customHeight="1">
      <c r="A49" s="218"/>
      <c r="B49" s="242" t="s">
        <v>513</v>
      </c>
      <c r="M49" s="552">
        <f>O53+O73</f>
        <v>530149.74898496002</v>
      </c>
      <c r="N49" s="540"/>
      <c r="O49" s="540"/>
      <c r="P49" s="540"/>
      <c r="Q49" s="220"/>
      <c r="AR49" s="217" t="s">
        <v>1555</v>
      </c>
    </row>
    <row r="50" spans="1:44" s="244" customFormat="1" ht="25.5" hidden="1" customHeight="1">
      <c r="A50" s="243"/>
      <c r="C50" s="245" t="s">
        <v>1620</v>
      </c>
      <c r="M50" s="553">
        <f>ROUNDUP($M$94,2)</f>
        <v>0</v>
      </c>
      <c r="N50" s="546"/>
      <c r="O50" s="546"/>
      <c r="P50" s="546"/>
      <c r="Q50" s="246"/>
    </row>
    <row r="51" spans="1:44" s="248" customFormat="1" ht="21" hidden="1" customHeight="1">
      <c r="A51" s="247"/>
      <c r="C51" s="249" t="s">
        <v>1621</v>
      </c>
      <c r="M51" s="545">
        <f>ROUNDUP($M$95,2)</f>
        <v>0</v>
      </c>
      <c r="N51" s="546"/>
      <c r="O51" s="546"/>
      <c r="P51" s="546"/>
      <c r="Q51" s="250"/>
    </row>
    <row r="52" spans="1:44" s="248" customFormat="1" ht="21" hidden="1" customHeight="1">
      <c r="A52" s="247"/>
      <c r="C52" s="249" t="s">
        <v>1622</v>
      </c>
      <c r="M52" s="545">
        <f>ROUNDUP($M$97,2)</f>
        <v>0</v>
      </c>
      <c r="N52" s="546"/>
      <c r="O52" s="546"/>
      <c r="P52" s="546"/>
      <c r="Q52" s="250"/>
    </row>
    <row r="53" spans="1:44" s="54" customFormat="1" ht="25.5" customHeight="1">
      <c r="B53" s="72" t="s">
        <v>1620</v>
      </c>
      <c r="G53" s="192"/>
      <c r="H53" s="192"/>
      <c r="I53" s="379"/>
      <c r="J53" s="401"/>
      <c r="O53" s="379">
        <f>SUM(O54:P72)</f>
        <v>512714.16103999998</v>
      </c>
      <c r="P53" s="379"/>
      <c r="Q53" s="73"/>
    </row>
    <row r="54" spans="1:44" s="74" customFormat="1" ht="21" customHeight="1">
      <c r="B54" s="76" t="s">
        <v>1113</v>
      </c>
      <c r="C54" s="76" t="s">
        <v>1114</v>
      </c>
      <c r="G54" s="192"/>
      <c r="H54" s="192"/>
      <c r="I54" s="400"/>
      <c r="J54" s="401"/>
      <c r="O54" s="472">
        <f>M101</f>
        <v>50996.168999999994</v>
      </c>
      <c r="P54" s="472">
        <v>0</v>
      </c>
      <c r="Q54" s="77"/>
    </row>
    <row r="55" spans="1:44" s="74" customFormat="1" ht="21" customHeight="1">
      <c r="B55" s="76" t="s">
        <v>1776</v>
      </c>
      <c r="C55" s="76" t="s">
        <v>1115</v>
      </c>
      <c r="G55" s="192"/>
      <c r="H55" s="192"/>
      <c r="I55" s="400"/>
      <c r="J55" s="401"/>
      <c r="O55" s="472">
        <f>M184</f>
        <v>78226.606</v>
      </c>
      <c r="P55" s="472">
        <v>0</v>
      </c>
      <c r="Q55" s="77"/>
    </row>
    <row r="56" spans="1:44" s="74" customFormat="1" ht="21" customHeight="1">
      <c r="B56" s="76" t="s">
        <v>1777</v>
      </c>
      <c r="C56" s="76" t="s">
        <v>1116</v>
      </c>
      <c r="G56" s="192"/>
      <c r="H56" s="192"/>
      <c r="I56" s="400"/>
      <c r="J56" s="401"/>
      <c r="O56" s="472">
        <f>M211</f>
        <v>684.20799999999997</v>
      </c>
      <c r="P56" s="472">
        <v>0</v>
      </c>
      <c r="Q56" s="77"/>
    </row>
    <row r="57" spans="1:44" s="74" customFormat="1" ht="21" customHeight="1">
      <c r="B57" s="76" t="s">
        <v>1781</v>
      </c>
      <c r="C57" s="76" t="s">
        <v>1117</v>
      </c>
      <c r="G57" s="192"/>
      <c r="H57" s="192"/>
      <c r="I57" s="400"/>
      <c r="J57" s="401"/>
      <c r="O57" s="472">
        <f>M221</f>
        <v>55695.014999999999</v>
      </c>
      <c r="P57" s="472">
        <v>0</v>
      </c>
      <c r="Q57" s="77"/>
    </row>
    <row r="58" spans="1:44" s="74" customFormat="1" ht="21" customHeight="1">
      <c r="B58" s="76" t="s">
        <v>1495</v>
      </c>
      <c r="C58" s="76" t="s">
        <v>1118</v>
      </c>
      <c r="G58" s="192"/>
      <c r="H58" s="192"/>
      <c r="I58" s="400"/>
      <c r="J58" s="401"/>
      <c r="O58" s="472">
        <f>M264</f>
        <v>479.4867999999999</v>
      </c>
      <c r="P58" s="472">
        <v>0</v>
      </c>
      <c r="Q58" s="77"/>
    </row>
    <row r="59" spans="1:44" s="74" customFormat="1" ht="21" customHeight="1">
      <c r="B59" s="76" t="s">
        <v>1582</v>
      </c>
      <c r="C59" s="76" t="s">
        <v>1119</v>
      </c>
      <c r="G59" s="192"/>
      <c r="H59" s="192"/>
      <c r="I59" s="400"/>
      <c r="J59" s="401"/>
      <c r="O59" s="472">
        <f>M271</f>
        <v>16615.602599999998</v>
      </c>
      <c r="P59" s="472">
        <v>0</v>
      </c>
      <c r="Q59" s="77"/>
    </row>
    <row r="60" spans="1:44" s="74" customFormat="1" ht="21" customHeight="1">
      <c r="B60" s="76" t="s">
        <v>2115</v>
      </c>
      <c r="C60" s="76" t="s">
        <v>1120</v>
      </c>
      <c r="G60" s="192"/>
      <c r="H60" s="192"/>
      <c r="I60" s="400"/>
      <c r="J60" s="401"/>
      <c r="O60" s="472">
        <f>M286</f>
        <v>41164.655999999995</v>
      </c>
      <c r="P60" s="472">
        <v>0</v>
      </c>
      <c r="Q60" s="77"/>
    </row>
    <row r="61" spans="1:44" s="74" customFormat="1" ht="21" customHeight="1">
      <c r="B61" s="76" t="s">
        <v>2074</v>
      </c>
      <c r="C61" s="76" t="s">
        <v>1121</v>
      </c>
      <c r="G61" s="192"/>
      <c r="H61" s="192"/>
      <c r="I61" s="400"/>
      <c r="J61" s="401"/>
      <c r="O61" s="472">
        <f>M313</f>
        <v>10163.309600000001</v>
      </c>
      <c r="P61" s="472">
        <v>0</v>
      </c>
      <c r="Q61" s="77"/>
    </row>
    <row r="62" spans="1:44" s="74" customFormat="1" ht="21" customHeight="1">
      <c r="B62" s="76" t="s">
        <v>1765</v>
      </c>
      <c r="C62" s="76" t="s">
        <v>1122</v>
      </c>
      <c r="G62" s="192"/>
      <c r="H62" s="192"/>
      <c r="I62" s="400"/>
      <c r="J62" s="401"/>
      <c r="O62" s="472">
        <f>M321</f>
        <v>1476.3607999999999</v>
      </c>
      <c r="P62" s="472">
        <v>0</v>
      </c>
      <c r="Q62" s="77"/>
    </row>
    <row r="63" spans="1:44" s="74" customFormat="1" ht="21" customHeight="1">
      <c r="B63" s="76" t="s">
        <v>1865</v>
      </c>
      <c r="C63" s="76" t="s">
        <v>1123</v>
      </c>
      <c r="G63" s="192"/>
      <c r="H63" s="192"/>
      <c r="I63" s="400"/>
      <c r="J63" s="401"/>
      <c r="O63" s="472">
        <f>M324</f>
        <v>15717.284399999999</v>
      </c>
      <c r="P63" s="472">
        <v>0</v>
      </c>
      <c r="Q63" s="77"/>
    </row>
    <row r="64" spans="1:44" s="74" customFormat="1" ht="21" customHeight="1">
      <c r="B64" s="76" t="s">
        <v>2165</v>
      </c>
      <c r="C64" s="76" t="s">
        <v>1124</v>
      </c>
      <c r="G64" s="192"/>
      <c r="H64" s="192"/>
      <c r="I64" s="400"/>
      <c r="J64" s="401"/>
      <c r="O64" s="472">
        <f>M334</f>
        <v>4575.6000000000004</v>
      </c>
      <c r="P64" s="472">
        <v>0</v>
      </c>
      <c r="Q64" s="77"/>
    </row>
    <row r="65" spans="1:17" s="74" customFormat="1" ht="21" customHeight="1">
      <c r="B65" s="76" t="s">
        <v>302</v>
      </c>
      <c r="C65" s="76" t="s">
        <v>1125</v>
      </c>
      <c r="G65" s="192"/>
      <c r="H65" s="192"/>
      <c r="I65" s="400"/>
      <c r="J65" s="401"/>
      <c r="O65" s="472">
        <f>M344</f>
        <v>28810.781999999996</v>
      </c>
      <c r="P65" s="472">
        <v>0</v>
      </c>
      <c r="Q65" s="77"/>
    </row>
    <row r="66" spans="1:17" s="74" customFormat="1" ht="21" customHeight="1">
      <c r="B66" s="76" t="s">
        <v>1126</v>
      </c>
      <c r="C66" s="76" t="s">
        <v>1127</v>
      </c>
      <c r="G66" s="192"/>
      <c r="H66" s="192"/>
      <c r="I66" s="400"/>
      <c r="J66" s="401"/>
      <c r="O66" s="472">
        <f>M355</f>
        <v>55664.551999999996</v>
      </c>
      <c r="P66" s="472">
        <v>0</v>
      </c>
      <c r="Q66" s="77"/>
    </row>
    <row r="67" spans="1:17" s="74" customFormat="1" ht="21" customHeight="1">
      <c r="B67" s="76" t="s">
        <v>1650</v>
      </c>
      <c r="C67" s="76" t="s">
        <v>1128</v>
      </c>
      <c r="G67" s="192"/>
      <c r="H67" s="192"/>
      <c r="I67" s="400"/>
      <c r="J67" s="401"/>
      <c r="O67" s="472">
        <f>M360</f>
        <v>9192.9396399999987</v>
      </c>
      <c r="P67" s="472">
        <v>0</v>
      </c>
      <c r="Q67" s="77"/>
    </row>
    <row r="68" spans="1:17" s="74" customFormat="1" ht="21" customHeight="1">
      <c r="B68" s="76" t="s">
        <v>1795</v>
      </c>
      <c r="C68" s="76" t="s">
        <v>1129</v>
      </c>
      <c r="G68" s="192"/>
      <c r="H68" s="192"/>
      <c r="I68" s="400"/>
      <c r="J68" s="401"/>
      <c r="O68" s="472">
        <f>M388</f>
        <v>40261.18</v>
      </c>
      <c r="P68" s="472">
        <v>0</v>
      </c>
      <c r="Q68" s="77"/>
    </row>
    <row r="69" spans="1:17" s="74" customFormat="1" ht="21" customHeight="1">
      <c r="B69" s="76" t="s">
        <v>1827</v>
      </c>
      <c r="C69" s="76" t="s">
        <v>1130</v>
      </c>
      <c r="G69" s="192"/>
      <c r="H69" s="192"/>
      <c r="I69" s="400"/>
      <c r="J69" s="401"/>
      <c r="O69" s="472">
        <f>M396</f>
        <v>5147.3203999999996</v>
      </c>
      <c r="P69" s="472">
        <v>0</v>
      </c>
      <c r="Q69" s="77"/>
    </row>
    <row r="70" spans="1:17" s="74" customFormat="1" ht="21" customHeight="1">
      <c r="B70" s="76" t="s">
        <v>1869</v>
      </c>
      <c r="C70" s="76" t="s">
        <v>1131</v>
      </c>
      <c r="G70" s="192"/>
      <c r="H70" s="192"/>
      <c r="I70" s="400"/>
      <c r="J70" s="401"/>
      <c r="O70" s="472">
        <f>M412</f>
        <v>85806.866399999984</v>
      </c>
      <c r="P70" s="472">
        <v>0</v>
      </c>
      <c r="Q70" s="77"/>
    </row>
    <row r="71" spans="1:17" s="74" customFormat="1" ht="21" customHeight="1">
      <c r="B71" s="76" t="s">
        <v>1839</v>
      </c>
      <c r="C71" s="76" t="s">
        <v>1132</v>
      </c>
      <c r="G71" s="192"/>
      <c r="H71" s="192"/>
      <c r="I71" s="400"/>
      <c r="J71" s="401"/>
      <c r="O71" s="472">
        <f>M437</f>
        <v>2819.16</v>
      </c>
      <c r="P71" s="472">
        <v>0</v>
      </c>
      <c r="Q71" s="77"/>
    </row>
    <row r="72" spans="1:17" s="74" customFormat="1" ht="21" customHeight="1">
      <c r="B72" s="76" t="s">
        <v>1851</v>
      </c>
      <c r="C72" s="76" t="s">
        <v>706</v>
      </c>
      <c r="G72" s="192"/>
      <c r="H72" s="192"/>
      <c r="I72" s="400"/>
      <c r="J72" s="401"/>
      <c r="O72" s="472">
        <f>M443</f>
        <v>9217.0623999999989</v>
      </c>
      <c r="P72" s="472">
        <v>0</v>
      </c>
      <c r="Q72" s="77"/>
    </row>
    <row r="73" spans="1:17" s="54" customFormat="1" ht="25.5" customHeight="1">
      <c r="B73" s="72" t="s">
        <v>1556</v>
      </c>
      <c r="G73" s="192"/>
      <c r="H73" s="192"/>
      <c r="I73" s="379"/>
      <c r="J73" s="401"/>
      <c r="O73" s="475">
        <f>O74</f>
        <v>17435.58794496</v>
      </c>
      <c r="P73" s="475"/>
      <c r="Q73" s="73"/>
    </row>
    <row r="74" spans="1:17" s="74" customFormat="1" ht="21" customHeight="1">
      <c r="B74" s="76" t="s">
        <v>1133</v>
      </c>
      <c r="C74" s="76" t="s">
        <v>1134</v>
      </c>
      <c r="G74" s="192"/>
      <c r="H74" s="192"/>
      <c r="I74" s="400"/>
      <c r="J74" s="401"/>
      <c r="O74" s="472">
        <f>M446</f>
        <v>17435.58794496</v>
      </c>
      <c r="P74" s="472">
        <v>0</v>
      </c>
      <c r="Q74" s="77"/>
    </row>
    <row r="75" spans="1:17" s="217" customFormat="1" ht="22.5" customHeight="1">
      <c r="A75" s="218"/>
      <c r="C75" s="249"/>
      <c r="D75" s="249"/>
      <c r="M75" s="544"/>
      <c r="N75" s="544"/>
      <c r="O75" s="544"/>
      <c r="P75" s="544"/>
      <c r="Q75" s="220"/>
    </row>
    <row r="76" spans="1:17" s="217" customFormat="1" ht="7.5" customHeight="1">
      <c r="A76" s="236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8"/>
    </row>
    <row r="78" spans="1:17" ht="277.5" customHeight="1"/>
    <row r="79" spans="1:17" ht="117" customHeight="1"/>
    <row r="81" spans="1:62" s="217" customFormat="1" ht="7.5" customHeight="1">
      <c r="A81" s="239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18"/>
    </row>
    <row r="82" spans="1:62" s="217" customFormat="1" ht="37.5" customHeight="1">
      <c r="A82" s="218"/>
      <c r="B82" s="547" t="s">
        <v>512</v>
      </c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540"/>
      <c r="Q82" s="540"/>
      <c r="R82" s="218"/>
    </row>
    <row r="83" spans="1:62" s="217" customFormat="1" ht="7.5" customHeight="1">
      <c r="A83" s="218"/>
      <c r="R83" s="218"/>
    </row>
    <row r="84" spans="1:62" s="217" customFormat="1" ht="15" customHeight="1">
      <c r="A84" s="218"/>
      <c r="B84" s="216" t="s">
        <v>1499</v>
      </c>
      <c r="E84" s="548" t="str">
        <f>$E$4</f>
        <v>Rekonstrukce plynové kotelny v Křimicích</v>
      </c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R84" s="218"/>
    </row>
    <row r="85" spans="1:62" s="217" customFormat="1" ht="15" customHeight="1">
      <c r="A85" s="218"/>
      <c r="B85" s="219" t="s">
        <v>1550</v>
      </c>
      <c r="E85" s="549" t="str">
        <f>$E$5</f>
        <v>132121-8_1-1 - SPŠD Křimice - PS - Venkovní rozvody - Teplovody - stavební část</v>
      </c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R85" s="218"/>
    </row>
    <row r="86" spans="1:62" s="217" customFormat="1" ht="7.5" customHeight="1">
      <c r="A86" s="218"/>
      <c r="R86" s="218"/>
    </row>
    <row r="87" spans="1:62" s="217" customFormat="1" ht="18.75" customHeight="1">
      <c r="A87" s="218"/>
      <c r="B87" s="216" t="s">
        <v>1502</v>
      </c>
      <c r="E87" s="13" t="s">
        <v>319</v>
      </c>
      <c r="J87" s="216" t="s">
        <v>1504</v>
      </c>
      <c r="L87" s="539">
        <f>IF($N$8="","",$N$8)</f>
        <v>41426</v>
      </c>
      <c r="M87" s="540"/>
      <c r="N87" s="540"/>
      <c r="O87" s="540"/>
      <c r="R87" s="218"/>
    </row>
    <row r="88" spans="1:62" s="217" customFormat="1" ht="7.5" customHeight="1">
      <c r="A88" s="218"/>
      <c r="E88" s="3"/>
      <c r="R88" s="218"/>
    </row>
    <row r="89" spans="1:62" s="217" customFormat="1" ht="15.75" customHeight="1">
      <c r="A89" s="218"/>
      <c r="B89" s="216" t="s">
        <v>1507</v>
      </c>
      <c r="E89" s="2" t="s">
        <v>320</v>
      </c>
      <c r="J89" s="216" t="s">
        <v>1511</v>
      </c>
      <c r="L89" s="541" t="str">
        <f>$D$17</f>
        <v xml:space="preserve"> </v>
      </c>
      <c r="M89" s="540"/>
      <c r="N89" s="540"/>
      <c r="O89" s="540"/>
      <c r="P89" s="540"/>
      <c r="R89" s="218"/>
    </row>
    <row r="90" spans="1:62" s="217" customFormat="1" ht="15" customHeight="1">
      <c r="A90" s="218"/>
      <c r="B90" s="216" t="s">
        <v>1510</v>
      </c>
      <c r="E90" s="221"/>
      <c r="R90" s="218"/>
    </row>
    <row r="91" spans="1:62" s="217" customFormat="1" ht="11.25" customHeight="1">
      <c r="A91" s="218"/>
      <c r="R91" s="218"/>
    </row>
    <row r="92" spans="1:62" s="259" customFormat="1" ht="30" customHeight="1">
      <c r="A92" s="252"/>
      <c r="B92" s="253" t="s">
        <v>1560</v>
      </c>
      <c r="C92" s="254" t="s">
        <v>1528</v>
      </c>
      <c r="D92" s="254" t="s">
        <v>1524</v>
      </c>
      <c r="E92" s="542" t="s">
        <v>1561</v>
      </c>
      <c r="F92" s="543"/>
      <c r="G92" s="543"/>
      <c r="H92" s="543"/>
      <c r="I92" s="254" t="s">
        <v>1562</v>
      </c>
      <c r="J92" s="254" t="s">
        <v>1563</v>
      </c>
      <c r="K92" s="542" t="s">
        <v>1567</v>
      </c>
      <c r="L92" s="543"/>
      <c r="M92" s="542" t="s">
        <v>1564</v>
      </c>
      <c r="N92" s="543"/>
      <c r="O92" s="543"/>
      <c r="P92" s="543"/>
      <c r="Q92" s="255" t="s">
        <v>1565</v>
      </c>
      <c r="R92" s="252"/>
      <c r="S92" s="256" t="s">
        <v>1566</v>
      </c>
      <c r="T92" s="257" t="s">
        <v>1514</v>
      </c>
      <c r="U92" s="257" t="s">
        <v>1570</v>
      </c>
      <c r="V92" s="257" t="s">
        <v>1571</v>
      </c>
      <c r="W92" s="257" t="s">
        <v>1572</v>
      </c>
      <c r="X92" s="257" t="s">
        <v>1573</v>
      </c>
      <c r="Y92" s="257" t="s">
        <v>1574</v>
      </c>
      <c r="Z92" s="258" t="s">
        <v>1575</v>
      </c>
    </row>
    <row r="93" spans="1:62" s="217" customFormat="1" ht="30" customHeight="1">
      <c r="A93" s="218"/>
      <c r="B93" s="242" t="s">
        <v>513</v>
      </c>
      <c r="M93" s="467">
        <f>M100+M445</f>
        <v>530149.74898496002</v>
      </c>
      <c r="N93" s="348"/>
      <c r="O93" s="348"/>
      <c r="P93" s="348"/>
      <c r="R93" s="218"/>
      <c r="S93" s="260"/>
      <c r="T93" s="225"/>
      <c r="U93" s="225"/>
      <c r="V93" s="261" t="e">
        <f>$V$94+$V$100</f>
        <v>#REF!</v>
      </c>
      <c r="W93" s="225"/>
      <c r="X93" s="261" t="e">
        <f>$X$94+$X$100</f>
        <v>#REF!</v>
      </c>
      <c r="Y93" s="225"/>
      <c r="Z93" s="262" t="e">
        <f>$Z$94+$Z$100</f>
        <v>#REF!</v>
      </c>
      <c r="AQ93" s="217" t="s">
        <v>1530</v>
      </c>
      <c r="AR93" s="217" t="s">
        <v>1555</v>
      </c>
      <c r="BH93" s="263" t="e">
        <f>$BH$94+$BH$100</f>
        <v>#REF!</v>
      </c>
    </row>
    <row r="94" spans="1:62" s="265" customFormat="1" ht="37.5" hidden="1" customHeight="1">
      <c r="A94" s="264"/>
      <c r="C94" s="266" t="s">
        <v>1620</v>
      </c>
      <c r="M94" s="465">
        <f>$BH$79</f>
        <v>0</v>
      </c>
      <c r="N94" s="465"/>
      <c r="O94" s="465"/>
      <c r="P94" s="465"/>
      <c r="R94" s="264"/>
      <c r="S94" s="267"/>
      <c r="V94" s="268">
        <f>$V$95+$V$97</f>
        <v>0</v>
      </c>
      <c r="X94" s="268">
        <f>$X$95+$X$97</f>
        <v>0</v>
      </c>
      <c r="Z94" s="269">
        <f>$Z$95+$Z$97</f>
        <v>0</v>
      </c>
      <c r="AO94" s="270" t="s">
        <v>1501</v>
      </c>
      <c r="AQ94" s="270" t="s">
        <v>1530</v>
      </c>
      <c r="AR94" s="270" t="s">
        <v>1531</v>
      </c>
      <c r="AV94" s="270" t="s">
        <v>1577</v>
      </c>
      <c r="BH94" s="271">
        <f>$BH$95+$BH$97</f>
        <v>0</v>
      </c>
    </row>
    <row r="95" spans="1:62" s="265" customFormat="1" ht="21" hidden="1" customHeight="1">
      <c r="A95" s="264"/>
      <c r="C95" s="272" t="s">
        <v>1621</v>
      </c>
      <c r="M95" s="468">
        <f>$BH$80</f>
        <v>0</v>
      </c>
      <c r="N95" s="468"/>
      <c r="O95" s="468"/>
      <c r="P95" s="468"/>
      <c r="R95" s="264"/>
      <c r="S95" s="267"/>
      <c r="V95" s="268">
        <f>$V$96</f>
        <v>0</v>
      </c>
      <c r="X95" s="268">
        <f>$X$96</f>
        <v>0</v>
      </c>
      <c r="Z95" s="269">
        <f>$Z$96</f>
        <v>0</v>
      </c>
      <c r="AO95" s="270" t="s">
        <v>1501</v>
      </c>
      <c r="AQ95" s="270" t="s">
        <v>1530</v>
      </c>
      <c r="AR95" s="270" t="s">
        <v>1501</v>
      </c>
      <c r="AV95" s="270" t="s">
        <v>1577</v>
      </c>
      <c r="BH95" s="271">
        <f>$BH$96</f>
        <v>0</v>
      </c>
    </row>
    <row r="96" spans="1:62" s="217" customFormat="1" ht="27" hidden="1" customHeight="1">
      <c r="A96" s="218"/>
      <c r="B96" s="273" t="s">
        <v>1501</v>
      </c>
      <c r="C96" s="273" t="s">
        <v>1578</v>
      </c>
      <c r="D96" s="274" t="s">
        <v>1630</v>
      </c>
      <c r="E96" s="530" t="s">
        <v>1631</v>
      </c>
      <c r="F96" s="495"/>
      <c r="G96" s="495"/>
      <c r="H96" s="496"/>
      <c r="I96" s="275" t="s">
        <v>1632</v>
      </c>
      <c r="J96" s="276"/>
      <c r="K96" s="537"/>
      <c r="L96" s="538"/>
      <c r="M96" s="456">
        <f>ROUND($K$81*$J$81,2)</f>
        <v>0</v>
      </c>
      <c r="N96" s="457"/>
      <c r="O96" s="457"/>
      <c r="P96" s="458"/>
      <c r="Q96" s="277"/>
      <c r="R96" s="218"/>
      <c r="S96" s="278"/>
      <c r="T96" s="279" t="s">
        <v>1515</v>
      </c>
      <c r="W96" s="280">
        <v>5.79E-3</v>
      </c>
      <c r="X96" s="280">
        <f>$W$96*$J$96</f>
        <v>0</v>
      </c>
      <c r="Y96" s="280">
        <v>0</v>
      </c>
      <c r="Z96" s="281">
        <f>$Y$96*$J$96</f>
        <v>0</v>
      </c>
      <c r="AO96" s="223" t="s">
        <v>1591</v>
      </c>
      <c r="AQ96" s="223" t="s">
        <v>1578</v>
      </c>
      <c r="AR96" s="223" t="s">
        <v>1536</v>
      </c>
      <c r="AV96" s="217" t="s">
        <v>1577</v>
      </c>
      <c r="BB96" s="251">
        <f>IF($T$96="základní",$M$96,0)</f>
        <v>0</v>
      </c>
      <c r="BC96" s="251">
        <f>IF($T$96="snížená",$M$96,0)</f>
        <v>0</v>
      </c>
      <c r="BD96" s="251">
        <f>IF($T$96="zákl. přenesená",$M$96,0)</f>
        <v>0</v>
      </c>
      <c r="BE96" s="251">
        <f>IF($T$96="sníž. přenesená",$M$96,0)</f>
        <v>0</v>
      </c>
      <c r="BF96" s="251">
        <f>IF($T$96="nulová",$M$96,0)</f>
        <v>0</v>
      </c>
      <c r="BG96" s="223" t="s">
        <v>1501</v>
      </c>
      <c r="BH96" s="251">
        <f>ROUND($K$96*$J$96,2)</f>
        <v>0</v>
      </c>
      <c r="BI96" s="223" t="s">
        <v>1591</v>
      </c>
      <c r="BJ96" s="223" t="s">
        <v>1633</v>
      </c>
    </row>
    <row r="97" spans="1:62" s="265" customFormat="1" ht="30.75" hidden="1" customHeight="1">
      <c r="A97" s="264"/>
      <c r="C97" s="272" t="s">
        <v>1622</v>
      </c>
      <c r="M97" s="466">
        <f>$BH$82</f>
        <v>0</v>
      </c>
      <c r="N97" s="466"/>
      <c r="O97" s="466"/>
      <c r="P97" s="466"/>
      <c r="R97" s="264"/>
      <c r="S97" s="267"/>
      <c r="V97" s="268">
        <f>SUM($V$98:$V$99)</f>
        <v>0</v>
      </c>
      <c r="X97" s="268">
        <f>SUM($X$98:$X$99)</f>
        <v>0</v>
      </c>
      <c r="Z97" s="269">
        <f>SUM($Z$98:$Z$99)</f>
        <v>0</v>
      </c>
      <c r="AO97" s="270" t="s">
        <v>1501</v>
      </c>
      <c r="AQ97" s="270" t="s">
        <v>1530</v>
      </c>
      <c r="AR97" s="270" t="s">
        <v>1501</v>
      </c>
      <c r="AV97" s="270" t="s">
        <v>1577</v>
      </c>
      <c r="BH97" s="271">
        <f>SUM($BH$98:$BH$99)</f>
        <v>0</v>
      </c>
    </row>
    <row r="98" spans="1:62" s="217" customFormat="1" ht="15.75" hidden="1" customHeight="1">
      <c r="A98" s="218"/>
      <c r="B98" s="275" t="s">
        <v>1536</v>
      </c>
      <c r="C98" s="275" t="s">
        <v>1578</v>
      </c>
      <c r="D98" s="274" t="s">
        <v>1634</v>
      </c>
      <c r="E98" s="530" t="s">
        <v>1635</v>
      </c>
      <c r="F98" s="495"/>
      <c r="G98" s="495"/>
      <c r="H98" s="496"/>
      <c r="I98" s="275" t="s">
        <v>1636</v>
      </c>
      <c r="J98" s="276"/>
      <c r="K98" s="537"/>
      <c r="L98" s="538"/>
      <c r="M98" s="456">
        <f>ROUND($K$83*$J$83,2)</f>
        <v>0</v>
      </c>
      <c r="N98" s="457"/>
      <c r="O98" s="457"/>
      <c r="P98" s="458"/>
      <c r="Q98" s="277"/>
      <c r="R98" s="218"/>
      <c r="S98" s="278"/>
      <c r="T98" s="279" t="s">
        <v>1515</v>
      </c>
      <c r="W98" s="280">
        <v>1.0000000000000001E-5</v>
      </c>
      <c r="X98" s="280">
        <f>$W$98*$J$98</f>
        <v>0</v>
      </c>
      <c r="Y98" s="280">
        <v>0</v>
      </c>
      <c r="Z98" s="281">
        <f>$Y$98*$J$98</f>
        <v>0</v>
      </c>
      <c r="AO98" s="223" t="s">
        <v>1591</v>
      </c>
      <c r="AQ98" s="223" t="s">
        <v>1578</v>
      </c>
      <c r="AR98" s="223" t="s">
        <v>1536</v>
      </c>
      <c r="AV98" s="223" t="s">
        <v>1577</v>
      </c>
      <c r="BB98" s="251">
        <f>IF($T$98="základní",$M$98,0)</f>
        <v>0</v>
      </c>
      <c r="BC98" s="251">
        <f>IF($T$98="snížená",$M$98,0)</f>
        <v>0</v>
      </c>
      <c r="BD98" s="251">
        <f>IF($T$98="zákl. přenesená",$M$98,0)</f>
        <v>0</v>
      </c>
      <c r="BE98" s="251">
        <f>IF($T$98="sníž. přenesená",$M$98,0)</f>
        <v>0</v>
      </c>
      <c r="BF98" s="251">
        <f>IF($T$98="nulová",$M$98,0)</f>
        <v>0</v>
      </c>
      <c r="BG98" s="223" t="s">
        <v>1501</v>
      </c>
      <c r="BH98" s="251">
        <f>ROUND($K$98*$J$98,2)</f>
        <v>0</v>
      </c>
      <c r="BI98" s="223" t="s">
        <v>1591</v>
      </c>
      <c r="BJ98" s="223" t="s">
        <v>1637</v>
      </c>
    </row>
    <row r="99" spans="1:62" s="217" customFormat="1" ht="15.75" hidden="1" customHeight="1">
      <c r="A99" s="218"/>
      <c r="B99" s="275" t="s">
        <v>1587</v>
      </c>
      <c r="C99" s="275" t="s">
        <v>1578</v>
      </c>
      <c r="D99" s="274" t="s">
        <v>1638</v>
      </c>
      <c r="E99" s="530" t="s">
        <v>1639</v>
      </c>
      <c r="F99" s="495"/>
      <c r="G99" s="495"/>
      <c r="H99" s="496"/>
      <c r="I99" s="275" t="s">
        <v>1632</v>
      </c>
      <c r="J99" s="276"/>
      <c r="K99" s="537"/>
      <c r="L99" s="538"/>
      <c r="M99" s="456">
        <f>ROUND($K$84*$J$84,2)</f>
        <v>0</v>
      </c>
      <c r="N99" s="457"/>
      <c r="O99" s="457"/>
      <c r="P99" s="458"/>
      <c r="Q99" s="277" t="s">
        <v>1595</v>
      </c>
      <c r="R99" s="218"/>
      <c r="S99" s="278"/>
      <c r="T99" s="279" t="s">
        <v>1515</v>
      </c>
      <c r="W99" s="280">
        <v>0</v>
      </c>
      <c r="X99" s="280">
        <f>$W$99*$J$99</f>
        <v>0</v>
      </c>
      <c r="Y99" s="280">
        <v>0</v>
      </c>
      <c r="Z99" s="281">
        <f>$Y$99*$J$99</f>
        <v>0</v>
      </c>
      <c r="AO99" s="223" t="s">
        <v>1591</v>
      </c>
      <c r="AQ99" s="223" t="s">
        <v>1578</v>
      </c>
      <c r="AR99" s="223" t="s">
        <v>1536</v>
      </c>
      <c r="AV99" s="223" t="s">
        <v>1577</v>
      </c>
      <c r="BB99" s="251">
        <f>IF($T$99="základní",$M$99,0)</f>
        <v>0</v>
      </c>
      <c r="BC99" s="251">
        <f>IF($T$99="snížená",$M$99,0)</f>
        <v>0</v>
      </c>
      <c r="BD99" s="251">
        <f>IF($T$99="zákl. přenesená",$M$99,0)</f>
        <v>0</v>
      </c>
      <c r="BE99" s="251">
        <f>IF($T$99="sníž. přenesená",$M$99,0)</f>
        <v>0</v>
      </c>
      <c r="BF99" s="251">
        <f>IF($T$99="nulová",$M$99,0)</f>
        <v>0</v>
      </c>
      <c r="BG99" s="223" t="s">
        <v>1501</v>
      </c>
      <c r="BH99" s="251">
        <f>ROUND($K$99*$J$99,2)</f>
        <v>0</v>
      </c>
      <c r="BI99" s="223" t="s">
        <v>1591</v>
      </c>
      <c r="BJ99" s="223" t="s">
        <v>1640</v>
      </c>
    </row>
    <row r="100" spans="1:62" s="265" customFormat="1" ht="37.5" customHeight="1">
      <c r="A100" s="264"/>
      <c r="C100" s="89" t="s">
        <v>1620</v>
      </c>
      <c r="M100" s="465">
        <f>M101+M184+M211+M221+M264+M271+M286+M313+M321+M324+M334+M344+M355+M360+M388+M396+M412+M437+M443</f>
        <v>512714.16103999998</v>
      </c>
      <c r="N100" s="448"/>
      <c r="O100" s="448"/>
      <c r="P100" s="448"/>
      <c r="R100" s="264"/>
      <c r="S100" s="267"/>
      <c r="V100" s="268" t="e">
        <f>$V$101+#REF!+#REF!+#REF!+#REF!+#REF!</f>
        <v>#REF!</v>
      </c>
      <c r="X100" s="268" t="e">
        <f>$X$101+#REF!+#REF!+#REF!+#REF!+#REF!</f>
        <v>#REF!</v>
      </c>
      <c r="Z100" s="269" t="e">
        <f>$Z$101+#REF!+#REF!+#REF!+#REF!+#REF!</f>
        <v>#REF!</v>
      </c>
      <c r="AO100" s="270" t="s">
        <v>1536</v>
      </c>
      <c r="AQ100" s="270" t="s">
        <v>1530</v>
      </c>
      <c r="AR100" s="270" t="s">
        <v>1531</v>
      </c>
      <c r="AV100" s="270" t="s">
        <v>1577</v>
      </c>
      <c r="BH100" s="271" t="e">
        <f>$BH$101+#REF!+#REF!+#REF!+#REF!+#REF!</f>
        <v>#REF!</v>
      </c>
    </row>
    <row r="101" spans="1:62" s="265" customFormat="1" ht="21" customHeight="1">
      <c r="A101" s="264"/>
      <c r="C101" s="272" t="s">
        <v>1017</v>
      </c>
      <c r="M101" s="447">
        <f>M102+M103+M104+M105+M106+M107+M108+M109+M110+M111+M112+M113</f>
        <v>50996.168999999994</v>
      </c>
      <c r="N101" s="448"/>
      <c r="O101" s="448"/>
      <c r="P101" s="448"/>
      <c r="R101" s="264"/>
      <c r="S101" s="267"/>
      <c r="V101" s="268">
        <f>SUM($V$113:$V$182)</f>
        <v>0</v>
      </c>
      <c r="X101" s="268">
        <f>SUM($X$113:$X$182)</f>
        <v>0</v>
      </c>
      <c r="Z101" s="269">
        <f>SUM($Z$113:$Z$182)</f>
        <v>0</v>
      </c>
      <c r="AO101" s="270" t="s">
        <v>1536</v>
      </c>
      <c r="AQ101" s="270" t="s">
        <v>1530</v>
      </c>
      <c r="AR101" s="270" t="s">
        <v>1501</v>
      </c>
      <c r="AV101" s="270" t="s">
        <v>1577</v>
      </c>
      <c r="BH101" s="271">
        <f>SUM($BH$113:$BH$182)</f>
        <v>6316.48</v>
      </c>
    </row>
    <row r="102" spans="1:62" s="217" customFormat="1" ht="30.75" customHeight="1">
      <c r="A102" s="218"/>
      <c r="B102" s="275">
        <v>1</v>
      </c>
      <c r="C102" s="282" t="s">
        <v>1578</v>
      </c>
      <c r="D102" s="283" t="s">
        <v>1135</v>
      </c>
      <c r="E102" s="510" t="s">
        <v>1020</v>
      </c>
      <c r="F102" s="511"/>
      <c r="G102" s="511"/>
      <c r="H102" s="511"/>
      <c r="I102" s="275" t="s">
        <v>1618</v>
      </c>
      <c r="J102" s="284">
        <v>31.55</v>
      </c>
      <c r="K102" s="497">
        <v>91.839999999999989</v>
      </c>
      <c r="L102" s="498"/>
      <c r="M102" s="536">
        <f>K102*J102</f>
        <v>2897.5519999999997</v>
      </c>
      <c r="N102" s="513"/>
      <c r="O102" s="513">
        <v>9717.4</v>
      </c>
      <c r="P102" s="513"/>
      <c r="Q102" s="99" t="s">
        <v>1595</v>
      </c>
      <c r="R102" s="218"/>
      <c r="S102" s="278"/>
      <c r="T102" s="279" t="s">
        <v>1515</v>
      </c>
      <c r="W102" s="280">
        <v>0</v>
      </c>
      <c r="X102" s="280">
        <f t="shared" ref="X102:X113" si="0">$W$113*$J$113</f>
        <v>0</v>
      </c>
      <c r="Y102" s="280">
        <v>0</v>
      </c>
      <c r="Z102" s="281">
        <f t="shared" ref="Z102:Z113" si="1">$Y$113*$J$113</f>
        <v>0</v>
      </c>
      <c r="AO102" s="223" t="s">
        <v>1582</v>
      </c>
      <c r="AQ102" s="223" t="s">
        <v>1578</v>
      </c>
      <c r="AR102" s="223" t="s">
        <v>1536</v>
      </c>
      <c r="AV102" s="223" t="s">
        <v>1577</v>
      </c>
      <c r="BB102" s="251">
        <f t="shared" ref="BB102:BB113" si="2">IF($T$113="základní",$M$113,0)</f>
        <v>6316.4845999999998</v>
      </c>
      <c r="BC102" s="251">
        <f t="shared" ref="BC102:BC113" si="3">IF($T$113="snížená",$M$113,0)</f>
        <v>0</v>
      </c>
      <c r="BD102" s="251">
        <f t="shared" ref="BD102:BD113" si="4">IF($T$113="zákl. přenesená",$M$113,0)</f>
        <v>0</v>
      </c>
      <c r="BE102" s="251">
        <f t="shared" ref="BE102:BE113" si="5">IF($T$113="sníž. přenesená",$M$113,0)</f>
        <v>0</v>
      </c>
      <c r="BF102" s="251">
        <f t="shared" ref="BF102:BF113" si="6">IF($T$113="nulová",$M$113,0)</f>
        <v>0</v>
      </c>
      <c r="BG102" s="223" t="s">
        <v>1501</v>
      </c>
      <c r="BH102" s="251">
        <f t="shared" ref="BH102:BH113" si="7">ROUND($K$113*$J$113,2)</f>
        <v>6316.48</v>
      </c>
      <c r="BI102" s="223" t="s">
        <v>1582</v>
      </c>
      <c r="BJ102" s="223" t="s">
        <v>1748</v>
      </c>
    </row>
    <row r="103" spans="1:62" s="217" customFormat="1" ht="30.75" customHeight="1">
      <c r="A103" s="218"/>
      <c r="B103" s="275">
        <v>2</v>
      </c>
      <c r="C103" s="282" t="s">
        <v>1578</v>
      </c>
      <c r="D103" s="283" t="s">
        <v>1136</v>
      </c>
      <c r="E103" s="510" t="s">
        <v>1021</v>
      </c>
      <c r="F103" s="511"/>
      <c r="G103" s="511"/>
      <c r="H103" s="511"/>
      <c r="I103" s="275" t="s">
        <v>1618</v>
      </c>
      <c r="J103" s="284">
        <v>31.55</v>
      </c>
      <c r="K103" s="497">
        <v>6.56</v>
      </c>
      <c r="L103" s="498"/>
      <c r="M103" s="536">
        <f t="shared" ref="M103:M113" si="8">K103*J103</f>
        <v>206.96799999999999</v>
      </c>
      <c r="N103" s="513"/>
      <c r="O103" s="513">
        <v>9718.4</v>
      </c>
      <c r="P103" s="513"/>
      <c r="Q103" s="99" t="s">
        <v>1595</v>
      </c>
      <c r="R103" s="218"/>
      <c r="S103" s="278"/>
      <c r="T103" s="279" t="s">
        <v>1515</v>
      </c>
      <c r="W103" s="280">
        <v>0</v>
      </c>
      <c r="X103" s="280">
        <f t="shared" si="0"/>
        <v>0</v>
      </c>
      <c r="Y103" s="280">
        <v>0</v>
      </c>
      <c r="Z103" s="281">
        <f t="shared" si="1"/>
        <v>0</v>
      </c>
      <c r="AO103" s="223" t="s">
        <v>1582</v>
      </c>
      <c r="AQ103" s="223" t="s">
        <v>1578</v>
      </c>
      <c r="AR103" s="223" t="s">
        <v>1536</v>
      </c>
      <c r="AV103" s="223" t="s">
        <v>1577</v>
      </c>
      <c r="BB103" s="251">
        <f t="shared" si="2"/>
        <v>6316.4845999999998</v>
      </c>
      <c r="BC103" s="251">
        <f t="shared" si="3"/>
        <v>0</v>
      </c>
      <c r="BD103" s="251">
        <f t="shared" si="4"/>
        <v>0</v>
      </c>
      <c r="BE103" s="251">
        <f t="shared" si="5"/>
        <v>0</v>
      </c>
      <c r="BF103" s="251">
        <f t="shared" si="6"/>
        <v>0</v>
      </c>
      <c r="BG103" s="223" t="s">
        <v>1501</v>
      </c>
      <c r="BH103" s="251">
        <f t="shared" si="7"/>
        <v>6316.48</v>
      </c>
      <c r="BI103" s="223" t="s">
        <v>1582</v>
      </c>
      <c r="BJ103" s="223" t="s">
        <v>1748</v>
      </c>
    </row>
    <row r="104" spans="1:62" s="217" customFormat="1" ht="30.75" customHeight="1">
      <c r="A104" s="218"/>
      <c r="B104" s="275">
        <v>3</v>
      </c>
      <c r="C104" s="282" t="s">
        <v>1578</v>
      </c>
      <c r="D104" s="283" t="s">
        <v>1137</v>
      </c>
      <c r="E104" s="510" t="s">
        <v>1022</v>
      </c>
      <c r="F104" s="511"/>
      <c r="G104" s="511"/>
      <c r="H104" s="511"/>
      <c r="I104" s="275" t="s">
        <v>1618</v>
      </c>
      <c r="J104" s="284">
        <v>31.55</v>
      </c>
      <c r="K104" s="497">
        <v>72.16</v>
      </c>
      <c r="L104" s="498"/>
      <c r="M104" s="536">
        <f t="shared" si="8"/>
        <v>2276.6480000000001</v>
      </c>
      <c r="N104" s="513"/>
      <c r="O104" s="513">
        <v>9719.4</v>
      </c>
      <c r="P104" s="513"/>
      <c r="Q104" s="99" t="s">
        <v>1595</v>
      </c>
      <c r="R104" s="218"/>
      <c r="S104" s="278"/>
      <c r="T104" s="279" t="s">
        <v>1515</v>
      </c>
      <c r="W104" s="280">
        <v>0</v>
      </c>
      <c r="X104" s="280">
        <f t="shared" si="0"/>
        <v>0</v>
      </c>
      <c r="Y104" s="280">
        <v>0</v>
      </c>
      <c r="Z104" s="281">
        <f t="shared" si="1"/>
        <v>0</v>
      </c>
      <c r="AO104" s="223" t="s">
        <v>1582</v>
      </c>
      <c r="AQ104" s="223" t="s">
        <v>1578</v>
      </c>
      <c r="AR104" s="223" t="s">
        <v>1536</v>
      </c>
      <c r="AV104" s="223" t="s">
        <v>1577</v>
      </c>
      <c r="BB104" s="251">
        <f t="shared" si="2"/>
        <v>6316.4845999999998</v>
      </c>
      <c r="BC104" s="251">
        <f t="shared" si="3"/>
        <v>0</v>
      </c>
      <c r="BD104" s="251">
        <f t="shared" si="4"/>
        <v>0</v>
      </c>
      <c r="BE104" s="251">
        <f t="shared" si="5"/>
        <v>0</v>
      </c>
      <c r="BF104" s="251">
        <f t="shared" si="6"/>
        <v>0</v>
      </c>
      <c r="BG104" s="223" t="s">
        <v>1501</v>
      </c>
      <c r="BH104" s="251">
        <f t="shared" si="7"/>
        <v>6316.48</v>
      </c>
      <c r="BI104" s="223" t="s">
        <v>1582</v>
      </c>
      <c r="BJ104" s="223" t="s">
        <v>1748</v>
      </c>
    </row>
    <row r="105" spans="1:62" s="217" customFormat="1" ht="30.75" customHeight="1">
      <c r="A105" s="218"/>
      <c r="B105" s="275">
        <v>4</v>
      </c>
      <c r="C105" s="282" t="s">
        <v>1578</v>
      </c>
      <c r="D105" s="283" t="s">
        <v>1135</v>
      </c>
      <c r="E105" s="510" t="s">
        <v>1023</v>
      </c>
      <c r="F105" s="511"/>
      <c r="G105" s="511"/>
      <c r="H105" s="511"/>
      <c r="I105" s="275" t="s">
        <v>1618</v>
      </c>
      <c r="J105" s="284">
        <v>104.52</v>
      </c>
      <c r="K105" s="497">
        <v>91.839999999999989</v>
      </c>
      <c r="L105" s="498"/>
      <c r="M105" s="536">
        <f t="shared" si="8"/>
        <v>9599.116799999998</v>
      </c>
      <c r="N105" s="513"/>
      <c r="O105" s="513">
        <v>9720.4</v>
      </c>
      <c r="P105" s="513"/>
      <c r="Q105" s="99" t="s">
        <v>1595</v>
      </c>
      <c r="R105" s="218"/>
      <c r="S105" s="278"/>
      <c r="T105" s="279" t="s">
        <v>1515</v>
      </c>
      <c r="W105" s="280">
        <v>0</v>
      </c>
      <c r="X105" s="280">
        <f t="shared" si="0"/>
        <v>0</v>
      </c>
      <c r="Y105" s="280">
        <v>0</v>
      </c>
      <c r="Z105" s="281">
        <f t="shared" si="1"/>
        <v>0</v>
      </c>
      <c r="AO105" s="223" t="s">
        <v>1582</v>
      </c>
      <c r="AQ105" s="223" t="s">
        <v>1578</v>
      </c>
      <c r="AR105" s="223" t="s">
        <v>1536</v>
      </c>
      <c r="AV105" s="223" t="s">
        <v>1577</v>
      </c>
      <c r="BB105" s="251">
        <f t="shared" si="2"/>
        <v>6316.4845999999998</v>
      </c>
      <c r="BC105" s="251">
        <f t="shared" si="3"/>
        <v>0</v>
      </c>
      <c r="BD105" s="251">
        <f t="shared" si="4"/>
        <v>0</v>
      </c>
      <c r="BE105" s="251">
        <f t="shared" si="5"/>
        <v>0</v>
      </c>
      <c r="BF105" s="251">
        <f t="shared" si="6"/>
        <v>0</v>
      </c>
      <c r="BG105" s="223" t="s">
        <v>1501</v>
      </c>
      <c r="BH105" s="251">
        <f t="shared" si="7"/>
        <v>6316.48</v>
      </c>
      <c r="BI105" s="223" t="s">
        <v>1582</v>
      </c>
      <c r="BJ105" s="223" t="s">
        <v>1748</v>
      </c>
    </row>
    <row r="106" spans="1:62" s="217" customFormat="1" ht="30.75" customHeight="1">
      <c r="A106" s="218"/>
      <c r="B106" s="275">
        <v>5</v>
      </c>
      <c r="C106" s="282" t="s">
        <v>1578</v>
      </c>
      <c r="D106" s="283" t="s">
        <v>1136</v>
      </c>
      <c r="E106" s="510" t="s">
        <v>1024</v>
      </c>
      <c r="F106" s="511"/>
      <c r="G106" s="511"/>
      <c r="H106" s="511"/>
      <c r="I106" s="275" t="s">
        <v>1618</v>
      </c>
      <c r="J106" s="284">
        <v>104.52</v>
      </c>
      <c r="K106" s="497">
        <v>6.56</v>
      </c>
      <c r="L106" s="498"/>
      <c r="M106" s="536">
        <f t="shared" si="8"/>
        <v>685.6511999999999</v>
      </c>
      <c r="N106" s="513"/>
      <c r="O106" s="513">
        <v>9721.4</v>
      </c>
      <c r="P106" s="513"/>
      <c r="Q106" s="99" t="s">
        <v>1595</v>
      </c>
      <c r="R106" s="218"/>
      <c r="S106" s="278"/>
      <c r="T106" s="279" t="s">
        <v>1515</v>
      </c>
      <c r="W106" s="280">
        <v>0</v>
      </c>
      <c r="X106" s="280">
        <f t="shared" si="0"/>
        <v>0</v>
      </c>
      <c r="Y106" s="280">
        <v>0</v>
      </c>
      <c r="Z106" s="281">
        <f t="shared" si="1"/>
        <v>0</v>
      </c>
      <c r="AO106" s="223" t="s">
        <v>1582</v>
      </c>
      <c r="AQ106" s="223" t="s">
        <v>1578</v>
      </c>
      <c r="AR106" s="223" t="s">
        <v>1536</v>
      </c>
      <c r="AV106" s="223" t="s">
        <v>1577</v>
      </c>
      <c r="BB106" s="251">
        <f t="shared" si="2"/>
        <v>6316.4845999999998</v>
      </c>
      <c r="BC106" s="251">
        <f t="shared" si="3"/>
        <v>0</v>
      </c>
      <c r="BD106" s="251">
        <f t="shared" si="4"/>
        <v>0</v>
      </c>
      <c r="BE106" s="251">
        <f t="shared" si="5"/>
        <v>0</v>
      </c>
      <c r="BF106" s="251">
        <f t="shared" si="6"/>
        <v>0</v>
      </c>
      <c r="BG106" s="223" t="s">
        <v>1501</v>
      </c>
      <c r="BH106" s="251">
        <f t="shared" si="7"/>
        <v>6316.48</v>
      </c>
      <c r="BI106" s="223" t="s">
        <v>1582</v>
      </c>
      <c r="BJ106" s="223" t="s">
        <v>1748</v>
      </c>
    </row>
    <row r="107" spans="1:62" s="217" customFormat="1" ht="30.75" customHeight="1">
      <c r="A107" s="218"/>
      <c r="B107" s="275">
        <v>6</v>
      </c>
      <c r="C107" s="282" t="s">
        <v>1578</v>
      </c>
      <c r="D107" s="283" t="s">
        <v>1138</v>
      </c>
      <c r="E107" s="510" t="s">
        <v>1025</v>
      </c>
      <c r="F107" s="511"/>
      <c r="G107" s="511"/>
      <c r="H107" s="511"/>
      <c r="I107" s="275" t="s">
        <v>1618</v>
      </c>
      <c r="J107" s="284">
        <v>104.52</v>
      </c>
      <c r="K107" s="497">
        <v>104.14</v>
      </c>
      <c r="L107" s="498"/>
      <c r="M107" s="536">
        <f t="shared" si="8"/>
        <v>10884.712799999999</v>
      </c>
      <c r="N107" s="513"/>
      <c r="O107" s="513">
        <v>9722.4</v>
      </c>
      <c r="P107" s="513"/>
      <c r="Q107" s="99" t="s">
        <v>1595</v>
      </c>
      <c r="R107" s="218"/>
      <c r="S107" s="278"/>
      <c r="T107" s="279" t="s">
        <v>1515</v>
      </c>
      <c r="W107" s="280">
        <v>0</v>
      </c>
      <c r="X107" s="280">
        <f t="shared" si="0"/>
        <v>0</v>
      </c>
      <c r="Y107" s="280">
        <v>0</v>
      </c>
      <c r="Z107" s="281">
        <f t="shared" si="1"/>
        <v>0</v>
      </c>
      <c r="AO107" s="223" t="s">
        <v>1582</v>
      </c>
      <c r="AQ107" s="223" t="s">
        <v>1578</v>
      </c>
      <c r="AR107" s="223" t="s">
        <v>1536</v>
      </c>
      <c r="AV107" s="223" t="s">
        <v>1577</v>
      </c>
      <c r="BB107" s="251">
        <f t="shared" si="2"/>
        <v>6316.4845999999998</v>
      </c>
      <c r="BC107" s="251">
        <f t="shared" si="3"/>
        <v>0</v>
      </c>
      <c r="BD107" s="251">
        <f t="shared" si="4"/>
        <v>0</v>
      </c>
      <c r="BE107" s="251">
        <f t="shared" si="5"/>
        <v>0</v>
      </c>
      <c r="BF107" s="251">
        <f t="shared" si="6"/>
        <v>0</v>
      </c>
      <c r="BG107" s="223" t="s">
        <v>1501</v>
      </c>
      <c r="BH107" s="251">
        <f t="shared" si="7"/>
        <v>6316.48</v>
      </c>
      <c r="BI107" s="223" t="s">
        <v>1582</v>
      </c>
      <c r="BJ107" s="223" t="s">
        <v>1748</v>
      </c>
    </row>
    <row r="108" spans="1:62" s="217" customFormat="1" ht="30.75" customHeight="1">
      <c r="A108" s="218"/>
      <c r="B108" s="275">
        <v>7</v>
      </c>
      <c r="C108" s="282" t="s">
        <v>1578</v>
      </c>
      <c r="D108" s="283" t="s">
        <v>1135</v>
      </c>
      <c r="E108" s="510" t="s">
        <v>1026</v>
      </c>
      <c r="F108" s="511"/>
      <c r="G108" s="511"/>
      <c r="H108" s="511"/>
      <c r="I108" s="275" t="s">
        <v>1618</v>
      </c>
      <c r="J108" s="284">
        <v>85.49</v>
      </c>
      <c r="K108" s="497">
        <v>91.839999999999989</v>
      </c>
      <c r="L108" s="498"/>
      <c r="M108" s="536">
        <f t="shared" si="8"/>
        <v>7851.4015999999983</v>
      </c>
      <c r="N108" s="513"/>
      <c r="O108" s="513">
        <v>9723.4</v>
      </c>
      <c r="P108" s="513"/>
      <c r="Q108" s="99" t="s">
        <v>1595</v>
      </c>
      <c r="R108" s="218"/>
      <c r="S108" s="278"/>
      <c r="T108" s="279" t="s">
        <v>1515</v>
      </c>
      <c r="W108" s="280">
        <v>0</v>
      </c>
      <c r="X108" s="280">
        <f t="shared" si="0"/>
        <v>0</v>
      </c>
      <c r="Y108" s="280">
        <v>0</v>
      </c>
      <c r="Z108" s="281">
        <f t="shared" si="1"/>
        <v>0</v>
      </c>
      <c r="AO108" s="223" t="s">
        <v>1582</v>
      </c>
      <c r="AQ108" s="223" t="s">
        <v>1578</v>
      </c>
      <c r="AR108" s="223" t="s">
        <v>1536</v>
      </c>
      <c r="AV108" s="223" t="s">
        <v>1577</v>
      </c>
      <c r="BB108" s="251">
        <f t="shared" si="2"/>
        <v>6316.4845999999998</v>
      </c>
      <c r="BC108" s="251">
        <f t="shared" si="3"/>
        <v>0</v>
      </c>
      <c r="BD108" s="251">
        <f t="shared" si="4"/>
        <v>0</v>
      </c>
      <c r="BE108" s="251">
        <f t="shared" si="5"/>
        <v>0</v>
      </c>
      <c r="BF108" s="251">
        <f t="shared" si="6"/>
        <v>0</v>
      </c>
      <c r="BG108" s="223" t="s">
        <v>1501</v>
      </c>
      <c r="BH108" s="251">
        <f t="shared" si="7"/>
        <v>6316.48</v>
      </c>
      <c r="BI108" s="223" t="s">
        <v>1582</v>
      </c>
      <c r="BJ108" s="223" t="s">
        <v>1748</v>
      </c>
    </row>
    <row r="109" spans="1:62" s="217" customFormat="1" ht="30.75" customHeight="1">
      <c r="A109" s="218"/>
      <c r="B109" s="275">
        <v>8</v>
      </c>
      <c r="C109" s="282" t="s">
        <v>1578</v>
      </c>
      <c r="D109" s="283" t="s">
        <v>1136</v>
      </c>
      <c r="E109" s="510" t="s">
        <v>1027</v>
      </c>
      <c r="F109" s="511"/>
      <c r="G109" s="511"/>
      <c r="H109" s="511"/>
      <c r="I109" s="275" t="s">
        <v>1618</v>
      </c>
      <c r="J109" s="284">
        <v>85.49</v>
      </c>
      <c r="K109" s="497">
        <v>6.56</v>
      </c>
      <c r="L109" s="498"/>
      <c r="M109" s="536">
        <f t="shared" si="8"/>
        <v>560.81439999999998</v>
      </c>
      <c r="N109" s="513"/>
      <c r="O109" s="513">
        <v>9724.4</v>
      </c>
      <c r="P109" s="513"/>
      <c r="Q109" s="99" t="s">
        <v>1595</v>
      </c>
      <c r="R109" s="218"/>
      <c r="S109" s="278"/>
      <c r="T109" s="279" t="s">
        <v>1515</v>
      </c>
      <c r="W109" s="280">
        <v>0</v>
      </c>
      <c r="X109" s="280">
        <f t="shared" si="0"/>
        <v>0</v>
      </c>
      <c r="Y109" s="280">
        <v>0</v>
      </c>
      <c r="Z109" s="281">
        <f t="shared" si="1"/>
        <v>0</v>
      </c>
      <c r="AO109" s="223" t="s">
        <v>1582</v>
      </c>
      <c r="AQ109" s="223" t="s">
        <v>1578</v>
      </c>
      <c r="AR109" s="223" t="s">
        <v>1536</v>
      </c>
      <c r="AV109" s="223" t="s">
        <v>1577</v>
      </c>
      <c r="BB109" s="251">
        <f t="shared" si="2"/>
        <v>6316.4845999999998</v>
      </c>
      <c r="BC109" s="251">
        <f t="shared" si="3"/>
        <v>0</v>
      </c>
      <c r="BD109" s="251">
        <f t="shared" si="4"/>
        <v>0</v>
      </c>
      <c r="BE109" s="251">
        <f t="shared" si="5"/>
        <v>0</v>
      </c>
      <c r="BF109" s="251">
        <f t="shared" si="6"/>
        <v>0</v>
      </c>
      <c r="BG109" s="223" t="s">
        <v>1501</v>
      </c>
      <c r="BH109" s="251">
        <f t="shared" si="7"/>
        <v>6316.48</v>
      </c>
      <c r="BI109" s="223" t="s">
        <v>1582</v>
      </c>
      <c r="BJ109" s="223" t="s">
        <v>1748</v>
      </c>
    </row>
    <row r="110" spans="1:62" s="217" customFormat="1" ht="30.75" customHeight="1">
      <c r="A110" s="218"/>
      <c r="B110" s="275">
        <v>9</v>
      </c>
      <c r="C110" s="282" t="s">
        <v>1578</v>
      </c>
      <c r="D110" s="283" t="s">
        <v>1139</v>
      </c>
      <c r="E110" s="510" t="s">
        <v>1028</v>
      </c>
      <c r="F110" s="511"/>
      <c r="G110" s="511"/>
      <c r="H110" s="511"/>
      <c r="I110" s="275" t="s">
        <v>1618</v>
      </c>
      <c r="J110" s="284">
        <v>85.49</v>
      </c>
      <c r="K110" s="497">
        <v>67.239999999999995</v>
      </c>
      <c r="L110" s="498"/>
      <c r="M110" s="536">
        <f t="shared" si="8"/>
        <v>5748.3475999999991</v>
      </c>
      <c r="N110" s="513"/>
      <c r="O110" s="513">
        <v>9725.4</v>
      </c>
      <c r="P110" s="513"/>
      <c r="Q110" s="99" t="s">
        <v>1595</v>
      </c>
      <c r="R110" s="218"/>
      <c r="S110" s="278"/>
      <c r="T110" s="279" t="s">
        <v>1515</v>
      </c>
      <c r="W110" s="280">
        <v>0</v>
      </c>
      <c r="X110" s="280">
        <f t="shared" si="0"/>
        <v>0</v>
      </c>
      <c r="Y110" s="280">
        <v>0</v>
      </c>
      <c r="Z110" s="281">
        <f t="shared" si="1"/>
        <v>0</v>
      </c>
      <c r="AO110" s="223" t="s">
        <v>1582</v>
      </c>
      <c r="AQ110" s="223" t="s">
        <v>1578</v>
      </c>
      <c r="AR110" s="223" t="s">
        <v>1536</v>
      </c>
      <c r="AV110" s="223" t="s">
        <v>1577</v>
      </c>
      <c r="BB110" s="251">
        <f t="shared" si="2"/>
        <v>6316.4845999999998</v>
      </c>
      <c r="BC110" s="251">
        <f t="shared" si="3"/>
        <v>0</v>
      </c>
      <c r="BD110" s="251">
        <f t="shared" si="4"/>
        <v>0</v>
      </c>
      <c r="BE110" s="251">
        <f t="shared" si="5"/>
        <v>0</v>
      </c>
      <c r="BF110" s="251">
        <f t="shared" si="6"/>
        <v>0</v>
      </c>
      <c r="BG110" s="223" t="s">
        <v>1501</v>
      </c>
      <c r="BH110" s="251">
        <f t="shared" si="7"/>
        <v>6316.48</v>
      </c>
      <c r="BI110" s="223" t="s">
        <v>1582</v>
      </c>
      <c r="BJ110" s="223" t="s">
        <v>1748</v>
      </c>
    </row>
    <row r="111" spans="1:62" s="217" customFormat="1" ht="30.75" customHeight="1">
      <c r="A111" s="218"/>
      <c r="B111" s="275">
        <v>10</v>
      </c>
      <c r="C111" s="282" t="s">
        <v>1578</v>
      </c>
      <c r="D111" s="283" t="s">
        <v>1135</v>
      </c>
      <c r="E111" s="510" t="s">
        <v>1029</v>
      </c>
      <c r="F111" s="511"/>
      <c r="G111" s="511"/>
      <c r="H111" s="511"/>
      <c r="I111" s="275" t="s">
        <v>1618</v>
      </c>
      <c r="J111" s="284">
        <v>40.33</v>
      </c>
      <c r="K111" s="497">
        <v>91.839999999999989</v>
      </c>
      <c r="L111" s="498"/>
      <c r="M111" s="536">
        <f t="shared" si="8"/>
        <v>3703.9071999999992</v>
      </c>
      <c r="N111" s="513"/>
      <c r="O111" s="513">
        <v>9726.4</v>
      </c>
      <c r="P111" s="513"/>
      <c r="Q111" s="99" t="s">
        <v>1595</v>
      </c>
      <c r="R111" s="218"/>
      <c r="S111" s="278"/>
      <c r="T111" s="279" t="s">
        <v>1515</v>
      </c>
      <c r="W111" s="280">
        <v>0</v>
      </c>
      <c r="X111" s="280">
        <f t="shared" si="0"/>
        <v>0</v>
      </c>
      <c r="Y111" s="280">
        <v>0</v>
      </c>
      <c r="Z111" s="281">
        <f t="shared" si="1"/>
        <v>0</v>
      </c>
      <c r="AO111" s="223" t="s">
        <v>1582</v>
      </c>
      <c r="AQ111" s="223" t="s">
        <v>1578</v>
      </c>
      <c r="AR111" s="223" t="s">
        <v>1536</v>
      </c>
      <c r="AV111" s="223" t="s">
        <v>1577</v>
      </c>
      <c r="BB111" s="251">
        <f t="shared" si="2"/>
        <v>6316.4845999999998</v>
      </c>
      <c r="BC111" s="251">
        <f t="shared" si="3"/>
        <v>0</v>
      </c>
      <c r="BD111" s="251">
        <f t="shared" si="4"/>
        <v>0</v>
      </c>
      <c r="BE111" s="251">
        <f t="shared" si="5"/>
        <v>0</v>
      </c>
      <c r="BF111" s="251">
        <f t="shared" si="6"/>
        <v>0</v>
      </c>
      <c r="BG111" s="223" t="s">
        <v>1501</v>
      </c>
      <c r="BH111" s="251">
        <f t="shared" si="7"/>
        <v>6316.48</v>
      </c>
      <c r="BI111" s="223" t="s">
        <v>1582</v>
      </c>
      <c r="BJ111" s="223" t="s">
        <v>1748</v>
      </c>
    </row>
    <row r="112" spans="1:62" s="217" customFormat="1" ht="30" customHeight="1">
      <c r="A112" s="218"/>
      <c r="B112" s="275">
        <v>11</v>
      </c>
      <c r="C112" s="282" t="s">
        <v>1578</v>
      </c>
      <c r="D112" s="283" t="s">
        <v>1136</v>
      </c>
      <c r="E112" s="510" t="s">
        <v>1030</v>
      </c>
      <c r="F112" s="511"/>
      <c r="G112" s="511"/>
      <c r="H112" s="511"/>
      <c r="I112" s="275" t="s">
        <v>1618</v>
      </c>
      <c r="J112" s="284">
        <v>40.33</v>
      </c>
      <c r="K112" s="497">
        <v>6.56</v>
      </c>
      <c r="L112" s="498"/>
      <c r="M112" s="536">
        <f t="shared" si="8"/>
        <v>264.56479999999999</v>
      </c>
      <c r="N112" s="513"/>
      <c r="O112" s="513">
        <v>9727.4</v>
      </c>
      <c r="P112" s="513"/>
      <c r="Q112" s="99" t="s">
        <v>1595</v>
      </c>
      <c r="R112" s="218"/>
      <c r="S112" s="278"/>
      <c r="T112" s="279" t="s">
        <v>1515</v>
      </c>
      <c r="W112" s="280">
        <v>0</v>
      </c>
      <c r="X112" s="280">
        <f t="shared" si="0"/>
        <v>0</v>
      </c>
      <c r="Y112" s="280">
        <v>0</v>
      </c>
      <c r="Z112" s="281">
        <f t="shared" si="1"/>
        <v>0</v>
      </c>
      <c r="AO112" s="223" t="s">
        <v>1582</v>
      </c>
      <c r="AQ112" s="223" t="s">
        <v>1578</v>
      </c>
      <c r="AR112" s="223" t="s">
        <v>1536</v>
      </c>
      <c r="AV112" s="223" t="s">
        <v>1577</v>
      </c>
      <c r="BB112" s="251">
        <f t="shared" si="2"/>
        <v>6316.4845999999998</v>
      </c>
      <c r="BC112" s="251">
        <f t="shared" si="3"/>
        <v>0</v>
      </c>
      <c r="BD112" s="251">
        <f t="shared" si="4"/>
        <v>0</v>
      </c>
      <c r="BE112" s="251">
        <f t="shared" si="5"/>
        <v>0</v>
      </c>
      <c r="BF112" s="251">
        <f t="shared" si="6"/>
        <v>0</v>
      </c>
      <c r="BG112" s="223" t="s">
        <v>1501</v>
      </c>
      <c r="BH112" s="251">
        <f t="shared" si="7"/>
        <v>6316.48</v>
      </c>
      <c r="BI112" s="223" t="s">
        <v>1582</v>
      </c>
      <c r="BJ112" s="223" t="s">
        <v>1748</v>
      </c>
    </row>
    <row r="113" spans="1:62" s="217" customFormat="1" ht="30.75" customHeight="1">
      <c r="A113" s="218"/>
      <c r="B113" s="275">
        <v>12</v>
      </c>
      <c r="C113" s="282" t="s">
        <v>1578</v>
      </c>
      <c r="D113" s="283" t="s">
        <v>1140</v>
      </c>
      <c r="E113" s="510" t="s">
        <v>1031</v>
      </c>
      <c r="F113" s="511"/>
      <c r="G113" s="511"/>
      <c r="H113" s="511"/>
      <c r="I113" s="275" t="s">
        <v>1618</v>
      </c>
      <c r="J113" s="284">
        <v>40.33</v>
      </c>
      <c r="K113" s="497">
        <v>156.62</v>
      </c>
      <c r="L113" s="498"/>
      <c r="M113" s="536">
        <f t="shared" si="8"/>
        <v>6316.4845999999998</v>
      </c>
      <c r="N113" s="513"/>
      <c r="O113" s="513">
        <v>9728.4</v>
      </c>
      <c r="P113" s="513"/>
      <c r="Q113" s="99" t="s">
        <v>1595</v>
      </c>
      <c r="R113" s="218"/>
      <c r="S113" s="278"/>
      <c r="T113" s="279" t="s">
        <v>1515</v>
      </c>
      <c r="W113" s="280">
        <v>0</v>
      </c>
      <c r="X113" s="280">
        <f t="shared" si="0"/>
        <v>0</v>
      </c>
      <c r="Y113" s="280">
        <v>0</v>
      </c>
      <c r="Z113" s="281">
        <f t="shared" si="1"/>
        <v>0</v>
      </c>
      <c r="AO113" s="223" t="s">
        <v>1582</v>
      </c>
      <c r="AQ113" s="223" t="s">
        <v>1578</v>
      </c>
      <c r="AR113" s="223" t="s">
        <v>1536</v>
      </c>
      <c r="AV113" s="223" t="s">
        <v>1577</v>
      </c>
      <c r="BB113" s="251">
        <f t="shared" si="2"/>
        <v>6316.4845999999998</v>
      </c>
      <c r="BC113" s="251">
        <f t="shared" si="3"/>
        <v>0</v>
      </c>
      <c r="BD113" s="251">
        <f t="shared" si="4"/>
        <v>0</v>
      </c>
      <c r="BE113" s="251">
        <f t="shared" si="5"/>
        <v>0</v>
      </c>
      <c r="BF113" s="251">
        <f t="shared" si="6"/>
        <v>0</v>
      </c>
      <c r="BG113" s="223" t="s">
        <v>1501</v>
      </c>
      <c r="BH113" s="251">
        <f t="shared" si="7"/>
        <v>6316.48</v>
      </c>
      <c r="BI113" s="223" t="s">
        <v>1582</v>
      </c>
      <c r="BJ113" s="223" t="s">
        <v>1748</v>
      </c>
    </row>
    <row r="114" spans="1:62" s="217" customFormat="1" ht="15.75" hidden="1" customHeight="1">
      <c r="A114" s="218"/>
      <c r="B114" s="275">
        <v>2</v>
      </c>
      <c r="C114" s="285" t="s">
        <v>1578</v>
      </c>
      <c r="D114" s="274"/>
      <c r="E114" s="510"/>
      <c r="F114" s="511"/>
      <c r="G114" s="511"/>
      <c r="H114" s="511"/>
      <c r="I114" s="275"/>
      <c r="J114" s="276"/>
      <c r="K114" s="531"/>
      <c r="L114" s="532"/>
      <c r="M114" s="528">
        <f>ROUND($K$113*$J$113,2)</f>
        <v>6316.48</v>
      </c>
      <c r="N114" s="511"/>
      <c r="O114" s="511"/>
      <c r="P114" s="511"/>
      <c r="Q114" s="277"/>
      <c r="R114" s="218"/>
      <c r="S114" s="278"/>
      <c r="T114" s="279"/>
      <c r="W114" s="280"/>
      <c r="X114" s="280"/>
      <c r="Y114" s="280"/>
      <c r="Z114" s="281"/>
      <c r="AO114" s="223"/>
      <c r="AQ114" s="223"/>
      <c r="AR114" s="223"/>
      <c r="AV114" s="223"/>
      <c r="BB114" s="251"/>
      <c r="BC114" s="251"/>
      <c r="BD114" s="251"/>
      <c r="BE114" s="251"/>
      <c r="BF114" s="251"/>
      <c r="BG114" s="223"/>
      <c r="BH114" s="251"/>
      <c r="BI114" s="223"/>
      <c r="BJ114" s="223"/>
    </row>
    <row r="115" spans="1:62" s="217" customFormat="1" ht="21.75" hidden="1" customHeight="1">
      <c r="A115" s="218"/>
      <c r="B115" s="275">
        <v>3</v>
      </c>
      <c r="C115" s="288" t="s">
        <v>1530</v>
      </c>
      <c r="D115" s="274"/>
      <c r="E115" s="510"/>
      <c r="F115" s="529"/>
      <c r="G115" s="529"/>
      <c r="H115" s="529"/>
      <c r="I115" s="275"/>
      <c r="J115" s="276"/>
      <c r="K115" s="512"/>
      <c r="L115" s="513"/>
      <c r="M115" s="528">
        <f>ROUND($K$115*$J$115,2)</f>
        <v>0</v>
      </c>
      <c r="N115" s="529"/>
      <c r="O115" s="529"/>
      <c r="P115" s="529"/>
      <c r="Q115" s="277"/>
      <c r="R115" s="218"/>
      <c r="S115" s="278"/>
      <c r="T115" s="279" t="s">
        <v>1515</v>
      </c>
      <c r="W115" s="280">
        <v>1</v>
      </c>
      <c r="X115" s="280">
        <f>$W$115*$J$115</f>
        <v>0</v>
      </c>
      <c r="Y115" s="280">
        <v>0</v>
      </c>
      <c r="Z115" s="281">
        <f>$Y$115*$J$115</f>
        <v>0</v>
      </c>
      <c r="AO115" s="223" t="s">
        <v>1654</v>
      </c>
      <c r="AQ115" s="223" t="s">
        <v>1651</v>
      </c>
      <c r="AR115" s="223" t="s">
        <v>1536</v>
      </c>
      <c r="AV115" s="223" t="s">
        <v>1577</v>
      </c>
      <c r="BB115" s="251">
        <f>IF($T$115="základní",$M$115,0)</f>
        <v>0</v>
      </c>
      <c r="BC115" s="251">
        <f>IF($T$115="snížená",$M$115,0)</f>
        <v>0</v>
      </c>
      <c r="BD115" s="251">
        <f>IF($T$115="zákl. přenesená",$M$115,0)</f>
        <v>0</v>
      </c>
      <c r="BE115" s="251">
        <f>IF($T$115="sníž. přenesená",$M$115,0)</f>
        <v>0</v>
      </c>
      <c r="BF115" s="251">
        <f>IF($T$115="nulová",$M$115,0)</f>
        <v>0</v>
      </c>
      <c r="BG115" s="223" t="s">
        <v>1501</v>
      </c>
      <c r="BH115" s="251">
        <f>ROUND($K$115*$J$115,2)</f>
        <v>0</v>
      </c>
      <c r="BI115" s="223" t="s">
        <v>1582</v>
      </c>
      <c r="BJ115" s="223" t="s">
        <v>1750</v>
      </c>
    </row>
    <row r="116" spans="1:62" s="217" customFormat="1" ht="21.75" hidden="1" customHeight="1">
      <c r="A116" s="218"/>
      <c r="B116" s="275">
        <v>4</v>
      </c>
      <c r="C116" s="285" t="s">
        <v>1578</v>
      </c>
      <c r="D116" s="274"/>
      <c r="E116" s="510"/>
      <c r="F116" s="529"/>
      <c r="G116" s="529"/>
      <c r="H116" s="529"/>
      <c r="I116" s="275"/>
      <c r="J116" s="276"/>
      <c r="K116" s="531"/>
      <c r="L116" s="532"/>
      <c r="M116" s="528">
        <f>ROUND($K$115*$J$115,2)</f>
        <v>0</v>
      </c>
      <c r="N116" s="529"/>
      <c r="O116" s="529"/>
      <c r="P116" s="529"/>
      <c r="Q116" s="277"/>
      <c r="R116" s="218"/>
      <c r="S116" s="278"/>
      <c r="T116" s="279"/>
      <c r="W116" s="280"/>
      <c r="X116" s="280"/>
      <c r="Y116" s="280"/>
      <c r="Z116" s="281"/>
      <c r="AO116" s="223"/>
      <c r="AQ116" s="223"/>
      <c r="AR116" s="223"/>
      <c r="AV116" s="223"/>
      <c r="BB116" s="251"/>
      <c r="BC116" s="251"/>
      <c r="BD116" s="251"/>
      <c r="BE116" s="251"/>
      <c r="BF116" s="251"/>
      <c r="BG116" s="223"/>
      <c r="BH116" s="251"/>
      <c r="BI116" s="223"/>
      <c r="BJ116" s="223"/>
    </row>
    <row r="117" spans="1:62" s="217" customFormat="1" ht="32.25" hidden="1" customHeight="1">
      <c r="A117" s="218"/>
      <c r="B117" s="275">
        <v>5</v>
      </c>
      <c r="C117" s="285" t="s">
        <v>1578</v>
      </c>
      <c r="D117" s="274"/>
      <c r="E117" s="530"/>
      <c r="F117" s="495"/>
      <c r="G117" s="495"/>
      <c r="H117" s="496"/>
      <c r="I117" s="275"/>
      <c r="J117" s="276"/>
      <c r="K117" s="334"/>
      <c r="L117" s="335"/>
      <c r="M117" s="528">
        <f t="shared" ref="M117:M140" si="9">ROUND($K$115*$J$115,2)</f>
        <v>0</v>
      </c>
      <c r="N117" s="529"/>
      <c r="O117" s="529"/>
      <c r="P117" s="529"/>
      <c r="Q117" s="277"/>
      <c r="R117" s="218"/>
      <c r="S117" s="278"/>
      <c r="T117" s="279"/>
      <c r="W117" s="280"/>
      <c r="X117" s="280"/>
      <c r="Y117" s="280"/>
      <c r="Z117" s="281"/>
      <c r="AO117" s="223"/>
      <c r="AQ117" s="223"/>
      <c r="AR117" s="223"/>
      <c r="AV117" s="223"/>
      <c r="BB117" s="251"/>
      <c r="BC117" s="251"/>
      <c r="BD117" s="251"/>
      <c r="BE117" s="251"/>
      <c r="BF117" s="251"/>
      <c r="BG117" s="223"/>
      <c r="BH117" s="251"/>
      <c r="BI117" s="223"/>
      <c r="BJ117" s="223"/>
    </row>
    <row r="118" spans="1:62" s="217" customFormat="1" ht="27.75" hidden="1" customHeight="1">
      <c r="A118" s="218"/>
      <c r="B118" s="275">
        <v>6</v>
      </c>
      <c r="C118" s="288" t="s">
        <v>1530</v>
      </c>
      <c r="D118" s="274"/>
      <c r="E118" s="530"/>
      <c r="F118" s="495"/>
      <c r="G118" s="495"/>
      <c r="H118" s="496"/>
      <c r="I118" s="275"/>
      <c r="J118" s="276"/>
      <c r="K118" s="334"/>
      <c r="L118" s="335"/>
      <c r="M118" s="528">
        <f t="shared" si="9"/>
        <v>0</v>
      </c>
      <c r="N118" s="529"/>
      <c r="O118" s="529"/>
      <c r="P118" s="529"/>
      <c r="Q118" s="277"/>
      <c r="R118" s="218"/>
      <c r="S118" s="278"/>
      <c r="T118" s="279"/>
      <c r="W118" s="280"/>
      <c r="X118" s="280"/>
      <c r="Y118" s="280"/>
      <c r="Z118" s="281"/>
      <c r="AO118" s="223"/>
      <c r="AQ118" s="223"/>
      <c r="AR118" s="223"/>
      <c r="AV118" s="223"/>
      <c r="BB118" s="251"/>
      <c r="BC118" s="251"/>
      <c r="BD118" s="251"/>
      <c r="BE118" s="251"/>
      <c r="BF118" s="251"/>
      <c r="BG118" s="223"/>
      <c r="BH118" s="251"/>
      <c r="BI118" s="223"/>
      <c r="BJ118" s="223"/>
    </row>
    <row r="119" spans="1:62" s="217" customFormat="1" ht="27.75" hidden="1" customHeight="1">
      <c r="A119" s="218"/>
      <c r="B119" s="275">
        <v>7</v>
      </c>
      <c r="C119" s="285" t="s">
        <v>1578</v>
      </c>
      <c r="D119" s="274"/>
      <c r="E119" s="530"/>
      <c r="F119" s="495"/>
      <c r="G119" s="495"/>
      <c r="H119" s="496"/>
      <c r="I119" s="275"/>
      <c r="J119" s="276"/>
      <c r="K119" s="334"/>
      <c r="L119" s="335"/>
      <c r="M119" s="528">
        <f t="shared" si="9"/>
        <v>0</v>
      </c>
      <c r="N119" s="529"/>
      <c r="O119" s="529"/>
      <c r="P119" s="529"/>
      <c r="Q119" s="277"/>
      <c r="R119" s="218"/>
      <c r="S119" s="278"/>
      <c r="T119" s="279"/>
      <c r="W119" s="280"/>
      <c r="X119" s="280"/>
      <c r="Y119" s="280"/>
      <c r="Z119" s="281"/>
      <c r="AO119" s="223"/>
      <c r="AQ119" s="223"/>
      <c r="AR119" s="223"/>
      <c r="AV119" s="223"/>
      <c r="BB119" s="251"/>
      <c r="BC119" s="251"/>
      <c r="BD119" s="251"/>
      <c r="BE119" s="251"/>
      <c r="BF119" s="251"/>
      <c r="BG119" s="223"/>
      <c r="BH119" s="251"/>
      <c r="BI119" s="223"/>
      <c r="BJ119" s="223"/>
    </row>
    <row r="120" spans="1:62" s="217" customFormat="1" ht="27.75" hidden="1" customHeight="1">
      <c r="A120" s="218"/>
      <c r="B120" s="275">
        <v>8</v>
      </c>
      <c r="C120" s="285" t="s">
        <v>1578</v>
      </c>
      <c r="D120" s="274"/>
      <c r="E120" s="530"/>
      <c r="F120" s="495"/>
      <c r="G120" s="495"/>
      <c r="H120" s="496"/>
      <c r="I120" s="275"/>
      <c r="J120" s="276"/>
      <c r="K120" s="334"/>
      <c r="L120" s="335"/>
      <c r="M120" s="528">
        <f t="shared" si="9"/>
        <v>0</v>
      </c>
      <c r="N120" s="529"/>
      <c r="O120" s="529"/>
      <c r="P120" s="529"/>
      <c r="Q120" s="277"/>
      <c r="R120" s="218"/>
      <c r="S120" s="278"/>
      <c r="T120" s="279"/>
      <c r="W120" s="280"/>
      <c r="X120" s="280"/>
      <c r="Y120" s="280"/>
      <c r="Z120" s="281"/>
      <c r="AO120" s="223"/>
      <c r="AQ120" s="223"/>
      <c r="AR120" s="223"/>
      <c r="AV120" s="223"/>
      <c r="BB120" s="251"/>
      <c r="BC120" s="251"/>
      <c r="BD120" s="251"/>
      <c r="BE120" s="251"/>
      <c r="BF120" s="251"/>
      <c r="BG120" s="223"/>
      <c r="BH120" s="251"/>
      <c r="BI120" s="223"/>
      <c r="BJ120" s="223"/>
    </row>
    <row r="121" spans="1:62" s="217" customFormat="1" ht="31.5" hidden="1" customHeight="1">
      <c r="A121" s="218"/>
      <c r="B121" s="275">
        <v>9</v>
      </c>
      <c r="C121" s="285" t="s">
        <v>1578</v>
      </c>
      <c r="D121" s="274"/>
      <c r="E121" s="530"/>
      <c r="F121" s="495"/>
      <c r="G121" s="495"/>
      <c r="H121" s="496"/>
      <c r="I121" s="275"/>
      <c r="J121" s="276"/>
      <c r="K121" s="334"/>
      <c r="L121" s="335"/>
      <c r="M121" s="528">
        <f t="shared" si="9"/>
        <v>0</v>
      </c>
      <c r="N121" s="529"/>
      <c r="O121" s="529"/>
      <c r="P121" s="529"/>
      <c r="Q121" s="277"/>
      <c r="R121" s="218"/>
      <c r="S121" s="278"/>
      <c r="T121" s="279"/>
      <c r="W121" s="280"/>
      <c r="X121" s="280"/>
      <c r="Y121" s="280"/>
      <c r="Z121" s="281"/>
      <c r="AO121" s="223"/>
      <c r="AQ121" s="223"/>
      <c r="AR121" s="223"/>
      <c r="AV121" s="223"/>
      <c r="BB121" s="251"/>
      <c r="BC121" s="251"/>
      <c r="BD121" s="251"/>
      <c r="BE121" s="251"/>
      <c r="BF121" s="251"/>
      <c r="BG121" s="223"/>
      <c r="BH121" s="251"/>
      <c r="BI121" s="223"/>
      <c r="BJ121" s="223"/>
    </row>
    <row r="122" spans="1:62" s="217" customFormat="1" ht="27.75" hidden="1" customHeight="1">
      <c r="A122" s="218"/>
      <c r="B122" s="275">
        <v>10</v>
      </c>
      <c r="C122" s="288" t="s">
        <v>1530</v>
      </c>
      <c r="D122" s="274"/>
      <c r="E122" s="530"/>
      <c r="F122" s="495"/>
      <c r="G122" s="495"/>
      <c r="H122" s="496"/>
      <c r="I122" s="275"/>
      <c r="J122" s="276"/>
      <c r="K122" s="334"/>
      <c r="L122" s="335"/>
      <c r="M122" s="528">
        <f t="shared" si="9"/>
        <v>0</v>
      </c>
      <c r="N122" s="529"/>
      <c r="O122" s="529"/>
      <c r="P122" s="529"/>
      <c r="Q122" s="277"/>
      <c r="R122" s="218"/>
      <c r="S122" s="278"/>
      <c r="T122" s="279"/>
      <c r="W122" s="280"/>
      <c r="X122" s="280"/>
      <c r="Y122" s="280"/>
      <c r="Z122" s="281"/>
      <c r="AO122" s="223"/>
      <c r="AQ122" s="223"/>
      <c r="AR122" s="223"/>
      <c r="AV122" s="223"/>
      <c r="BB122" s="251"/>
      <c r="BC122" s="251"/>
      <c r="BD122" s="251"/>
      <c r="BE122" s="251"/>
      <c r="BF122" s="251"/>
      <c r="BG122" s="223"/>
      <c r="BH122" s="251"/>
      <c r="BI122" s="223"/>
      <c r="BJ122" s="223"/>
    </row>
    <row r="123" spans="1:62" s="217" customFormat="1" ht="27.75" hidden="1" customHeight="1">
      <c r="A123" s="218"/>
      <c r="B123" s="275">
        <v>11</v>
      </c>
      <c r="C123" s="285" t="s">
        <v>1578</v>
      </c>
      <c r="D123" s="274"/>
      <c r="E123" s="530"/>
      <c r="F123" s="495"/>
      <c r="G123" s="495"/>
      <c r="H123" s="496"/>
      <c r="I123" s="275"/>
      <c r="J123" s="276"/>
      <c r="K123" s="334"/>
      <c r="L123" s="335"/>
      <c r="M123" s="528">
        <f t="shared" si="9"/>
        <v>0</v>
      </c>
      <c r="N123" s="529"/>
      <c r="O123" s="529"/>
      <c r="P123" s="529"/>
      <c r="Q123" s="277"/>
      <c r="R123" s="218"/>
      <c r="S123" s="278"/>
      <c r="T123" s="279"/>
      <c r="W123" s="280"/>
      <c r="X123" s="280"/>
      <c r="Y123" s="280"/>
      <c r="Z123" s="281"/>
      <c r="AO123" s="223"/>
      <c r="AQ123" s="223"/>
      <c r="AR123" s="223"/>
      <c r="AV123" s="223"/>
      <c r="BB123" s="251"/>
      <c r="BC123" s="251"/>
      <c r="BD123" s="251"/>
      <c r="BE123" s="251"/>
      <c r="BF123" s="251"/>
      <c r="BG123" s="223"/>
      <c r="BH123" s="251"/>
      <c r="BI123" s="223"/>
      <c r="BJ123" s="223"/>
    </row>
    <row r="124" spans="1:62" s="217" customFormat="1" ht="27.75" hidden="1" customHeight="1">
      <c r="A124" s="218"/>
      <c r="B124" s="275">
        <v>12</v>
      </c>
      <c r="C124" s="285" t="s">
        <v>1578</v>
      </c>
      <c r="D124" s="274"/>
      <c r="E124" s="530"/>
      <c r="F124" s="495"/>
      <c r="G124" s="495"/>
      <c r="H124" s="496"/>
      <c r="I124" s="275"/>
      <c r="J124" s="276"/>
      <c r="K124" s="334"/>
      <c r="L124" s="335"/>
      <c r="M124" s="528">
        <f>ROUND($K$115*$J$115,2)</f>
        <v>0</v>
      </c>
      <c r="N124" s="529"/>
      <c r="O124" s="529"/>
      <c r="P124" s="529"/>
      <c r="Q124" s="277"/>
      <c r="R124" s="218"/>
      <c r="S124" s="278"/>
      <c r="T124" s="279"/>
      <c r="W124" s="280"/>
      <c r="X124" s="280"/>
      <c r="Y124" s="280"/>
      <c r="Z124" s="281"/>
      <c r="AO124" s="223"/>
      <c r="AQ124" s="223"/>
      <c r="AR124" s="223"/>
      <c r="AV124" s="223"/>
      <c r="BB124" s="251"/>
      <c r="BC124" s="251"/>
      <c r="BD124" s="251"/>
      <c r="BE124" s="251"/>
      <c r="BF124" s="251"/>
      <c r="BG124" s="223"/>
      <c r="BH124" s="251"/>
      <c r="BI124" s="223"/>
      <c r="BJ124" s="223"/>
    </row>
    <row r="125" spans="1:62" s="217" customFormat="1" ht="27.75" hidden="1" customHeight="1">
      <c r="A125" s="218"/>
      <c r="B125" s="275">
        <v>13</v>
      </c>
      <c r="C125" s="285" t="s">
        <v>1578</v>
      </c>
      <c r="D125" s="274"/>
      <c r="E125" s="530"/>
      <c r="F125" s="495"/>
      <c r="G125" s="495"/>
      <c r="H125" s="496"/>
      <c r="I125" s="275"/>
      <c r="J125" s="276"/>
      <c r="K125" s="334"/>
      <c r="L125" s="335"/>
      <c r="M125" s="528">
        <f t="shared" si="9"/>
        <v>0</v>
      </c>
      <c r="N125" s="529"/>
      <c r="O125" s="529"/>
      <c r="P125" s="529"/>
      <c r="Q125" s="277"/>
      <c r="R125" s="218"/>
      <c r="S125" s="278"/>
      <c r="T125" s="279"/>
      <c r="W125" s="280"/>
      <c r="X125" s="280"/>
      <c r="Y125" s="280"/>
      <c r="Z125" s="281"/>
      <c r="AO125" s="223"/>
      <c r="AQ125" s="223"/>
      <c r="AR125" s="223"/>
      <c r="AV125" s="223"/>
      <c r="BB125" s="251"/>
      <c r="BC125" s="251"/>
      <c r="BD125" s="251"/>
      <c r="BE125" s="251"/>
      <c r="BF125" s="251"/>
      <c r="BG125" s="223"/>
      <c r="BH125" s="251"/>
      <c r="BI125" s="223"/>
      <c r="BJ125" s="223"/>
    </row>
    <row r="126" spans="1:62" s="217" customFormat="1" ht="27.75" hidden="1" customHeight="1">
      <c r="A126" s="218"/>
      <c r="B126" s="275">
        <v>14</v>
      </c>
      <c r="C126" s="285" t="s">
        <v>1578</v>
      </c>
      <c r="D126" s="274"/>
      <c r="E126" s="530"/>
      <c r="F126" s="495"/>
      <c r="G126" s="495"/>
      <c r="H126" s="496"/>
      <c r="I126" s="275"/>
      <c r="J126" s="276"/>
      <c r="K126" s="334"/>
      <c r="L126" s="335"/>
      <c r="M126" s="528">
        <f t="shared" si="9"/>
        <v>0</v>
      </c>
      <c r="N126" s="529"/>
      <c r="O126" s="529"/>
      <c r="P126" s="529"/>
      <c r="Q126" s="277"/>
      <c r="R126" s="218"/>
      <c r="S126" s="278"/>
      <c r="T126" s="279"/>
      <c r="W126" s="280"/>
      <c r="X126" s="280"/>
      <c r="Y126" s="280"/>
      <c r="Z126" s="281"/>
      <c r="AO126" s="223"/>
      <c r="AQ126" s="223"/>
      <c r="AR126" s="223"/>
      <c r="AV126" s="223"/>
      <c r="BB126" s="251"/>
      <c r="BC126" s="251"/>
      <c r="BD126" s="251"/>
      <c r="BE126" s="251"/>
      <c r="BF126" s="251"/>
      <c r="BG126" s="223"/>
      <c r="BH126" s="251"/>
      <c r="BI126" s="223"/>
      <c r="BJ126" s="223"/>
    </row>
    <row r="127" spans="1:62" s="217" customFormat="1" ht="27.75" hidden="1" customHeight="1">
      <c r="A127" s="218"/>
      <c r="B127" s="275">
        <v>15</v>
      </c>
      <c r="C127" s="285" t="s">
        <v>1578</v>
      </c>
      <c r="D127" s="274"/>
      <c r="E127" s="530"/>
      <c r="F127" s="495"/>
      <c r="G127" s="495"/>
      <c r="H127" s="496"/>
      <c r="I127" s="275"/>
      <c r="J127" s="276"/>
      <c r="K127" s="334"/>
      <c r="L127" s="335"/>
      <c r="M127" s="528">
        <f t="shared" si="9"/>
        <v>0</v>
      </c>
      <c r="N127" s="529"/>
      <c r="O127" s="529"/>
      <c r="P127" s="529"/>
      <c r="Q127" s="277"/>
      <c r="R127" s="218"/>
      <c r="S127" s="278"/>
      <c r="T127" s="279"/>
      <c r="W127" s="280"/>
      <c r="X127" s="280"/>
      <c r="Y127" s="280"/>
      <c r="Z127" s="281"/>
      <c r="AO127" s="223"/>
      <c r="AQ127" s="223"/>
      <c r="AR127" s="223"/>
      <c r="AV127" s="223"/>
      <c r="BB127" s="251"/>
      <c r="BC127" s="251"/>
      <c r="BD127" s="251"/>
      <c r="BE127" s="251"/>
      <c r="BF127" s="251"/>
      <c r="BG127" s="223"/>
      <c r="BH127" s="251"/>
      <c r="BI127" s="223"/>
      <c r="BJ127" s="223"/>
    </row>
    <row r="128" spans="1:62" s="217" customFormat="1" ht="27.75" hidden="1" customHeight="1">
      <c r="A128" s="218"/>
      <c r="B128" s="275">
        <v>16</v>
      </c>
      <c r="C128" s="285" t="s">
        <v>1578</v>
      </c>
      <c r="D128" s="274"/>
      <c r="E128" s="530"/>
      <c r="F128" s="495"/>
      <c r="G128" s="495"/>
      <c r="H128" s="496"/>
      <c r="I128" s="275"/>
      <c r="J128" s="276"/>
      <c r="K128" s="334"/>
      <c r="L128" s="335"/>
      <c r="M128" s="528">
        <f t="shared" si="9"/>
        <v>0</v>
      </c>
      <c r="N128" s="529"/>
      <c r="O128" s="529"/>
      <c r="P128" s="529"/>
      <c r="Q128" s="277"/>
      <c r="R128" s="218"/>
      <c r="S128" s="278"/>
      <c r="T128" s="279"/>
      <c r="W128" s="280"/>
      <c r="X128" s="280"/>
      <c r="Y128" s="280"/>
      <c r="Z128" s="281"/>
      <c r="AO128" s="223"/>
      <c r="AQ128" s="223"/>
      <c r="AR128" s="223"/>
      <c r="AV128" s="223"/>
      <c r="BB128" s="251"/>
      <c r="BC128" s="251"/>
      <c r="BD128" s="251"/>
      <c r="BE128" s="251"/>
      <c r="BF128" s="251"/>
      <c r="BG128" s="223"/>
      <c r="BH128" s="251"/>
      <c r="BI128" s="223"/>
      <c r="BJ128" s="223"/>
    </row>
    <row r="129" spans="1:62" s="217" customFormat="1" ht="27.75" hidden="1" customHeight="1">
      <c r="A129" s="218"/>
      <c r="B129" s="275">
        <v>17</v>
      </c>
      <c r="C129" s="285" t="s">
        <v>1578</v>
      </c>
      <c r="D129" s="274"/>
      <c r="E129" s="530"/>
      <c r="F129" s="495"/>
      <c r="G129" s="495"/>
      <c r="H129" s="496"/>
      <c r="I129" s="275"/>
      <c r="J129" s="276"/>
      <c r="K129" s="334"/>
      <c r="L129" s="335"/>
      <c r="M129" s="528">
        <f t="shared" si="9"/>
        <v>0</v>
      </c>
      <c r="N129" s="529"/>
      <c r="O129" s="529"/>
      <c r="P129" s="529"/>
      <c r="Q129" s="277"/>
      <c r="R129" s="218"/>
      <c r="S129" s="278"/>
      <c r="T129" s="279"/>
      <c r="W129" s="280"/>
      <c r="X129" s="280"/>
      <c r="Y129" s="280"/>
      <c r="Z129" s="281"/>
      <c r="AO129" s="223"/>
      <c r="AQ129" s="223"/>
      <c r="AR129" s="223"/>
      <c r="AV129" s="223"/>
      <c r="BB129" s="251"/>
      <c r="BC129" s="251"/>
      <c r="BD129" s="251"/>
      <c r="BE129" s="251"/>
      <c r="BF129" s="251"/>
      <c r="BG129" s="223"/>
      <c r="BH129" s="251"/>
      <c r="BI129" s="223"/>
      <c r="BJ129" s="223"/>
    </row>
    <row r="130" spans="1:62" s="217" customFormat="1" ht="27.75" hidden="1" customHeight="1">
      <c r="A130" s="218"/>
      <c r="B130" s="275">
        <v>18</v>
      </c>
      <c r="C130" s="285" t="s">
        <v>1578</v>
      </c>
      <c r="D130" s="274"/>
      <c r="E130" s="530"/>
      <c r="F130" s="495"/>
      <c r="G130" s="495"/>
      <c r="H130" s="496"/>
      <c r="I130" s="275"/>
      <c r="J130" s="276"/>
      <c r="K130" s="334"/>
      <c r="L130" s="335"/>
      <c r="M130" s="528">
        <f>ROUND($K$115*$J$115,2)</f>
        <v>0</v>
      </c>
      <c r="N130" s="529"/>
      <c r="O130" s="529"/>
      <c r="P130" s="529"/>
      <c r="Q130" s="277"/>
      <c r="R130" s="218"/>
      <c r="S130" s="278"/>
      <c r="T130" s="279"/>
      <c r="W130" s="280"/>
      <c r="X130" s="280"/>
      <c r="Y130" s="280"/>
      <c r="Z130" s="281"/>
      <c r="AO130" s="223"/>
      <c r="AQ130" s="223"/>
      <c r="AR130" s="223"/>
      <c r="AV130" s="223"/>
      <c r="BB130" s="251"/>
      <c r="BC130" s="251"/>
      <c r="BD130" s="251"/>
      <c r="BE130" s="251"/>
      <c r="BF130" s="251"/>
      <c r="BG130" s="223"/>
      <c r="BH130" s="251"/>
      <c r="BI130" s="223"/>
      <c r="BJ130" s="223"/>
    </row>
    <row r="131" spans="1:62" s="217" customFormat="1" ht="18.75" hidden="1" customHeight="1">
      <c r="A131" s="218"/>
      <c r="B131" s="275">
        <v>19</v>
      </c>
      <c r="C131" s="285" t="s">
        <v>1578</v>
      </c>
      <c r="D131" s="274"/>
      <c r="E131" s="530"/>
      <c r="F131" s="495"/>
      <c r="G131" s="495"/>
      <c r="H131" s="496"/>
      <c r="I131" s="275"/>
      <c r="J131" s="276"/>
      <c r="K131" s="334"/>
      <c r="L131" s="335"/>
      <c r="M131" s="528">
        <f t="shared" si="9"/>
        <v>0</v>
      </c>
      <c r="N131" s="529"/>
      <c r="O131" s="529"/>
      <c r="P131" s="529"/>
      <c r="Q131" s="277"/>
      <c r="R131" s="218"/>
      <c r="S131" s="278"/>
      <c r="T131" s="279"/>
      <c r="W131" s="280"/>
      <c r="X131" s="280"/>
      <c r="Y131" s="280"/>
      <c r="Z131" s="281"/>
      <c r="AO131" s="223"/>
      <c r="AQ131" s="223"/>
      <c r="AR131" s="223"/>
      <c r="AV131" s="223"/>
      <c r="BB131" s="251"/>
      <c r="BC131" s="251"/>
      <c r="BD131" s="251"/>
      <c r="BE131" s="251"/>
      <c r="BF131" s="251"/>
      <c r="BG131" s="223"/>
      <c r="BH131" s="251"/>
      <c r="BI131" s="223"/>
      <c r="BJ131" s="223"/>
    </row>
    <row r="132" spans="1:62" s="217" customFormat="1" ht="18" hidden="1" customHeight="1">
      <c r="A132" s="218"/>
      <c r="B132" s="275">
        <v>20</v>
      </c>
      <c r="C132" s="285" t="s">
        <v>1578</v>
      </c>
      <c r="D132" s="274"/>
      <c r="E132" s="530"/>
      <c r="F132" s="495"/>
      <c r="G132" s="495"/>
      <c r="H132" s="496"/>
      <c r="I132" s="275"/>
      <c r="J132" s="276"/>
      <c r="K132" s="334"/>
      <c r="L132" s="335"/>
      <c r="M132" s="528">
        <f t="shared" si="9"/>
        <v>0</v>
      </c>
      <c r="N132" s="529"/>
      <c r="O132" s="529"/>
      <c r="P132" s="529"/>
      <c r="Q132" s="277"/>
      <c r="R132" s="218"/>
      <c r="S132" s="278"/>
      <c r="T132" s="279"/>
      <c r="W132" s="280"/>
      <c r="X132" s="280"/>
      <c r="Y132" s="280"/>
      <c r="Z132" s="281"/>
      <c r="AO132" s="223"/>
      <c r="AQ132" s="223"/>
      <c r="AR132" s="223"/>
      <c r="AV132" s="223"/>
      <c r="BB132" s="251"/>
      <c r="BC132" s="251"/>
      <c r="BD132" s="251"/>
      <c r="BE132" s="251"/>
      <c r="BF132" s="251"/>
      <c r="BG132" s="223"/>
      <c r="BH132" s="251"/>
      <c r="BI132" s="223"/>
      <c r="BJ132" s="223"/>
    </row>
    <row r="133" spans="1:62" s="217" customFormat="1" ht="27.75" hidden="1" customHeight="1">
      <c r="A133" s="218"/>
      <c r="B133" s="275"/>
      <c r="C133" s="275"/>
      <c r="D133" s="274"/>
      <c r="E133" s="530"/>
      <c r="F133" s="495"/>
      <c r="G133" s="495"/>
      <c r="H133" s="496"/>
      <c r="I133" s="275"/>
      <c r="J133" s="276"/>
      <c r="K133" s="334"/>
      <c r="L133" s="335"/>
      <c r="M133" s="528">
        <f t="shared" si="9"/>
        <v>0</v>
      </c>
      <c r="N133" s="529"/>
      <c r="O133" s="529"/>
      <c r="P133" s="529"/>
      <c r="Q133" s="277"/>
      <c r="R133" s="218"/>
      <c r="S133" s="278"/>
      <c r="T133" s="279"/>
      <c r="W133" s="280"/>
      <c r="X133" s="280"/>
      <c r="Y133" s="280"/>
      <c r="Z133" s="281"/>
      <c r="AO133" s="223"/>
      <c r="AQ133" s="223"/>
      <c r="AR133" s="223"/>
      <c r="AV133" s="223"/>
      <c r="BB133" s="251"/>
      <c r="BC133" s="251"/>
      <c r="BD133" s="251"/>
      <c r="BE133" s="251"/>
      <c r="BF133" s="251"/>
      <c r="BG133" s="223"/>
      <c r="BH133" s="251"/>
      <c r="BI133" s="223"/>
      <c r="BJ133" s="223"/>
    </row>
    <row r="134" spans="1:62" s="217" customFormat="1" ht="24" hidden="1" customHeight="1">
      <c r="A134" s="218"/>
      <c r="B134" s="275"/>
      <c r="C134" s="275"/>
      <c r="D134" s="274"/>
      <c r="E134" s="530"/>
      <c r="F134" s="495"/>
      <c r="G134" s="495"/>
      <c r="H134" s="496"/>
      <c r="I134" s="275"/>
      <c r="J134" s="276"/>
      <c r="K134" s="334"/>
      <c r="L134" s="335"/>
      <c r="M134" s="528">
        <f t="shared" si="9"/>
        <v>0</v>
      </c>
      <c r="N134" s="529"/>
      <c r="O134" s="529"/>
      <c r="P134" s="529"/>
      <c r="Q134" s="277"/>
      <c r="R134" s="218"/>
      <c r="S134" s="278"/>
      <c r="T134" s="279"/>
      <c r="W134" s="280"/>
      <c r="X134" s="280"/>
      <c r="Y134" s="280"/>
      <c r="Z134" s="281"/>
      <c r="AO134" s="223"/>
      <c r="AQ134" s="223"/>
      <c r="AR134" s="223"/>
      <c r="AV134" s="223"/>
      <c r="BB134" s="251"/>
      <c r="BC134" s="251"/>
      <c r="BD134" s="251"/>
      <c r="BE134" s="251"/>
      <c r="BF134" s="251"/>
      <c r="BG134" s="223"/>
      <c r="BH134" s="251"/>
      <c r="BI134" s="223"/>
      <c r="BJ134" s="223"/>
    </row>
    <row r="135" spans="1:62" s="217" customFormat="1" ht="17.25" hidden="1" customHeight="1">
      <c r="A135" s="218"/>
      <c r="B135" s="275"/>
      <c r="C135" s="275"/>
      <c r="D135" s="274"/>
      <c r="E135" s="530"/>
      <c r="F135" s="495"/>
      <c r="G135" s="495"/>
      <c r="H135" s="496"/>
      <c r="I135" s="275"/>
      <c r="J135" s="276"/>
      <c r="K135" s="334"/>
      <c r="L135" s="335"/>
      <c r="M135" s="528">
        <f t="shared" si="9"/>
        <v>0</v>
      </c>
      <c r="N135" s="529"/>
      <c r="O135" s="529"/>
      <c r="P135" s="529"/>
      <c r="Q135" s="277"/>
      <c r="R135" s="218"/>
      <c r="S135" s="278"/>
      <c r="T135" s="279"/>
      <c r="W135" s="280"/>
      <c r="X135" s="280"/>
      <c r="Y135" s="280"/>
      <c r="Z135" s="281"/>
      <c r="AO135" s="223"/>
      <c r="AQ135" s="223"/>
      <c r="AR135" s="223"/>
      <c r="AV135" s="223"/>
      <c r="BB135" s="251"/>
      <c r="BC135" s="251"/>
      <c r="BD135" s="251"/>
      <c r="BE135" s="251"/>
      <c r="BF135" s="251"/>
      <c r="BG135" s="223"/>
      <c r="BH135" s="251"/>
      <c r="BI135" s="223"/>
      <c r="BJ135" s="223"/>
    </row>
    <row r="136" spans="1:62" s="217" customFormat="1" ht="17.25" hidden="1" customHeight="1">
      <c r="A136" s="218"/>
      <c r="B136" s="275"/>
      <c r="C136" s="275"/>
      <c r="D136" s="274"/>
      <c r="E136" s="530"/>
      <c r="F136" s="495"/>
      <c r="G136" s="495"/>
      <c r="H136" s="496"/>
      <c r="I136" s="275"/>
      <c r="J136" s="276"/>
      <c r="K136" s="334"/>
      <c r="L136" s="335"/>
      <c r="M136" s="528">
        <f t="shared" si="9"/>
        <v>0</v>
      </c>
      <c r="N136" s="529"/>
      <c r="O136" s="529"/>
      <c r="P136" s="529"/>
      <c r="Q136" s="277"/>
      <c r="R136" s="218"/>
      <c r="S136" s="278"/>
      <c r="T136" s="279"/>
      <c r="W136" s="280"/>
      <c r="X136" s="280"/>
      <c r="Y136" s="280"/>
      <c r="Z136" s="281"/>
      <c r="AO136" s="223"/>
      <c r="AQ136" s="223"/>
      <c r="AR136" s="223"/>
      <c r="AV136" s="223"/>
      <c r="BB136" s="251"/>
      <c r="BC136" s="251"/>
      <c r="BD136" s="251"/>
      <c r="BE136" s="251"/>
      <c r="BF136" s="251"/>
      <c r="BG136" s="223"/>
      <c r="BH136" s="251"/>
      <c r="BI136" s="223"/>
      <c r="BJ136" s="223"/>
    </row>
    <row r="137" spans="1:62" s="217" customFormat="1" ht="17.25" hidden="1" customHeight="1">
      <c r="A137" s="218"/>
      <c r="B137" s="275"/>
      <c r="C137" s="275"/>
      <c r="D137" s="274"/>
      <c r="E137" s="530"/>
      <c r="F137" s="495"/>
      <c r="G137" s="495"/>
      <c r="H137" s="496"/>
      <c r="I137" s="275"/>
      <c r="J137" s="276"/>
      <c r="K137" s="334"/>
      <c r="L137" s="335"/>
      <c r="M137" s="528">
        <f t="shared" si="9"/>
        <v>0</v>
      </c>
      <c r="N137" s="529"/>
      <c r="O137" s="529"/>
      <c r="P137" s="529"/>
      <c r="Q137" s="277"/>
      <c r="R137" s="218"/>
      <c r="S137" s="278"/>
      <c r="T137" s="279"/>
      <c r="W137" s="280"/>
      <c r="X137" s="280"/>
      <c r="Y137" s="280"/>
      <c r="Z137" s="281"/>
      <c r="AO137" s="223"/>
      <c r="AQ137" s="223"/>
      <c r="AR137" s="223"/>
      <c r="AV137" s="223"/>
      <c r="BB137" s="251"/>
      <c r="BC137" s="251"/>
      <c r="BD137" s="251"/>
      <c r="BE137" s="251"/>
      <c r="BF137" s="251"/>
      <c r="BG137" s="223"/>
      <c r="BH137" s="251"/>
      <c r="BI137" s="223"/>
      <c r="BJ137" s="223"/>
    </row>
    <row r="138" spans="1:62" s="217" customFormat="1" ht="16.5" hidden="1" customHeight="1">
      <c r="A138" s="218"/>
      <c r="B138" s="275"/>
      <c r="C138" s="275"/>
      <c r="D138" s="274"/>
      <c r="E138" s="530"/>
      <c r="F138" s="495"/>
      <c r="G138" s="495"/>
      <c r="H138" s="496"/>
      <c r="I138" s="275"/>
      <c r="J138" s="276"/>
      <c r="K138" s="334"/>
      <c r="L138" s="335"/>
      <c r="M138" s="528">
        <f>ROUND($K$115*$J$115,2)</f>
        <v>0</v>
      </c>
      <c r="N138" s="529"/>
      <c r="O138" s="529"/>
      <c r="P138" s="529"/>
      <c r="Q138" s="277"/>
      <c r="R138" s="218"/>
      <c r="S138" s="278"/>
      <c r="T138" s="279"/>
      <c r="W138" s="280"/>
      <c r="X138" s="280"/>
      <c r="Y138" s="280"/>
      <c r="Z138" s="281"/>
      <c r="AO138" s="223"/>
      <c r="AQ138" s="223"/>
      <c r="AR138" s="223"/>
      <c r="AV138" s="223"/>
      <c r="BB138" s="251"/>
      <c r="BC138" s="251"/>
      <c r="BD138" s="251"/>
      <c r="BE138" s="251"/>
      <c r="BF138" s="251"/>
      <c r="BG138" s="223"/>
      <c r="BH138" s="251"/>
      <c r="BI138" s="223"/>
      <c r="BJ138" s="223"/>
    </row>
    <row r="139" spans="1:62" s="217" customFormat="1" ht="16.5" hidden="1" customHeight="1">
      <c r="A139" s="218"/>
      <c r="B139" s="275"/>
      <c r="C139" s="275"/>
      <c r="D139" s="274"/>
      <c r="E139" s="530"/>
      <c r="F139" s="495"/>
      <c r="G139" s="495"/>
      <c r="H139" s="496"/>
      <c r="I139" s="275"/>
      <c r="J139" s="276"/>
      <c r="K139" s="334"/>
      <c r="L139" s="335"/>
      <c r="M139" s="528">
        <f t="shared" si="9"/>
        <v>0</v>
      </c>
      <c r="N139" s="529"/>
      <c r="O139" s="529"/>
      <c r="P139" s="529"/>
      <c r="Q139" s="277"/>
      <c r="R139" s="218"/>
      <c r="S139" s="278"/>
      <c r="T139" s="279"/>
      <c r="W139" s="280"/>
      <c r="X139" s="280"/>
      <c r="Y139" s="280"/>
      <c r="Z139" s="281"/>
      <c r="AO139" s="223"/>
      <c r="AQ139" s="223"/>
      <c r="AR139" s="223"/>
      <c r="AV139" s="223"/>
      <c r="BB139" s="251"/>
      <c r="BC139" s="251"/>
      <c r="BD139" s="251"/>
      <c r="BE139" s="251"/>
      <c r="BF139" s="251"/>
      <c r="BG139" s="223"/>
      <c r="BH139" s="251"/>
      <c r="BI139" s="223"/>
      <c r="BJ139" s="223"/>
    </row>
    <row r="140" spans="1:62" s="217" customFormat="1" ht="17.25" hidden="1" customHeight="1">
      <c r="A140" s="218"/>
      <c r="B140" s="275"/>
      <c r="C140" s="275"/>
      <c r="D140" s="274"/>
      <c r="E140" s="530"/>
      <c r="F140" s="495"/>
      <c r="G140" s="495"/>
      <c r="H140" s="496"/>
      <c r="I140" s="275"/>
      <c r="J140" s="276"/>
      <c r="K140" s="334"/>
      <c r="L140" s="335"/>
      <c r="M140" s="528">
        <f t="shared" si="9"/>
        <v>0</v>
      </c>
      <c r="N140" s="529"/>
      <c r="O140" s="529"/>
      <c r="P140" s="529"/>
      <c r="Q140" s="277"/>
      <c r="R140" s="218"/>
      <c r="S140" s="278"/>
      <c r="T140" s="279"/>
      <c r="W140" s="280"/>
      <c r="X140" s="280"/>
      <c r="Y140" s="280"/>
      <c r="Z140" s="281"/>
      <c r="AO140" s="223"/>
      <c r="AQ140" s="223"/>
      <c r="AR140" s="223"/>
      <c r="AV140" s="223"/>
      <c r="BB140" s="251"/>
      <c r="BC140" s="251"/>
      <c r="BD140" s="251"/>
      <c r="BE140" s="251"/>
      <c r="BF140" s="251"/>
      <c r="BG140" s="223"/>
      <c r="BH140" s="251"/>
      <c r="BI140" s="223"/>
      <c r="BJ140" s="223"/>
    </row>
    <row r="141" spans="1:62" s="217" customFormat="1" ht="15.75" hidden="1" customHeight="1">
      <c r="A141" s="218"/>
      <c r="B141" s="275"/>
      <c r="C141" s="275"/>
      <c r="D141" s="274"/>
      <c r="E141" s="510"/>
      <c r="F141" s="529"/>
      <c r="G141" s="529"/>
      <c r="H141" s="529"/>
      <c r="I141" s="275"/>
      <c r="J141" s="276"/>
      <c r="K141" s="512"/>
      <c r="L141" s="513"/>
      <c r="M141" s="528">
        <f>ROUND($K$141*$J$141,2)</f>
        <v>0</v>
      </c>
      <c r="N141" s="529"/>
      <c r="O141" s="529"/>
      <c r="P141" s="529"/>
      <c r="Q141" s="277"/>
      <c r="R141" s="218"/>
      <c r="S141" s="278"/>
      <c r="T141" s="279" t="s">
        <v>1515</v>
      </c>
      <c r="W141" s="280">
        <v>1.0800000000000001E-2</v>
      </c>
      <c r="X141" s="280">
        <f>$W$141*$J$141</f>
        <v>0</v>
      </c>
      <c r="Y141" s="280">
        <v>0</v>
      </c>
      <c r="Z141" s="281">
        <f>$Y$141*$J$141</f>
        <v>0</v>
      </c>
      <c r="AO141" s="223" t="s">
        <v>1654</v>
      </c>
      <c r="AQ141" s="223" t="s">
        <v>1651</v>
      </c>
      <c r="AR141" s="223" t="s">
        <v>1536</v>
      </c>
      <c r="AV141" s="223" t="s">
        <v>1577</v>
      </c>
      <c r="BB141" s="251">
        <f>IF($T$141="základní",$M$141,0)</f>
        <v>0</v>
      </c>
      <c r="BC141" s="251">
        <f>IF($T$141="snížená",$M$141,0)</f>
        <v>0</v>
      </c>
      <c r="BD141" s="251">
        <f>IF($T$141="zákl. přenesená",$M$141,0)</f>
        <v>0</v>
      </c>
      <c r="BE141" s="251">
        <f>IF($T$141="sníž. přenesená",$M$141,0)</f>
        <v>0</v>
      </c>
      <c r="BF141" s="251">
        <f>IF($T$141="nulová",$M$141,0)</f>
        <v>0</v>
      </c>
      <c r="BG141" s="223" t="s">
        <v>1501</v>
      </c>
      <c r="BH141" s="251">
        <f>ROUND($K$141*$J$141,2)</f>
        <v>0</v>
      </c>
      <c r="BI141" s="223" t="s">
        <v>1582</v>
      </c>
      <c r="BJ141" s="223" t="s">
        <v>1764</v>
      </c>
    </row>
    <row r="142" spans="1:62" s="217" customFormat="1" ht="15.75" hidden="1" customHeight="1">
      <c r="A142" s="218"/>
      <c r="B142" s="275"/>
      <c r="C142" s="275"/>
      <c r="D142" s="274"/>
      <c r="E142" s="510"/>
      <c r="F142" s="529"/>
      <c r="G142" s="529"/>
      <c r="H142" s="529"/>
      <c r="I142" s="275"/>
      <c r="J142" s="276"/>
      <c r="K142" s="531"/>
      <c r="L142" s="532"/>
      <c r="M142" s="528">
        <f>ROUND($K$141*$J$141,2)</f>
        <v>0</v>
      </c>
      <c r="N142" s="529"/>
      <c r="O142" s="529"/>
      <c r="P142" s="529"/>
      <c r="Q142" s="277"/>
      <c r="R142" s="218"/>
      <c r="S142" s="278"/>
      <c r="T142" s="279"/>
      <c r="W142" s="280"/>
      <c r="X142" s="280"/>
      <c r="Y142" s="280"/>
      <c r="Z142" s="281"/>
      <c r="AO142" s="223"/>
      <c r="AQ142" s="223"/>
      <c r="AR142" s="223"/>
      <c r="AV142" s="223"/>
      <c r="BB142" s="251"/>
      <c r="BC142" s="251"/>
      <c r="BD142" s="251"/>
      <c r="BE142" s="251"/>
      <c r="BF142" s="251"/>
      <c r="BG142" s="223"/>
      <c r="BH142" s="251"/>
      <c r="BI142" s="223"/>
      <c r="BJ142" s="223"/>
    </row>
    <row r="143" spans="1:62" s="217" customFormat="1" ht="15.75" hidden="1" customHeight="1">
      <c r="A143" s="218"/>
      <c r="B143" s="275"/>
      <c r="C143" s="275"/>
      <c r="D143" s="274"/>
      <c r="E143" s="530"/>
      <c r="F143" s="495"/>
      <c r="G143" s="495"/>
      <c r="H143" s="496"/>
      <c r="I143" s="275"/>
      <c r="J143" s="276"/>
      <c r="K143" s="531"/>
      <c r="L143" s="532"/>
      <c r="M143" s="528">
        <f t="shared" ref="M143:M181" si="10">ROUND($K$141*$J$141,2)</f>
        <v>0</v>
      </c>
      <c r="N143" s="529"/>
      <c r="O143" s="529"/>
      <c r="P143" s="529"/>
      <c r="Q143" s="277"/>
      <c r="R143" s="218"/>
      <c r="S143" s="278"/>
      <c r="T143" s="279"/>
      <c r="W143" s="280"/>
      <c r="X143" s="280"/>
      <c r="Y143" s="280"/>
      <c r="Z143" s="281"/>
      <c r="AO143" s="223"/>
      <c r="AQ143" s="223"/>
      <c r="AR143" s="223"/>
      <c r="AV143" s="223"/>
      <c r="BB143" s="251"/>
      <c r="BC143" s="251"/>
      <c r="BD143" s="251"/>
      <c r="BE143" s="251"/>
      <c r="BF143" s="251"/>
      <c r="BG143" s="223"/>
      <c r="BH143" s="251"/>
      <c r="BI143" s="223"/>
      <c r="BJ143" s="223"/>
    </row>
    <row r="144" spans="1:62" s="217" customFormat="1" ht="15.75" hidden="1" customHeight="1">
      <c r="A144" s="218"/>
      <c r="B144" s="275"/>
      <c r="C144" s="275"/>
      <c r="D144" s="274"/>
      <c r="E144" s="530"/>
      <c r="F144" s="495"/>
      <c r="G144" s="495"/>
      <c r="H144" s="496"/>
      <c r="I144" s="275"/>
      <c r="J144" s="276"/>
      <c r="K144" s="334"/>
      <c r="L144" s="335"/>
      <c r="M144" s="528">
        <f t="shared" si="10"/>
        <v>0</v>
      </c>
      <c r="N144" s="529"/>
      <c r="O144" s="529"/>
      <c r="P144" s="529"/>
      <c r="Q144" s="277"/>
      <c r="R144" s="218"/>
      <c r="S144" s="278"/>
      <c r="T144" s="279"/>
      <c r="W144" s="280"/>
      <c r="X144" s="280"/>
      <c r="Y144" s="280"/>
      <c r="Z144" s="281"/>
      <c r="AO144" s="223"/>
      <c r="AQ144" s="223"/>
      <c r="AR144" s="223"/>
      <c r="AV144" s="223"/>
      <c r="BB144" s="251"/>
      <c r="BC144" s="251"/>
      <c r="BD144" s="251"/>
      <c r="BE144" s="251"/>
      <c r="BF144" s="251"/>
      <c r="BG144" s="223"/>
      <c r="BH144" s="251"/>
      <c r="BI144" s="223"/>
      <c r="BJ144" s="223"/>
    </row>
    <row r="145" spans="1:62" s="217" customFormat="1" ht="15.75" hidden="1" customHeight="1">
      <c r="A145" s="218"/>
      <c r="B145" s="275"/>
      <c r="C145" s="275"/>
      <c r="D145" s="274"/>
      <c r="E145" s="530"/>
      <c r="F145" s="495"/>
      <c r="G145" s="495"/>
      <c r="H145" s="496"/>
      <c r="I145" s="275"/>
      <c r="J145" s="276"/>
      <c r="K145" s="531"/>
      <c r="L145" s="532"/>
      <c r="M145" s="528">
        <f t="shared" si="10"/>
        <v>0</v>
      </c>
      <c r="N145" s="529"/>
      <c r="O145" s="529"/>
      <c r="P145" s="529"/>
      <c r="Q145" s="277"/>
      <c r="R145" s="218"/>
      <c r="S145" s="278"/>
      <c r="T145" s="279"/>
      <c r="W145" s="280"/>
      <c r="X145" s="280"/>
      <c r="Y145" s="280"/>
      <c r="Z145" s="281"/>
      <c r="AO145" s="223"/>
      <c r="AQ145" s="223"/>
      <c r="AR145" s="223"/>
      <c r="AV145" s="223"/>
      <c r="BB145" s="251"/>
      <c r="BC145" s="251"/>
      <c r="BD145" s="251"/>
      <c r="BE145" s="251"/>
      <c r="BF145" s="251"/>
      <c r="BG145" s="223"/>
      <c r="BH145" s="251"/>
      <c r="BI145" s="223"/>
      <c r="BJ145" s="223"/>
    </row>
    <row r="146" spans="1:62" s="217" customFormat="1" ht="15.75" hidden="1" customHeight="1">
      <c r="A146" s="218"/>
      <c r="B146" s="275"/>
      <c r="C146" s="275"/>
      <c r="D146" s="274"/>
      <c r="E146" s="530"/>
      <c r="F146" s="495"/>
      <c r="G146" s="495"/>
      <c r="H146" s="496"/>
      <c r="I146" s="275"/>
      <c r="J146" s="276"/>
      <c r="K146" s="334"/>
      <c r="L146" s="335"/>
      <c r="M146" s="528">
        <f t="shared" si="10"/>
        <v>0</v>
      </c>
      <c r="N146" s="529"/>
      <c r="O146" s="529"/>
      <c r="P146" s="529"/>
      <c r="Q146" s="277"/>
      <c r="R146" s="218"/>
      <c r="S146" s="278"/>
      <c r="T146" s="279"/>
      <c r="W146" s="280"/>
      <c r="X146" s="280"/>
      <c r="Y146" s="280"/>
      <c r="Z146" s="281"/>
      <c r="AO146" s="223"/>
      <c r="AQ146" s="223"/>
      <c r="AR146" s="223"/>
      <c r="AV146" s="223"/>
      <c r="BB146" s="251"/>
      <c r="BC146" s="251"/>
      <c r="BD146" s="251"/>
      <c r="BE146" s="251"/>
      <c r="BF146" s="251"/>
      <c r="BG146" s="223"/>
      <c r="BH146" s="251"/>
      <c r="BI146" s="223"/>
      <c r="BJ146" s="223"/>
    </row>
    <row r="147" spans="1:62" s="217" customFormat="1" ht="15.75" hidden="1" customHeight="1">
      <c r="A147" s="218"/>
      <c r="B147" s="275"/>
      <c r="C147" s="275"/>
      <c r="D147" s="274"/>
      <c r="E147" s="533"/>
      <c r="F147" s="534"/>
      <c r="G147" s="534"/>
      <c r="H147" s="535"/>
      <c r="I147" s="275"/>
      <c r="J147" s="276"/>
      <c r="K147" s="334"/>
      <c r="L147" s="335"/>
      <c r="M147" s="528">
        <f t="shared" si="10"/>
        <v>0</v>
      </c>
      <c r="N147" s="529"/>
      <c r="O147" s="529"/>
      <c r="P147" s="529"/>
      <c r="Q147" s="277"/>
      <c r="R147" s="218"/>
      <c r="S147" s="278"/>
      <c r="T147" s="279"/>
      <c r="W147" s="280"/>
      <c r="X147" s="280"/>
      <c r="Y147" s="280"/>
      <c r="Z147" s="281"/>
      <c r="AO147" s="223"/>
      <c r="AQ147" s="223"/>
      <c r="AR147" s="223"/>
      <c r="AV147" s="223"/>
      <c r="BB147" s="251"/>
      <c r="BC147" s="251"/>
      <c r="BD147" s="251"/>
      <c r="BE147" s="251"/>
      <c r="BF147" s="251"/>
      <c r="BG147" s="223"/>
      <c r="BH147" s="251"/>
      <c r="BI147" s="223"/>
      <c r="BJ147" s="223"/>
    </row>
    <row r="148" spans="1:62" s="217" customFormat="1" ht="15.75" hidden="1" customHeight="1">
      <c r="A148" s="218"/>
      <c r="B148" s="275"/>
      <c r="C148" s="275"/>
      <c r="D148" s="274"/>
      <c r="E148" s="530"/>
      <c r="F148" s="495"/>
      <c r="G148" s="495"/>
      <c r="H148" s="496"/>
      <c r="I148" s="275"/>
      <c r="J148" s="276"/>
      <c r="K148" s="334"/>
      <c r="L148" s="335"/>
      <c r="M148" s="528">
        <f t="shared" si="10"/>
        <v>0</v>
      </c>
      <c r="N148" s="529"/>
      <c r="O148" s="529"/>
      <c r="P148" s="529"/>
      <c r="Q148" s="277"/>
      <c r="R148" s="218"/>
      <c r="S148" s="278"/>
      <c r="T148" s="279"/>
      <c r="W148" s="280"/>
      <c r="X148" s="280"/>
      <c r="Y148" s="280"/>
      <c r="Z148" s="281"/>
      <c r="AO148" s="223"/>
      <c r="AQ148" s="223"/>
      <c r="AR148" s="223"/>
      <c r="AV148" s="223"/>
      <c r="BB148" s="251"/>
      <c r="BC148" s="251"/>
      <c r="BD148" s="251"/>
      <c r="BE148" s="251"/>
      <c r="BF148" s="251"/>
      <c r="BG148" s="223"/>
      <c r="BH148" s="251"/>
      <c r="BI148" s="223"/>
      <c r="BJ148" s="223"/>
    </row>
    <row r="149" spans="1:62" s="217" customFormat="1" ht="15.75" hidden="1" customHeight="1">
      <c r="A149" s="218"/>
      <c r="B149" s="275"/>
      <c r="C149" s="275"/>
      <c r="D149" s="274"/>
      <c r="E149" s="530"/>
      <c r="F149" s="495"/>
      <c r="G149" s="495"/>
      <c r="H149" s="496"/>
      <c r="I149" s="275"/>
      <c r="J149" s="276"/>
      <c r="K149" s="531"/>
      <c r="L149" s="532"/>
      <c r="M149" s="528">
        <f t="shared" si="10"/>
        <v>0</v>
      </c>
      <c r="N149" s="529"/>
      <c r="O149" s="529"/>
      <c r="P149" s="529"/>
      <c r="Q149" s="277"/>
      <c r="R149" s="218"/>
      <c r="S149" s="278"/>
      <c r="T149" s="279"/>
      <c r="W149" s="280"/>
      <c r="X149" s="280"/>
      <c r="Y149" s="280"/>
      <c r="Z149" s="281"/>
      <c r="AO149" s="223"/>
      <c r="AQ149" s="223"/>
      <c r="AR149" s="223"/>
      <c r="AV149" s="223"/>
      <c r="BB149" s="251"/>
      <c r="BC149" s="251"/>
      <c r="BD149" s="251"/>
      <c r="BE149" s="251"/>
      <c r="BF149" s="251"/>
      <c r="BG149" s="223"/>
      <c r="BH149" s="251"/>
      <c r="BI149" s="223"/>
      <c r="BJ149" s="223"/>
    </row>
    <row r="150" spans="1:62" s="217" customFormat="1" ht="15.75" hidden="1" customHeight="1">
      <c r="A150" s="218"/>
      <c r="B150" s="275"/>
      <c r="C150" s="275"/>
      <c r="D150" s="274"/>
      <c r="E150" s="530"/>
      <c r="F150" s="495"/>
      <c r="G150" s="495"/>
      <c r="H150" s="496"/>
      <c r="I150" s="275"/>
      <c r="J150" s="276"/>
      <c r="K150" s="334"/>
      <c r="L150" s="335"/>
      <c r="M150" s="528">
        <f t="shared" si="10"/>
        <v>0</v>
      </c>
      <c r="N150" s="529"/>
      <c r="O150" s="529"/>
      <c r="P150" s="529"/>
      <c r="Q150" s="277"/>
      <c r="R150" s="218"/>
      <c r="S150" s="278"/>
      <c r="T150" s="279"/>
      <c r="W150" s="280"/>
      <c r="X150" s="280"/>
      <c r="Y150" s="280"/>
      <c r="Z150" s="281"/>
      <c r="AO150" s="223"/>
      <c r="AQ150" s="223"/>
      <c r="AR150" s="223"/>
      <c r="AV150" s="223"/>
      <c r="BB150" s="251"/>
      <c r="BC150" s="251"/>
      <c r="BD150" s="251"/>
      <c r="BE150" s="251"/>
      <c r="BF150" s="251"/>
      <c r="BG150" s="223"/>
      <c r="BH150" s="251"/>
      <c r="BI150" s="223"/>
      <c r="BJ150" s="223"/>
    </row>
    <row r="151" spans="1:62" s="217" customFormat="1" ht="15.75" hidden="1" customHeight="1">
      <c r="A151" s="218"/>
      <c r="B151" s="275"/>
      <c r="C151" s="275"/>
      <c r="D151" s="274"/>
      <c r="E151" s="530"/>
      <c r="F151" s="495"/>
      <c r="G151" s="495"/>
      <c r="H151" s="496"/>
      <c r="I151" s="275"/>
      <c r="J151" s="276"/>
      <c r="K151" s="334"/>
      <c r="L151" s="335"/>
      <c r="M151" s="528">
        <f t="shared" si="10"/>
        <v>0</v>
      </c>
      <c r="N151" s="529"/>
      <c r="O151" s="529"/>
      <c r="P151" s="529"/>
      <c r="Q151" s="277"/>
      <c r="R151" s="218"/>
      <c r="S151" s="278"/>
      <c r="T151" s="279"/>
      <c r="W151" s="280"/>
      <c r="X151" s="280"/>
      <c r="Y151" s="280"/>
      <c r="Z151" s="281"/>
      <c r="AO151" s="223"/>
      <c r="AQ151" s="223"/>
      <c r="AR151" s="223"/>
      <c r="AV151" s="223"/>
      <c r="BB151" s="251"/>
      <c r="BC151" s="251"/>
      <c r="BD151" s="251"/>
      <c r="BE151" s="251"/>
      <c r="BF151" s="251"/>
      <c r="BG151" s="223"/>
      <c r="BH151" s="251"/>
      <c r="BI151" s="223"/>
      <c r="BJ151" s="223"/>
    </row>
    <row r="152" spans="1:62" s="217" customFormat="1" ht="15.75" hidden="1" customHeight="1">
      <c r="A152" s="218"/>
      <c r="B152" s="275"/>
      <c r="C152" s="275"/>
      <c r="D152" s="274"/>
      <c r="E152" s="530"/>
      <c r="F152" s="495"/>
      <c r="G152" s="495"/>
      <c r="H152" s="496"/>
      <c r="I152" s="275"/>
      <c r="J152" s="276"/>
      <c r="K152" s="334"/>
      <c r="L152" s="335"/>
      <c r="M152" s="528">
        <f t="shared" si="10"/>
        <v>0</v>
      </c>
      <c r="N152" s="529"/>
      <c r="O152" s="529"/>
      <c r="P152" s="529"/>
      <c r="Q152" s="277"/>
      <c r="R152" s="218"/>
      <c r="S152" s="278"/>
      <c r="T152" s="279"/>
      <c r="W152" s="280"/>
      <c r="X152" s="280"/>
      <c r="Y152" s="280"/>
      <c r="Z152" s="281"/>
      <c r="AO152" s="223"/>
      <c r="AQ152" s="223"/>
      <c r="AR152" s="223"/>
      <c r="AV152" s="223"/>
      <c r="BB152" s="251"/>
      <c r="BC152" s="251"/>
      <c r="BD152" s="251"/>
      <c r="BE152" s="251"/>
      <c r="BF152" s="251"/>
      <c r="BG152" s="223"/>
      <c r="BH152" s="251"/>
      <c r="BI152" s="223"/>
      <c r="BJ152" s="223"/>
    </row>
    <row r="153" spans="1:62" s="217" customFormat="1" ht="15.75" hidden="1" customHeight="1">
      <c r="A153" s="218"/>
      <c r="B153" s="275"/>
      <c r="C153" s="275"/>
      <c r="D153" s="274"/>
      <c r="E153" s="530"/>
      <c r="F153" s="495"/>
      <c r="G153" s="495"/>
      <c r="H153" s="496"/>
      <c r="I153" s="275"/>
      <c r="J153" s="276"/>
      <c r="K153" s="531"/>
      <c r="L153" s="532"/>
      <c r="M153" s="528">
        <f t="shared" si="10"/>
        <v>0</v>
      </c>
      <c r="N153" s="529"/>
      <c r="O153" s="529"/>
      <c r="P153" s="529"/>
      <c r="Q153" s="277"/>
      <c r="R153" s="218"/>
      <c r="S153" s="278"/>
      <c r="T153" s="279"/>
      <c r="W153" s="280"/>
      <c r="X153" s="280"/>
      <c r="Y153" s="280"/>
      <c r="Z153" s="281"/>
      <c r="AO153" s="223"/>
      <c r="AQ153" s="223"/>
      <c r="AR153" s="223"/>
      <c r="AV153" s="223"/>
      <c r="BB153" s="251"/>
      <c r="BC153" s="251"/>
      <c r="BD153" s="251"/>
      <c r="BE153" s="251"/>
      <c r="BF153" s="251"/>
      <c r="BG153" s="223"/>
      <c r="BH153" s="251"/>
      <c r="BI153" s="223"/>
      <c r="BJ153" s="223"/>
    </row>
    <row r="154" spans="1:62" s="217" customFormat="1" ht="15.75" hidden="1" customHeight="1">
      <c r="A154" s="218"/>
      <c r="B154" s="275"/>
      <c r="C154" s="275"/>
      <c r="D154" s="274"/>
      <c r="E154" s="530"/>
      <c r="F154" s="495"/>
      <c r="G154" s="495"/>
      <c r="H154" s="496"/>
      <c r="I154" s="275"/>
      <c r="J154" s="276"/>
      <c r="K154" s="334"/>
      <c r="L154" s="335"/>
      <c r="M154" s="528">
        <f t="shared" si="10"/>
        <v>0</v>
      </c>
      <c r="N154" s="529"/>
      <c r="O154" s="529"/>
      <c r="P154" s="529"/>
      <c r="Q154" s="277"/>
      <c r="R154" s="218"/>
      <c r="S154" s="278"/>
      <c r="T154" s="279"/>
      <c r="W154" s="280"/>
      <c r="X154" s="280"/>
      <c r="Y154" s="280"/>
      <c r="Z154" s="281"/>
      <c r="AO154" s="223"/>
      <c r="AQ154" s="223"/>
      <c r="AR154" s="223"/>
      <c r="AV154" s="223"/>
      <c r="BB154" s="251"/>
      <c r="BC154" s="251"/>
      <c r="BD154" s="251"/>
      <c r="BE154" s="251"/>
      <c r="BF154" s="251"/>
      <c r="BG154" s="223"/>
      <c r="BH154" s="251"/>
      <c r="BI154" s="223"/>
      <c r="BJ154" s="223"/>
    </row>
    <row r="155" spans="1:62" s="217" customFormat="1" ht="15.75" hidden="1" customHeight="1">
      <c r="A155" s="218"/>
      <c r="B155" s="275"/>
      <c r="C155" s="275"/>
      <c r="D155" s="274"/>
      <c r="E155" s="530"/>
      <c r="F155" s="495"/>
      <c r="G155" s="495"/>
      <c r="H155" s="496"/>
      <c r="I155" s="275"/>
      <c r="J155" s="276"/>
      <c r="K155" s="334"/>
      <c r="L155" s="335"/>
      <c r="M155" s="528">
        <f t="shared" si="10"/>
        <v>0</v>
      </c>
      <c r="N155" s="529"/>
      <c r="O155" s="529"/>
      <c r="P155" s="529"/>
      <c r="Q155" s="277"/>
      <c r="R155" s="218"/>
      <c r="S155" s="278"/>
      <c r="T155" s="279"/>
      <c r="W155" s="280"/>
      <c r="X155" s="280"/>
      <c r="Y155" s="280"/>
      <c r="Z155" s="281"/>
      <c r="AO155" s="223"/>
      <c r="AQ155" s="223"/>
      <c r="AR155" s="223"/>
      <c r="AV155" s="223"/>
      <c r="BB155" s="251"/>
      <c r="BC155" s="251"/>
      <c r="BD155" s="251"/>
      <c r="BE155" s="251"/>
      <c r="BF155" s="251"/>
      <c r="BG155" s="223"/>
      <c r="BH155" s="251"/>
      <c r="BI155" s="223"/>
      <c r="BJ155" s="223"/>
    </row>
    <row r="156" spans="1:62" s="217" customFormat="1" ht="15.75" hidden="1" customHeight="1">
      <c r="A156" s="218"/>
      <c r="B156" s="275"/>
      <c r="C156" s="275"/>
      <c r="D156" s="274"/>
      <c r="E156" s="530"/>
      <c r="F156" s="495"/>
      <c r="G156" s="495"/>
      <c r="H156" s="496"/>
      <c r="I156" s="275"/>
      <c r="J156" s="276"/>
      <c r="K156" s="334"/>
      <c r="L156" s="335"/>
      <c r="M156" s="528">
        <f t="shared" si="10"/>
        <v>0</v>
      </c>
      <c r="N156" s="529"/>
      <c r="O156" s="529"/>
      <c r="P156" s="529"/>
      <c r="Q156" s="277"/>
      <c r="R156" s="218"/>
      <c r="S156" s="278"/>
      <c r="T156" s="279"/>
      <c r="W156" s="280"/>
      <c r="X156" s="280"/>
      <c r="Y156" s="280"/>
      <c r="Z156" s="281"/>
      <c r="AO156" s="223"/>
      <c r="AQ156" s="223"/>
      <c r="AR156" s="223"/>
      <c r="AV156" s="223"/>
      <c r="BB156" s="251"/>
      <c r="BC156" s="251"/>
      <c r="BD156" s="251"/>
      <c r="BE156" s="251"/>
      <c r="BF156" s="251"/>
      <c r="BG156" s="223"/>
      <c r="BH156" s="251"/>
      <c r="BI156" s="223"/>
      <c r="BJ156" s="223"/>
    </row>
    <row r="157" spans="1:62" s="217" customFormat="1" ht="15.75" hidden="1" customHeight="1">
      <c r="A157" s="218"/>
      <c r="B157" s="275"/>
      <c r="C157" s="275"/>
      <c r="D157" s="274"/>
      <c r="E157" s="530"/>
      <c r="F157" s="495"/>
      <c r="G157" s="495"/>
      <c r="H157" s="496"/>
      <c r="I157" s="275"/>
      <c r="J157" s="276"/>
      <c r="K157" s="334"/>
      <c r="L157" s="335"/>
      <c r="M157" s="528">
        <f t="shared" si="10"/>
        <v>0</v>
      </c>
      <c r="N157" s="529"/>
      <c r="O157" s="529"/>
      <c r="P157" s="529"/>
      <c r="Q157" s="277"/>
      <c r="R157" s="218"/>
      <c r="S157" s="278"/>
      <c r="T157" s="279"/>
      <c r="W157" s="280"/>
      <c r="X157" s="280"/>
      <c r="Y157" s="280"/>
      <c r="Z157" s="281"/>
      <c r="AO157" s="223"/>
      <c r="AQ157" s="223"/>
      <c r="AR157" s="223"/>
      <c r="AV157" s="223"/>
      <c r="BB157" s="251"/>
      <c r="BC157" s="251"/>
      <c r="BD157" s="251"/>
      <c r="BE157" s="251"/>
      <c r="BF157" s="251"/>
      <c r="BG157" s="223"/>
      <c r="BH157" s="251"/>
      <c r="BI157" s="223"/>
      <c r="BJ157" s="223"/>
    </row>
    <row r="158" spans="1:62" s="217" customFormat="1" ht="15.75" hidden="1" customHeight="1">
      <c r="A158" s="218"/>
      <c r="B158" s="275"/>
      <c r="C158" s="275"/>
      <c r="D158" s="274"/>
      <c r="E158" s="530"/>
      <c r="F158" s="495"/>
      <c r="G158" s="495"/>
      <c r="H158" s="496"/>
      <c r="I158" s="275"/>
      <c r="J158" s="276"/>
      <c r="K158" s="334"/>
      <c r="L158" s="335"/>
      <c r="M158" s="528">
        <f t="shared" si="10"/>
        <v>0</v>
      </c>
      <c r="N158" s="529"/>
      <c r="O158" s="529"/>
      <c r="P158" s="529"/>
      <c r="Q158" s="277"/>
      <c r="R158" s="218"/>
      <c r="S158" s="278"/>
      <c r="T158" s="279"/>
      <c r="W158" s="280"/>
      <c r="X158" s="280"/>
      <c r="Y158" s="280"/>
      <c r="Z158" s="281"/>
      <c r="AO158" s="223"/>
      <c r="AQ158" s="223"/>
      <c r="AR158" s="223"/>
      <c r="AV158" s="223"/>
      <c r="BB158" s="251"/>
      <c r="BC158" s="251"/>
      <c r="BD158" s="251"/>
      <c r="BE158" s="251"/>
      <c r="BF158" s="251"/>
      <c r="BG158" s="223"/>
      <c r="BH158" s="251"/>
      <c r="BI158" s="223"/>
      <c r="BJ158" s="223"/>
    </row>
    <row r="159" spans="1:62" s="217" customFormat="1" ht="15.75" hidden="1" customHeight="1">
      <c r="A159" s="218"/>
      <c r="B159" s="275"/>
      <c r="C159" s="275"/>
      <c r="D159" s="274"/>
      <c r="E159" s="530"/>
      <c r="F159" s="495"/>
      <c r="G159" s="495"/>
      <c r="H159" s="496"/>
      <c r="I159" s="275"/>
      <c r="J159" s="276"/>
      <c r="K159" s="334"/>
      <c r="L159" s="335"/>
      <c r="M159" s="528">
        <f t="shared" si="10"/>
        <v>0</v>
      </c>
      <c r="N159" s="529"/>
      <c r="O159" s="529"/>
      <c r="P159" s="529"/>
      <c r="Q159" s="277"/>
      <c r="R159" s="218"/>
      <c r="S159" s="278"/>
      <c r="T159" s="279"/>
      <c r="W159" s="280"/>
      <c r="X159" s="280"/>
      <c r="Y159" s="280"/>
      <c r="Z159" s="281"/>
      <c r="AO159" s="223"/>
      <c r="AQ159" s="223"/>
      <c r="AR159" s="223"/>
      <c r="AV159" s="223"/>
      <c r="BB159" s="251"/>
      <c r="BC159" s="251"/>
      <c r="BD159" s="251"/>
      <c r="BE159" s="251"/>
      <c r="BF159" s="251"/>
      <c r="BG159" s="223"/>
      <c r="BH159" s="251"/>
      <c r="BI159" s="223"/>
      <c r="BJ159" s="223"/>
    </row>
    <row r="160" spans="1:62" s="217" customFormat="1" ht="15.75" hidden="1" customHeight="1">
      <c r="A160" s="218"/>
      <c r="B160" s="275"/>
      <c r="C160" s="275"/>
      <c r="D160" s="274"/>
      <c r="E160" s="530"/>
      <c r="F160" s="495"/>
      <c r="G160" s="495"/>
      <c r="H160" s="496"/>
      <c r="I160" s="275"/>
      <c r="J160" s="276"/>
      <c r="K160" s="334"/>
      <c r="L160" s="335"/>
      <c r="M160" s="528">
        <f t="shared" si="10"/>
        <v>0</v>
      </c>
      <c r="N160" s="529"/>
      <c r="O160" s="529"/>
      <c r="P160" s="529"/>
      <c r="Q160" s="277"/>
      <c r="R160" s="218"/>
      <c r="S160" s="278"/>
      <c r="T160" s="279"/>
      <c r="W160" s="280"/>
      <c r="X160" s="280"/>
      <c r="Y160" s="280"/>
      <c r="Z160" s="281"/>
      <c r="AO160" s="223"/>
      <c r="AQ160" s="223"/>
      <c r="AR160" s="223"/>
      <c r="AV160" s="223"/>
      <c r="BB160" s="251"/>
      <c r="BC160" s="251"/>
      <c r="BD160" s="251"/>
      <c r="BE160" s="251"/>
      <c r="BF160" s="251"/>
      <c r="BG160" s="223"/>
      <c r="BH160" s="251"/>
      <c r="BI160" s="223"/>
      <c r="BJ160" s="223"/>
    </row>
    <row r="161" spans="1:62" s="217" customFormat="1" ht="15.75" hidden="1" customHeight="1">
      <c r="A161" s="218"/>
      <c r="B161" s="275"/>
      <c r="C161" s="275"/>
      <c r="D161" s="274"/>
      <c r="E161" s="530"/>
      <c r="F161" s="495"/>
      <c r="G161" s="495"/>
      <c r="H161" s="496"/>
      <c r="I161" s="275"/>
      <c r="J161" s="276"/>
      <c r="K161" s="334"/>
      <c r="L161" s="335"/>
      <c r="M161" s="528">
        <f t="shared" si="10"/>
        <v>0</v>
      </c>
      <c r="N161" s="529"/>
      <c r="O161" s="529"/>
      <c r="P161" s="529"/>
      <c r="Q161" s="277"/>
      <c r="R161" s="218"/>
      <c r="S161" s="278"/>
      <c r="T161" s="279"/>
      <c r="W161" s="280"/>
      <c r="X161" s="280"/>
      <c r="Y161" s="280"/>
      <c r="Z161" s="281"/>
      <c r="AO161" s="223"/>
      <c r="AQ161" s="223"/>
      <c r="AR161" s="223"/>
      <c r="AV161" s="223"/>
      <c r="BB161" s="251"/>
      <c r="BC161" s="251"/>
      <c r="BD161" s="251"/>
      <c r="BE161" s="251"/>
      <c r="BF161" s="251"/>
      <c r="BG161" s="223"/>
      <c r="BH161" s="251"/>
      <c r="BI161" s="223"/>
      <c r="BJ161" s="223"/>
    </row>
    <row r="162" spans="1:62" s="217" customFormat="1" ht="15.75" hidden="1" customHeight="1">
      <c r="A162" s="218"/>
      <c r="B162" s="275"/>
      <c r="C162" s="275"/>
      <c r="D162" s="274"/>
      <c r="E162" s="530"/>
      <c r="F162" s="495"/>
      <c r="G162" s="495"/>
      <c r="H162" s="496"/>
      <c r="I162" s="275"/>
      <c r="J162" s="276"/>
      <c r="K162" s="334"/>
      <c r="L162" s="335"/>
      <c r="M162" s="528">
        <f t="shared" si="10"/>
        <v>0</v>
      </c>
      <c r="N162" s="529"/>
      <c r="O162" s="529"/>
      <c r="P162" s="529"/>
      <c r="Q162" s="277"/>
      <c r="R162" s="218"/>
      <c r="S162" s="278"/>
      <c r="T162" s="279"/>
      <c r="W162" s="280"/>
      <c r="X162" s="280"/>
      <c r="Y162" s="280"/>
      <c r="Z162" s="281"/>
      <c r="AO162" s="223"/>
      <c r="AQ162" s="223"/>
      <c r="AR162" s="223"/>
      <c r="AV162" s="223"/>
      <c r="BB162" s="251"/>
      <c r="BC162" s="251"/>
      <c r="BD162" s="251"/>
      <c r="BE162" s="251"/>
      <c r="BF162" s="251"/>
      <c r="BG162" s="223"/>
      <c r="BH162" s="251"/>
      <c r="BI162" s="223"/>
      <c r="BJ162" s="223"/>
    </row>
    <row r="163" spans="1:62" s="217" customFormat="1" ht="15.75" hidden="1" customHeight="1">
      <c r="A163" s="218"/>
      <c r="B163" s="275"/>
      <c r="C163" s="275"/>
      <c r="D163" s="274"/>
      <c r="E163" s="530"/>
      <c r="F163" s="495"/>
      <c r="G163" s="495"/>
      <c r="H163" s="496"/>
      <c r="I163" s="275"/>
      <c r="J163" s="276"/>
      <c r="K163" s="531"/>
      <c r="L163" s="532"/>
      <c r="M163" s="528">
        <f t="shared" si="10"/>
        <v>0</v>
      </c>
      <c r="N163" s="529"/>
      <c r="O163" s="529"/>
      <c r="P163" s="529"/>
      <c r="Q163" s="277"/>
      <c r="R163" s="218"/>
      <c r="S163" s="278"/>
      <c r="T163" s="279"/>
      <c r="W163" s="280"/>
      <c r="X163" s="280"/>
      <c r="Y163" s="280"/>
      <c r="Z163" s="281"/>
      <c r="AO163" s="223"/>
      <c r="AQ163" s="223"/>
      <c r="AR163" s="223"/>
      <c r="AV163" s="223"/>
      <c r="BB163" s="251"/>
      <c r="BC163" s="251"/>
      <c r="BD163" s="251"/>
      <c r="BE163" s="251"/>
      <c r="BF163" s="251"/>
      <c r="BG163" s="223"/>
      <c r="BH163" s="251"/>
      <c r="BI163" s="223"/>
      <c r="BJ163" s="223"/>
    </row>
    <row r="164" spans="1:62" s="217" customFormat="1" ht="15.75" hidden="1" customHeight="1">
      <c r="A164" s="218"/>
      <c r="B164" s="275"/>
      <c r="C164" s="275"/>
      <c r="D164" s="274"/>
      <c r="E164" s="530"/>
      <c r="F164" s="495"/>
      <c r="G164" s="495"/>
      <c r="H164" s="496"/>
      <c r="I164" s="275"/>
      <c r="J164" s="276"/>
      <c r="K164" s="334"/>
      <c r="L164" s="335"/>
      <c r="M164" s="528">
        <f t="shared" si="10"/>
        <v>0</v>
      </c>
      <c r="N164" s="529"/>
      <c r="O164" s="529"/>
      <c r="P164" s="529"/>
      <c r="Q164" s="277"/>
      <c r="R164" s="218"/>
      <c r="S164" s="278"/>
      <c r="T164" s="279"/>
      <c r="W164" s="280"/>
      <c r="X164" s="280"/>
      <c r="Y164" s="280"/>
      <c r="Z164" s="281"/>
      <c r="AO164" s="223"/>
      <c r="AQ164" s="223"/>
      <c r="AR164" s="223"/>
      <c r="AV164" s="223"/>
      <c r="BB164" s="251"/>
      <c r="BC164" s="251"/>
      <c r="BD164" s="251"/>
      <c r="BE164" s="251"/>
      <c r="BF164" s="251"/>
      <c r="BG164" s="223"/>
      <c r="BH164" s="251"/>
      <c r="BI164" s="223"/>
      <c r="BJ164" s="223"/>
    </row>
    <row r="165" spans="1:62" s="217" customFormat="1" ht="15.75" hidden="1" customHeight="1">
      <c r="A165" s="218"/>
      <c r="B165" s="275"/>
      <c r="C165" s="275"/>
      <c r="D165" s="274"/>
      <c r="E165" s="530"/>
      <c r="F165" s="495"/>
      <c r="G165" s="495"/>
      <c r="H165" s="496"/>
      <c r="I165" s="275"/>
      <c r="J165" s="276"/>
      <c r="K165" s="334"/>
      <c r="L165" s="335"/>
      <c r="M165" s="528">
        <f t="shared" si="10"/>
        <v>0</v>
      </c>
      <c r="N165" s="529"/>
      <c r="O165" s="529"/>
      <c r="P165" s="529"/>
      <c r="Q165" s="277"/>
      <c r="R165" s="218"/>
      <c r="S165" s="278"/>
      <c r="T165" s="279"/>
      <c r="W165" s="280"/>
      <c r="X165" s="280"/>
      <c r="Y165" s="280"/>
      <c r="Z165" s="281"/>
      <c r="AO165" s="223"/>
      <c r="AQ165" s="223"/>
      <c r="AR165" s="223"/>
      <c r="AV165" s="223"/>
      <c r="BB165" s="251"/>
      <c r="BC165" s="251"/>
      <c r="BD165" s="251"/>
      <c r="BE165" s="251"/>
      <c r="BF165" s="251"/>
      <c r="BG165" s="223"/>
      <c r="BH165" s="251"/>
      <c r="BI165" s="223"/>
      <c r="BJ165" s="223"/>
    </row>
    <row r="166" spans="1:62" s="217" customFormat="1" ht="15.75" hidden="1" customHeight="1">
      <c r="A166" s="218"/>
      <c r="B166" s="275"/>
      <c r="C166" s="275"/>
      <c r="D166" s="274"/>
      <c r="E166" s="530"/>
      <c r="F166" s="495"/>
      <c r="G166" s="495"/>
      <c r="H166" s="496"/>
      <c r="I166" s="275"/>
      <c r="J166" s="276"/>
      <c r="K166" s="334"/>
      <c r="L166" s="335"/>
      <c r="M166" s="528">
        <f t="shared" si="10"/>
        <v>0</v>
      </c>
      <c r="N166" s="529"/>
      <c r="O166" s="529"/>
      <c r="P166" s="529"/>
      <c r="Q166" s="277"/>
      <c r="R166" s="218"/>
      <c r="S166" s="278"/>
      <c r="T166" s="279"/>
      <c r="W166" s="280"/>
      <c r="X166" s="280"/>
      <c r="Y166" s="280"/>
      <c r="Z166" s="281"/>
      <c r="AO166" s="223"/>
      <c r="AQ166" s="223"/>
      <c r="AR166" s="223"/>
      <c r="AV166" s="223"/>
      <c r="BB166" s="251"/>
      <c r="BC166" s="251"/>
      <c r="BD166" s="251"/>
      <c r="BE166" s="251"/>
      <c r="BF166" s="251"/>
      <c r="BG166" s="223"/>
      <c r="BH166" s="251"/>
      <c r="BI166" s="223"/>
      <c r="BJ166" s="223"/>
    </row>
    <row r="167" spans="1:62" s="217" customFormat="1" ht="15.75" hidden="1" customHeight="1">
      <c r="A167" s="218"/>
      <c r="B167" s="275"/>
      <c r="C167" s="275"/>
      <c r="D167" s="274"/>
      <c r="E167" s="530"/>
      <c r="F167" s="495"/>
      <c r="G167" s="495"/>
      <c r="H167" s="496"/>
      <c r="I167" s="275"/>
      <c r="J167" s="276"/>
      <c r="K167" s="334"/>
      <c r="L167" s="335"/>
      <c r="M167" s="528">
        <f t="shared" si="10"/>
        <v>0</v>
      </c>
      <c r="N167" s="529"/>
      <c r="O167" s="529"/>
      <c r="P167" s="529"/>
      <c r="Q167" s="277"/>
      <c r="R167" s="218"/>
      <c r="S167" s="278"/>
      <c r="T167" s="279"/>
      <c r="W167" s="280"/>
      <c r="X167" s="280"/>
      <c r="Y167" s="280"/>
      <c r="Z167" s="281"/>
      <c r="AO167" s="223"/>
      <c r="AQ167" s="223"/>
      <c r="AR167" s="223"/>
      <c r="AV167" s="223"/>
      <c r="BB167" s="251"/>
      <c r="BC167" s="251"/>
      <c r="BD167" s="251"/>
      <c r="BE167" s="251"/>
      <c r="BF167" s="251"/>
      <c r="BG167" s="223"/>
      <c r="BH167" s="251"/>
      <c r="BI167" s="223"/>
      <c r="BJ167" s="223"/>
    </row>
    <row r="168" spans="1:62" s="217" customFormat="1" ht="15.75" hidden="1" customHeight="1">
      <c r="A168" s="218"/>
      <c r="B168" s="275"/>
      <c r="C168" s="275"/>
      <c r="D168" s="274"/>
      <c r="E168" s="530"/>
      <c r="F168" s="495"/>
      <c r="G168" s="495"/>
      <c r="H168" s="496"/>
      <c r="I168" s="275"/>
      <c r="J168" s="276"/>
      <c r="K168" s="334"/>
      <c r="L168" s="335"/>
      <c r="M168" s="528">
        <f t="shared" si="10"/>
        <v>0</v>
      </c>
      <c r="N168" s="529"/>
      <c r="O168" s="529"/>
      <c r="P168" s="529"/>
      <c r="Q168" s="277"/>
      <c r="R168" s="218"/>
      <c r="S168" s="278"/>
      <c r="T168" s="279"/>
      <c r="W168" s="280"/>
      <c r="X168" s="280"/>
      <c r="Y168" s="280"/>
      <c r="Z168" s="281"/>
      <c r="AO168" s="223"/>
      <c r="AQ168" s="223"/>
      <c r="AR168" s="223"/>
      <c r="AV168" s="223"/>
      <c r="BB168" s="251"/>
      <c r="BC168" s="251"/>
      <c r="BD168" s="251"/>
      <c r="BE168" s="251"/>
      <c r="BF168" s="251"/>
      <c r="BG168" s="223"/>
      <c r="BH168" s="251"/>
      <c r="BI168" s="223"/>
      <c r="BJ168" s="223"/>
    </row>
    <row r="169" spans="1:62" s="217" customFormat="1" ht="15.75" hidden="1" customHeight="1">
      <c r="A169" s="218"/>
      <c r="B169" s="275"/>
      <c r="C169" s="275"/>
      <c r="D169" s="274"/>
      <c r="E169" s="530"/>
      <c r="F169" s="495"/>
      <c r="G169" s="495"/>
      <c r="H169" s="496"/>
      <c r="I169" s="275"/>
      <c r="J169" s="276"/>
      <c r="K169" s="334"/>
      <c r="L169" s="335"/>
      <c r="M169" s="528">
        <f t="shared" si="10"/>
        <v>0</v>
      </c>
      <c r="N169" s="529"/>
      <c r="O169" s="529"/>
      <c r="P169" s="529"/>
      <c r="Q169" s="277"/>
      <c r="R169" s="218"/>
      <c r="S169" s="278"/>
      <c r="T169" s="279"/>
      <c r="W169" s="280"/>
      <c r="X169" s="280"/>
      <c r="Y169" s="280"/>
      <c r="Z169" s="281"/>
      <c r="AO169" s="223"/>
      <c r="AQ169" s="223"/>
      <c r="AR169" s="223"/>
      <c r="AV169" s="223"/>
      <c r="BB169" s="251"/>
      <c r="BC169" s="251"/>
      <c r="BD169" s="251"/>
      <c r="BE169" s="251"/>
      <c r="BF169" s="251"/>
      <c r="BG169" s="223"/>
      <c r="BH169" s="251"/>
      <c r="BI169" s="223"/>
      <c r="BJ169" s="223"/>
    </row>
    <row r="170" spans="1:62" s="217" customFormat="1" ht="15.75" hidden="1" customHeight="1">
      <c r="A170" s="218"/>
      <c r="B170" s="275"/>
      <c r="C170" s="275"/>
      <c r="D170" s="274"/>
      <c r="E170" s="530"/>
      <c r="F170" s="495"/>
      <c r="G170" s="495"/>
      <c r="H170" s="496"/>
      <c r="I170" s="275"/>
      <c r="J170" s="276"/>
      <c r="K170" s="334"/>
      <c r="L170" s="335"/>
      <c r="M170" s="528">
        <f t="shared" si="10"/>
        <v>0</v>
      </c>
      <c r="N170" s="529"/>
      <c r="O170" s="529"/>
      <c r="P170" s="529"/>
      <c r="Q170" s="277"/>
      <c r="R170" s="218"/>
      <c r="S170" s="278"/>
      <c r="T170" s="279"/>
      <c r="W170" s="280"/>
      <c r="X170" s="280"/>
      <c r="Y170" s="280"/>
      <c r="Z170" s="281"/>
      <c r="AO170" s="223"/>
      <c r="AQ170" s="223"/>
      <c r="AR170" s="223"/>
      <c r="AV170" s="223"/>
      <c r="BB170" s="251"/>
      <c r="BC170" s="251"/>
      <c r="BD170" s="251"/>
      <c r="BE170" s="251"/>
      <c r="BF170" s="251"/>
      <c r="BG170" s="223"/>
      <c r="BH170" s="251"/>
      <c r="BI170" s="223"/>
      <c r="BJ170" s="223"/>
    </row>
    <row r="171" spans="1:62" s="217" customFormat="1" ht="15.75" hidden="1" customHeight="1">
      <c r="A171" s="218"/>
      <c r="B171" s="275"/>
      <c r="C171" s="275"/>
      <c r="D171" s="274"/>
      <c r="E171" s="530"/>
      <c r="F171" s="495"/>
      <c r="G171" s="495"/>
      <c r="H171" s="496"/>
      <c r="I171" s="275"/>
      <c r="J171" s="276"/>
      <c r="K171" s="334"/>
      <c r="L171" s="335"/>
      <c r="M171" s="528">
        <f t="shared" si="10"/>
        <v>0</v>
      </c>
      <c r="N171" s="529"/>
      <c r="O171" s="529"/>
      <c r="P171" s="529"/>
      <c r="Q171" s="277"/>
      <c r="R171" s="218"/>
      <c r="S171" s="278"/>
      <c r="T171" s="279"/>
      <c r="W171" s="280"/>
      <c r="X171" s="280"/>
      <c r="Y171" s="280"/>
      <c r="Z171" s="281"/>
      <c r="AO171" s="223"/>
      <c r="AQ171" s="223"/>
      <c r="AR171" s="223"/>
      <c r="AV171" s="223"/>
      <c r="BB171" s="251"/>
      <c r="BC171" s="251"/>
      <c r="BD171" s="251"/>
      <c r="BE171" s="251"/>
      <c r="BF171" s="251"/>
      <c r="BG171" s="223"/>
      <c r="BH171" s="251"/>
      <c r="BI171" s="223"/>
      <c r="BJ171" s="223"/>
    </row>
    <row r="172" spans="1:62" s="217" customFormat="1" ht="15.75" hidden="1" customHeight="1">
      <c r="A172" s="218"/>
      <c r="B172" s="275"/>
      <c r="C172" s="275"/>
      <c r="D172" s="274"/>
      <c r="E172" s="530"/>
      <c r="F172" s="495"/>
      <c r="G172" s="495"/>
      <c r="H172" s="496"/>
      <c r="I172" s="275"/>
      <c r="J172" s="276"/>
      <c r="K172" s="334"/>
      <c r="L172" s="335"/>
      <c r="M172" s="528">
        <f t="shared" si="10"/>
        <v>0</v>
      </c>
      <c r="N172" s="529"/>
      <c r="O172" s="529"/>
      <c r="P172" s="529"/>
      <c r="Q172" s="277"/>
      <c r="R172" s="218"/>
      <c r="S172" s="278"/>
      <c r="T172" s="279"/>
      <c r="W172" s="280"/>
      <c r="X172" s="280"/>
      <c r="Y172" s="280"/>
      <c r="Z172" s="281"/>
      <c r="AO172" s="223"/>
      <c r="AQ172" s="223"/>
      <c r="AR172" s="223"/>
      <c r="AV172" s="223"/>
      <c r="BB172" s="251"/>
      <c r="BC172" s="251"/>
      <c r="BD172" s="251"/>
      <c r="BE172" s="251"/>
      <c r="BF172" s="251"/>
      <c r="BG172" s="223"/>
      <c r="BH172" s="251"/>
      <c r="BI172" s="223"/>
      <c r="BJ172" s="223"/>
    </row>
    <row r="173" spans="1:62" s="217" customFormat="1" ht="15.75" hidden="1" customHeight="1">
      <c r="A173" s="218"/>
      <c r="B173" s="275"/>
      <c r="C173" s="275"/>
      <c r="D173" s="274"/>
      <c r="E173" s="530"/>
      <c r="F173" s="495"/>
      <c r="G173" s="495"/>
      <c r="H173" s="496"/>
      <c r="I173" s="275"/>
      <c r="J173" s="276"/>
      <c r="K173" s="334"/>
      <c r="L173" s="335"/>
      <c r="M173" s="528">
        <f t="shared" si="10"/>
        <v>0</v>
      </c>
      <c r="N173" s="529"/>
      <c r="O173" s="529"/>
      <c r="P173" s="529"/>
      <c r="Q173" s="277"/>
      <c r="R173" s="218"/>
      <c r="S173" s="278"/>
      <c r="T173" s="279"/>
      <c r="W173" s="280"/>
      <c r="X173" s="280"/>
      <c r="Y173" s="280"/>
      <c r="Z173" s="281"/>
      <c r="AO173" s="223"/>
      <c r="AQ173" s="223"/>
      <c r="AR173" s="223"/>
      <c r="AV173" s="223"/>
      <c r="BB173" s="251"/>
      <c r="BC173" s="251"/>
      <c r="BD173" s="251"/>
      <c r="BE173" s="251"/>
      <c r="BF173" s="251"/>
      <c r="BG173" s="223"/>
      <c r="BH173" s="251"/>
      <c r="BI173" s="223"/>
      <c r="BJ173" s="223"/>
    </row>
    <row r="174" spans="1:62" s="217" customFormat="1" ht="15.75" hidden="1" customHeight="1">
      <c r="A174" s="218"/>
      <c r="B174" s="275"/>
      <c r="C174" s="275"/>
      <c r="D174" s="274"/>
      <c r="E174" s="530"/>
      <c r="F174" s="495"/>
      <c r="G174" s="495"/>
      <c r="H174" s="496"/>
      <c r="I174" s="275"/>
      <c r="J174" s="276"/>
      <c r="K174" s="334"/>
      <c r="L174" s="335"/>
      <c r="M174" s="528">
        <f t="shared" si="10"/>
        <v>0</v>
      </c>
      <c r="N174" s="529"/>
      <c r="O174" s="529"/>
      <c r="P174" s="529"/>
      <c r="Q174" s="277"/>
      <c r="R174" s="218"/>
      <c r="S174" s="278"/>
      <c r="T174" s="279"/>
      <c r="W174" s="280"/>
      <c r="X174" s="280"/>
      <c r="Y174" s="280"/>
      <c r="Z174" s="281"/>
      <c r="AO174" s="223"/>
      <c r="AQ174" s="223"/>
      <c r="AR174" s="223"/>
      <c r="AV174" s="223"/>
      <c r="BB174" s="251"/>
      <c r="BC174" s="251"/>
      <c r="BD174" s="251"/>
      <c r="BE174" s="251"/>
      <c r="BF174" s="251"/>
      <c r="BG174" s="223"/>
      <c r="BH174" s="251"/>
      <c r="BI174" s="223"/>
      <c r="BJ174" s="223"/>
    </row>
    <row r="175" spans="1:62" s="217" customFormat="1" ht="15.75" hidden="1" customHeight="1">
      <c r="A175" s="218"/>
      <c r="B175" s="275"/>
      <c r="C175" s="275"/>
      <c r="D175" s="274"/>
      <c r="E175" s="530"/>
      <c r="F175" s="495"/>
      <c r="G175" s="495"/>
      <c r="H175" s="496"/>
      <c r="I175" s="275"/>
      <c r="J175" s="276"/>
      <c r="K175" s="334"/>
      <c r="L175" s="335"/>
      <c r="M175" s="528">
        <f t="shared" si="10"/>
        <v>0</v>
      </c>
      <c r="N175" s="529"/>
      <c r="O175" s="529"/>
      <c r="P175" s="529"/>
      <c r="Q175" s="277"/>
      <c r="R175" s="218"/>
      <c r="S175" s="278"/>
      <c r="T175" s="279"/>
      <c r="W175" s="280"/>
      <c r="X175" s="280"/>
      <c r="Y175" s="280"/>
      <c r="Z175" s="281"/>
      <c r="AO175" s="223"/>
      <c r="AQ175" s="223"/>
      <c r="AR175" s="223"/>
      <c r="AV175" s="223"/>
      <c r="BB175" s="251"/>
      <c r="BC175" s="251"/>
      <c r="BD175" s="251"/>
      <c r="BE175" s="251"/>
      <c r="BF175" s="251"/>
      <c r="BG175" s="223"/>
      <c r="BH175" s="251"/>
      <c r="BI175" s="223"/>
      <c r="BJ175" s="223"/>
    </row>
    <row r="176" spans="1:62" s="217" customFormat="1" ht="15.75" hidden="1" customHeight="1">
      <c r="A176" s="218"/>
      <c r="B176" s="275"/>
      <c r="C176" s="275"/>
      <c r="D176" s="274"/>
      <c r="E176" s="530"/>
      <c r="F176" s="495"/>
      <c r="G176" s="495"/>
      <c r="H176" s="496"/>
      <c r="I176" s="275"/>
      <c r="J176" s="276"/>
      <c r="K176" s="334"/>
      <c r="L176" s="335"/>
      <c r="M176" s="528">
        <f t="shared" si="10"/>
        <v>0</v>
      </c>
      <c r="N176" s="529"/>
      <c r="O176" s="529"/>
      <c r="P176" s="529"/>
      <c r="Q176" s="277"/>
      <c r="R176" s="218"/>
      <c r="S176" s="278"/>
      <c r="T176" s="279"/>
      <c r="W176" s="280"/>
      <c r="X176" s="280"/>
      <c r="Y176" s="280"/>
      <c r="Z176" s="281"/>
      <c r="AO176" s="223"/>
      <c r="AQ176" s="223"/>
      <c r="AR176" s="223"/>
      <c r="AV176" s="223"/>
      <c r="BB176" s="251"/>
      <c r="BC176" s="251"/>
      <c r="BD176" s="251"/>
      <c r="BE176" s="251"/>
      <c r="BF176" s="251"/>
      <c r="BG176" s="223"/>
      <c r="BH176" s="251"/>
      <c r="BI176" s="223"/>
      <c r="BJ176" s="223"/>
    </row>
    <row r="177" spans="1:62" s="217" customFormat="1" ht="15.75" hidden="1" customHeight="1">
      <c r="A177" s="218"/>
      <c r="B177" s="275"/>
      <c r="C177" s="275"/>
      <c r="D177" s="274"/>
      <c r="E177" s="530"/>
      <c r="F177" s="495"/>
      <c r="G177" s="495"/>
      <c r="H177" s="496"/>
      <c r="I177" s="275"/>
      <c r="J177" s="276"/>
      <c r="K177" s="334"/>
      <c r="L177" s="335"/>
      <c r="M177" s="528">
        <f t="shared" si="10"/>
        <v>0</v>
      </c>
      <c r="N177" s="529"/>
      <c r="O177" s="529"/>
      <c r="P177" s="529"/>
      <c r="Q177" s="277"/>
      <c r="R177" s="218"/>
      <c r="S177" s="278"/>
      <c r="T177" s="279"/>
      <c r="W177" s="280"/>
      <c r="X177" s="280"/>
      <c r="Y177" s="280"/>
      <c r="Z177" s="281"/>
      <c r="AO177" s="223"/>
      <c r="AQ177" s="223"/>
      <c r="AR177" s="223"/>
      <c r="AV177" s="223"/>
      <c r="BB177" s="251"/>
      <c r="BC177" s="251"/>
      <c r="BD177" s="251"/>
      <c r="BE177" s="251"/>
      <c r="BF177" s="251"/>
      <c r="BG177" s="223"/>
      <c r="BH177" s="251"/>
      <c r="BI177" s="223"/>
      <c r="BJ177" s="223"/>
    </row>
    <row r="178" spans="1:62" s="217" customFormat="1" ht="15.75" hidden="1" customHeight="1">
      <c r="A178" s="218"/>
      <c r="B178" s="275"/>
      <c r="C178" s="275"/>
      <c r="D178" s="274"/>
      <c r="E178" s="530"/>
      <c r="F178" s="495"/>
      <c r="G178" s="495"/>
      <c r="H178" s="496"/>
      <c r="I178" s="275"/>
      <c r="J178" s="276"/>
      <c r="K178" s="334"/>
      <c r="L178" s="335"/>
      <c r="M178" s="528">
        <f t="shared" si="10"/>
        <v>0</v>
      </c>
      <c r="N178" s="529"/>
      <c r="O178" s="529"/>
      <c r="P178" s="529"/>
      <c r="Q178" s="277"/>
      <c r="R178" s="218"/>
      <c r="S178" s="278"/>
      <c r="T178" s="279"/>
      <c r="W178" s="280"/>
      <c r="X178" s="280"/>
      <c r="Y178" s="280"/>
      <c r="Z178" s="281"/>
      <c r="AO178" s="223"/>
      <c r="AQ178" s="223"/>
      <c r="AR178" s="223"/>
      <c r="AV178" s="223"/>
      <c r="BB178" s="251"/>
      <c r="BC178" s="251"/>
      <c r="BD178" s="251"/>
      <c r="BE178" s="251"/>
      <c r="BF178" s="251"/>
      <c r="BG178" s="223"/>
      <c r="BH178" s="251"/>
      <c r="BI178" s="223"/>
      <c r="BJ178" s="223"/>
    </row>
    <row r="179" spans="1:62" s="217" customFormat="1" ht="15.75" hidden="1" customHeight="1">
      <c r="A179" s="218"/>
      <c r="B179" s="275"/>
      <c r="C179" s="275"/>
      <c r="D179" s="274"/>
      <c r="E179" s="530"/>
      <c r="F179" s="495"/>
      <c r="G179" s="495"/>
      <c r="H179" s="496"/>
      <c r="I179" s="275"/>
      <c r="J179" s="276"/>
      <c r="K179" s="531"/>
      <c r="L179" s="532"/>
      <c r="M179" s="528">
        <f t="shared" si="10"/>
        <v>0</v>
      </c>
      <c r="N179" s="529"/>
      <c r="O179" s="529"/>
      <c r="P179" s="529"/>
      <c r="Q179" s="277"/>
      <c r="R179" s="218"/>
      <c r="S179" s="278"/>
      <c r="T179" s="279"/>
      <c r="W179" s="280"/>
      <c r="X179" s="280"/>
      <c r="Y179" s="280"/>
      <c r="Z179" s="281"/>
      <c r="AO179" s="223"/>
      <c r="AQ179" s="223"/>
      <c r="AR179" s="223"/>
      <c r="AV179" s="223"/>
      <c r="BB179" s="251"/>
      <c r="BC179" s="251"/>
      <c r="BD179" s="251"/>
      <c r="BE179" s="251"/>
      <c r="BF179" s="251"/>
      <c r="BG179" s="223"/>
      <c r="BH179" s="251"/>
      <c r="BI179" s="223"/>
      <c r="BJ179" s="223"/>
    </row>
    <row r="180" spans="1:62" s="217" customFormat="1" ht="15.75" hidden="1" customHeight="1">
      <c r="A180" s="218"/>
      <c r="B180" s="275"/>
      <c r="C180" s="275"/>
      <c r="D180" s="274"/>
      <c r="E180" s="530"/>
      <c r="F180" s="495"/>
      <c r="G180" s="495"/>
      <c r="H180" s="496"/>
      <c r="I180" s="275"/>
      <c r="J180" s="276"/>
      <c r="K180" s="334"/>
      <c r="L180" s="335"/>
      <c r="M180" s="528">
        <f t="shared" si="10"/>
        <v>0</v>
      </c>
      <c r="N180" s="529"/>
      <c r="O180" s="529"/>
      <c r="P180" s="529"/>
      <c r="Q180" s="277"/>
      <c r="R180" s="218"/>
      <c r="S180" s="278"/>
      <c r="T180" s="279"/>
      <c r="W180" s="280"/>
      <c r="X180" s="280"/>
      <c r="Y180" s="280"/>
      <c r="Z180" s="281"/>
      <c r="AO180" s="223"/>
      <c r="AQ180" s="223"/>
      <c r="AR180" s="223"/>
      <c r="AV180" s="223"/>
      <c r="BB180" s="251"/>
      <c r="BC180" s="251"/>
      <c r="BD180" s="251"/>
      <c r="BE180" s="251"/>
      <c r="BF180" s="251"/>
      <c r="BG180" s="223"/>
      <c r="BH180" s="251"/>
      <c r="BI180" s="223"/>
      <c r="BJ180" s="223"/>
    </row>
    <row r="181" spans="1:62" s="217" customFormat="1" ht="15.75" hidden="1" customHeight="1">
      <c r="A181" s="218"/>
      <c r="B181" s="275"/>
      <c r="C181" s="275"/>
      <c r="D181" s="274"/>
      <c r="E181" s="510"/>
      <c r="F181" s="511"/>
      <c r="G181" s="511"/>
      <c r="H181" s="511"/>
      <c r="I181" s="275"/>
      <c r="J181" s="276"/>
      <c r="K181" s="334"/>
      <c r="L181" s="335"/>
      <c r="M181" s="528">
        <f t="shared" si="10"/>
        <v>0</v>
      </c>
      <c r="N181" s="529"/>
      <c r="O181" s="529"/>
      <c r="P181" s="529"/>
      <c r="Q181" s="277"/>
      <c r="R181" s="218"/>
      <c r="S181" s="278"/>
      <c r="T181" s="279"/>
      <c r="W181" s="280"/>
      <c r="X181" s="280"/>
      <c r="Y181" s="280"/>
      <c r="Z181" s="281"/>
      <c r="AO181" s="223"/>
      <c r="AQ181" s="223"/>
      <c r="AR181" s="223"/>
      <c r="AV181" s="223"/>
      <c r="BB181" s="251"/>
      <c r="BC181" s="251"/>
      <c r="BD181" s="251"/>
      <c r="BE181" s="251"/>
      <c r="BF181" s="251"/>
      <c r="BG181" s="223"/>
      <c r="BH181" s="251"/>
      <c r="BI181" s="223"/>
      <c r="BJ181" s="223"/>
    </row>
    <row r="182" spans="1:62" s="217" customFormat="1" ht="15.75" hidden="1" customHeight="1">
      <c r="A182" s="218"/>
      <c r="B182" s="275"/>
      <c r="C182" s="275"/>
      <c r="D182" s="274"/>
      <c r="E182" s="510"/>
      <c r="F182" s="511"/>
      <c r="G182" s="511"/>
      <c r="H182" s="511"/>
      <c r="I182" s="275"/>
      <c r="J182" s="276"/>
      <c r="K182" s="512"/>
      <c r="L182" s="513"/>
      <c r="M182" s="528">
        <f>ROUND($K$182*$J$181,2)</f>
        <v>0</v>
      </c>
      <c r="N182" s="511"/>
      <c r="O182" s="511"/>
      <c r="P182" s="511"/>
      <c r="Q182" s="277"/>
      <c r="R182" s="218"/>
      <c r="S182" s="278"/>
      <c r="T182" s="279" t="s">
        <v>1515</v>
      </c>
      <c r="W182" s="280">
        <v>0</v>
      </c>
      <c r="X182" s="280">
        <f>$W$182*$J$181</f>
        <v>0</v>
      </c>
      <c r="Y182" s="280">
        <v>0</v>
      </c>
      <c r="Z182" s="281">
        <f>$Y$182*$J$181</f>
        <v>0</v>
      </c>
      <c r="AO182" s="223" t="s">
        <v>1582</v>
      </c>
      <c r="AQ182" s="223" t="s">
        <v>1578</v>
      </c>
      <c r="AR182" s="223" t="s">
        <v>1536</v>
      </c>
      <c r="AV182" s="223" t="s">
        <v>1577</v>
      </c>
      <c r="BB182" s="251">
        <f>IF($T$182="základní",$M$182,0)</f>
        <v>0</v>
      </c>
      <c r="BC182" s="251">
        <f>IF($T$182="snížená",$M$182,0)</f>
        <v>0</v>
      </c>
      <c r="BD182" s="251">
        <f>IF($T$182="zákl. přenesená",$M$182,0)</f>
        <v>0</v>
      </c>
      <c r="BE182" s="251">
        <f>IF($T$182="sníž. přenesená",$M$182,0)</f>
        <v>0</v>
      </c>
      <c r="BF182" s="251">
        <f>IF($T$182="nulová",$M$182,0)</f>
        <v>0</v>
      </c>
      <c r="BG182" s="223" t="s">
        <v>1501</v>
      </c>
      <c r="BH182" s="251">
        <f>ROUND($K$182*$J$181,2)</f>
        <v>0</v>
      </c>
      <c r="BI182" s="223" t="s">
        <v>1582</v>
      </c>
      <c r="BJ182" s="223" t="s">
        <v>1769</v>
      </c>
    </row>
    <row r="183" spans="1:62" s="217" customFormat="1" ht="15.75" customHeight="1">
      <c r="A183" s="218"/>
      <c r="B183" s="289"/>
      <c r="C183" s="289"/>
      <c r="D183" s="290"/>
      <c r="E183" s="291"/>
      <c r="F183" s="292"/>
      <c r="G183" s="292"/>
      <c r="H183" s="292"/>
      <c r="I183" s="289"/>
      <c r="J183" s="293"/>
      <c r="K183" s="336"/>
      <c r="L183" s="337"/>
      <c r="M183" s="295"/>
      <c r="N183" s="292"/>
      <c r="O183" s="292"/>
      <c r="P183" s="292"/>
      <c r="Q183" s="291"/>
      <c r="R183" s="218"/>
      <c r="S183" s="296"/>
      <c r="T183" s="279"/>
      <c r="W183" s="280"/>
      <c r="X183" s="280"/>
      <c r="Y183" s="280"/>
      <c r="Z183" s="281"/>
      <c r="AO183" s="223"/>
      <c r="AQ183" s="223"/>
      <c r="AR183" s="223"/>
      <c r="AV183" s="223"/>
      <c r="BB183" s="251"/>
      <c r="BC183" s="251"/>
      <c r="BD183" s="251"/>
      <c r="BE183" s="251"/>
      <c r="BF183" s="251"/>
      <c r="BG183" s="223"/>
      <c r="BH183" s="251"/>
      <c r="BI183" s="223"/>
      <c r="BJ183" s="223"/>
    </row>
    <row r="184" spans="1:62" s="265" customFormat="1" ht="21" customHeight="1">
      <c r="A184" s="264"/>
      <c r="C184" s="272" t="s">
        <v>1018</v>
      </c>
      <c r="K184" s="338"/>
      <c r="L184" s="338"/>
      <c r="M184" s="447">
        <f>SUM(M185:P187)+M193+M198+M206+M208</f>
        <v>78226.606</v>
      </c>
      <c r="N184" s="448"/>
      <c r="O184" s="448"/>
      <c r="P184" s="448"/>
      <c r="R184" s="264"/>
      <c r="S184" s="267"/>
      <c r="V184" s="268">
        <f>SUM($V$113:$V$182)</f>
        <v>0</v>
      </c>
      <c r="X184" s="268">
        <f>SUM($X$113:$X$182)</f>
        <v>0</v>
      </c>
      <c r="Z184" s="269">
        <f>SUM($Z$113:$Z$182)</f>
        <v>0</v>
      </c>
      <c r="AO184" s="270" t="s">
        <v>1536</v>
      </c>
      <c r="AQ184" s="270" t="s">
        <v>1530</v>
      </c>
      <c r="AR184" s="270" t="s">
        <v>1501</v>
      </c>
      <c r="AV184" s="270" t="s">
        <v>1577</v>
      </c>
      <c r="BH184" s="271">
        <f>SUM($BH$113:$BH$182)</f>
        <v>6316.48</v>
      </c>
    </row>
    <row r="185" spans="1:62" s="217" customFormat="1" ht="30.75" customHeight="1">
      <c r="A185" s="218"/>
      <c r="B185" s="275">
        <v>13</v>
      </c>
      <c r="C185" s="288" t="s">
        <v>1578</v>
      </c>
      <c r="D185" s="283" t="s">
        <v>1032</v>
      </c>
      <c r="E185" s="510" t="s">
        <v>1033</v>
      </c>
      <c r="F185" s="511"/>
      <c r="G185" s="511"/>
      <c r="H185" s="511"/>
      <c r="I185" s="275" t="s">
        <v>1034</v>
      </c>
      <c r="J185" s="284">
        <v>1</v>
      </c>
      <c r="K185" s="497">
        <v>2624</v>
      </c>
      <c r="L185" s="498"/>
      <c r="M185" s="499">
        <f>J185*K185</f>
        <v>2624</v>
      </c>
      <c r="N185" s="500"/>
      <c r="O185" s="500"/>
      <c r="P185" s="501"/>
      <c r="Q185" s="99" t="s">
        <v>1595</v>
      </c>
      <c r="R185" s="218"/>
      <c r="S185" s="278"/>
      <c r="T185" s="279" t="s">
        <v>1515</v>
      </c>
      <c r="W185" s="280">
        <v>0</v>
      </c>
      <c r="X185" s="280">
        <f>$W$113*$J$113</f>
        <v>0</v>
      </c>
      <c r="Y185" s="280">
        <v>0</v>
      </c>
      <c r="Z185" s="281">
        <f>$Y$113*$J$113</f>
        <v>0</v>
      </c>
      <c r="AO185" s="223" t="s">
        <v>1582</v>
      </c>
      <c r="AQ185" s="223" t="s">
        <v>1578</v>
      </c>
      <c r="AR185" s="223" t="s">
        <v>1536</v>
      </c>
      <c r="AV185" s="223" t="s">
        <v>1577</v>
      </c>
      <c r="BB185" s="251">
        <f>IF($T$113="základní",$M$113,0)</f>
        <v>6316.4845999999998</v>
      </c>
      <c r="BC185" s="251">
        <f>IF($T$113="snížená",$M$113,0)</f>
        <v>0</v>
      </c>
      <c r="BD185" s="251">
        <f>IF($T$113="zákl. přenesená",$M$113,0)</f>
        <v>0</v>
      </c>
      <c r="BE185" s="251">
        <f>IF($T$113="sníž. přenesená",$M$113,0)</f>
        <v>0</v>
      </c>
      <c r="BF185" s="251">
        <f>IF($T$113="nulová",$M$113,0)</f>
        <v>0</v>
      </c>
      <c r="BG185" s="223" t="s">
        <v>1501</v>
      </c>
      <c r="BH185" s="251">
        <f>ROUND($K$113*$J$113,2)</f>
        <v>6316.48</v>
      </c>
      <c r="BI185" s="223" t="s">
        <v>1582</v>
      </c>
      <c r="BJ185" s="223" t="s">
        <v>1748</v>
      </c>
    </row>
    <row r="186" spans="1:62" s="217" customFormat="1" ht="30.75" customHeight="1">
      <c r="A186" s="218"/>
      <c r="B186" s="275">
        <v>14</v>
      </c>
      <c r="C186" s="288" t="s">
        <v>1578</v>
      </c>
      <c r="D186" s="283" t="s">
        <v>1035</v>
      </c>
      <c r="E186" s="510" t="s">
        <v>1036</v>
      </c>
      <c r="F186" s="511"/>
      <c r="G186" s="511"/>
      <c r="H186" s="511"/>
      <c r="I186" s="275" t="s">
        <v>1034</v>
      </c>
      <c r="J186" s="284">
        <v>1</v>
      </c>
      <c r="K186" s="497">
        <v>5248</v>
      </c>
      <c r="L186" s="498"/>
      <c r="M186" s="499">
        <f>J186*K186</f>
        <v>5248</v>
      </c>
      <c r="N186" s="500"/>
      <c r="O186" s="500"/>
      <c r="P186" s="501"/>
      <c r="Q186" s="99" t="s">
        <v>1595</v>
      </c>
      <c r="R186" s="218"/>
      <c r="S186" s="278"/>
      <c r="T186" s="279" t="s">
        <v>1515</v>
      </c>
      <c r="W186" s="280">
        <v>0</v>
      </c>
      <c r="X186" s="280">
        <f>$W$113*$J$113</f>
        <v>0</v>
      </c>
      <c r="Y186" s="280">
        <v>0</v>
      </c>
      <c r="Z186" s="281">
        <f>$Y$113*$J$113</f>
        <v>0</v>
      </c>
      <c r="AO186" s="223" t="s">
        <v>1582</v>
      </c>
      <c r="AQ186" s="223" t="s">
        <v>1578</v>
      </c>
      <c r="AR186" s="223" t="s">
        <v>1536</v>
      </c>
      <c r="AV186" s="223" t="s">
        <v>1577</v>
      </c>
      <c r="BB186" s="251">
        <f>IF($T$113="základní",$M$113,0)</f>
        <v>6316.4845999999998</v>
      </c>
      <c r="BC186" s="251">
        <f>IF($T$113="snížená",$M$113,0)</f>
        <v>0</v>
      </c>
      <c r="BD186" s="251">
        <f>IF($T$113="zákl. přenesená",$M$113,0)</f>
        <v>0</v>
      </c>
      <c r="BE186" s="251">
        <f>IF($T$113="sníž. přenesená",$M$113,0)</f>
        <v>0</v>
      </c>
      <c r="BF186" s="251">
        <f>IF($T$113="nulová",$M$113,0)</f>
        <v>0</v>
      </c>
      <c r="BG186" s="223" t="s">
        <v>1501</v>
      </c>
      <c r="BH186" s="251">
        <f>ROUND($K$113*$J$113,2)</f>
        <v>6316.48</v>
      </c>
      <c r="BI186" s="223" t="s">
        <v>1582</v>
      </c>
      <c r="BJ186" s="223" t="s">
        <v>1748</v>
      </c>
    </row>
    <row r="187" spans="1:62" s="217" customFormat="1" ht="30.75" customHeight="1">
      <c r="A187" s="218"/>
      <c r="B187" s="275">
        <v>15</v>
      </c>
      <c r="C187" s="288" t="s">
        <v>1578</v>
      </c>
      <c r="D187" s="283" t="s">
        <v>1037</v>
      </c>
      <c r="E187" s="510" t="s">
        <v>1038</v>
      </c>
      <c r="F187" s="511"/>
      <c r="G187" s="511"/>
      <c r="H187" s="511"/>
      <c r="I187" s="275" t="s">
        <v>1648</v>
      </c>
      <c r="J187" s="284">
        <v>32.5</v>
      </c>
      <c r="K187" s="497">
        <v>32.799999999999997</v>
      </c>
      <c r="L187" s="498"/>
      <c r="M187" s="499">
        <f>J187*K187</f>
        <v>1066</v>
      </c>
      <c r="N187" s="500"/>
      <c r="O187" s="500"/>
      <c r="P187" s="501"/>
      <c r="Q187" s="99" t="s">
        <v>1595</v>
      </c>
      <c r="R187" s="218"/>
      <c r="S187" s="278"/>
      <c r="T187" s="279" t="s">
        <v>1515</v>
      </c>
      <c r="W187" s="280">
        <v>0</v>
      </c>
      <c r="X187" s="280">
        <f>$W$113*$J$113</f>
        <v>0</v>
      </c>
      <c r="Y187" s="280">
        <v>0</v>
      </c>
      <c r="Z187" s="281">
        <f>$Y$113*$J$113</f>
        <v>0</v>
      </c>
      <c r="AO187" s="223" t="s">
        <v>1582</v>
      </c>
      <c r="AQ187" s="223" t="s">
        <v>1578</v>
      </c>
      <c r="AR187" s="223" t="s">
        <v>1536</v>
      </c>
      <c r="AV187" s="223" t="s">
        <v>1577</v>
      </c>
      <c r="BB187" s="251">
        <f>IF($T$113="základní",$M$113,0)</f>
        <v>6316.4845999999998</v>
      </c>
      <c r="BC187" s="251">
        <f>IF($T$113="snížená",$M$113,0)</f>
        <v>0</v>
      </c>
      <c r="BD187" s="251">
        <f>IF($T$113="zákl. přenesená",$M$113,0)</f>
        <v>0</v>
      </c>
      <c r="BE187" s="251">
        <f>IF($T$113="sníž. přenesená",$M$113,0)</f>
        <v>0</v>
      </c>
      <c r="BF187" s="251">
        <f>IF($T$113="nulová",$M$113,0)</f>
        <v>0</v>
      </c>
      <c r="BG187" s="223" t="s">
        <v>1501</v>
      </c>
      <c r="BH187" s="251">
        <f>ROUND($K$113*$J$113,2)</f>
        <v>6316.48</v>
      </c>
      <c r="BI187" s="223" t="s">
        <v>1582</v>
      </c>
      <c r="BJ187" s="223" t="s">
        <v>1748</v>
      </c>
    </row>
    <row r="188" spans="1:62" s="217" customFormat="1" ht="19.5" customHeight="1">
      <c r="A188" s="218"/>
      <c r="B188" s="289"/>
      <c r="C188" s="297"/>
      <c r="D188" s="298"/>
      <c r="E188" s="523" t="s">
        <v>1039</v>
      </c>
      <c r="F188" s="524"/>
      <c r="G188" s="524"/>
      <c r="H188" s="524"/>
      <c r="I188" s="289"/>
      <c r="J188" s="299">
        <v>20.5</v>
      </c>
      <c r="K188" s="503"/>
      <c r="L188" s="504"/>
      <c r="M188" s="525"/>
      <c r="N188" s="524"/>
      <c r="O188" s="524"/>
      <c r="P188" s="524"/>
      <c r="Q188" s="291"/>
      <c r="R188" s="292"/>
      <c r="S188" s="278"/>
      <c r="T188" s="279" t="s">
        <v>1515</v>
      </c>
      <c r="W188" s="280">
        <v>0</v>
      </c>
      <c r="X188" s="280">
        <f>$W$113*$J$113</f>
        <v>0</v>
      </c>
      <c r="Y188" s="280">
        <v>0</v>
      </c>
      <c r="Z188" s="281">
        <f>$Y$113*$J$113</f>
        <v>0</v>
      </c>
      <c r="AO188" s="223" t="s">
        <v>1582</v>
      </c>
      <c r="AQ188" s="223" t="s">
        <v>1578</v>
      </c>
      <c r="AR188" s="223" t="s">
        <v>1536</v>
      </c>
      <c r="AV188" s="223" t="s">
        <v>1577</v>
      </c>
      <c r="BB188" s="251">
        <f>IF($T$113="základní",$M$113,0)</f>
        <v>6316.4845999999998</v>
      </c>
      <c r="BC188" s="251">
        <f>IF($T$113="snížená",$M$113,0)</f>
        <v>0</v>
      </c>
      <c r="BD188" s="251">
        <f>IF($T$113="zákl. přenesená",$M$113,0)</f>
        <v>0</v>
      </c>
      <c r="BE188" s="251">
        <f>IF($T$113="sníž. přenesená",$M$113,0)</f>
        <v>0</v>
      </c>
      <c r="BF188" s="251">
        <f>IF($T$113="nulová",$M$113,0)</f>
        <v>0</v>
      </c>
      <c r="BG188" s="223" t="s">
        <v>1501</v>
      </c>
      <c r="BH188" s="251">
        <f>ROUND($K$113*$J$113,2)</f>
        <v>6316.48</v>
      </c>
      <c r="BI188" s="223" t="s">
        <v>1582</v>
      </c>
      <c r="BJ188" s="223" t="s">
        <v>1748</v>
      </c>
    </row>
    <row r="189" spans="1:62" s="217" customFormat="1" ht="21.75" customHeight="1">
      <c r="A189" s="218"/>
      <c r="B189" s="289"/>
      <c r="C189" s="297"/>
      <c r="D189" s="298"/>
      <c r="E189" s="523" t="s">
        <v>1040</v>
      </c>
      <c r="F189" s="524"/>
      <c r="G189" s="524"/>
      <c r="H189" s="524"/>
      <c r="I189" s="289"/>
      <c r="J189" s="299">
        <v>3</v>
      </c>
      <c r="K189" s="503"/>
      <c r="L189" s="503"/>
      <c r="M189" s="527"/>
      <c r="N189" s="527"/>
      <c r="O189" s="527"/>
      <c r="P189" s="527"/>
      <c r="Q189" s="291"/>
      <c r="R189" s="292"/>
      <c r="S189" s="278"/>
      <c r="T189" s="279"/>
      <c r="W189" s="280"/>
      <c r="X189" s="280"/>
      <c r="Y189" s="280"/>
      <c r="Z189" s="281"/>
      <c r="AO189" s="223"/>
      <c r="AQ189" s="223"/>
      <c r="AR189" s="223"/>
      <c r="AV189" s="223"/>
      <c r="BB189" s="251"/>
      <c r="BC189" s="251"/>
      <c r="BD189" s="251"/>
      <c r="BE189" s="251"/>
      <c r="BF189" s="251"/>
      <c r="BG189" s="223"/>
      <c r="BH189" s="251"/>
      <c r="BI189" s="223"/>
      <c r="BJ189" s="223"/>
    </row>
    <row r="190" spans="1:62" s="217" customFormat="1" ht="17.25" customHeight="1">
      <c r="A190" s="218"/>
      <c r="B190" s="289"/>
      <c r="C190" s="297"/>
      <c r="D190" s="298"/>
      <c r="E190" s="523" t="s">
        <v>1041</v>
      </c>
      <c r="F190" s="524"/>
      <c r="G190" s="524"/>
      <c r="H190" s="524"/>
      <c r="I190" s="289"/>
      <c r="J190" s="299">
        <v>3</v>
      </c>
      <c r="K190" s="526"/>
      <c r="L190" s="526"/>
      <c r="M190" s="527"/>
      <c r="N190" s="527"/>
      <c r="O190" s="527"/>
      <c r="P190" s="527"/>
      <c r="Q190" s="291"/>
      <c r="R190" s="292"/>
      <c r="S190" s="278"/>
      <c r="T190" s="279"/>
      <c r="W190" s="280"/>
      <c r="X190" s="280"/>
      <c r="Y190" s="280"/>
      <c r="Z190" s="281"/>
      <c r="AO190" s="223"/>
      <c r="AQ190" s="223"/>
      <c r="AR190" s="223"/>
      <c r="AV190" s="223"/>
      <c r="BB190" s="251"/>
      <c r="BC190" s="251"/>
      <c r="BD190" s="251"/>
      <c r="BE190" s="251"/>
      <c r="BF190" s="251"/>
      <c r="BG190" s="223"/>
      <c r="BH190" s="251"/>
      <c r="BI190" s="223"/>
      <c r="BJ190" s="223"/>
    </row>
    <row r="191" spans="1:62" s="217" customFormat="1" ht="21" customHeight="1">
      <c r="A191" s="218"/>
      <c r="B191" s="289"/>
      <c r="C191" s="297"/>
      <c r="D191" s="298"/>
      <c r="E191" s="523" t="s">
        <v>1042</v>
      </c>
      <c r="F191" s="524"/>
      <c r="G191" s="524"/>
      <c r="H191" s="524"/>
      <c r="I191" s="289"/>
      <c r="J191" s="299">
        <v>6</v>
      </c>
      <c r="K191" s="526"/>
      <c r="L191" s="526"/>
      <c r="M191" s="527"/>
      <c r="N191" s="527"/>
      <c r="O191" s="527"/>
      <c r="P191" s="527"/>
      <c r="Q191" s="291"/>
      <c r="R191" s="292"/>
      <c r="S191" s="278"/>
      <c r="T191" s="279"/>
      <c r="W191" s="280"/>
      <c r="X191" s="280"/>
      <c r="Y191" s="280"/>
      <c r="Z191" s="281"/>
      <c r="AO191" s="223"/>
      <c r="AQ191" s="223"/>
      <c r="AR191" s="223"/>
      <c r="AV191" s="223"/>
      <c r="BB191" s="251"/>
      <c r="BC191" s="251"/>
      <c r="BD191" s="251"/>
      <c r="BE191" s="251"/>
      <c r="BF191" s="251"/>
      <c r="BG191" s="223"/>
      <c r="BH191" s="251"/>
      <c r="BI191" s="223"/>
      <c r="BJ191" s="223"/>
    </row>
    <row r="192" spans="1:62" s="217" customFormat="1" ht="17.25" customHeight="1">
      <c r="A192" s="218"/>
      <c r="B192" s="289"/>
      <c r="C192" s="297"/>
      <c r="D192" s="298"/>
      <c r="E192" s="523" t="s">
        <v>741</v>
      </c>
      <c r="F192" s="524"/>
      <c r="G192" s="524"/>
      <c r="H192" s="524"/>
      <c r="I192" s="289"/>
      <c r="J192" s="299">
        <v>32.5</v>
      </c>
      <c r="K192" s="503"/>
      <c r="L192" s="504"/>
      <c r="M192" s="525"/>
      <c r="N192" s="524"/>
      <c r="O192" s="524"/>
      <c r="P192" s="524"/>
      <c r="Q192" s="291"/>
      <c r="R192" s="292"/>
      <c r="S192" s="278"/>
      <c r="T192" s="279" t="s">
        <v>1515</v>
      </c>
      <c r="W192" s="280">
        <v>0</v>
      </c>
      <c r="X192" s="280">
        <f t="shared" ref="X192:X209" si="11">$W$113*$J$113</f>
        <v>0</v>
      </c>
      <c r="Y192" s="280">
        <v>0</v>
      </c>
      <c r="Z192" s="281">
        <f t="shared" ref="Z192:Z209" si="12">$Y$113*$J$113</f>
        <v>0</v>
      </c>
      <c r="AO192" s="223" t="s">
        <v>1582</v>
      </c>
      <c r="AQ192" s="223" t="s">
        <v>1578</v>
      </c>
      <c r="AR192" s="223" t="s">
        <v>1536</v>
      </c>
      <c r="AV192" s="223" t="s">
        <v>1577</v>
      </c>
      <c r="BB192" s="251">
        <f t="shared" ref="BB192:BB209" si="13">IF($T$113="základní",$M$113,0)</f>
        <v>6316.4845999999998</v>
      </c>
      <c r="BC192" s="251">
        <f t="shared" ref="BC192:BC209" si="14">IF($T$113="snížená",$M$113,0)</f>
        <v>0</v>
      </c>
      <c r="BD192" s="251">
        <f t="shared" ref="BD192:BD209" si="15">IF($T$113="zákl. přenesená",$M$113,0)</f>
        <v>0</v>
      </c>
      <c r="BE192" s="251">
        <f t="shared" ref="BE192:BE209" si="16">IF($T$113="sníž. přenesená",$M$113,0)</f>
        <v>0</v>
      </c>
      <c r="BF192" s="251">
        <f t="shared" ref="BF192:BF209" si="17">IF($T$113="nulová",$M$113,0)</f>
        <v>0</v>
      </c>
      <c r="BG192" s="223" t="s">
        <v>1501</v>
      </c>
      <c r="BH192" s="251">
        <f t="shared" ref="BH192:BH209" si="18">ROUND($K$113*$J$113,2)</f>
        <v>6316.48</v>
      </c>
      <c r="BI192" s="223" t="s">
        <v>1582</v>
      </c>
      <c r="BJ192" s="223" t="s">
        <v>1748</v>
      </c>
    </row>
    <row r="193" spans="1:62" s="217" customFormat="1" ht="30.75" customHeight="1">
      <c r="A193" s="218"/>
      <c r="B193" s="275">
        <v>16</v>
      </c>
      <c r="C193" s="288" t="s">
        <v>1578</v>
      </c>
      <c r="D193" s="283" t="s">
        <v>1043</v>
      </c>
      <c r="E193" s="510" t="s">
        <v>1044</v>
      </c>
      <c r="F193" s="511"/>
      <c r="G193" s="511"/>
      <c r="H193" s="511"/>
      <c r="I193" s="275" t="s">
        <v>1632</v>
      </c>
      <c r="J193" s="284">
        <v>148</v>
      </c>
      <c r="K193" s="497">
        <v>95.11999999999999</v>
      </c>
      <c r="L193" s="498"/>
      <c r="M193" s="499">
        <f>J193*K193</f>
        <v>14077.759999999998</v>
      </c>
      <c r="N193" s="500"/>
      <c r="O193" s="500"/>
      <c r="P193" s="501"/>
      <c r="Q193" s="99" t="s">
        <v>1595</v>
      </c>
      <c r="R193" s="218"/>
      <c r="S193" s="278"/>
      <c r="T193" s="279" t="s">
        <v>1515</v>
      </c>
      <c r="W193" s="280">
        <v>0</v>
      </c>
      <c r="X193" s="280">
        <f t="shared" si="11"/>
        <v>0</v>
      </c>
      <c r="Y193" s="280">
        <v>0</v>
      </c>
      <c r="Z193" s="281">
        <f t="shared" si="12"/>
        <v>0</v>
      </c>
      <c r="AO193" s="223" t="s">
        <v>1582</v>
      </c>
      <c r="AQ193" s="223" t="s">
        <v>1578</v>
      </c>
      <c r="AR193" s="223" t="s">
        <v>1536</v>
      </c>
      <c r="AV193" s="223" t="s">
        <v>1577</v>
      </c>
      <c r="BB193" s="251">
        <f t="shared" si="13"/>
        <v>6316.4845999999998</v>
      </c>
      <c r="BC193" s="251">
        <f t="shared" si="14"/>
        <v>0</v>
      </c>
      <c r="BD193" s="251">
        <f t="shared" si="15"/>
        <v>0</v>
      </c>
      <c r="BE193" s="251">
        <f t="shared" si="16"/>
        <v>0</v>
      </c>
      <c r="BF193" s="251">
        <f t="shared" si="17"/>
        <v>0</v>
      </c>
      <c r="BG193" s="223" t="s">
        <v>1501</v>
      </c>
      <c r="BH193" s="251">
        <f t="shared" si="18"/>
        <v>6316.48</v>
      </c>
      <c r="BI193" s="223" t="s">
        <v>1582</v>
      </c>
      <c r="BJ193" s="223" t="s">
        <v>1748</v>
      </c>
    </row>
    <row r="194" spans="1:62" s="217" customFormat="1" ht="17.25" customHeight="1">
      <c r="A194" s="218"/>
      <c r="B194" s="289"/>
      <c r="C194" s="297"/>
      <c r="D194" s="298"/>
      <c r="E194" s="523" t="s">
        <v>1045</v>
      </c>
      <c r="F194" s="524"/>
      <c r="G194" s="524"/>
      <c r="H194" s="524"/>
      <c r="I194" s="289"/>
      <c r="J194" s="299">
        <v>7.5</v>
      </c>
      <c r="K194" s="503"/>
      <c r="L194" s="504"/>
      <c r="M194" s="525"/>
      <c r="N194" s="524"/>
      <c r="O194" s="524"/>
      <c r="P194" s="524"/>
      <c r="Q194" s="291"/>
      <c r="R194" s="292"/>
      <c r="S194" s="278"/>
      <c r="T194" s="279" t="s">
        <v>1515</v>
      </c>
      <c r="W194" s="280">
        <v>0</v>
      </c>
      <c r="X194" s="280">
        <f t="shared" si="11"/>
        <v>0</v>
      </c>
      <c r="Y194" s="280">
        <v>0</v>
      </c>
      <c r="Z194" s="281">
        <f t="shared" si="12"/>
        <v>0</v>
      </c>
      <c r="AO194" s="223" t="s">
        <v>1582</v>
      </c>
      <c r="AQ194" s="223" t="s">
        <v>1578</v>
      </c>
      <c r="AR194" s="223" t="s">
        <v>1536</v>
      </c>
      <c r="AV194" s="223" t="s">
        <v>1577</v>
      </c>
      <c r="BB194" s="251">
        <f t="shared" si="13"/>
        <v>6316.4845999999998</v>
      </c>
      <c r="BC194" s="251">
        <f t="shared" si="14"/>
        <v>0</v>
      </c>
      <c r="BD194" s="251">
        <f t="shared" si="15"/>
        <v>0</v>
      </c>
      <c r="BE194" s="251">
        <f t="shared" si="16"/>
        <v>0</v>
      </c>
      <c r="BF194" s="251">
        <f t="shared" si="17"/>
        <v>0</v>
      </c>
      <c r="BG194" s="223" t="s">
        <v>1501</v>
      </c>
      <c r="BH194" s="251">
        <f t="shared" si="18"/>
        <v>6316.48</v>
      </c>
      <c r="BI194" s="223" t="s">
        <v>1582</v>
      </c>
      <c r="BJ194" s="223" t="s">
        <v>1748</v>
      </c>
    </row>
    <row r="195" spans="1:62" s="217" customFormat="1" ht="17.25" customHeight="1">
      <c r="A195" s="218"/>
      <c r="B195" s="289"/>
      <c r="C195" s="297"/>
      <c r="D195" s="298"/>
      <c r="E195" s="523" t="s">
        <v>1046</v>
      </c>
      <c r="F195" s="524"/>
      <c r="G195" s="524"/>
      <c r="H195" s="524"/>
      <c r="I195" s="289"/>
      <c r="J195" s="299">
        <v>105</v>
      </c>
      <c r="K195" s="503"/>
      <c r="L195" s="504"/>
      <c r="M195" s="525"/>
      <c r="N195" s="524"/>
      <c r="O195" s="524"/>
      <c r="P195" s="524"/>
      <c r="Q195" s="291"/>
      <c r="R195" s="292"/>
      <c r="S195" s="278"/>
      <c r="T195" s="279" t="s">
        <v>1515</v>
      </c>
      <c r="W195" s="280">
        <v>0</v>
      </c>
      <c r="X195" s="280">
        <f t="shared" si="11"/>
        <v>0</v>
      </c>
      <c r="Y195" s="280">
        <v>0</v>
      </c>
      <c r="Z195" s="281">
        <f t="shared" si="12"/>
        <v>0</v>
      </c>
      <c r="AO195" s="223" t="s">
        <v>1582</v>
      </c>
      <c r="AQ195" s="223" t="s">
        <v>1578</v>
      </c>
      <c r="AR195" s="223" t="s">
        <v>1536</v>
      </c>
      <c r="AV195" s="223" t="s">
        <v>1577</v>
      </c>
      <c r="BB195" s="251">
        <f t="shared" si="13"/>
        <v>6316.4845999999998</v>
      </c>
      <c r="BC195" s="251">
        <f t="shared" si="14"/>
        <v>0</v>
      </c>
      <c r="BD195" s="251">
        <f t="shared" si="15"/>
        <v>0</v>
      </c>
      <c r="BE195" s="251">
        <f t="shared" si="16"/>
        <v>0</v>
      </c>
      <c r="BF195" s="251">
        <f t="shared" si="17"/>
        <v>0</v>
      </c>
      <c r="BG195" s="223" t="s">
        <v>1501</v>
      </c>
      <c r="BH195" s="251">
        <f t="shared" si="18"/>
        <v>6316.48</v>
      </c>
      <c r="BI195" s="223" t="s">
        <v>1582</v>
      </c>
      <c r="BJ195" s="223" t="s">
        <v>1748</v>
      </c>
    </row>
    <row r="196" spans="1:62" s="217" customFormat="1" ht="17.25" customHeight="1">
      <c r="A196" s="218"/>
      <c r="B196" s="289"/>
      <c r="C196" s="297"/>
      <c r="D196" s="298"/>
      <c r="E196" s="523" t="s">
        <v>1047</v>
      </c>
      <c r="F196" s="524"/>
      <c r="G196" s="524"/>
      <c r="H196" s="524"/>
      <c r="I196" s="289"/>
      <c r="J196" s="299">
        <v>35.5</v>
      </c>
      <c r="K196" s="503"/>
      <c r="L196" s="504"/>
      <c r="M196" s="525"/>
      <c r="N196" s="524"/>
      <c r="O196" s="524"/>
      <c r="P196" s="524"/>
      <c r="Q196" s="291"/>
      <c r="R196" s="292"/>
      <c r="S196" s="278"/>
      <c r="T196" s="279" t="s">
        <v>1515</v>
      </c>
      <c r="W196" s="280">
        <v>0</v>
      </c>
      <c r="X196" s="280">
        <f t="shared" si="11"/>
        <v>0</v>
      </c>
      <c r="Y196" s="280">
        <v>0</v>
      </c>
      <c r="Z196" s="281">
        <f t="shared" si="12"/>
        <v>0</v>
      </c>
      <c r="AO196" s="223" t="s">
        <v>1582</v>
      </c>
      <c r="AQ196" s="223" t="s">
        <v>1578</v>
      </c>
      <c r="AR196" s="223" t="s">
        <v>1536</v>
      </c>
      <c r="AV196" s="223" t="s">
        <v>1577</v>
      </c>
      <c r="BB196" s="251">
        <f t="shared" si="13"/>
        <v>6316.4845999999998</v>
      </c>
      <c r="BC196" s="251">
        <f t="shared" si="14"/>
        <v>0</v>
      </c>
      <c r="BD196" s="251">
        <f t="shared" si="15"/>
        <v>0</v>
      </c>
      <c r="BE196" s="251">
        <f t="shared" si="16"/>
        <v>0</v>
      </c>
      <c r="BF196" s="251">
        <f t="shared" si="17"/>
        <v>0</v>
      </c>
      <c r="BG196" s="223" t="s">
        <v>1501</v>
      </c>
      <c r="BH196" s="251">
        <f t="shared" si="18"/>
        <v>6316.48</v>
      </c>
      <c r="BI196" s="223" t="s">
        <v>1582</v>
      </c>
      <c r="BJ196" s="223" t="s">
        <v>1748</v>
      </c>
    </row>
    <row r="197" spans="1:62" s="217" customFormat="1" ht="17.25" customHeight="1">
      <c r="A197" s="218"/>
      <c r="B197" s="289"/>
      <c r="C197" s="297"/>
      <c r="D197" s="298"/>
      <c r="E197" s="523" t="s">
        <v>741</v>
      </c>
      <c r="F197" s="524"/>
      <c r="G197" s="524"/>
      <c r="H197" s="524"/>
      <c r="I197" s="289"/>
      <c r="J197" s="299">
        <v>148</v>
      </c>
      <c r="K197" s="503"/>
      <c r="L197" s="504"/>
      <c r="M197" s="525"/>
      <c r="N197" s="524"/>
      <c r="O197" s="524"/>
      <c r="P197" s="524"/>
      <c r="Q197" s="291"/>
      <c r="R197" s="292"/>
      <c r="S197" s="278"/>
      <c r="T197" s="279" t="s">
        <v>1515</v>
      </c>
      <c r="W197" s="280">
        <v>0</v>
      </c>
      <c r="X197" s="280">
        <f t="shared" si="11"/>
        <v>0</v>
      </c>
      <c r="Y197" s="280">
        <v>0</v>
      </c>
      <c r="Z197" s="281">
        <f t="shared" si="12"/>
        <v>0</v>
      </c>
      <c r="AO197" s="223" t="s">
        <v>1582</v>
      </c>
      <c r="AQ197" s="223" t="s">
        <v>1578</v>
      </c>
      <c r="AR197" s="223" t="s">
        <v>1536</v>
      </c>
      <c r="AV197" s="223" t="s">
        <v>1577</v>
      </c>
      <c r="BB197" s="251">
        <f t="shared" si="13"/>
        <v>6316.4845999999998</v>
      </c>
      <c r="BC197" s="251">
        <f t="shared" si="14"/>
        <v>0</v>
      </c>
      <c r="BD197" s="251">
        <f t="shared" si="15"/>
        <v>0</v>
      </c>
      <c r="BE197" s="251">
        <f t="shared" si="16"/>
        <v>0</v>
      </c>
      <c r="BF197" s="251">
        <f t="shared" si="17"/>
        <v>0</v>
      </c>
      <c r="BG197" s="223" t="s">
        <v>1501</v>
      </c>
      <c r="BH197" s="251">
        <f t="shared" si="18"/>
        <v>6316.48</v>
      </c>
      <c r="BI197" s="223" t="s">
        <v>1582</v>
      </c>
      <c r="BJ197" s="223" t="s">
        <v>1748</v>
      </c>
    </row>
    <row r="198" spans="1:62" s="217" customFormat="1" ht="32.25" customHeight="1">
      <c r="A198" s="218"/>
      <c r="B198" s="275">
        <v>17</v>
      </c>
      <c r="C198" s="288" t="s">
        <v>1578</v>
      </c>
      <c r="D198" s="283" t="s">
        <v>1048</v>
      </c>
      <c r="E198" s="510" t="s">
        <v>1049</v>
      </c>
      <c r="F198" s="511"/>
      <c r="G198" s="511"/>
      <c r="H198" s="511"/>
      <c r="I198" s="275" t="s">
        <v>1632</v>
      </c>
      <c r="J198" s="284">
        <v>174.3</v>
      </c>
      <c r="K198" s="497">
        <v>59.86</v>
      </c>
      <c r="L198" s="498"/>
      <c r="M198" s="499">
        <f>J198*K198</f>
        <v>10433.598</v>
      </c>
      <c r="N198" s="500"/>
      <c r="O198" s="500"/>
      <c r="P198" s="501"/>
      <c r="Q198" s="99" t="s">
        <v>1595</v>
      </c>
      <c r="R198" s="218"/>
      <c r="S198" s="278"/>
      <c r="T198" s="279" t="s">
        <v>1515</v>
      </c>
      <c r="W198" s="280">
        <v>0</v>
      </c>
      <c r="X198" s="280">
        <f t="shared" si="11"/>
        <v>0</v>
      </c>
      <c r="Y198" s="280">
        <v>0</v>
      </c>
      <c r="Z198" s="281">
        <f t="shared" si="12"/>
        <v>0</v>
      </c>
      <c r="AO198" s="223" t="s">
        <v>1582</v>
      </c>
      <c r="AQ198" s="223" t="s">
        <v>1578</v>
      </c>
      <c r="AR198" s="223" t="s">
        <v>1536</v>
      </c>
      <c r="AV198" s="223" t="s">
        <v>1577</v>
      </c>
      <c r="BB198" s="251">
        <f t="shared" si="13"/>
        <v>6316.4845999999998</v>
      </c>
      <c r="BC198" s="251">
        <f t="shared" si="14"/>
        <v>0</v>
      </c>
      <c r="BD198" s="251">
        <f t="shared" si="15"/>
        <v>0</v>
      </c>
      <c r="BE198" s="251">
        <f t="shared" si="16"/>
        <v>0</v>
      </c>
      <c r="BF198" s="251">
        <f t="shared" si="17"/>
        <v>0</v>
      </c>
      <c r="BG198" s="223" t="s">
        <v>1501</v>
      </c>
      <c r="BH198" s="251">
        <f t="shared" si="18"/>
        <v>6316.48</v>
      </c>
      <c r="BI198" s="223" t="s">
        <v>1582</v>
      </c>
      <c r="BJ198" s="223" t="s">
        <v>1748</v>
      </c>
    </row>
    <row r="199" spans="1:62" s="217" customFormat="1" ht="17.25" customHeight="1">
      <c r="A199" s="218"/>
      <c r="B199" s="307"/>
      <c r="C199" s="300"/>
      <c r="D199" s="298"/>
      <c r="E199" s="502" t="s">
        <v>1050</v>
      </c>
      <c r="F199" s="506"/>
      <c r="G199" s="506"/>
      <c r="H199" s="506"/>
      <c r="I199" s="307"/>
      <c r="J199" s="299">
        <v>37.5</v>
      </c>
      <c r="K199" s="503"/>
      <c r="L199" s="504"/>
      <c r="M199" s="505"/>
      <c r="N199" s="506"/>
      <c r="O199" s="506"/>
      <c r="P199" s="506"/>
      <c r="Q199" s="308"/>
      <c r="R199" s="292"/>
      <c r="S199" s="278"/>
      <c r="T199" s="279" t="s">
        <v>1515</v>
      </c>
      <c r="W199" s="280">
        <v>0</v>
      </c>
      <c r="X199" s="280">
        <f t="shared" si="11"/>
        <v>0</v>
      </c>
      <c r="Y199" s="280">
        <v>0</v>
      </c>
      <c r="Z199" s="281">
        <f t="shared" si="12"/>
        <v>0</v>
      </c>
      <c r="AO199" s="223" t="s">
        <v>1582</v>
      </c>
      <c r="AQ199" s="223" t="s">
        <v>1578</v>
      </c>
      <c r="AR199" s="223" t="s">
        <v>1536</v>
      </c>
      <c r="AV199" s="223" t="s">
        <v>1577</v>
      </c>
      <c r="BB199" s="251">
        <f t="shared" si="13"/>
        <v>6316.4845999999998</v>
      </c>
      <c r="BC199" s="251">
        <f t="shared" si="14"/>
        <v>0</v>
      </c>
      <c r="BD199" s="251">
        <f t="shared" si="15"/>
        <v>0</v>
      </c>
      <c r="BE199" s="251">
        <f t="shared" si="16"/>
        <v>0</v>
      </c>
      <c r="BF199" s="251">
        <f t="shared" si="17"/>
        <v>0</v>
      </c>
      <c r="BG199" s="223" t="s">
        <v>1501</v>
      </c>
      <c r="BH199" s="251">
        <f t="shared" si="18"/>
        <v>6316.48</v>
      </c>
      <c r="BI199" s="223" t="s">
        <v>1582</v>
      </c>
      <c r="BJ199" s="223" t="s">
        <v>1748</v>
      </c>
    </row>
    <row r="200" spans="1:62" s="217" customFormat="1" ht="17.25" customHeight="1">
      <c r="A200" s="218"/>
      <c r="B200" s="307"/>
      <c r="C200" s="300"/>
      <c r="D200" s="298"/>
      <c r="E200" s="502" t="s">
        <v>1051</v>
      </c>
      <c r="F200" s="506"/>
      <c r="G200" s="506"/>
      <c r="H200" s="506"/>
      <c r="I200" s="307"/>
      <c r="J200" s="299">
        <v>50.4</v>
      </c>
      <c r="K200" s="503"/>
      <c r="L200" s="504"/>
      <c r="M200" s="505"/>
      <c r="N200" s="506"/>
      <c r="O200" s="506"/>
      <c r="P200" s="506"/>
      <c r="Q200" s="308"/>
      <c r="R200" s="292"/>
      <c r="S200" s="278"/>
      <c r="T200" s="279" t="s">
        <v>1515</v>
      </c>
      <c r="W200" s="280">
        <v>0</v>
      </c>
      <c r="X200" s="280">
        <f t="shared" si="11"/>
        <v>0</v>
      </c>
      <c r="Y200" s="280">
        <v>0</v>
      </c>
      <c r="Z200" s="281">
        <f t="shared" si="12"/>
        <v>0</v>
      </c>
      <c r="AO200" s="223" t="s">
        <v>1582</v>
      </c>
      <c r="AQ200" s="223" t="s">
        <v>1578</v>
      </c>
      <c r="AR200" s="223" t="s">
        <v>1536</v>
      </c>
      <c r="AV200" s="223" t="s">
        <v>1577</v>
      </c>
      <c r="BB200" s="251">
        <f t="shared" si="13"/>
        <v>6316.4845999999998</v>
      </c>
      <c r="BC200" s="251">
        <f t="shared" si="14"/>
        <v>0</v>
      </c>
      <c r="BD200" s="251">
        <f t="shared" si="15"/>
        <v>0</v>
      </c>
      <c r="BE200" s="251">
        <f t="shared" si="16"/>
        <v>0</v>
      </c>
      <c r="BF200" s="251">
        <f t="shared" si="17"/>
        <v>0</v>
      </c>
      <c r="BG200" s="223" t="s">
        <v>1501</v>
      </c>
      <c r="BH200" s="251">
        <f t="shared" si="18"/>
        <v>6316.48</v>
      </c>
      <c r="BI200" s="223" t="s">
        <v>1582</v>
      </c>
      <c r="BJ200" s="223" t="s">
        <v>1748</v>
      </c>
    </row>
    <row r="201" spans="1:62" s="217" customFormat="1" ht="17.25" customHeight="1">
      <c r="A201" s="218"/>
      <c r="B201" s="307"/>
      <c r="C201" s="300"/>
      <c r="D201" s="298"/>
      <c r="E201" s="502" t="s">
        <v>1052</v>
      </c>
      <c r="F201" s="506"/>
      <c r="G201" s="506"/>
      <c r="H201" s="506"/>
      <c r="I201" s="307"/>
      <c r="J201" s="299">
        <v>19.5</v>
      </c>
      <c r="K201" s="503"/>
      <c r="L201" s="504"/>
      <c r="M201" s="505"/>
      <c r="N201" s="506"/>
      <c r="O201" s="506"/>
      <c r="P201" s="506"/>
      <c r="Q201" s="308"/>
      <c r="R201" s="292"/>
      <c r="S201" s="278"/>
      <c r="T201" s="279" t="s">
        <v>1515</v>
      </c>
      <c r="W201" s="280">
        <v>0</v>
      </c>
      <c r="X201" s="280">
        <f t="shared" si="11"/>
        <v>0</v>
      </c>
      <c r="Y201" s="280">
        <v>0</v>
      </c>
      <c r="Z201" s="281">
        <f t="shared" si="12"/>
        <v>0</v>
      </c>
      <c r="AO201" s="223" t="s">
        <v>1582</v>
      </c>
      <c r="AQ201" s="223" t="s">
        <v>1578</v>
      </c>
      <c r="AR201" s="223" t="s">
        <v>1536</v>
      </c>
      <c r="AV201" s="223" t="s">
        <v>1577</v>
      </c>
      <c r="BB201" s="251">
        <f t="shared" si="13"/>
        <v>6316.4845999999998</v>
      </c>
      <c r="BC201" s="251">
        <f t="shared" si="14"/>
        <v>0</v>
      </c>
      <c r="BD201" s="251">
        <f t="shared" si="15"/>
        <v>0</v>
      </c>
      <c r="BE201" s="251">
        <f t="shared" si="16"/>
        <v>0</v>
      </c>
      <c r="BF201" s="251">
        <f t="shared" si="17"/>
        <v>0</v>
      </c>
      <c r="BG201" s="223" t="s">
        <v>1501</v>
      </c>
      <c r="BH201" s="251">
        <f t="shared" si="18"/>
        <v>6316.48</v>
      </c>
      <c r="BI201" s="223" t="s">
        <v>1582</v>
      </c>
      <c r="BJ201" s="223" t="s">
        <v>1748</v>
      </c>
    </row>
    <row r="202" spans="1:62" s="217" customFormat="1" ht="17.25" customHeight="1">
      <c r="A202" s="218"/>
      <c r="B202" s="307"/>
      <c r="C202" s="300"/>
      <c r="D202" s="298"/>
      <c r="E202" s="502" t="s">
        <v>1053</v>
      </c>
      <c r="F202" s="506"/>
      <c r="G202" s="506"/>
      <c r="H202" s="506"/>
      <c r="I202" s="307"/>
      <c r="J202" s="299">
        <v>35.25</v>
      </c>
      <c r="K202" s="503"/>
      <c r="L202" s="504"/>
      <c r="M202" s="505"/>
      <c r="N202" s="506"/>
      <c r="O202" s="506"/>
      <c r="P202" s="506"/>
      <c r="Q202" s="308"/>
      <c r="R202" s="292"/>
      <c r="S202" s="278"/>
      <c r="T202" s="279" t="s">
        <v>1515</v>
      </c>
      <c r="W202" s="280">
        <v>0</v>
      </c>
      <c r="X202" s="280">
        <f t="shared" si="11"/>
        <v>0</v>
      </c>
      <c r="Y202" s="280">
        <v>0</v>
      </c>
      <c r="Z202" s="281">
        <f t="shared" si="12"/>
        <v>0</v>
      </c>
      <c r="AO202" s="223" t="s">
        <v>1582</v>
      </c>
      <c r="AQ202" s="223" t="s">
        <v>1578</v>
      </c>
      <c r="AR202" s="223" t="s">
        <v>1536</v>
      </c>
      <c r="AV202" s="223" t="s">
        <v>1577</v>
      </c>
      <c r="BB202" s="251">
        <f t="shared" si="13"/>
        <v>6316.4845999999998</v>
      </c>
      <c r="BC202" s="251">
        <f t="shared" si="14"/>
        <v>0</v>
      </c>
      <c r="BD202" s="251">
        <f t="shared" si="15"/>
        <v>0</v>
      </c>
      <c r="BE202" s="251">
        <f t="shared" si="16"/>
        <v>0</v>
      </c>
      <c r="BF202" s="251">
        <f t="shared" si="17"/>
        <v>0</v>
      </c>
      <c r="BG202" s="223" t="s">
        <v>1501</v>
      </c>
      <c r="BH202" s="251">
        <f t="shared" si="18"/>
        <v>6316.48</v>
      </c>
      <c r="BI202" s="223" t="s">
        <v>1582</v>
      </c>
      <c r="BJ202" s="223" t="s">
        <v>1748</v>
      </c>
    </row>
    <row r="203" spans="1:62" s="217" customFormat="1" ht="17.25" customHeight="1">
      <c r="A203" s="218"/>
      <c r="B203" s="307"/>
      <c r="C203" s="300"/>
      <c r="D203" s="298"/>
      <c r="E203" s="502" t="s">
        <v>1054</v>
      </c>
      <c r="F203" s="506"/>
      <c r="G203" s="506"/>
      <c r="H203" s="506"/>
      <c r="I203" s="307"/>
      <c r="J203" s="299">
        <v>31.5</v>
      </c>
      <c r="K203" s="503"/>
      <c r="L203" s="504"/>
      <c r="M203" s="505"/>
      <c r="N203" s="506"/>
      <c r="O203" s="506"/>
      <c r="P203" s="506"/>
      <c r="Q203" s="308"/>
      <c r="R203" s="292"/>
      <c r="S203" s="278"/>
      <c r="T203" s="279" t="s">
        <v>1515</v>
      </c>
      <c r="W203" s="280">
        <v>0</v>
      </c>
      <c r="X203" s="280">
        <f t="shared" si="11"/>
        <v>0</v>
      </c>
      <c r="Y203" s="280">
        <v>0</v>
      </c>
      <c r="Z203" s="281">
        <f t="shared" si="12"/>
        <v>0</v>
      </c>
      <c r="AO203" s="223" t="s">
        <v>1582</v>
      </c>
      <c r="AQ203" s="223" t="s">
        <v>1578</v>
      </c>
      <c r="AR203" s="223" t="s">
        <v>1536</v>
      </c>
      <c r="AV203" s="223" t="s">
        <v>1577</v>
      </c>
      <c r="BB203" s="251">
        <f t="shared" si="13"/>
        <v>6316.4845999999998</v>
      </c>
      <c r="BC203" s="251">
        <f t="shared" si="14"/>
        <v>0</v>
      </c>
      <c r="BD203" s="251">
        <f t="shared" si="15"/>
        <v>0</v>
      </c>
      <c r="BE203" s="251">
        <f t="shared" si="16"/>
        <v>0</v>
      </c>
      <c r="BF203" s="251">
        <f t="shared" si="17"/>
        <v>0</v>
      </c>
      <c r="BG203" s="223" t="s">
        <v>1501</v>
      </c>
      <c r="BH203" s="251">
        <f t="shared" si="18"/>
        <v>6316.48</v>
      </c>
      <c r="BI203" s="223" t="s">
        <v>1582</v>
      </c>
      <c r="BJ203" s="223" t="s">
        <v>1748</v>
      </c>
    </row>
    <row r="204" spans="1:62" s="217" customFormat="1" ht="17.25" customHeight="1">
      <c r="A204" s="218"/>
      <c r="B204" s="307"/>
      <c r="C204" s="300"/>
      <c r="D204" s="298"/>
      <c r="E204" s="502" t="s">
        <v>741</v>
      </c>
      <c r="F204" s="506"/>
      <c r="G204" s="506"/>
      <c r="H204" s="506"/>
      <c r="I204" s="307"/>
      <c r="J204" s="299">
        <v>174.15</v>
      </c>
      <c r="K204" s="503"/>
      <c r="L204" s="504"/>
      <c r="M204" s="505"/>
      <c r="N204" s="506"/>
      <c r="O204" s="506"/>
      <c r="P204" s="506"/>
      <c r="Q204" s="308"/>
      <c r="R204" s="292"/>
      <c r="S204" s="278"/>
      <c r="T204" s="279" t="s">
        <v>1515</v>
      </c>
      <c r="W204" s="280">
        <v>0</v>
      </c>
      <c r="X204" s="280">
        <f t="shared" si="11"/>
        <v>0</v>
      </c>
      <c r="Y204" s="280">
        <v>0</v>
      </c>
      <c r="Z204" s="281">
        <f t="shared" si="12"/>
        <v>0</v>
      </c>
      <c r="AO204" s="223" t="s">
        <v>1582</v>
      </c>
      <c r="AQ204" s="223" t="s">
        <v>1578</v>
      </c>
      <c r="AR204" s="223" t="s">
        <v>1536</v>
      </c>
      <c r="AV204" s="223" t="s">
        <v>1577</v>
      </c>
      <c r="BB204" s="251">
        <f t="shared" si="13"/>
        <v>6316.4845999999998</v>
      </c>
      <c r="BC204" s="251">
        <f t="shared" si="14"/>
        <v>0</v>
      </c>
      <c r="BD204" s="251">
        <f t="shared" si="15"/>
        <v>0</v>
      </c>
      <c r="BE204" s="251">
        <f t="shared" si="16"/>
        <v>0</v>
      </c>
      <c r="BF204" s="251">
        <f t="shared" si="17"/>
        <v>0</v>
      </c>
      <c r="BG204" s="223" t="s">
        <v>1501</v>
      </c>
      <c r="BH204" s="251">
        <f t="shared" si="18"/>
        <v>6316.48</v>
      </c>
      <c r="BI204" s="223" t="s">
        <v>1582</v>
      </c>
      <c r="BJ204" s="223" t="s">
        <v>1748</v>
      </c>
    </row>
    <row r="205" spans="1:62" s="217" customFormat="1" ht="17.25" customHeight="1">
      <c r="A205" s="218"/>
      <c r="B205" s="307"/>
      <c r="C205" s="300"/>
      <c r="D205" s="298"/>
      <c r="E205" s="502" t="s">
        <v>1055</v>
      </c>
      <c r="F205" s="506"/>
      <c r="G205" s="506"/>
      <c r="H205" s="506"/>
      <c r="I205" s="307"/>
      <c r="J205" s="299">
        <v>174.3</v>
      </c>
      <c r="K205" s="503"/>
      <c r="L205" s="504"/>
      <c r="M205" s="505"/>
      <c r="N205" s="506"/>
      <c r="O205" s="506"/>
      <c r="P205" s="506"/>
      <c r="Q205" s="308"/>
      <c r="R205" s="292"/>
      <c r="S205" s="278"/>
      <c r="T205" s="279" t="s">
        <v>1515</v>
      </c>
      <c r="W205" s="280">
        <v>0</v>
      </c>
      <c r="X205" s="280">
        <f t="shared" si="11"/>
        <v>0</v>
      </c>
      <c r="Y205" s="280">
        <v>0</v>
      </c>
      <c r="Z205" s="281">
        <f t="shared" si="12"/>
        <v>0</v>
      </c>
      <c r="AO205" s="223" t="s">
        <v>1582</v>
      </c>
      <c r="AQ205" s="223" t="s">
        <v>1578</v>
      </c>
      <c r="AR205" s="223" t="s">
        <v>1536</v>
      </c>
      <c r="AV205" s="223" t="s">
        <v>1577</v>
      </c>
      <c r="BB205" s="251">
        <f t="shared" si="13"/>
        <v>6316.4845999999998</v>
      </c>
      <c r="BC205" s="251">
        <f t="shared" si="14"/>
        <v>0</v>
      </c>
      <c r="BD205" s="251">
        <f t="shared" si="15"/>
        <v>0</v>
      </c>
      <c r="BE205" s="251">
        <f t="shared" si="16"/>
        <v>0</v>
      </c>
      <c r="BF205" s="251">
        <f t="shared" si="17"/>
        <v>0</v>
      </c>
      <c r="BG205" s="223" t="s">
        <v>1501</v>
      </c>
      <c r="BH205" s="251">
        <f t="shared" si="18"/>
        <v>6316.48</v>
      </c>
      <c r="BI205" s="223" t="s">
        <v>1582</v>
      </c>
      <c r="BJ205" s="223" t="s">
        <v>1748</v>
      </c>
    </row>
    <row r="206" spans="1:62" s="217" customFormat="1" ht="32.25" customHeight="1">
      <c r="A206" s="218"/>
      <c r="B206" s="275">
        <v>18</v>
      </c>
      <c r="C206" s="288" t="s">
        <v>1578</v>
      </c>
      <c r="D206" s="283" t="s">
        <v>1056</v>
      </c>
      <c r="E206" s="510" t="s">
        <v>1057</v>
      </c>
      <c r="F206" s="511"/>
      <c r="G206" s="511"/>
      <c r="H206" s="511"/>
      <c r="I206" s="275" t="s">
        <v>1632</v>
      </c>
      <c r="J206" s="284">
        <v>148</v>
      </c>
      <c r="K206" s="497">
        <v>101.67999999999999</v>
      </c>
      <c r="L206" s="498"/>
      <c r="M206" s="499">
        <f>J206*K206</f>
        <v>15048.64</v>
      </c>
      <c r="N206" s="500"/>
      <c r="O206" s="500"/>
      <c r="P206" s="501"/>
      <c r="Q206" s="99" t="s">
        <v>1595</v>
      </c>
      <c r="R206" s="218"/>
      <c r="S206" s="278"/>
      <c r="T206" s="279" t="s">
        <v>1515</v>
      </c>
      <c r="W206" s="280">
        <v>0</v>
      </c>
      <c r="X206" s="280">
        <f t="shared" si="11"/>
        <v>0</v>
      </c>
      <c r="Y206" s="280">
        <v>0</v>
      </c>
      <c r="Z206" s="281">
        <f t="shared" si="12"/>
        <v>0</v>
      </c>
      <c r="AO206" s="223" t="s">
        <v>1582</v>
      </c>
      <c r="AQ206" s="223" t="s">
        <v>1578</v>
      </c>
      <c r="AR206" s="223" t="s">
        <v>1536</v>
      </c>
      <c r="AV206" s="223" t="s">
        <v>1577</v>
      </c>
      <c r="BB206" s="251">
        <f t="shared" si="13"/>
        <v>6316.4845999999998</v>
      </c>
      <c r="BC206" s="251">
        <f t="shared" si="14"/>
        <v>0</v>
      </c>
      <c r="BD206" s="251">
        <f t="shared" si="15"/>
        <v>0</v>
      </c>
      <c r="BE206" s="251">
        <f t="shared" si="16"/>
        <v>0</v>
      </c>
      <c r="BF206" s="251">
        <f t="shared" si="17"/>
        <v>0</v>
      </c>
      <c r="BG206" s="223" t="s">
        <v>1501</v>
      </c>
      <c r="BH206" s="251">
        <f t="shared" si="18"/>
        <v>6316.48</v>
      </c>
      <c r="BI206" s="223" t="s">
        <v>1582</v>
      </c>
      <c r="BJ206" s="223" t="s">
        <v>1748</v>
      </c>
    </row>
    <row r="207" spans="1:62" s="217" customFormat="1" ht="17.25" customHeight="1">
      <c r="A207" s="218"/>
      <c r="B207" s="289"/>
      <c r="C207" s="297"/>
      <c r="D207" s="298"/>
      <c r="E207" s="523" t="s">
        <v>1058</v>
      </c>
      <c r="F207" s="524"/>
      <c r="G207" s="524"/>
      <c r="H207" s="524"/>
      <c r="I207" s="289"/>
      <c r="J207" s="299">
        <v>148</v>
      </c>
      <c r="K207" s="503"/>
      <c r="L207" s="504"/>
      <c r="M207" s="525"/>
      <c r="N207" s="524"/>
      <c r="O207" s="524"/>
      <c r="P207" s="524"/>
      <c r="Q207" s="291"/>
      <c r="R207" s="292"/>
      <c r="S207" s="278"/>
      <c r="T207" s="279" t="s">
        <v>1515</v>
      </c>
      <c r="W207" s="280">
        <v>0</v>
      </c>
      <c r="X207" s="280">
        <f t="shared" si="11"/>
        <v>0</v>
      </c>
      <c r="Y207" s="280">
        <v>0</v>
      </c>
      <c r="Z207" s="281">
        <f t="shared" si="12"/>
        <v>0</v>
      </c>
      <c r="AO207" s="223" t="s">
        <v>1582</v>
      </c>
      <c r="AQ207" s="223" t="s">
        <v>1578</v>
      </c>
      <c r="AR207" s="223" t="s">
        <v>1536</v>
      </c>
      <c r="AV207" s="223" t="s">
        <v>1577</v>
      </c>
      <c r="BB207" s="251">
        <f t="shared" si="13"/>
        <v>6316.4845999999998</v>
      </c>
      <c r="BC207" s="251">
        <f t="shared" si="14"/>
        <v>0</v>
      </c>
      <c r="BD207" s="251">
        <f t="shared" si="15"/>
        <v>0</v>
      </c>
      <c r="BE207" s="251">
        <f t="shared" si="16"/>
        <v>0</v>
      </c>
      <c r="BF207" s="251">
        <f t="shared" si="17"/>
        <v>0</v>
      </c>
      <c r="BG207" s="223" t="s">
        <v>1501</v>
      </c>
      <c r="BH207" s="251">
        <f t="shared" si="18"/>
        <v>6316.48</v>
      </c>
      <c r="BI207" s="223" t="s">
        <v>1582</v>
      </c>
      <c r="BJ207" s="223" t="s">
        <v>1748</v>
      </c>
    </row>
    <row r="208" spans="1:62" s="217" customFormat="1" ht="32.25" customHeight="1">
      <c r="A208" s="218"/>
      <c r="B208" s="275">
        <v>19</v>
      </c>
      <c r="C208" s="288" t="s">
        <v>1578</v>
      </c>
      <c r="D208" s="283" t="s">
        <v>1059</v>
      </c>
      <c r="E208" s="510" t="s">
        <v>1060</v>
      </c>
      <c r="F208" s="511"/>
      <c r="G208" s="511"/>
      <c r="H208" s="511"/>
      <c r="I208" s="275" t="s">
        <v>1632</v>
      </c>
      <c r="J208" s="284">
        <v>174.3</v>
      </c>
      <c r="K208" s="497">
        <v>170.56</v>
      </c>
      <c r="L208" s="498"/>
      <c r="M208" s="499">
        <f>J208*K208</f>
        <v>29728.608000000004</v>
      </c>
      <c r="N208" s="500"/>
      <c r="O208" s="500"/>
      <c r="P208" s="501"/>
      <c r="Q208" s="99" t="s">
        <v>1595</v>
      </c>
      <c r="R208" s="218"/>
      <c r="S208" s="278"/>
      <c r="T208" s="279" t="s">
        <v>1515</v>
      </c>
      <c r="W208" s="280">
        <v>0</v>
      </c>
      <c r="X208" s="280">
        <f t="shared" si="11"/>
        <v>0</v>
      </c>
      <c r="Y208" s="280">
        <v>0</v>
      </c>
      <c r="Z208" s="281">
        <f t="shared" si="12"/>
        <v>0</v>
      </c>
      <c r="AO208" s="223" t="s">
        <v>1582</v>
      </c>
      <c r="AQ208" s="223" t="s">
        <v>1578</v>
      </c>
      <c r="AR208" s="223" t="s">
        <v>1536</v>
      </c>
      <c r="AV208" s="223" t="s">
        <v>1577</v>
      </c>
      <c r="BB208" s="251">
        <f t="shared" si="13"/>
        <v>6316.4845999999998</v>
      </c>
      <c r="BC208" s="251">
        <f t="shared" si="14"/>
        <v>0</v>
      </c>
      <c r="BD208" s="251">
        <f t="shared" si="15"/>
        <v>0</v>
      </c>
      <c r="BE208" s="251">
        <f t="shared" si="16"/>
        <v>0</v>
      </c>
      <c r="BF208" s="251">
        <f t="shared" si="17"/>
        <v>0</v>
      </c>
      <c r="BG208" s="223" t="s">
        <v>1501</v>
      </c>
      <c r="BH208" s="251">
        <f t="shared" si="18"/>
        <v>6316.48</v>
      </c>
      <c r="BI208" s="223" t="s">
        <v>1582</v>
      </c>
      <c r="BJ208" s="223" t="s">
        <v>1748</v>
      </c>
    </row>
    <row r="209" spans="1:62" s="217" customFormat="1" ht="17.25" customHeight="1">
      <c r="A209" s="218"/>
      <c r="B209" s="307"/>
      <c r="C209" s="300"/>
      <c r="D209" s="298"/>
      <c r="E209" s="502" t="s">
        <v>1061</v>
      </c>
      <c r="F209" s="506"/>
      <c r="G209" s="506"/>
      <c r="H209" s="506"/>
      <c r="I209" s="307"/>
      <c r="J209" s="299"/>
      <c r="K209" s="503"/>
      <c r="L209" s="504"/>
      <c r="M209" s="505"/>
      <c r="N209" s="506"/>
      <c r="O209" s="506"/>
      <c r="P209" s="506"/>
      <c r="Q209" s="308"/>
      <c r="R209" s="292"/>
      <c r="S209" s="278"/>
      <c r="T209" s="279" t="s">
        <v>1515</v>
      </c>
      <c r="W209" s="280">
        <v>0</v>
      </c>
      <c r="X209" s="280">
        <f t="shared" si="11"/>
        <v>0</v>
      </c>
      <c r="Y209" s="280">
        <v>0</v>
      </c>
      <c r="Z209" s="281">
        <f t="shared" si="12"/>
        <v>0</v>
      </c>
      <c r="AO209" s="223" t="s">
        <v>1582</v>
      </c>
      <c r="AQ209" s="223" t="s">
        <v>1578</v>
      </c>
      <c r="AR209" s="223" t="s">
        <v>1536</v>
      </c>
      <c r="AV209" s="223" t="s">
        <v>1577</v>
      </c>
      <c r="BB209" s="251">
        <f t="shared" si="13"/>
        <v>6316.4845999999998</v>
      </c>
      <c r="BC209" s="251">
        <f t="shared" si="14"/>
        <v>0</v>
      </c>
      <c r="BD209" s="251">
        <f t="shared" si="15"/>
        <v>0</v>
      </c>
      <c r="BE209" s="251">
        <f t="shared" si="16"/>
        <v>0</v>
      </c>
      <c r="BF209" s="251">
        <f t="shared" si="17"/>
        <v>0</v>
      </c>
      <c r="BG209" s="223" t="s">
        <v>1501</v>
      </c>
      <c r="BH209" s="251">
        <f t="shared" si="18"/>
        <v>6316.48</v>
      </c>
      <c r="BI209" s="223" t="s">
        <v>1582</v>
      </c>
      <c r="BJ209" s="223" t="s">
        <v>1748</v>
      </c>
    </row>
    <row r="210" spans="1:62" s="217" customFormat="1" ht="8.25" customHeight="1">
      <c r="A210" s="218"/>
      <c r="B210" s="289"/>
      <c r="C210" s="297"/>
      <c r="D210" s="298"/>
      <c r="E210" s="291"/>
      <c r="F210" s="292"/>
      <c r="G210" s="292"/>
      <c r="H210" s="292"/>
      <c r="I210" s="289"/>
      <c r="J210" s="299"/>
      <c r="K210" s="336"/>
      <c r="L210" s="337"/>
      <c r="M210" s="295"/>
      <c r="N210" s="292"/>
      <c r="O210" s="292"/>
      <c r="P210" s="292"/>
      <c r="Q210" s="291"/>
      <c r="R210" s="218"/>
      <c r="S210" s="296"/>
      <c r="T210" s="279"/>
      <c r="W210" s="280"/>
      <c r="X210" s="280"/>
      <c r="Y210" s="280"/>
      <c r="Z210" s="281"/>
      <c r="AO210" s="223"/>
      <c r="AQ210" s="223"/>
      <c r="AR210" s="223"/>
      <c r="AV210" s="223"/>
      <c r="BB210" s="251"/>
      <c r="BC210" s="251"/>
      <c r="BD210" s="251"/>
      <c r="BE210" s="251"/>
      <c r="BF210" s="251"/>
      <c r="BG210" s="223"/>
      <c r="BH210" s="251"/>
      <c r="BI210" s="223"/>
      <c r="BJ210" s="223"/>
    </row>
    <row r="211" spans="1:62" s="265" customFormat="1" ht="21" customHeight="1">
      <c r="A211" s="264"/>
      <c r="C211" s="272" t="s">
        <v>1019</v>
      </c>
      <c r="K211" s="338"/>
      <c r="L211" s="338"/>
      <c r="M211" s="447">
        <f>M212</f>
        <v>684.20799999999997</v>
      </c>
      <c r="N211" s="448"/>
      <c r="O211" s="448"/>
      <c r="P211" s="448"/>
      <c r="R211" s="264"/>
      <c r="S211" s="267"/>
      <c r="V211" s="268">
        <f>SUM($V$113:$V$182)</f>
        <v>0</v>
      </c>
      <c r="X211" s="268">
        <f>SUM($X$113:$X$182)</f>
        <v>0</v>
      </c>
      <c r="Z211" s="269">
        <f>SUM($Z$113:$Z$182)</f>
        <v>0</v>
      </c>
      <c r="AO211" s="270" t="s">
        <v>1536</v>
      </c>
      <c r="AQ211" s="270" t="s">
        <v>1530</v>
      </c>
      <c r="AR211" s="270" t="s">
        <v>1501</v>
      </c>
      <c r="AV211" s="270" t="s">
        <v>1577</v>
      </c>
      <c r="BH211" s="271">
        <f>SUM($BH$113:$BH$182)</f>
        <v>6316.48</v>
      </c>
    </row>
    <row r="212" spans="1:62" s="217" customFormat="1" ht="32.25" customHeight="1">
      <c r="A212" s="218"/>
      <c r="B212" s="275">
        <v>20</v>
      </c>
      <c r="C212" s="288" t="s">
        <v>1578</v>
      </c>
      <c r="D212" s="283" t="s">
        <v>1062</v>
      </c>
      <c r="E212" s="510" t="s">
        <v>1063</v>
      </c>
      <c r="F212" s="511"/>
      <c r="G212" s="511"/>
      <c r="H212" s="511"/>
      <c r="I212" s="275" t="s">
        <v>2077</v>
      </c>
      <c r="J212" s="284">
        <v>59.6</v>
      </c>
      <c r="K212" s="497">
        <v>11.479999999999999</v>
      </c>
      <c r="L212" s="498"/>
      <c r="M212" s="499">
        <f>J212*K212</f>
        <v>684.20799999999997</v>
      </c>
      <c r="N212" s="500"/>
      <c r="O212" s="500"/>
      <c r="P212" s="501"/>
      <c r="Q212" s="99" t="s">
        <v>1595</v>
      </c>
      <c r="R212" s="218"/>
      <c r="S212" s="278"/>
      <c r="T212" s="279" t="s">
        <v>1515</v>
      </c>
      <c r="W212" s="280">
        <v>0</v>
      </c>
      <c r="X212" s="280">
        <f t="shared" ref="X212:X220" si="19">$W$113*$J$113</f>
        <v>0</v>
      </c>
      <c r="Y212" s="280">
        <v>0</v>
      </c>
      <c r="Z212" s="281">
        <f t="shared" ref="Z212:Z220" si="20">$Y$113*$J$113</f>
        <v>0</v>
      </c>
      <c r="AO212" s="223" t="s">
        <v>1582</v>
      </c>
      <c r="AQ212" s="223" t="s">
        <v>1578</v>
      </c>
      <c r="AR212" s="223" t="s">
        <v>1536</v>
      </c>
      <c r="AV212" s="223" t="s">
        <v>1577</v>
      </c>
      <c r="BB212" s="251">
        <f t="shared" ref="BB212:BB220" si="21">IF($T$113="základní",$M$113,0)</f>
        <v>6316.4845999999998</v>
      </c>
      <c r="BC212" s="251">
        <f t="shared" ref="BC212:BC220" si="22">IF($T$113="snížená",$M$113,0)</f>
        <v>0</v>
      </c>
      <c r="BD212" s="251">
        <f t="shared" ref="BD212:BD220" si="23">IF($T$113="zákl. přenesená",$M$113,0)</f>
        <v>0</v>
      </c>
      <c r="BE212" s="251">
        <f t="shared" ref="BE212:BE220" si="24">IF($T$113="sníž. přenesená",$M$113,0)</f>
        <v>0</v>
      </c>
      <c r="BF212" s="251">
        <f t="shared" ref="BF212:BF220" si="25">IF($T$113="nulová",$M$113,0)</f>
        <v>0</v>
      </c>
      <c r="BG212" s="223" t="s">
        <v>1501</v>
      </c>
      <c r="BH212" s="251">
        <f t="shared" ref="BH212:BH220" si="26">ROUND($K$113*$J$113,2)</f>
        <v>6316.48</v>
      </c>
      <c r="BI212" s="223" t="s">
        <v>1582</v>
      </c>
      <c r="BJ212" s="223" t="s">
        <v>1748</v>
      </c>
    </row>
    <row r="213" spans="1:62" s="217" customFormat="1" ht="17.25" customHeight="1">
      <c r="A213" s="218"/>
      <c r="B213" s="307"/>
      <c r="C213" s="300"/>
      <c r="D213" s="298"/>
      <c r="E213" s="502" t="s">
        <v>1064</v>
      </c>
      <c r="F213" s="506"/>
      <c r="G213" s="506"/>
      <c r="H213" s="506"/>
      <c r="I213" s="307"/>
      <c r="J213" s="299">
        <v>0</v>
      </c>
      <c r="K213" s="503"/>
      <c r="L213" s="504"/>
      <c r="M213" s="505"/>
      <c r="N213" s="506"/>
      <c r="O213" s="506"/>
      <c r="P213" s="506"/>
      <c r="Q213" s="308"/>
      <c r="R213" s="292"/>
      <c r="S213" s="278"/>
      <c r="T213" s="279" t="s">
        <v>1515</v>
      </c>
      <c r="W213" s="280">
        <v>0</v>
      </c>
      <c r="X213" s="280">
        <f t="shared" si="19"/>
        <v>0</v>
      </c>
      <c r="Y213" s="280">
        <v>0</v>
      </c>
      <c r="Z213" s="281">
        <f t="shared" si="20"/>
        <v>0</v>
      </c>
      <c r="AO213" s="223" t="s">
        <v>1582</v>
      </c>
      <c r="AQ213" s="223" t="s">
        <v>1578</v>
      </c>
      <c r="AR213" s="223" t="s">
        <v>1536</v>
      </c>
      <c r="AV213" s="223" t="s">
        <v>1577</v>
      </c>
      <c r="BB213" s="251">
        <f t="shared" si="21"/>
        <v>6316.4845999999998</v>
      </c>
      <c r="BC213" s="251">
        <f t="shared" si="22"/>
        <v>0</v>
      </c>
      <c r="BD213" s="251">
        <f t="shared" si="23"/>
        <v>0</v>
      </c>
      <c r="BE213" s="251">
        <f t="shared" si="24"/>
        <v>0</v>
      </c>
      <c r="BF213" s="251">
        <f t="shared" si="25"/>
        <v>0</v>
      </c>
      <c r="BG213" s="223" t="s">
        <v>1501</v>
      </c>
      <c r="BH213" s="251">
        <f t="shared" si="26"/>
        <v>6316.48</v>
      </c>
      <c r="BI213" s="223" t="s">
        <v>1582</v>
      </c>
      <c r="BJ213" s="223" t="s">
        <v>1748</v>
      </c>
    </row>
    <row r="214" spans="1:62" s="217" customFormat="1" ht="17.25" customHeight="1">
      <c r="A214" s="218"/>
      <c r="B214" s="307"/>
      <c r="C214" s="300"/>
      <c r="D214" s="298"/>
      <c r="E214" s="502" t="s">
        <v>1065</v>
      </c>
      <c r="F214" s="506"/>
      <c r="G214" s="506"/>
      <c r="H214" s="506"/>
      <c r="I214" s="307"/>
      <c r="J214" s="299">
        <v>143</v>
      </c>
      <c r="K214" s="503"/>
      <c r="L214" s="504"/>
      <c r="M214" s="505"/>
      <c r="N214" s="506"/>
      <c r="O214" s="506"/>
      <c r="P214" s="506"/>
      <c r="Q214" s="308"/>
      <c r="R214" s="292"/>
      <c r="S214" s="278"/>
      <c r="T214" s="279" t="s">
        <v>1515</v>
      </c>
      <c r="W214" s="280">
        <v>0</v>
      </c>
      <c r="X214" s="280">
        <f t="shared" si="19"/>
        <v>0</v>
      </c>
      <c r="Y214" s="280">
        <v>0</v>
      </c>
      <c r="Z214" s="281">
        <f t="shared" si="20"/>
        <v>0</v>
      </c>
      <c r="AO214" s="223" t="s">
        <v>1582</v>
      </c>
      <c r="AQ214" s="223" t="s">
        <v>1578</v>
      </c>
      <c r="AR214" s="223" t="s">
        <v>1536</v>
      </c>
      <c r="AV214" s="223" t="s">
        <v>1577</v>
      </c>
      <c r="BB214" s="251">
        <f t="shared" si="21"/>
        <v>6316.4845999999998</v>
      </c>
      <c r="BC214" s="251">
        <f t="shared" si="22"/>
        <v>0</v>
      </c>
      <c r="BD214" s="251">
        <f t="shared" si="23"/>
        <v>0</v>
      </c>
      <c r="BE214" s="251">
        <f t="shared" si="24"/>
        <v>0</v>
      </c>
      <c r="BF214" s="251">
        <f t="shared" si="25"/>
        <v>0</v>
      </c>
      <c r="BG214" s="223" t="s">
        <v>1501</v>
      </c>
      <c r="BH214" s="251">
        <f t="shared" si="26"/>
        <v>6316.48</v>
      </c>
      <c r="BI214" s="223" t="s">
        <v>1582</v>
      </c>
      <c r="BJ214" s="223" t="s">
        <v>1748</v>
      </c>
    </row>
    <row r="215" spans="1:62" s="217" customFormat="1" ht="17.25" customHeight="1">
      <c r="A215" s="218"/>
      <c r="B215" s="307"/>
      <c r="C215" s="300"/>
      <c r="D215" s="298"/>
      <c r="E215" s="502" t="s">
        <v>1066</v>
      </c>
      <c r="F215" s="506"/>
      <c r="G215" s="506"/>
      <c r="H215" s="506"/>
      <c r="I215" s="307"/>
      <c r="J215" s="299">
        <v>155.1</v>
      </c>
      <c r="K215" s="503"/>
      <c r="L215" s="504"/>
      <c r="M215" s="505"/>
      <c r="N215" s="506"/>
      <c r="O215" s="506"/>
      <c r="P215" s="506"/>
      <c r="Q215" s="308"/>
      <c r="R215" s="292"/>
      <c r="S215" s="278"/>
      <c r="T215" s="279" t="s">
        <v>1515</v>
      </c>
      <c r="W215" s="280">
        <v>0</v>
      </c>
      <c r="X215" s="280">
        <f t="shared" si="19"/>
        <v>0</v>
      </c>
      <c r="Y215" s="280">
        <v>0</v>
      </c>
      <c r="Z215" s="281">
        <f t="shared" si="20"/>
        <v>0</v>
      </c>
      <c r="AO215" s="223" t="s">
        <v>1582</v>
      </c>
      <c r="AQ215" s="223" t="s">
        <v>1578</v>
      </c>
      <c r="AR215" s="223" t="s">
        <v>1536</v>
      </c>
      <c r="AV215" s="223" t="s">
        <v>1577</v>
      </c>
      <c r="BB215" s="251">
        <f t="shared" si="21"/>
        <v>6316.4845999999998</v>
      </c>
      <c r="BC215" s="251">
        <f t="shared" si="22"/>
        <v>0</v>
      </c>
      <c r="BD215" s="251">
        <f t="shared" si="23"/>
        <v>0</v>
      </c>
      <c r="BE215" s="251">
        <f t="shared" si="24"/>
        <v>0</v>
      </c>
      <c r="BF215" s="251">
        <f t="shared" si="25"/>
        <v>0</v>
      </c>
      <c r="BG215" s="223" t="s">
        <v>1501</v>
      </c>
      <c r="BH215" s="251">
        <f t="shared" si="26"/>
        <v>6316.48</v>
      </c>
      <c r="BI215" s="223" t="s">
        <v>1582</v>
      </c>
      <c r="BJ215" s="223" t="s">
        <v>1748</v>
      </c>
    </row>
    <row r="216" spans="1:62" s="217" customFormat="1" ht="17.25" customHeight="1">
      <c r="A216" s="218"/>
      <c r="B216" s="307"/>
      <c r="C216" s="300"/>
      <c r="D216" s="298"/>
      <c r="E216" s="502" t="s">
        <v>1067</v>
      </c>
      <c r="F216" s="506"/>
      <c r="G216" s="506"/>
      <c r="H216" s="506"/>
      <c r="I216" s="307"/>
      <c r="J216" s="299">
        <v>89.1</v>
      </c>
      <c r="K216" s="503"/>
      <c r="L216" s="504"/>
      <c r="M216" s="505"/>
      <c r="N216" s="506"/>
      <c r="O216" s="506"/>
      <c r="P216" s="506"/>
      <c r="Q216" s="308"/>
      <c r="R216" s="292"/>
      <c r="S216" s="278"/>
      <c r="T216" s="279" t="s">
        <v>1515</v>
      </c>
      <c r="W216" s="280">
        <v>0</v>
      </c>
      <c r="X216" s="280">
        <f t="shared" si="19"/>
        <v>0</v>
      </c>
      <c r="Y216" s="280">
        <v>0</v>
      </c>
      <c r="Z216" s="281">
        <f t="shared" si="20"/>
        <v>0</v>
      </c>
      <c r="AO216" s="223" t="s">
        <v>1582</v>
      </c>
      <c r="AQ216" s="223" t="s">
        <v>1578</v>
      </c>
      <c r="AR216" s="223" t="s">
        <v>1536</v>
      </c>
      <c r="AV216" s="223" t="s">
        <v>1577</v>
      </c>
      <c r="BB216" s="251">
        <f t="shared" si="21"/>
        <v>6316.4845999999998</v>
      </c>
      <c r="BC216" s="251">
        <f t="shared" si="22"/>
        <v>0</v>
      </c>
      <c r="BD216" s="251">
        <f t="shared" si="23"/>
        <v>0</v>
      </c>
      <c r="BE216" s="251">
        <f t="shared" si="24"/>
        <v>0</v>
      </c>
      <c r="BF216" s="251">
        <f t="shared" si="25"/>
        <v>0</v>
      </c>
      <c r="BG216" s="223" t="s">
        <v>1501</v>
      </c>
      <c r="BH216" s="251">
        <f t="shared" si="26"/>
        <v>6316.48</v>
      </c>
      <c r="BI216" s="223" t="s">
        <v>1582</v>
      </c>
      <c r="BJ216" s="223" t="s">
        <v>1748</v>
      </c>
    </row>
    <row r="217" spans="1:62" s="217" customFormat="1" ht="17.25" customHeight="1">
      <c r="A217" s="218"/>
      <c r="B217" s="307"/>
      <c r="C217" s="300"/>
      <c r="D217" s="298"/>
      <c r="E217" s="502" t="s">
        <v>1068</v>
      </c>
      <c r="F217" s="506"/>
      <c r="G217" s="506"/>
      <c r="H217" s="506"/>
      <c r="I217" s="307"/>
      <c r="J217" s="299">
        <v>10.125</v>
      </c>
      <c r="K217" s="503"/>
      <c r="L217" s="504"/>
      <c r="M217" s="505"/>
      <c r="N217" s="506"/>
      <c r="O217" s="506"/>
      <c r="P217" s="506"/>
      <c r="Q217" s="308"/>
      <c r="R217" s="292"/>
      <c r="S217" s="278"/>
      <c r="T217" s="279" t="s">
        <v>1515</v>
      </c>
      <c r="W217" s="280">
        <v>0</v>
      </c>
      <c r="X217" s="280">
        <f t="shared" si="19"/>
        <v>0</v>
      </c>
      <c r="Y217" s="280">
        <v>0</v>
      </c>
      <c r="Z217" s="281">
        <f t="shared" si="20"/>
        <v>0</v>
      </c>
      <c r="AO217" s="223" t="s">
        <v>1582</v>
      </c>
      <c r="AQ217" s="223" t="s">
        <v>1578</v>
      </c>
      <c r="AR217" s="223" t="s">
        <v>1536</v>
      </c>
      <c r="AV217" s="223" t="s">
        <v>1577</v>
      </c>
      <c r="BB217" s="251">
        <f t="shared" si="21"/>
        <v>6316.4845999999998</v>
      </c>
      <c r="BC217" s="251">
        <f t="shared" si="22"/>
        <v>0</v>
      </c>
      <c r="BD217" s="251">
        <f t="shared" si="23"/>
        <v>0</v>
      </c>
      <c r="BE217" s="251">
        <f t="shared" si="24"/>
        <v>0</v>
      </c>
      <c r="BF217" s="251">
        <f t="shared" si="25"/>
        <v>0</v>
      </c>
      <c r="BG217" s="223" t="s">
        <v>1501</v>
      </c>
      <c r="BH217" s="251">
        <f t="shared" si="26"/>
        <v>6316.48</v>
      </c>
      <c r="BI217" s="223" t="s">
        <v>1582</v>
      </c>
      <c r="BJ217" s="223" t="s">
        <v>1748</v>
      </c>
    </row>
    <row r="218" spans="1:62" s="217" customFormat="1" ht="17.25" customHeight="1">
      <c r="A218" s="218"/>
      <c r="B218" s="307"/>
      <c r="C218" s="300"/>
      <c r="D218" s="298"/>
      <c r="E218" s="502" t="s">
        <v>741</v>
      </c>
      <c r="F218" s="506"/>
      <c r="G218" s="506"/>
      <c r="H218" s="506"/>
      <c r="I218" s="307"/>
      <c r="J218" s="299">
        <v>397.32499999999999</v>
      </c>
      <c r="K218" s="503"/>
      <c r="L218" s="504"/>
      <c r="M218" s="505"/>
      <c r="N218" s="506"/>
      <c r="O218" s="506"/>
      <c r="P218" s="506"/>
      <c r="Q218" s="308"/>
      <c r="R218" s="292"/>
      <c r="S218" s="278"/>
      <c r="T218" s="279" t="s">
        <v>1515</v>
      </c>
      <c r="W218" s="280">
        <v>0</v>
      </c>
      <c r="X218" s="280">
        <f t="shared" si="19"/>
        <v>0</v>
      </c>
      <c r="Y218" s="280">
        <v>0</v>
      </c>
      <c r="Z218" s="281">
        <f t="shared" si="20"/>
        <v>0</v>
      </c>
      <c r="AO218" s="223" t="s">
        <v>1582</v>
      </c>
      <c r="AQ218" s="223" t="s">
        <v>1578</v>
      </c>
      <c r="AR218" s="223" t="s">
        <v>1536</v>
      </c>
      <c r="AV218" s="223" t="s">
        <v>1577</v>
      </c>
      <c r="BB218" s="251">
        <f t="shared" si="21"/>
        <v>6316.4845999999998</v>
      </c>
      <c r="BC218" s="251">
        <f t="shared" si="22"/>
        <v>0</v>
      </c>
      <c r="BD218" s="251">
        <f t="shared" si="23"/>
        <v>0</v>
      </c>
      <c r="BE218" s="251">
        <f t="shared" si="24"/>
        <v>0</v>
      </c>
      <c r="BF218" s="251">
        <f t="shared" si="25"/>
        <v>0</v>
      </c>
      <c r="BG218" s="223" t="s">
        <v>1501</v>
      </c>
      <c r="BH218" s="251">
        <f t="shared" si="26"/>
        <v>6316.48</v>
      </c>
      <c r="BI218" s="223" t="s">
        <v>1582</v>
      </c>
      <c r="BJ218" s="223" t="s">
        <v>1748</v>
      </c>
    </row>
    <row r="219" spans="1:62" s="217" customFormat="1" ht="17.25" customHeight="1">
      <c r="A219" s="218"/>
      <c r="B219" s="307"/>
      <c r="C219" s="300"/>
      <c r="D219" s="298"/>
      <c r="E219" s="502" t="s">
        <v>1069</v>
      </c>
      <c r="F219" s="506"/>
      <c r="G219" s="506"/>
      <c r="H219" s="506"/>
      <c r="I219" s="307"/>
      <c r="J219" s="299">
        <v>59.594999999999999</v>
      </c>
      <c r="K219" s="503"/>
      <c r="L219" s="504"/>
      <c r="M219" s="505"/>
      <c r="N219" s="506"/>
      <c r="O219" s="506"/>
      <c r="P219" s="506"/>
      <c r="Q219" s="308"/>
      <c r="R219" s="292"/>
      <c r="S219" s="278"/>
      <c r="T219" s="279" t="s">
        <v>1515</v>
      </c>
      <c r="W219" s="280">
        <v>0</v>
      </c>
      <c r="X219" s="280">
        <f t="shared" si="19"/>
        <v>0</v>
      </c>
      <c r="Y219" s="280">
        <v>0</v>
      </c>
      <c r="Z219" s="281">
        <f t="shared" si="20"/>
        <v>0</v>
      </c>
      <c r="AO219" s="223" t="s">
        <v>1582</v>
      </c>
      <c r="AQ219" s="223" t="s">
        <v>1578</v>
      </c>
      <c r="AR219" s="223" t="s">
        <v>1536</v>
      </c>
      <c r="AV219" s="223" t="s">
        <v>1577</v>
      </c>
      <c r="BB219" s="251">
        <f t="shared" si="21"/>
        <v>6316.4845999999998</v>
      </c>
      <c r="BC219" s="251">
        <f t="shared" si="22"/>
        <v>0</v>
      </c>
      <c r="BD219" s="251">
        <f t="shared" si="23"/>
        <v>0</v>
      </c>
      <c r="BE219" s="251">
        <f t="shared" si="24"/>
        <v>0</v>
      </c>
      <c r="BF219" s="251">
        <f t="shared" si="25"/>
        <v>0</v>
      </c>
      <c r="BG219" s="223" t="s">
        <v>1501</v>
      </c>
      <c r="BH219" s="251">
        <f t="shared" si="26"/>
        <v>6316.48</v>
      </c>
      <c r="BI219" s="223" t="s">
        <v>1582</v>
      </c>
      <c r="BJ219" s="223" t="s">
        <v>1748</v>
      </c>
    </row>
    <row r="220" spans="1:62" s="217" customFormat="1" ht="21.75" customHeight="1">
      <c r="A220" s="218"/>
      <c r="B220" s="307"/>
      <c r="C220" s="300"/>
      <c r="D220" s="298"/>
      <c r="E220" s="502" t="s">
        <v>1070</v>
      </c>
      <c r="F220" s="506"/>
      <c r="G220" s="506"/>
      <c r="H220" s="506"/>
      <c r="I220" s="307"/>
      <c r="J220" s="299">
        <v>59.6</v>
      </c>
      <c r="K220" s="503"/>
      <c r="L220" s="504"/>
      <c r="M220" s="505"/>
      <c r="N220" s="506"/>
      <c r="O220" s="506"/>
      <c r="P220" s="506"/>
      <c r="Q220" s="308"/>
      <c r="R220" s="292"/>
      <c r="S220" s="278"/>
      <c r="T220" s="279" t="s">
        <v>1515</v>
      </c>
      <c r="W220" s="280">
        <v>0</v>
      </c>
      <c r="X220" s="280">
        <f t="shared" si="19"/>
        <v>0</v>
      </c>
      <c r="Y220" s="280">
        <v>0</v>
      </c>
      <c r="Z220" s="281">
        <f t="shared" si="20"/>
        <v>0</v>
      </c>
      <c r="AO220" s="223" t="s">
        <v>1582</v>
      </c>
      <c r="AQ220" s="223" t="s">
        <v>1578</v>
      </c>
      <c r="AR220" s="223" t="s">
        <v>1536</v>
      </c>
      <c r="AV220" s="223" t="s">
        <v>1577</v>
      </c>
      <c r="BB220" s="251">
        <f t="shared" si="21"/>
        <v>6316.4845999999998</v>
      </c>
      <c r="BC220" s="251">
        <f t="shared" si="22"/>
        <v>0</v>
      </c>
      <c r="BD220" s="251">
        <f t="shared" si="23"/>
        <v>0</v>
      </c>
      <c r="BE220" s="251">
        <f t="shared" si="24"/>
        <v>0</v>
      </c>
      <c r="BF220" s="251">
        <f t="shared" si="25"/>
        <v>0</v>
      </c>
      <c r="BG220" s="223" t="s">
        <v>1501</v>
      </c>
      <c r="BH220" s="251">
        <f t="shared" si="26"/>
        <v>6316.48</v>
      </c>
      <c r="BI220" s="223" t="s">
        <v>1582</v>
      </c>
      <c r="BJ220" s="223" t="s">
        <v>1748</v>
      </c>
    </row>
    <row r="221" spans="1:62" s="265" customFormat="1" ht="21" customHeight="1">
      <c r="A221" s="264"/>
      <c r="C221" s="272" t="s">
        <v>1071</v>
      </c>
      <c r="K221" s="338"/>
      <c r="L221" s="338"/>
      <c r="M221" s="447">
        <f>M222+SUM(M236:P239)+M258+M259</f>
        <v>55695.014999999999</v>
      </c>
      <c r="N221" s="448"/>
      <c r="O221" s="448"/>
      <c r="P221" s="448"/>
      <c r="R221" s="264"/>
      <c r="S221" s="267"/>
      <c r="V221" s="268">
        <f>SUM($V$113:$V$182)</f>
        <v>0</v>
      </c>
      <c r="X221" s="268">
        <f>SUM($X$113:$X$182)</f>
        <v>0</v>
      </c>
      <c r="Z221" s="269">
        <f>SUM($Z$113:$Z$182)</f>
        <v>0</v>
      </c>
      <c r="AO221" s="270" t="s">
        <v>1536</v>
      </c>
      <c r="AQ221" s="270" t="s">
        <v>1530</v>
      </c>
      <c r="AR221" s="270" t="s">
        <v>1501</v>
      </c>
      <c r="AV221" s="270" t="s">
        <v>1577</v>
      </c>
      <c r="BH221" s="271">
        <f>SUM($BH$113:$BH$182)</f>
        <v>6316.48</v>
      </c>
    </row>
    <row r="222" spans="1:62" s="217" customFormat="1" ht="32.25" customHeight="1">
      <c r="A222" s="218"/>
      <c r="B222" s="275">
        <v>21</v>
      </c>
      <c r="C222" s="288" t="s">
        <v>1578</v>
      </c>
      <c r="D222" s="283" t="s">
        <v>1072</v>
      </c>
      <c r="E222" s="510" t="s">
        <v>1073</v>
      </c>
      <c r="F222" s="511"/>
      <c r="G222" s="511"/>
      <c r="H222" s="511"/>
      <c r="I222" s="275" t="s">
        <v>2077</v>
      </c>
      <c r="J222" s="284">
        <v>171.28</v>
      </c>
      <c r="K222" s="497">
        <v>131.19999999999999</v>
      </c>
      <c r="L222" s="498"/>
      <c r="M222" s="499">
        <f>J222*K222</f>
        <v>22471.935999999998</v>
      </c>
      <c r="N222" s="500"/>
      <c r="O222" s="500"/>
      <c r="P222" s="501"/>
      <c r="Q222" s="99" t="s">
        <v>1595</v>
      </c>
      <c r="R222" s="218"/>
      <c r="S222" s="278"/>
      <c r="T222" s="279" t="s">
        <v>1515</v>
      </c>
      <c r="W222" s="280">
        <v>0</v>
      </c>
      <c r="X222" s="280">
        <f t="shared" ref="X222:X288" si="27">$W$113*$J$113</f>
        <v>0</v>
      </c>
      <c r="Y222" s="280">
        <v>0</v>
      </c>
      <c r="Z222" s="281">
        <f t="shared" ref="Z222:Z288" si="28">$Y$113*$J$113</f>
        <v>0</v>
      </c>
      <c r="AO222" s="223" t="s">
        <v>1582</v>
      </c>
      <c r="AQ222" s="223" t="s">
        <v>1578</v>
      </c>
      <c r="AR222" s="223" t="s">
        <v>1536</v>
      </c>
      <c r="AV222" s="223" t="s">
        <v>1577</v>
      </c>
      <c r="BB222" s="251">
        <f t="shared" ref="BB222:BB288" si="29">IF($T$113="základní",$M$113,0)</f>
        <v>6316.4845999999998</v>
      </c>
      <c r="BC222" s="251">
        <f t="shared" ref="BC222:BC288" si="30">IF($T$113="snížená",$M$113,0)</f>
        <v>0</v>
      </c>
      <c r="BD222" s="251">
        <f t="shared" ref="BD222:BD288" si="31">IF($T$113="zákl. přenesená",$M$113,0)</f>
        <v>0</v>
      </c>
      <c r="BE222" s="251">
        <f t="shared" ref="BE222:BE288" si="32">IF($T$113="sníž. přenesená",$M$113,0)</f>
        <v>0</v>
      </c>
      <c r="BF222" s="251">
        <f t="shared" ref="BF222:BF288" si="33">IF($T$113="nulová",$M$113,0)</f>
        <v>0</v>
      </c>
      <c r="BG222" s="223" t="s">
        <v>1501</v>
      </c>
      <c r="BH222" s="251">
        <f t="shared" ref="BH222:BH288" si="34">ROUND($K$113*$J$113,2)</f>
        <v>6316.48</v>
      </c>
      <c r="BI222" s="223" t="s">
        <v>1582</v>
      </c>
      <c r="BJ222" s="223" t="s">
        <v>1748</v>
      </c>
    </row>
    <row r="223" spans="1:62" s="217" customFormat="1" ht="17.25" customHeight="1">
      <c r="A223" s="218"/>
      <c r="B223" s="307"/>
      <c r="C223" s="300"/>
      <c r="D223" s="298"/>
      <c r="E223" s="502" t="s">
        <v>1074</v>
      </c>
      <c r="F223" s="506"/>
      <c r="G223" s="506"/>
      <c r="H223" s="506"/>
      <c r="I223" s="307"/>
      <c r="J223" s="299">
        <v>16.5</v>
      </c>
      <c r="K223" s="503"/>
      <c r="L223" s="504"/>
      <c r="M223" s="505"/>
      <c r="N223" s="506"/>
      <c r="O223" s="506"/>
      <c r="P223" s="506"/>
      <c r="Q223" s="308"/>
      <c r="R223" s="292"/>
      <c r="S223" s="278"/>
      <c r="T223" s="279" t="s">
        <v>1515</v>
      </c>
      <c r="W223" s="280">
        <v>0</v>
      </c>
      <c r="X223" s="280">
        <f t="shared" si="27"/>
        <v>0</v>
      </c>
      <c r="Y223" s="280">
        <v>0</v>
      </c>
      <c r="Z223" s="281">
        <f t="shared" si="28"/>
        <v>0</v>
      </c>
      <c r="AO223" s="223" t="s">
        <v>1582</v>
      </c>
      <c r="AQ223" s="223" t="s">
        <v>1578</v>
      </c>
      <c r="AR223" s="223" t="s">
        <v>1536</v>
      </c>
      <c r="AV223" s="223" t="s">
        <v>1577</v>
      </c>
      <c r="BB223" s="251">
        <f t="shared" si="29"/>
        <v>6316.4845999999998</v>
      </c>
      <c r="BC223" s="251">
        <f t="shared" si="30"/>
        <v>0</v>
      </c>
      <c r="BD223" s="251">
        <f t="shared" si="31"/>
        <v>0</v>
      </c>
      <c r="BE223" s="251">
        <f t="shared" si="32"/>
        <v>0</v>
      </c>
      <c r="BF223" s="251">
        <f t="shared" si="33"/>
        <v>0</v>
      </c>
      <c r="BG223" s="223" t="s">
        <v>1501</v>
      </c>
      <c r="BH223" s="251">
        <f t="shared" si="34"/>
        <v>6316.48</v>
      </c>
      <c r="BI223" s="223" t="s">
        <v>1582</v>
      </c>
      <c r="BJ223" s="223" t="s">
        <v>1748</v>
      </c>
    </row>
    <row r="224" spans="1:62" s="217" customFormat="1" ht="17.25" customHeight="1">
      <c r="A224" s="218"/>
      <c r="B224" s="307"/>
      <c r="C224" s="300"/>
      <c r="D224" s="298"/>
      <c r="E224" s="502" t="s">
        <v>1075</v>
      </c>
      <c r="F224" s="506"/>
      <c r="G224" s="506"/>
      <c r="H224" s="506"/>
      <c r="I224" s="307"/>
      <c r="J224" s="299">
        <v>5.84</v>
      </c>
      <c r="K224" s="503"/>
      <c r="L224" s="504"/>
      <c r="M224" s="505"/>
      <c r="N224" s="506"/>
      <c r="O224" s="506"/>
      <c r="P224" s="506"/>
      <c r="Q224" s="308"/>
      <c r="R224" s="292"/>
      <c r="S224" s="278"/>
      <c r="T224" s="279" t="s">
        <v>1515</v>
      </c>
      <c r="W224" s="280">
        <v>0</v>
      </c>
      <c r="X224" s="280">
        <f t="shared" si="27"/>
        <v>0</v>
      </c>
      <c r="Y224" s="280">
        <v>0</v>
      </c>
      <c r="Z224" s="281">
        <f t="shared" si="28"/>
        <v>0</v>
      </c>
      <c r="AO224" s="223" t="s">
        <v>1582</v>
      </c>
      <c r="AQ224" s="223" t="s">
        <v>1578</v>
      </c>
      <c r="AR224" s="223" t="s">
        <v>1536</v>
      </c>
      <c r="AV224" s="223" t="s">
        <v>1577</v>
      </c>
      <c r="BB224" s="251">
        <f t="shared" si="29"/>
        <v>6316.4845999999998</v>
      </c>
      <c r="BC224" s="251">
        <f t="shared" si="30"/>
        <v>0</v>
      </c>
      <c r="BD224" s="251">
        <f t="shared" si="31"/>
        <v>0</v>
      </c>
      <c r="BE224" s="251">
        <f t="shared" si="32"/>
        <v>0</v>
      </c>
      <c r="BF224" s="251">
        <f t="shared" si="33"/>
        <v>0</v>
      </c>
      <c r="BG224" s="223" t="s">
        <v>1501</v>
      </c>
      <c r="BH224" s="251">
        <f t="shared" si="34"/>
        <v>6316.48</v>
      </c>
      <c r="BI224" s="223" t="s">
        <v>1582</v>
      </c>
      <c r="BJ224" s="223" t="s">
        <v>1748</v>
      </c>
    </row>
    <row r="225" spans="1:62" s="217" customFormat="1" ht="17.25" customHeight="1">
      <c r="A225" s="218"/>
      <c r="B225" s="307"/>
      <c r="C225" s="300"/>
      <c r="D225" s="298"/>
      <c r="E225" s="502" t="s">
        <v>1076</v>
      </c>
      <c r="F225" s="506"/>
      <c r="G225" s="506"/>
      <c r="H225" s="506"/>
      <c r="I225" s="307"/>
      <c r="J225" s="299">
        <v>74.497</v>
      </c>
      <c r="K225" s="503"/>
      <c r="L225" s="504"/>
      <c r="M225" s="505"/>
      <c r="N225" s="506"/>
      <c r="O225" s="506"/>
      <c r="P225" s="506"/>
      <c r="Q225" s="308"/>
      <c r="R225" s="292"/>
      <c r="S225" s="278"/>
      <c r="T225" s="279" t="s">
        <v>1515</v>
      </c>
      <c r="W225" s="280">
        <v>0</v>
      </c>
      <c r="X225" s="280">
        <f t="shared" si="27"/>
        <v>0</v>
      </c>
      <c r="Y225" s="280">
        <v>0</v>
      </c>
      <c r="Z225" s="281">
        <f t="shared" si="28"/>
        <v>0</v>
      </c>
      <c r="AO225" s="223" t="s">
        <v>1582</v>
      </c>
      <c r="AQ225" s="223" t="s">
        <v>1578</v>
      </c>
      <c r="AR225" s="223" t="s">
        <v>1536</v>
      </c>
      <c r="AV225" s="223" t="s">
        <v>1577</v>
      </c>
      <c r="BB225" s="251">
        <f t="shared" si="29"/>
        <v>6316.4845999999998</v>
      </c>
      <c r="BC225" s="251">
        <f t="shared" si="30"/>
        <v>0</v>
      </c>
      <c r="BD225" s="251">
        <f t="shared" si="31"/>
        <v>0</v>
      </c>
      <c r="BE225" s="251">
        <f t="shared" si="32"/>
        <v>0</v>
      </c>
      <c r="BF225" s="251">
        <f t="shared" si="33"/>
        <v>0</v>
      </c>
      <c r="BG225" s="223" t="s">
        <v>1501</v>
      </c>
      <c r="BH225" s="251">
        <f t="shared" si="34"/>
        <v>6316.48</v>
      </c>
      <c r="BI225" s="223" t="s">
        <v>1582</v>
      </c>
      <c r="BJ225" s="223" t="s">
        <v>1748</v>
      </c>
    </row>
    <row r="226" spans="1:62" s="217" customFormat="1" ht="17.25" customHeight="1">
      <c r="A226" s="218"/>
      <c r="B226" s="307"/>
      <c r="C226" s="300"/>
      <c r="D226" s="298"/>
      <c r="E226" s="502" t="s">
        <v>1077</v>
      </c>
      <c r="F226" s="506"/>
      <c r="G226" s="506"/>
      <c r="H226" s="506"/>
      <c r="I226" s="307"/>
      <c r="J226" s="299">
        <v>3.3</v>
      </c>
      <c r="K226" s="503"/>
      <c r="L226" s="504"/>
      <c r="M226" s="505"/>
      <c r="N226" s="506"/>
      <c r="O226" s="506"/>
      <c r="P226" s="506"/>
      <c r="Q226" s="308"/>
      <c r="R226" s="292"/>
      <c r="S226" s="278"/>
      <c r="T226" s="279" t="s">
        <v>1515</v>
      </c>
      <c r="W226" s="280">
        <v>0</v>
      </c>
      <c r="X226" s="280">
        <f t="shared" si="27"/>
        <v>0</v>
      </c>
      <c r="Y226" s="280">
        <v>0</v>
      </c>
      <c r="Z226" s="281">
        <f t="shared" si="28"/>
        <v>0</v>
      </c>
      <c r="AO226" s="223" t="s">
        <v>1582</v>
      </c>
      <c r="AQ226" s="223" t="s">
        <v>1578</v>
      </c>
      <c r="AR226" s="223" t="s">
        <v>1536</v>
      </c>
      <c r="AV226" s="223" t="s">
        <v>1577</v>
      </c>
      <c r="BB226" s="251">
        <f t="shared" si="29"/>
        <v>6316.4845999999998</v>
      </c>
      <c r="BC226" s="251">
        <f t="shared" si="30"/>
        <v>0</v>
      </c>
      <c r="BD226" s="251">
        <f t="shared" si="31"/>
        <v>0</v>
      </c>
      <c r="BE226" s="251">
        <f t="shared" si="32"/>
        <v>0</v>
      </c>
      <c r="BF226" s="251">
        <f t="shared" si="33"/>
        <v>0</v>
      </c>
      <c r="BG226" s="223" t="s">
        <v>1501</v>
      </c>
      <c r="BH226" s="251">
        <f t="shared" si="34"/>
        <v>6316.48</v>
      </c>
      <c r="BI226" s="223" t="s">
        <v>1582</v>
      </c>
      <c r="BJ226" s="223" t="s">
        <v>1748</v>
      </c>
    </row>
    <row r="227" spans="1:62" s="217" customFormat="1" ht="17.25" customHeight="1">
      <c r="A227" s="218"/>
      <c r="B227" s="307"/>
      <c r="C227" s="300"/>
      <c r="D227" s="298"/>
      <c r="E227" s="502" t="s">
        <v>1078</v>
      </c>
      <c r="F227" s="506"/>
      <c r="G227" s="506"/>
      <c r="H227" s="506"/>
      <c r="I227" s="307"/>
      <c r="J227" s="299">
        <v>63.45</v>
      </c>
      <c r="K227" s="503"/>
      <c r="L227" s="504"/>
      <c r="M227" s="505"/>
      <c r="N227" s="506"/>
      <c r="O227" s="506"/>
      <c r="P227" s="506"/>
      <c r="Q227" s="308"/>
      <c r="R227" s="292"/>
      <c r="S227" s="278"/>
      <c r="T227" s="279" t="s">
        <v>1515</v>
      </c>
      <c r="W227" s="280">
        <v>0</v>
      </c>
      <c r="X227" s="280">
        <f t="shared" si="27"/>
        <v>0</v>
      </c>
      <c r="Y227" s="280">
        <v>0</v>
      </c>
      <c r="Z227" s="281">
        <f t="shared" si="28"/>
        <v>0</v>
      </c>
      <c r="AO227" s="223" t="s">
        <v>1582</v>
      </c>
      <c r="AQ227" s="223" t="s">
        <v>1578</v>
      </c>
      <c r="AR227" s="223" t="s">
        <v>1536</v>
      </c>
      <c r="AV227" s="223" t="s">
        <v>1577</v>
      </c>
      <c r="BB227" s="251">
        <f t="shared" si="29"/>
        <v>6316.4845999999998</v>
      </c>
      <c r="BC227" s="251">
        <f t="shared" si="30"/>
        <v>0</v>
      </c>
      <c r="BD227" s="251">
        <f t="shared" si="31"/>
        <v>0</v>
      </c>
      <c r="BE227" s="251">
        <f t="shared" si="32"/>
        <v>0</v>
      </c>
      <c r="BF227" s="251">
        <f t="shared" si="33"/>
        <v>0</v>
      </c>
      <c r="BG227" s="223" t="s">
        <v>1501</v>
      </c>
      <c r="BH227" s="251">
        <f t="shared" si="34"/>
        <v>6316.48</v>
      </c>
      <c r="BI227" s="223" t="s">
        <v>1582</v>
      </c>
      <c r="BJ227" s="223" t="s">
        <v>1748</v>
      </c>
    </row>
    <row r="228" spans="1:62" s="217" customFormat="1" ht="17.25" customHeight="1">
      <c r="A228" s="218"/>
      <c r="B228" s="307"/>
      <c r="C228" s="300"/>
      <c r="D228" s="298"/>
      <c r="E228" s="502" t="s">
        <v>1079</v>
      </c>
      <c r="F228" s="506"/>
      <c r="G228" s="506"/>
      <c r="H228" s="506"/>
      <c r="I228" s="307"/>
      <c r="J228" s="299">
        <v>7.8</v>
      </c>
      <c r="K228" s="503"/>
      <c r="L228" s="504"/>
      <c r="M228" s="505"/>
      <c r="N228" s="506"/>
      <c r="O228" s="506"/>
      <c r="P228" s="506"/>
      <c r="Q228" s="308"/>
      <c r="R228" s="292"/>
      <c r="S228" s="278"/>
      <c r="T228" s="279" t="s">
        <v>1515</v>
      </c>
      <c r="W228" s="280">
        <v>0</v>
      </c>
      <c r="X228" s="280">
        <f t="shared" si="27"/>
        <v>0</v>
      </c>
      <c r="Y228" s="280">
        <v>0</v>
      </c>
      <c r="Z228" s="281">
        <f t="shared" si="28"/>
        <v>0</v>
      </c>
      <c r="AO228" s="223" t="s">
        <v>1582</v>
      </c>
      <c r="AQ228" s="223" t="s">
        <v>1578</v>
      </c>
      <c r="AR228" s="223" t="s">
        <v>1536</v>
      </c>
      <c r="AV228" s="223" t="s">
        <v>1577</v>
      </c>
      <c r="BB228" s="251">
        <f t="shared" si="29"/>
        <v>6316.4845999999998</v>
      </c>
      <c r="BC228" s="251">
        <f t="shared" si="30"/>
        <v>0</v>
      </c>
      <c r="BD228" s="251">
        <f t="shared" si="31"/>
        <v>0</v>
      </c>
      <c r="BE228" s="251">
        <f t="shared" si="32"/>
        <v>0</v>
      </c>
      <c r="BF228" s="251">
        <f t="shared" si="33"/>
        <v>0</v>
      </c>
      <c r="BG228" s="223" t="s">
        <v>1501</v>
      </c>
      <c r="BH228" s="251">
        <f t="shared" si="34"/>
        <v>6316.48</v>
      </c>
      <c r="BI228" s="223" t="s">
        <v>1582</v>
      </c>
      <c r="BJ228" s="223" t="s">
        <v>1748</v>
      </c>
    </row>
    <row r="229" spans="1:62" s="217" customFormat="1" ht="17.25" customHeight="1">
      <c r="A229" s="218"/>
      <c r="B229" s="307"/>
      <c r="C229" s="300"/>
      <c r="D229" s="298"/>
      <c r="E229" s="502" t="s">
        <v>1080</v>
      </c>
      <c r="F229" s="506"/>
      <c r="G229" s="506"/>
      <c r="H229" s="506"/>
      <c r="I229" s="307"/>
      <c r="J229" s="299">
        <v>50.737499999999997</v>
      </c>
      <c r="K229" s="503"/>
      <c r="L229" s="504"/>
      <c r="M229" s="505"/>
      <c r="N229" s="506"/>
      <c r="O229" s="506"/>
      <c r="P229" s="506"/>
      <c r="Q229" s="308"/>
      <c r="R229" s="292"/>
      <c r="S229" s="278"/>
      <c r="T229" s="279" t="s">
        <v>1515</v>
      </c>
      <c r="W229" s="280">
        <v>0</v>
      </c>
      <c r="X229" s="280">
        <f t="shared" si="27"/>
        <v>0</v>
      </c>
      <c r="Y229" s="280">
        <v>0</v>
      </c>
      <c r="Z229" s="281">
        <f t="shared" si="28"/>
        <v>0</v>
      </c>
      <c r="AO229" s="223" t="s">
        <v>1582</v>
      </c>
      <c r="AQ229" s="223" t="s">
        <v>1578</v>
      </c>
      <c r="AR229" s="223" t="s">
        <v>1536</v>
      </c>
      <c r="AV229" s="223" t="s">
        <v>1577</v>
      </c>
      <c r="BB229" s="251">
        <f t="shared" si="29"/>
        <v>6316.4845999999998</v>
      </c>
      <c r="BC229" s="251">
        <f t="shared" si="30"/>
        <v>0</v>
      </c>
      <c r="BD229" s="251">
        <f t="shared" si="31"/>
        <v>0</v>
      </c>
      <c r="BE229" s="251">
        <f t="shared" si="32"/>
        <v>0</v>
      </c>
      <c r="BF229" s="251">
        <f t="shared" si="33"/>
        <v>0</v>
      </c>
      <c r="BG229" s="223" t="s">
        <v>1501</v>
      </c>
      <c r="BH229" s="251">
        <f t="shared" si="34"/>
        <v>6316.48</v>
      </c>
      <c r="BI229" s="223" t="s">
        <v>1582</v>
      </c>
      <c r="BJ229" s="223" t="s">
        <v>1748</v>
      </c>
    </row>
    <row r="230" spans="1:62" s="217" customFormat="1" ht="17.25" customHeight="1">
      <c r="A230" s="218"/>
      <c r="B230" s="307"/>
      <c r="C230" s="300"/>
      <c r="D230" s="298"/>
      <c r="E230" s="502" t="s">
        <v>1081</v>
      </c>
      <c r="F230" s="506"/>
      <c r="G230" s="506"/>
      <c r="H230" s="506"/>
      <c r="I230" s="307"/>
      <c r="J230" s="299">
        <v>3.96</v>
      </c>
      <c r="K230" s="503"/>
      <c r="L230" s="504"/>
      <c r="M230" s="505"/>
      <c r="N230" s="506"/>
      <c r="O230" s="506"/>
      <c r="P230" s="506"/>
      <c r="Q230" s="308"/>
      <c r="R230" s="292"/>
      <c r="S230" s="278"/>
      <c r="T230" s="279" t="s">
        <v>1515</v>
      </c>
      <c r="W230" s="280">
        <v>0</v>
      </c>
      <c r="X230" s="280">
        <f t="shared" si="27"/>
        <v>0</v>
      </c>
      <c r="Y230" s="280">
        <v>0</v>
      </c>
      <c r="Z230" s="281">
        <f t="shared" si="28"/>
        <v>0</v>
      </c>
      <c r="AO230" s="223" t="s">
        <v>1582</v>
      </c>
      <c r="AQ230" s="223" t="s">
        <v>1578</v>
      </c>
      <c r="AR230" s="223" t="s">
        <v>1536</v>
      </c>
      <c r="AV230" s="223" t="s">
        <v>1577</v>
      </c>
      <c r="BB230" s="251">
        <f t="shared" si="29"/>
        <v>6316.4845999999998</v>
      </c>
      <c r="BC230" s="251">
        <f t="shared" si="30"/>
        <v>0</v>
      </c>
      <c r="BD230" s="251">
        <f t="shared" si="31"/>
        <v>0</v>
      </c>
      <c r="BE230" s="251">
        <f t="shared" si="32"/>
        <v>0</v>
      </c>
      <c r="BF230" s="251">
        <f t="shared" si="33"/>
        <v>0</v>
      </c>
      <c r="BG230" s="223" t="s">
        <v>1501</v>
      </c>
      <c r="BH230" s="251">
        <f t="shared" si="34"/>
        <v>6316.48</v>
      </c>
      <c r="BI230" s="223" t="s">
        <v>1582</v>
      </c>
      <c r="BJ230" s="223" t="s">
        <v>1748</v>
      </c>
    </row>
    <row r="231" spans="1:62" s="217" customFormat="1" ht="17.25" customHeight="1">
      <c r="A231" s="218"/>
      <c r="B231" s="307"/>
      <c r="C231" s="300"/>
      <c r="D231" s="298"/>
      <c r="E231" s="502" t="s">
        <v>1082</v>
      </c>
      <c r="F231" s="506"/>
      <c r="G231" s="506"/>
      <c r="H231" s="506"/>
      <c r="I231" s="307"/>
      <c r="J231" s="299">
        <v>92.862499999999997</v>
      </c>
      <c r="K231" s="503"/>
      <c r="L231" s="504"/>
      <c r="M231" s="505"/>
      <c r="N231" s="506"/>
      <c r="O231" s="506"/>
      <c r="P231" s="506"/>
      <c r="Q231" s="308"/>
      <c r="R231" s="292"/>
      <c r="S231" s="278"/>
      <c r="T231" s="279" t="s">
        <v>1515</v>
      </c>
      <c r="W231" s="280">
        <v>0</v>
      </c>
      <c r="X231" s="280">
        <f t="shared" si="27"/>
        <v>0</v>
      </c>
      <c r="Y231" s="280">
        <v>0</v>
      </c>
      <c r="Z231" s="281">
        <f t="shared" si="28"/>
        <v>0</v>
      </c>
      <c r="AO231" s="223" t="s">
        <v>1582</v>
      </c>
      <c r="AQ231" s="223" t="s">
        <v>1578</v>
      </c>
      <c r="AR231" s="223" t="s">
        <v>1536</v>
      </c>
      <c r="AV231" s="223" t="s">
        <v>1577</v>
      </c>
      <c r="BB231" s="251">
        <f t="shared" si="29"/>
        <v>6316.4845999999998</v>
      </c>
      <c r="BC231" s="251">
        <f t="shared" si="30"/>
        <v>0</v>
      </c>
      <c r="BD231" s="251">
        <f t="shared" si="31"/>
        <v>0</v>
      </c>
      <c r="BE231" s="251">
        <f t="shared" si="32"/>
        <v>0</v>
      </c>
      <c r="BF231" s="251">
        <f t="shared" si="33"/>
        <v>0</v>
      </c>
      <c r="BG231" s="223" t="s">
        <v>1501</v>
      </c>
      <c r="BH231" s="251">
        <f t="shared" si="34"/>
        <v>6316.48</v>
      </c>
      <c r="BI231" s="223" t="s">
        <v>1582</v>
      </c>
      <c r="BJ231" s="223" t="s">
        <v>1748</v>
      </c>
    </row>
    <row r="232" spans="1:62" s="217" customFormat="1" ht="17.25" customHeight="1">
      <c r="A232" s="218"/>
      <c r="B232" s="307"/>
      <c r="C232" s="300"/>
      <c r="D232" s="298"/>
      <c r="E232" s="502" t="s">
        <v>1083</v>
      </c>
      <c r="F232" s="506"/>
      <c r="G232" s="506"/>
      <c r="H232" s="506"/>
      <c r="I232" s="307"/>
      <c r="J232" s="299">
        <v>12.096</v>
      </c>
      <c r="K232" s="503"/>
      <c r="L232" s="504"/>
      <c r="M232" s="505"/>
      <c r="N232" s="506"/>
      <c r="O232" s="506"/>
      <c r="P232" s="506"/>
      <c r="Q232" s="308"/>
      <c r="R232" s="292"/>
      <c r="S232" s="278"/>
      <c r="T232" s="279" t="s">
        <v>1515</v>
      </c>
      <c r="W232" s="280">
        <v>0</v>
      </c>
      <c r="X232" s="280">
        <f t="shared" si="27"/>
        <v>0</v>
      </c>
      <c r="Y232" s="280">
        <v>0</v>
      </c>
      <c r="Z232" s="281">
        <f t="shared" si="28"/>
        <v>0</v>
      </c>
      <c r="AO232" s="223" t="s">
        <v>1582</v>
      </c>
      <c r="AQ232" s="223" t="s">
        <v>1578</v>
      </c>
      <c r="AR232" s="223" t="s">
        <v>1536</v>
      </c>
      <c r="AV232" s="223" t="s">
        <v>1577</v>
      </c>
      <c r="BB232" s="251">
        <f t="shared" si="29"/>
        <v>6316.4845999999998</v>
      </c>
      <c r="BC232" s="251">
        <f t="shared" si="30"/>
        <v>0</v>
      </c>
      <c r="BD232" s="251">
        <f t="shared" si="31"/>
        <v>0</v>
      </c>
      <c r="BE232" s="251">
        <f t="shared" si="32"/>
        <v>0</v>
      </c>
      <c r="BF232" s="251">
        <f t="shared" si="33"/>
        <v>0</v>
      </c>
      <c r="BG232" s="223" t="s">
        <v>1501</v>
      </c>
      <c r="BH232" s="251">
        <f t="shared" si="34"/>
        <v>6316.48</v>
      </c>
      <c r="BI232" s="223" t="s">
        <v>1582</v>
      </c>
      <c r="BJ232" s="223" t="s">
        <v>1748</v>
      </c>
    </row>
    <row r="233" spans="1:62" s="217" customFormat="1" ht="17.25" customHeight="1">
      <c r="A233" s="218"/>
      <c r="B233" s="307"/>
      <c r="C233" s="300"/>
      <c r="D233" s="298"/>
      <c r="E233" s="502" t="s">
        <v>1084</v>
      </c>
      <c r="F233" s="506"/>
      <c r="G233" s="506"/>
      <c r="H233" s="506"/>
      <c r="I233" s="307"/>
      <c r="J233" s="299">
        <v>11.5258</v>
      </c>
      <c r="K233" s="503"/>
      <c r="L233" s="504"/>
      <c r="M233" s="505"/>
      <c r="N233" s="506"/>
      <c r="O233" s="506"/>
      <c r="P233" s="506"/>
      <c r="Q233" s="308"/>
      <c r="R233" s="292"/>
      <c r="S233" s="278"/>
      <c r="T233" s="279" t="s">
        <v>1515</v>
      </c>
      <c r="W233" s="280">
        <v>0</v>
      </c>
      <c r="X233" s="280">
        <f t="shared" si="27"/>
        <v>0</v>
      </c>
      <c r="Y233" s="280">
        <v>0</v>
      </c>
      <c r="Z233" s="281">
        <f t="shared" si="28"/>
        <v>0</v>
      </c>
      <c r="AO233" s="223" t="s">
        <v>1582</v>
      </c>
      <c r="AQ233" s="223" t="s">
        <v>1578</v>
      </c>
      <c r="AR233" s="223" t="s">
        <v>1536</v>
      </c>
      <c r="AV233" s="223" t="s">
        <v>1577</v>
      </c>
      <c r="BB233" s="251">
        <f t="shared" si="29"/>
        <v>6316.4845999999998</v>
      </c>
      <c r="BC233" s="251">
        <f t="shared" si="30"/>
        <v>0</v>
      </c>
      <c r="BD233" s="251">
        <f t="shared" si="31"/>
        <v>0</v>
      </c>
      <c r="BE233" s="251">
        <f t="shared" si="32"/>
        <v>0</v>
      </c>
      <c r="BF233" s="251">
        <f t="shared" si="33"/>
        <v>0</v>
      </c>
      <c r="BG233" s="223" t="s">
        <v>1501</v>
      </c>
      <c r="BH233" s="251">
        <f t="shared" si="34"/>
        <v>6316.48</v>
      </c>
      <c r="BI233" s="223" t="s">
        <v>1582</v>
      </c>
      <c r="BJ233" s="223" t="s">
        <v>1748</v>
      </c>
    </row>
    <row r="234" spans="1:62" s="217" customFormat="1" ht="17.25" customHeight="1">
      <c r="A234" s="218"/>
      <c r="B234" s="307"/>
      <c r="C234" s="300"/>
      <c r="D234" s="298"/>
      <c r="E234" s="502" t="s">
        <v>741</v>
      </c>
      <c r="F234" s="506"/>
      <c r="G234" s="506"/>
      <c r="H234" s="506"/>
      <c r="I234" s="307"/>
      <c r="J234" s="299">
        <v>342.57</v>
      </c>
      <c r="K234" s="503"/>
      <c r="L234" s="504"/>
      <c r="M234" s="505"/>
      <c r="N234" s="506"/>
      <c r="O234" s="506"/>
      <c r="P234" s="506"/>
      <c r="Q234" s="308"/>
      <c r="R234" s="292"/>
      <c r="S234" s="278"/>
      <c r="T234" s="279" t="s">
        <v>1515</v>
      </c>
      <c r="W234" s="280">
        <v>0</v>
      </c>
      <c r="X234" s="280">
        <f t="shared" si="27"/>
        <v>0</v>
      </c>
      <c r="Y234" s="280">
        <v>0</v>
      </c>
      <c r="Z234" s="281">
        <f t="shared" si="28"/>
        <v>0</v>
      </c>
      <c r="AO234" s="223" t="s">
        <v>1582</v>
      </c>
      <c r="AQ234" s="223" t="s">
        <v>1578</v>
      </c>
      <c r="AR234" s="223" t="s">
        <v>1536</v>
      </c>
      <c r="AV234" s="223" t="s">
        <v>1577</v>
      </c>
      <c r="BB234" s="251">
        <f t="shared" si="29"/>
        <v>6316.4845999999998</v>
      </c>
      <c r="BC234" s="251">
        <f t="shared" si="30"/>
        <v>0</v>
      </c>
      <c r="BD234" s="251">
        <f t="shared" si="31"/>
        <v>0</v>
      </c>
      <c r="BE234" s="251">
        <f t="shared" si="32"/>
        <v>0</v>
      </c>
      <c r="BF234" s="251">
        <f t="shared" si="33"/>
        <v>0</v>
      </c>
      <c r="BG234" s="223" t="s">
        <v>1501</v>
      </c>
      <c r="BH234" s="251">
        <f t="shared" si="34"/>
        <v>6316.48</v>
      </c>
      <c r="BI234" s="223" t="s">
        <v>1582</v>
      </c>
      <c r="BJ234" s="223" t="s">
        <v>1748</v>
      </c>
    </row>
    <row r="235" spans="1:62" s="217" customFormat="1" ht="17.25" customHeight="1">
      <c r="A235" s="218"/>
      <c r="B235" s="307"/>
      <c r="C235" s="300"/>
      <c r="D235" s="298"/>
      <c r="E235" s="502" t="s">
        <v>1085</v>
      </c>
      <c r="F235" s="506"/>
      <c r="G235" s="506"/>
      <c r="H235" s="506"/>
      <c r="I235" s="307"/>
      <c r="J235" s="299">
        <v>171.28</v>
      </c>
      <c r="K235" s="503"/>
      <c r="L235" s="504"/>
      <c r="M235" s="505"/>
      <c r="N235" s="506"/>
      <c r="O235" s="506"/>
      <c r="P235" s="506"/>
      <c r="Q235" s="308"/>
      <c r="R235" s="292"/>
      <c r="S235" s="278"/>
      <c r="T235" s="279" t="s">
        <v>1515</v>
      </c>
      <c r="W235" s="280">
        <v>0</v>
      </c>
      <c r="X235" s="280">
        <f t="shared" si="27"/>
        <v>0</v>
      </c>
      <c r="Y235" s="280">
        <v>0</v>
      </c>
      <c r="Z235" s="281">
        <f t="shared" si="28"/>
        <v>0</v>
      </c>
      <c r="AO235" s="223" t="s">
        <v>1582</v>
      </c>
      <c r="AQ235" s="223" t="s">
        <v>1578</v>
      </c>
      <c r="AR235" s="223" t="s">
        <v>1536</v>
      </c>
      <c r="AV235" s="223" t="s">
        <v>1577</v>
      </c>
      <c r="BB235" s="251">
        <f t="shared" si="29"/>
        <v>6316.4845999999998</v>
      </c>
      <c r="BC235" s="251">
        <f t="shared" si="30"/>
        <v>0</v>
      </c>
      <c r="BD235" s="251">
        <f t="shared" si="31"/>
        <v>0</v>
      </c>
      <c r="BE235" s="251">
        <f t="shared" si="32"/>
        <v>0</v>
      </c>
      <c r="BF235" s="251">
        <f t="shared" si="33"/>
        <v>0</v>
      </c>
      <c r="BG235" s="223" t="s">
        <v>1501</v>
      </c>
      <c r="BH235" s="251">
        <f t="shared" si="34"/>
        <v>6316.48</v>
      </c>
      <c r="BI235" s="223" t="s">
        <v>1582</v>
      </c>
      <c r="BJ235" s="223" t="s">
        <v>1748</v>
      </c>
    </row>
    <row r="236" spans="1:62" s="217" customFormat="1" ht="30.75" customHeight="1">
      <c r="A236" s="218"/>
      <c r="B236" s="275">
        <v>22</v>
      </c>
      <c r="C236" s="288" t="s">
        <v>1578</v>
      </c>
      <c r="D236" s="283" t="s">
        <v>1086</v>
      </c>
      <c r="E236" s="510" t="s">
        <v>1087</v>
      </c>
      <c r="F236" s="511"/>
      <c r="G236" s="511"/>
      <c r="H236" s="511"/>
      <c r="I236" s="275" t="s">
        <v>2077</v>
      </c>
      <c r="J236" s="284">
        <v>137.02000000000001</v>
      </c>
      <c r="K236" s="497">
        <v>9.02</v>
      </c>
      <c r="L236" s="498"/>
      <c r="M236" s="499">
        <f>J236*K236</f>
        <v>1235.9204</v>
      </c>
      <c r="N236" s="500"/>
      <c r="O236" s="500"/>
      <c r="P236" s="501"/>
      <c r="Q236" s="99" t="s">
        <v>1595</v>
      </c>
      <c r="R236" s="218"/>
      <c r="S236" s="278"/>
      <c r="T236" s="279" t="s">
        <v>1515</v>
      </c>
      <c r="W236" s="280">
        <v>0</v>
      </c>
      <c r="X236" s="280">
        <f t="shared" si="27"/>
        <v>0</v>
      </c>
      <c r="Y236" s="280">
        <v>0</v>
      </c>
      <c r="Z236" s="281">
        <f t="shared" si="28"/>
        <v>0</v>
      </c>
      <c r="AO236" s="223" t="s">
        <v>1582</v>
      </c>
      <c r="AQ236" s="223" t="s">
        <v>1578</v>
      </c>
      <c r="AR236" s="223" t="s">
        <v>1536</v>
      </c>
      <c r="AV236" s="223" t="s">
        <v>1577</v>
      </c>
      <c r="BB236" s="251">
        <f t="shared" si="29"/>
        <v>6316.4845999999998</v>
      </c>
      <c r="BC236" s="251">
        <f t="shared" si="30"/>
        <v>0</v>
      </c>
      <c r="BD236" s="251">
        <f t="shared" si="31"/>
        <v>0</v>
      </c>
      <c r="BE236" s="251">
        <f t="shared" si="32"/>
        <v>0</v>
      </c>
      <c r="BF236" s="251">
        <f t="shared" si="33"/>
        <v>0</v>
      </c>
      <c r="BG236" s="223" t="s">
        <v>1501</v>
      </c>
      <c r="BH236" s="251">
        <f t="shared" si="34"/>
        <v>6316.48</v>
      </c>
      <c r="BI236" s="223" t="s">
        <v>1582</v>
      </c>
      <c r="BJ236" s="223" t="s">
        <v>1748</v>
      </c>
    </row>
    <row r="237" spans="1:62" s="217" customFormat="1" ht="30.75" customHeight="1">
      <c r="A237" s="218"/>
      <c r="B237" s="275">
        <v>23</v>
      </c>
      <c r="C237" s="288" t="s">
        <v>1578</v>
      </c>
      <c r="D237" s="283" t="s">
        <v>1088</v>
      </c>
      <c r="E237" s="510" t="s">
        <v>1089</v>
      </c>
      <c r="F237" s="511"/>
      <c r="G237" s="511"/>
      <c r="H237" s="511"/>
      <c r="I237" s="275" t="s">
        <v>2077</v>
      </c>
      <c r="J237" s="284">
        <v>171.28</v>
      </c>
      <c r="K237" s="512">
        <v>131.19999999999999</v>
      </c>
      <c r="L237" s="513"/>
      <c r="M237" s="499">
        <f>J237*K237</f>
        <v>22471.935999999998</v>
      </c>
      <c r="N237" s="500"/>
      <c r="O237" s="500"/>
      <c r="P237" s="501"/>
      <c r="Q237" s="99" t="s">
        <v>1595</v>
      </c>
      <c r="R237" s="218"/>
      <c r="S237" s="278"/>
      <c r="T237" s="279" t="s">
        <v>1515</v>
      </c>
      <c r="W237" s="280">
        <v>0</v>
      </c>
      <c r="X237" s="280">
        <f t="shared" si="27"/>
        <v>0</v>
      </c>
      <c r="Y237" s="280">
        <v>0</v>
      </c>
      <c r="Z237" s="281">
        <f t="shared" si="28"/>
        <v>0</v>
      </c>
      <c r="AO237" s="223" t="s">
        <v>1582</v>
      </c>
      <c r="AQ237" s="223" t="s">
        <v>1578</v>
      </c>
      <c r="AR237" s="223" t="s">
        <v>1536</v>
      </c>
      <c r="AV237" s="223" t="s">
        <v>1577</v>
      </c>
      <c r="BB237" s="251">
        <f t="shared" si="29"/>
        <v>6316.4845999999998</v>
      </c>
      <c r="BC237" s="251">
        <f t="shared" si="30"/>
        <v>0</v>
      </c>
      <c r="BD237" s="251">
        <f t="shared" si="31"/>
        <v>0</v>
      </c>
      <c r="BE237" s="251">
        <f t="shared" si="32"/>
        <v>0</v>
      </c>
      <c r="BF237" s="251">
        <f t="shared" si="33"/>
        <v>0</v>
      </c>
      <c r="BG237" s="223" t="s">
        <v>1501</v>
      </c>
      <c r="BH237" s="251">
        <f t="shared" si="34"/>
        <v>6316.48</v>
      </c>
      <c r="BI237" s="223" t="s">
        <v>1582</v>
      </c>
      <c r="BJ237" s="223" t="s">
        <v>1748</v>
      </c>
    </row>
    <row r="238" spans="1:62" s="217" customFormat="1" ht="30.75" customHeight="1">
      <c r="A238" s="218"/>
      <c r="B238" s="275">
        <v>24</v>
      </c>
      <c r="C238" s="288" t="s">
        <v>1578</v>
      </c>
      <c r="D238" s="283">
        <v>132301209</v>
      </c>
      <c r="E238" s="510" t="s">
        <v>1090</v>
      </c>
      <c r="F238" s="511"/>
      <c r="G238" s="511"/>
      <c r="H238" s="511"/>
      <c r="I238" s="275" t="s">
        <v>2077</v>
      </c>
      <c r="J238" s="284">
        <v>137.02000000000001</v>
      </c>
      <c r="K238" s="512">
        <v>9.02</v>
      </c>
      <c r="L238" s="513"/>
      <c r="M238" s="499">
        <f>J238*K238</f>
        <v>1235.9204</v>
      </c>
      <c r="N238" s="500"/>
      <c r="O238" s="500"/>
      <c r="P238" s="501"/>
      <c r="Q238" s="99" t="s">
        <v>1595</v>
      </c>
      <c r="R238" s="218"/>
      <c r="S238" s="278"/>
      <c r="T238" s="279" t="s">
        <v>1515</v>
      </c>
      <c r="W238" s="280">
        <v>0</v>
      </c>
      <c r="X238" s="280">
        <f t="shared" si="27"/>
        <v>0</v>
      </c>
      <c r="Y238" s="280">
        <v>0</v>
      </c>
      <c r="Z238" s="281">
        <f t="shared" si="28"/>
        <v>0</v>
      </c>
      <c r="AO238" s="223" t="s">
        <v>1582</v>
      </c>
      <c r="AQ238" s="223" t="s">
        <v>1578</v>
      </c>
      <c r="AR238" s="223" t="s">
        <v>1536</v>
      </c>
      <c r="AV238" s="223" t="s">
        <v>1577</v>
      </c>
      <c r="BB238" s="251">
        <f t="shared" si="29"/>
        <v>6316.4845999999998</v>
      </c>
      <c r="BC238" s="251">
        <f t="shared" si="30"/>
        <v>0</v>
      </c>
      <c r="BD238" s="251">
        <f t="shared" si="31"/>
        <v>0</v>
      </c>
      <c r="BE238" s="251">
        <f t="shared" si="32"/>
        <v>0</v>
      </c>
      <c r="BF238" s="251">
        <f t="shared" si="33"/>
        <v>0</v>
      </c>
      <c r="BG238" s="223" t="s">
        <v>1501</v>
      </c>
      <c r="BH238" s="251">
        <f t="shared" si="34"/>
        <v>6316.48</v>
      </c>
      <c r="BI238" s="223" t="s">
        <v>1582</v>
      </c>
      <c r="BJ238" s="223" t="s">
        <v>1748</v>
      </c>
    </row>
    <row r="239" spans="1:62" s="217" customFormat="1" ht="30.75" customHeight="1">
      <c r="A239" s="218"/>
      <c r="B239" s="275">
        <v>25</v>
      </c>
      <c r="C239" s="288" t="s">
        <v>1578</v>
      </c>
      <c r="D239" s="283" t="s">
        <v>1091</v>
      </c>
      <c r="E239" s="510" t="s">
        <v>1092</v>
      </c>
      <c r="F239" s="511"/>
      <c r="G239" s="511"/>
      <c r="H239" s="511"/>
      <c r="I239" s="275" t="s">
        <v>2077</v>
      </c>
      <c r="J239" s="284">
        <v>68.510000000000005</v>
      </c>
      <c r="K239" s="512">
        <v>82.82</v>
      </c>
      <c r="L239" s="513"/>
      <c r="M239" s="499">
        <f>J239*K239</f>
        <v>5673.9982</v>
      </c>
      <c r="N239" s="500"/>
      <c r="O239" s="500"/>
      <c r="P239" s="501"/>
      <c r="Q239" s="99" t="s">
        <v>1595</v>
      </c>
      <c r="R239" s="218"/>
      <c r="S239" s="278"/>
      <c r="T239" s="279" t="s">
        <v>1515</v>
      </c>
      <c r="W239" s="280">
        <v>0</v>
      </c>
      <c r="X239" s="280">
        <f t="shared" si="27"/>
        <v>0</v>
      </c>
      <c r="Y239" s="280">
        <v>0</v>
      </c>
      <c r="Z239" s="281">
        <f t="shared" si="28"/>
        <v>0</v>
      </c>
      <c r="AO239" s="223" t="s">
        <v>1582</v>
      </c>
      <c r="AQ239" s="223" t="s">
        <v>1578</v>
      </c>
      <c r="AR239" s="223" t="s">
        <v>1536</v>
      </c>
      <c r="AV239" s="223" t="s">
        <v>1577</v>
      </c>
      <c r="BB239" s="251">
        <f t="shared" si="29"/>
        <v>6316.4845999999998</v>
      </c>
      <c r="BC239" s="251">
        <f t="shared" si="30"/>
        <v>0</v>
      </c>
      <c r="BD239" s="251">
        <f t="shared" si="31"/>
        <v>0</v>
      </c>
      <c r="BE239" s="251">
        <f t="shared" si="32"/>
        <v>0</v>
      </c>
      <c r="BF239" s="251">
        <f t="shared" si="33"/>
        <v>0</v>
      </c>
      <c r="BG239" s="223" t="s">
        <v>1501</v>
      </c>
      <c r="BH239" s="251">
        <f t="shared" si="34"/>
        <v>6316.48</v>
      </c>
      <c r="BI239" s="223" t="s">
        <v>1582</v>
      </c>
      <c r="BJ239" s="223" t="s">
        <v>1748</v>
      </c>
    </row>
    <row r="240" spans="1:62" s="217" customFormat="1" ht="17.25" customHeight="1">
      <c r="A240" s="218"/>
      <c r="B240" s="307"/>
      <c r="C240" s="300"/>
      <c r="D240" s="298"/>
      <c r="E240" s="502" t="s">
        <v>1093</v>
      </c>
      <c r="F240" s="506"/>
      <c r="G240" s="506"/>
      <c r="H240" s="506"/>
      <c r="I240" s="307"/>
      <c r="J240" s="299">
        <v>0</v>
      </c>
      <c r="K240" s="503"/>
      <c r="L240" s="504"/>
      <c r="M240" s="505"/>
      <c r="N240" s="506"/>
      <c r="O240" s="506"/>
      <c r="P240" s="506"/>
      <c r="Q240" s="308"/>
      <c r="R240" s="292"/>
      <c r="S240" s="278"/>
      <c r="T240" s="279" t="s">
        <v>1515</v>
      </c>
      <c r="W240" s="280">
        <v>0</v>
      </c>
      <c r="X240" s="280">
        <f t="shared" si="27"/>
        <v>0</v>
      </c>
      <c r="Y240" s="280">
        <v>0</v>
      </c>
      <c r="Z240" s="281">
        <f t="shared" si="28"/>
        <v>0</v>
      </c>
      <c r="AO240" s="223" t="s">
        <v>1582</v>
      </c>
      <c r="AQ240" s="223" t="s">
        <v>1578</v>
      </c>
      <c r="AR240" s="223" t="s">
        <v>1536</v>
      </c>
      <c r="AV240" s="223" t="s">
        <v>1577</v>
      </c>
      <c r="BB240" s="251">
        <f t="shared" si="29"/>
        <v>6316.4845999999998</v>
      </c>
      <c r="BC240" s="251">
        <f t="shared" si="30"/>
        <v>0</v>
      </c>
      <c r="BD240" s="251">
        <f t="shared" si="31"/>
        <v>0</v>
      </c>
      <c r="BE240" s="251">
        <f t="shared" si="32"/>
        <v>0</v>
      </c>
      <c r="BF240" s="251">
        <f t="shared" si="33"/>
        <v>0</v>
      </c>
      <c r="BG240" s="223" t="s">
        <v>1501</v>
      </c>
      <c r="BH240" s="251">
        <f t="shared" si="34"/>
        <v>6316.48</v>
      </c>
      <c r="BI240" s="223" t="s">
        <v>1582</v>
      </c>
      <c r="BJ240" s="223" t="s">
        <v>1748</v>
      </c>
    </row>
    <row r="241" spans="1:62" s="217" customFormat="1" ht="17.25" customHeight="1">
      <c r="A241" s="218"/>
      <c r="B241" s="307"/>
      <c r="C241" s="300"/>
      <c r="D241" s="298"/>
      <c r="E241" s="502" t="s">
        <v>1094</v>
      </c>
      <c r="F241" s="506"/>
      <c r="G241" s="506"/>
      <c r="H241" s="506"/>
      <c r="I241" s="307"/>
      <c r="J241" s="299">
        <v>3.75</v>
      </c>
      <c r="K241" s="503"/>
      <c r="L241" s="504"/>
      <c r="M241" s="505"/>
      <c r="N241" s="506"/>
      <c r="O241" s="506"/>
      <c r="P241" s="506"/>
      <c r="Q241" s="308"/>
      <c r="R241" s="292"/>
      <c r="S241" s="278"/>
      <c r="T241" s="279" t="s">
        <v>1515</v>
      </c>
      <c r="W241" s="280">
        <v>0</v>
      </c>
      <c r="X241" s="280">
        <f t="shared" si="27"/>
        <v>0</v>
      </c>
      <c r="Y241" s="280">
        <v>0</v>
      </c>
      <c r="Z241" s="281">
        <f t="shared" si="28"/>
        <v>0</v>
      </c>
      <c r="AO241" s="223" t="s">
        <v>1582</v>
      </c>
      <c r="AQ241" s="223" t="s">
        <v>1578</v>
      </c>
      <c r="AR241" s="223" t="s">
        <v>1536</v>
      </c>
      <c r="AV241" s="223" t="s">
        <v>1577</v>
      </c>
      <c r="BB241" s="251">
        <f t="shared" si="29"/>
        <v>6316.4845999999998</v>
      </c>
      <c r="BC241" s="251">
        <f t="shared" si="30"/>
        <v>0</v>
      </c>
      <c r="BD241" s="251">
        <f t="shared" si="31"/>
        <v>0</v>
      </c>
      <c r="BE241" s="251">
        <f t="shared" si="32"/>
        <v>0</v>
      </c>
      <c r="BF241" s="251">
        <f t="shared" si="33"/>
        <v>0</v>
      </c>
      <c r="BG241" s="223" t="s">
        <v>1501</v>
      </c>
      <c r="BH241" s="251">
        <f t="shared" si="34"/>
        <v>6316.48</v>
      </c>
      <c r="BI241" s="223" t="s">
        <v>1582</v>
      </c>
      <c r="BJ241" s="223" t="s">
        <v>1748</v>
      </c>
    </row>
    <row r="242" spans="1:62" s="217" customFormat="1" ht="17.25" customHeight="1">
      <c r="A242" s="218"/>
      <c r="B242" s="307"/>
      <c r="C242" s="300"/>
      <c r="D242" s="298"/>
      <c r="E242" s="502" t="s">
        <v>1095</v>
      </c>
      <c r="F242" s="506"/>
      <c r="G242" s="506"/>
      <c r="H242" s="506"/>
      <c r="I242" s="307"/>
      <c r="J242" s="299">
        <v>3.75</v>
      </c>
      <c r="K242" s="503"/>
      <c r="L242" s="504"/>
      <c r="M242" s="505"/>
      <c r="N242" s="506"/>
      <c r="O242" s="506"/>
      <c r="P242" s="506"/>
      <c r="Q242" s="308"/>
      <c r="R242" s="292"/>
      <c r="S242" s="278"/>
      <c r="T242" s="279" t="s">
        <v>1515</v>
      </c>
      <c r="W242" s="280">
        <v>0</v>
      </c>
      <c r="X242" s="280">
        <f t="shared" si="27"/>
        <v>0</v>
      </c>
      <c r="Y242" s="280">
        <v>0</v>
      </c>
      <c r="Z242" s="281">
        <f t="shared" si="28"/>
        <v>0</v>
      </c>
      <c r="AO242" s="223" t="s">
        <v>1582</v>
      </c>
      <c r="AQ242" s="223" t="s">
        <v>1578</v>
      </c>
      <c r="AR242" s="223" t="s">
        <v>1536</v>
      </c>
      <c r="AV242" s="223" t="s">
        <v>1577</v>
      </c>
      <c r="BB242" s="251">
        <f t="shared" si="29"/>
        <v>6316.4845999999998</v>
      </c>
      <c r="BC242" s="251">
        <f t="shared" si="30"/>
        <v>0</v>
      </c>
      <c r="BD242" s="251">
        <f t="shared" si="31"/>
        <v>0</v>
      </c>
      <c r="BE242" s="251">
        <f t="shared" si="32"/>
        <v>0</v>
      </c>
      <c r="BF242" s="251">
        <f t="shared" si="33"/>
        <v>0</v>
      </c>
      <c r="BG242" s="223" t="s">
        <v>1501</v>
      </c>
      <c r="BH242" s="251">
        <f t="shared" si="34"/>
        <v>6316.48</v>
      </c>
      <c r="BI242" s="223" t="s">
        <v>1582</v>
      </c>
      <c r="BJ242" s="223" t="s">
        <v>1748</v>
      </c>
    </row>
    <row r="243" spans="1:62" s="217" customFormat="1" ht="17.25" customHeight="1">
      <c r="A243" s="218"/>
      <c r="B243" s="307"/>
      <c r="C243" s="300"/>
      <c r="D243" s="298"/>
      <c r="E243" s="502" t="s">
        <v>1096</v>
      </c>
      <c r="F243" s="506"/>
      <c r="G243" s="506"/>
      <c r="H243" s="506"/>
      <c r="I243" s="307"/>
      <c r="J243" s="299">
        <v>5.0999999999999996</v>
      </c>
      <c r="K243" s="503"/>
      <c r="L243" s="504"/>
      <c r="M243" s="505"/>
      <c r="N243" s="506"/>
      <c r="O243" s="506"/>
      <c r="P243" s="506"/>
      <c r="Q243" s="308"/>
      <c r="R243" s="292"/>
      <c r="S243" s="278"/>
      <c r="T243" s="279" t="s">
        <v>1515</v>
      </c>
      <c r="W243" s="280">
        <v>0</v>
      </c>
      <c r="X243" s="280">
        <f t="shared" si="27"/>
        <v>0</v>
      </c>
      <c r="Y243" s="280">
        <v>0</v>
      </c>
      <c r="Z243" s="281">
        <f t="shared" si="28"/>
        <v>0</v>
      </c>
      <c r="AO243" s="223" t="s">
        <v>1582</v>
      </c>
      <c r="AQ243" s="223" t="s">
        <v>1578</v>
      </c>
      <c r="AR243" s="223" t="s">
        <v>1536</v>
      </c>
      <c r="AV243" s="223" t="s">
        <v>1577</v>
      </c>
      <c r="BB243" s="251">
        <f t="shared" si="29"/>
        <v>6316.4845999999998</v>
      </c>
      <c r="BC243" s="251">
        <f t="shared" si="30"/>
        <v>0</v>
      </c>
      <c r="BD243" s="251">
        <f t="shared" si="31"/>
        <v>0</v>
      </c>
      <c r="BE243" s="251">
        <f t="shared" si="32"/>
        <v>0</v>
      </c>
      <c r="BF243" s="251">
        <f t="shared" si="33"/>
        <v>0</v>
      </c>
      <c r="BG243" s="223" t="s">
        <v>1501</v>
      </c>
      <c r="BH243" s="251">
        <f t="shared" si="34"/>
        <v>6316.48</v>
      </c>
      <c r="BI243" s="223" t="s">
        <v>1582</v>
      </c>
      <c r="BJ243" s="223" t="s">
        <v>1748</v>
      </c>
    </row>
    <row r="244" spans="1:62" s="217" customFormat="1" ht="17.25" customHeight="1">
      <c r="A244" s="218"/>
      <c r="B244" s="307"/>
      <c r="C244" s="300"/>
      <c r="D244" s="298"/>
      <c r="E244" s="502" t="s">
        <v>1097</v>
      </c>
      <c r="F244" s="506"/>
      <c r="G244" s="506"/>
      <c r="H244" s="506"/>
      <c r="I244" s="307"/>
      <c r="J244" s="299">
        <v>4.4000000000000004</v>
      </c>
      <c r="K244" s="503"/>
      <c r="L244" s="504"/>
      <c r="M244" s="505"/>
      <c r="N244" s="506"/>
      <c r="O244" s="506"/>
      <c r="P244" s="506"/>
      <c r="Q244" s="308"/>
      <c r="R244" s="292"/>
      <c r="S244" s="278"/>
      <c r="T244" s="279" t="s">
        <v>1515</v>
      </c>
      <c r="W244" s="280">
        <v>0</v>
      </c>
      <c r="X244" s="280">
        <f t="shared" si="27"/>
        <v>0</v>
      </c>
      <c r="Y244" s="280">
        <v>0</v>
      </c>
      <c r="Z244" s="281">
        <f t="shared" si="28"/>
        <v>0</v>
      </c>
      <c r="AO244" s="223" t="s">
        <v>1582</v>
      </c>
      <c r="AQ244" s="223" t="s">
        <v>1578</v>
      </c>
      <c r="AR244" s="223" t="s">
        <v>1536</v>
      </c>
      <c r="AV244" s="223" t="s">
        <v>1577</v>
      </c>
      <c r="BB244" s="251">
        <f t="shared" si="29"/>
        <v>6316.4845999999998</v>
      </c>
      <c r="BC244" s="251">
        <f t="shared" si="30"/>
        <v>0</v>
      </c>
      <c r="BD244" s="251">
        <f t="shared" si="31"/>
        <v>0</v>
      </c>
      <c r="BE244" s="251">
        <f t="shared" si="32"/>
        <v>0</v>
      </c>
      <c r="BF244" s="251">
        <f t="shared" si="33"/>
        <v>0</v>
      </c>
      <c r="BG244" s="223" t="s">
        <v>1501</v>
      </c>
      <c r="BH244" s="251">
        <f t="shared" si="34"/>
        <v>6316.48</v>
      </c>
      <c r="BI244" s="223" t="s">
        <v>1582</v>
      </c>
      <c r="BJ244" s="223" t="s">
        <v>1748</v>
      </c>
    </row>
    <row r="245" spans="1:62" s="217" customFormat="1" ht="17.25" customHeight="1">
      <c r="A245" s="218"/>
      <c r="B245" s="307"/>
      <c r="C245" s="300"/>
      <c r="D245" s="298"/>
      <c r="E245" s="502" t="s">
        <v>1098</v>
      </c>
      <c r="F245" s="506"/>
      <c r="G245" s="506"/>
      <c r="H245" s="506"/>
      <c r="I245" s="307"/>
      <c r="J245" s="299">
        <v>0</v>
      </c>
      <c r="K245" s="503"/>
      <c r="L245" s="504"/>
      <c r="M245" s="505"/>
      <c r="N245" s="506"/>
      <c r="O245" s="506"/>
      <c r="P245" s="506"/>
      <c r="Q245" s="308"/>
      <c r="R245" s="292"/>
      <c r="S245" s="278"/>
      <c r="T245" s="279" t="s">
        <v>1515</v>
      </c>
      <c r="W245" s="280">
        <v>0</v>
      </c>
      <c r="X245" s="280">
        <f t="shared" si="27"/>
        <v>0</v>
      </c>
      <c r="Y245" s="280">
        <v>0</v>
      </c>
      <c r="Z245" s="281">
        <f t="shared" si="28"/>
        <v>0</v>
      </c>
      <c r="AO245" s="223" t="s">
        <v>1582</v>
      </c>
      <c r="AQ245" s="223" t="s">
        <v>1578</v>
      </c>
      <c r="AR245" s="223" t="s">
        <v>1536</v>
      </c>
      <c r="AV245" s="223" t="s">
        <v>1577</v>
      </c>
      <c r="BB245" s="251">
        <f t="shared" si="29"/>
        <v>6316.4845999999998</v>
      </c>
      <c r="BC245" s="251">
        <f t="shared" si="30"/>
        <v>0</v>
      </c>
      <c r="BD245" s="251">
        <f t="shared" si="31"/>
        <v>0</v>
      </c>
      <c r="BE245" s="251">
        <f t="shared" si="32"/>
        <v>0</v>
      </c>
      <c r="BF245" s="251">
        <f t="shared" si="33"/>
        <v>0</v>
      </c>
      <c r="BG245" s="223" t="s">
        <v>1501</v>
      </c>
      <c r="BH245" s="251">
        <f t="shared" si="34"/>
        <v>6316.48</v>
      </c>
      <c r="BI245" s="223" t="s">
        <v>1582</v>
      </c>
      <c r="BJ245" s="223" t="s">
        <v>1748</v>
      </c>
    </row>
    <row r="246" spans="1:62" s="217" customFormat="1" ht="17.25" customHeight="1">
      <c r="A246" s="218"/>
      <c r="B246" s="307"/>
      <c r="C246" s="300"/>
      <c r="D246" s="298"/>
      <c r="E246" s="502" t="s">
        <v>1099</v>
      </c>
      <c r="F246" s="506"/>
      <c r="G246" s="506"/>
      <c r="H246" s="506"/>
      <c r="I246" s="307"/>
      <c r="J246" s="299">
        <v>3.75</v>
      </c>
      <c r="K246" s="503"/>
      <c r="L246" s="504"/>
      <c r="M246" s="505"/>
      <c r="N246" s="506"/>
      <c r="O246" s="506"/>
      <c r="P246" s="506"/>
      <c r="Q246" s="308"/>
      <c r="R246" s="292"/>
      <c r="S246" s="278"/>
      <c r="T246" s="279" t="s">
        <v>1515</v>
      </c>
      <c r="W246" s="280">
        <v>0</v>
      </c>
      <c r="X246" s="280">
        <f t="shared" si="27"/>
        <v>0</v>
      </c>
      <c r="Y246" s="280">
        <v>0</v>
      </c>
      <c r="Z246" s="281">
        <f t="shared" si="28"/>
        <v>0</v>
      </c>
      <c r="AO246" s="223" t="s">
        <v>1582</v>
      </c>
      <c r="AQ246" s="223" t="s">
        <v>1578</v>
      </c>
      <c r="AR246" s="223" t="s">
        <v>1536</v>
      </c>
      <c r="AV246" s="223" t="s">
        <v>1577</v>
      </c>
      <c r="BB246" s="251">
        <f t="shared" si="29"/>
        <v>6316.4845999999998</v>
      </c>
      <c r="BC246" s="251">
        <f t="shared" si="30"/>
        <v>0</v>
      </c>
      <c r="BD246" s="251">
        <f t="shared" si="31"/>
        <v>0</v>
      </c>
      <c r="BE246" s="251">
        <f t="shared" si="32"/>
        <v>0</v>
      </c>
      <c r="BF246" s="251">
        <f t="shared" si="33"/>
        <v>0</v>
      </c>
      <c r="BG246" s="223" t="s">
        <v>1501</v>
      </c>
      <c r="BH246" s="251">
        <f t="shared" si="34"/>
        <v>6316.48</v>
      </c>
      <c r="BI246" s="223" t="s">
        <v>1582</v>
      </c>
      <c r="BJ246" s="223" t="s">
        <v>1748</v>
      </c>
    </row>
    <row r="247" spans="1:62" s="217" customFormat="1" ht="17.25" customHeight="1">
      <c r="A247" s="218"/>
      <c r="B247" s="307"/>
      <c r="C247" s="300"/>
      <c r="D247" s="298"/>
      <c r="E247" s="502" t="s">
        <v>1100</v>
      </c>
      <c r="F247" s="506"/>
      <c r="G247" s="506"/>
      <c r="H247" s="506"/>
      <c r="I247" s="307"/>
      <c r="J247" s="299">
        <v>4.4000000000000004</v>
      </c>
      <c r="K247" s="503"/>
      <c r="L247" s="504"/>
      <c r="M247" s="505"/>
      <c r="N247" s="506"/>
      <c r="O247" s="506"/>
      <c r="P247" s="506"/>
      <c r="Q247" s="308"/>
      <c r="R247" s="292"/>
      <c r="S247" s="278"/>
      <c r="T247" s="279" t="s">
        <v>1515</v>
      </c>
      <c r="W247" s="280">
        <v>0</v>
      </c>
      <c r="X247" s="280">
        <f t="shared" si="27"/>
        <v>0</v>
      </c>
      <c r="Y247" s="280">
        <v>0</v>
      </c>
      <c r="Z247" s="281">
        <f t="shared" si="28"/>
        <v>0</v>
      </c>
      <c r="AO247" s="223" t="s">
        <v>1582</v>
      </c>
      <c r="AQ247" s="223" t="s">
        <v>1578</v>
      </c>
      <c r="AR247" s="223" t="s">
        <v>1536</v>
      </c>
      <c r="AV247" s="223" t="s">
        <v>1577</v>
      </c>
      <c r="BB247" s="251">
        <f t="shared" si="29"/>
        <v>6316.4845999999998</v>
      </c>
      <c r="BC247" s="251">
        <f t="shared" si="30"/>
        <v>0</v>
      </c>
      <c r="BD247" s="251">
        <f t="shared" si="31"/>
        <v>0</v>
      </c>
      <c r="BE247" s="251">
        <f t="shared" si="32"/>
        <v>0</v>
      </c>
      <c r="BF247" s="251">
        <f t="shared" si="33"/>
        <v>0</v>
      </c>
      <c r="BG247" s="223" t="s">
        <v>1501</v>
      </c>
      <c r="BH247" s="251">
        <f t="shared" si="34"/>
        <v>6316.48</v>
      </c>
      <c r="BI247" s="223" t="s">
        <v>1582</v>
      </c>
      <c r="BJ247" s="223" t="s">
        <v>1748</v>
      </c>
    </row>
    <row r="248" spans="1:62" s="217" customFormat="1" ht="17.25" customHeight="1">
      <c r="A248" s="218"/>
      <c r="B248" s="307"/>
      <c r="C248" s="300"/>
      <c r="D248" s="298"/>
      <c r="E248" s="502" t="s">
        <v>1101</v>
      </c>
      <c r="F248" s="506"/>
      <c r="G248" s="506"/>
      <c r="H248" s="506"/>
      <c r="I248" s="307"/>
      <c r="J248" s="299">
        <v>3.5</v>
      </c>
      <c r="K248" s="503"/>
      <c r="L248" s="504"/>
      <c r="M248" s="505"/>
      <c r="N248" s="506"/>
      <c r="O248" s="506"/>
      <c r="P248" s="506"/>
      <c r="Q248" s="308"/>
      <c r="R248" s="292"/>
      <c r="S248" s="278"/>
      <c r="T248" s="279" t="s">
        <v>1515</v>
      </c>
      <c r="W248" s="280">
        <v>0</v>
      </c>
      <c r="X248" s="280">
        <f t="shared" si="27"/>
        <v>0</v>
      </c>
      <c r="Y248" s="280">
        <v>0</v>
      </c>
      <c r="Z248" s="281">
        <f t="shared" si="28"/>
        <v>0</v>
      </c>
      <c r="AO248" s="223" t="s">
        <v>1582</v>
      </c>
      <c r="AQ248" s="223" t="s">
        <v>1578</v>
      </c>
      <c r="AR248" s="223" t="s">
        <v>1536</v>
      </c>
      <c r="AV248" s="223" t="s">
        <v>1577</v>
      </c>
      <c r="BB248" s="251">
        <f t="shared" si="29"/>
        <v>6316.4845999999998</v>
      </c>
      <c r="BC248" s="251">
        <f t="shared" si="30"/>
        <v>0</v>
      </c>
      <c r="BD248" s="251">
        <f t="shared" si="31"/>
        <v>0</v>
      </c>
      <c r="BE248" s="251">
        <f t="shared" si="32"/>
        <v>0</v>
      </c>
      <c r="BF248" s="251">
        <f t="shared" si="33"/>
        <v>0</v>
      </c>
      <c r="BG248" s="223" t="s">
        <v>1501</v>
      </c>
      <c r="BH248" s="251">
        <f t="shared" si="34"/>
        <v>6316.48</v>
      </c>
      <c r="BI248" s="223" t="s">
        <v>1582</v>
      </c>
      <c r="BJ248" s="223" t="s">
        <v>1748</v>
      </c>
    </row>
    <row r="249" spans="1:62" s="217" customFormat="1" ht="17.25" customHeight="1">
      <c r="A249" s="218"/>
      <c r="B249" s="307"/>
      <c r="C249" s="300"/>
      <c r="D249" s="298"/>
      <c r="E249" s="502" t="s">
        <v>1102</v>
      </c>
      <c r="F249" s="506"/>
      <c r="G249" s="506"/>
      <c r="H249" s="506"/>
      <c r="I249" s="307"/>
      <c r="J249" s="299">
        <v>7.26</v>
      </c>
      <c r="K249" s="503"/>
      <c r="L249" s="504"/>
      <c r="M249" s="505"/>
      <c r="N249" s="506"/>
      <c r="O249" s="506"/>
      <c r="P249" s="506"/>
      <c r="Q249" s="308"/>
      <c r="R249" s="292"/>
      <c r="S249" s="278"/>
      <c r="T249" s="279" t="s">
        <v>1515</v>
      </c>
      <c r="W249" s="280">
        <v>0</v>
      </c>
      <c r="X249" s="280">
        <f t="shared" si="27"/>
        <v>0</v>
      </c>
      <c r="Y249" s="280">
        <v>0</v>
      </c>
      <c r="Z249" s="281">
        <f t="shared" si="28"/>
        <v>0</v>
      </c>
      <c r="AO249" s="223" t="s">
        <v>1582</v>
      </c>
      <c r="AQ249" s="223" t="s">
        <v>1578</v>
      </c>
      <c r="AR249" s="223" t="s">
        <v>1536</v>
      </c>
      <c r="AV249" s="223" t="s">
        <v>1577</v>
      </c>
      <c r="BB249" s="251">
        <f t="shared" si="29"/>
        <v>6316.4845999999998</v>
      </c>
      <c r="BC249" s="251">
        <f t="shared" si="30"/>
        <v>0</v>
      </c>
      <c r="BD249" s="251">
        <f t="shared" si="31"/>
        <v>0</v>
      </c>
      <c r="BE249" s="251">
        <f t="shared" si="32"/>
        <v>0</v>
      </c>
      <c r="BF249" s="251">
        <f t="shared" si="33"/>
        <v>0</v>
      </c>
      <c r="BG249" s="223" t="s">
        <v>1501</v>
      </c>
      <c r="BH249" s="251">
        <f t="shared" si="34"/>
        <v>6316.48</v>
      </c>
      <c r="BI249" s="223" t="s">
        <v>1582</v>
      </c>
      <c r="BJ249" s="223" t="s">
        <v>1748</v>
      </c>
    </row>
    <row r="250" spans="1:62" s="217" customFormat="1" ht="17.25" customHeight="1">
      <c r="A250" s="218"/>
      <c r="B250" s="307"/>
      <c r="C250" s="300"/>
      <c r="D250" s="298"/>
      <c r="E250" s="502" t="s">
        <v>1103</v>
      </c>
      <c r="F250" s="506"/>
      <c r="G250" s="506"/>
      <c r="H250" s="506"/>
      <c r="I250" s="307"/>
      <c r="J250" s="299">
        <v>3.5</v>
      </c>
      <c r="K250" s="503"/>
      <c r="L250" s="504"/>
      <c r="M250" s="505"/>
      <c r="N250" s="506"/>
      <c r="O250" s="506"/>
      <c r="P250" s="506"/>
      <c r="Q250" s="308"/>
      <c r="R250" s="292"/>
      <c r="S250" s="278"/>
      <c r="T250" s="279" t="s">
        <v>1515</v>
      </c>
      <c r="W250" s="280">
        <v>0</v>
      </c>
      <c r="X250" s="280">
        <f t="shared" si="27"/>
        <v>0</v>
      </c>
      <c r="Y250" s="280">
        <v>0</v>
      </c>
      <c r="Z250" s="281">
        <f t="shared" si="28"/>
        <v>0</v>
      </c>
      <c r="AO250" s="223" t="s">
        <v>1582</v>
      </c>
      <c r="AQ250" s="223" t="s">
        <v>1578</v>
      </c>
      <c r="AR250" s="223" t="s">
        <v>1536</v>
      </c>
      <c r="AV250" s="223" t="s">
        <v>1577</v>
      </c>
      <c r="BB250" s="251">
        <f t="shared" si="29"/>
        <v>6316.4845999999998</v>
      </c>
      <c r="BC250" s="251">
        <f t="shared" si="30"/>
        <v>0</v>
      </c>
      <c r="BD250" s="251">
        <f t="shared" si="31"/>
        <v>0</v>
      </c>
      <c r="BE250" s="251">
        <f t="shared" si="32"/>
        <v>0</v>
      </c>
      <c r="BF250" s="251">
        <f t="shared" si="33"/>
        <v>0</v>
      </c>
      <c r="BG250" s="223" t="s">
        <v>1501</v>
      </c>
      <c r="BH250" s="251">
        <f t="shared" si="34"/>
        <v>6316.48</v>
      </c>
      <c r="BI250" s="223" t="s">
        <v>1582</v>
      </c>
      <c r="BJ250" s="223" t="s">
        <v>1748</v>
      </c>
    </row>
    <row r="251" spans="1:62" s="217" customFormat="1" ht="17.25" customHeight="1">
      <c r="A251" s="218"/>
      <c r="B251" s="307"/>
      <c r="C251" s="300"/>
      <c r="D251" s="298"/>
      <c r="E251" s="502" t="s">
        <v>1104</v>
      </c>
      <c r="F251" s="506"/>
      <c r="G251" s="506"/>
      <c r="H251" s="506"/>
      <c r="I251" s="307"/>
      <c r="J251" s="299">
        <v>3.3</v>
      </c>
      <c r="K251" s="503"/>
      <c r="L251" s="504"/>
      <c r="M251" s="505"/>
      <c r="N251" s="506"/>
      <c r="O251" s="506"/>
      <c r="P251" s="506"/>
      <c r="Q251" s="308"/>
      <c r="R251" s="292"/>
      <c r="S251" s="278"/>
      <c r="T251" s="279" t="s">
        <v>1515</v>
      </c>
      <c r="W251" s="280">
        <v>0</v>
      </c>
      <c r="X251" s="280">
        <f t="shared" si="27"/>
        <v>0</v>
      </c>
      <c r="Y251" s="280">
        <v>0</v>
      </c>
      <c r="Z251" s="281">
        <f t="shared" si="28"/>
        <v>0</v>
      </c>
      <c r="AO251" s="223" t="s">
        <v>1582</v>
      </c>
      <c r="AQ251" s="223" t="s">
        <v>1578</v>
      </c>
      <c r="AR251" s="223" t="s">
        <v>1536</v>
      </c>
      <c r="AV251" s="223" t="s">
        <v>1577</v>
      </c>
      <c r="BB251" s="251">
        <f t="shared" si="29"/>
        <v>6316.4845999999998</v>
      </c>
      <c r="BC251" s="251">
        <f t="shared" si="30"/>
        <v>0</v>
      </c>
      <c r="BD251" s="251">
        <f t="shared" si="31"/>
        <v>0</v>
      </c>
      <c r="BE251" s="251">
        <f t="shared" si="32"/>
        <v>0</v>
      </c>
      <c r="BF251" s="251">
        <f t="shared" si="33"/>
        <v>0</v>
      </c>
      <c r="BG251" s="223" t="s">
        <v>1501</v>
      </c>
      <c r="BH251" s="251">
        <f t="shared" si="34"/>
        <v>6316.48</v>
      </c>
      <c r="BI251" s="223" t="s">
        <v>1582</v>
      </c>
      <c r="BJ251" s="223" t="s">
        <v>1748</v>
      </c>
    </row>
    <row r="252" spans="1:62" s="217" customFormat="1" ht="17.25" customHeight="1">
      <c r="A252" s="218"/>
      <c r="B252" s="307"/>
      <c r="C252" s="300"/>
      <c r="D252" s="298"/>
      <c r="E252" s="502" t="s">
        <v>1105</v>
      </c>
      <c r="F252" s="506"/>
      <c r="G252" s="506"/>
      <c r="H252" s="506"/>
      <c r="I252" s="307"/>
      <c r="J252" s="299">
        <v>3.3</v>
      </c>
      <c r="K252" s="503"/>
      <c r="L252" s="504"/>
      <c r="M252" s="505"/>
      <c r="N252" s="506"/>
      <c r="O252" s="506"/>
      <c r="P252" s="506"/>
      <c r="Q252" s="308"/>
      <c r="R252" s="292"/>
      <c r="S252" s="278"/>
      <c r="T252" s="279" t="s">
        <v>1515</v>
      </c>
      <c r="W252" s="280">
        <v>0</v>
      </c>
      <c r="X252" s="280">
        <f t="shared" si="27"/>
        <v>0</v>
      </c>
      <c r="Y252" s="280">
        <v>0</v>
      </c>
      <c r="Z252" s="281">
        <f t="shared" si="28"/>
        <v>0</v>
      </c>
      <c r="AO252" s="223" t="s">
        <v>1582</v>
      </c>
      <c r="AQ252" s="223" t="s">
        <v>1578</v>
      </c>
      <c r="AR252" s="223" t="s">
        <v>1536</v>
      </c>
      <c r="AV252" s="223" t="s">
        <v>1577</v>
      </c>
      <c r="BB252" s="251">
        <f t="shared" si="29"/>
        <v>6316.4845999999998</v>
      </c>
      <c r="BC252" s="251">
        <f t="shared" si="30"/>
        <v>0</v>
      </c>
      <c r="BD252" s="251">
        <f t="shared" si="31"/>
        <v>0</v>
      </c>
      <c r="BE252" s="251">
        <f t="shared" si="32"/>
        <v>0</v>
      </c>
      <c r="BF252" s="251">
        <f t="shared" si="33"/>
        <v>0</v>
      </c>
      <c r="BG252" s="223" t="s">
        <v>1501</v>
      </c>
      <c r="BH252" s="251">
        <f t="shared" si="34"/>
        <v>6316.48</v>
      </c>
      <c r="BI252" s="223" t="s">
        <v>1582</v>
      </c>
      <c r="BJ252" s="223" t="s">
        <v>1748</v>
      </c>
    </row>
    <row r="253" spans="1:62" s="217" customFormat="1" ht="17.25" customHeight="1">
      <c r="A253" s="218"/>
      <c r="B253" s="307"/>
      <c r="C253" s="300"/>
      <c r="D253" s="298"/>
      <c r="E253" s="502" t="s">
        <v>1106</v>
      </c>
      <c r="F253" s="506"/>
      <c r="G253" s="506"/>
      <c r="H253" s="506"/>
      <c r="I253" s="307"/>
      <c r="J253" s="299">
        <v>9.9</v>
      </c>
      <c r="K253" s="503"/>
      <c r="L253" s="504"/>
      <c r="M253" s="505"/>
      <c r="N253" s="506"/>
      <c r="O253" s="506"/>
      <c r="P253" s="506"/>
      <c r="Q253" s="308"/>
      <c r="R253" s="292"/>
      <c r="S253" s="278"/>
      <c r="T253" s="279" t="s">
        <v>1515</v>
      </c>
      <c r="W253" s="280">
        <v>0</v>
      </c>
      <c r="X253" s="280">
        <f t="shared" si="27"/>
        <v>0</v>
      </c>
      <c r="Y253" s="280">
        <v>0</v>
      </c>
      <c r="Z253" s="281">
        <f t="shared" si="28"/>
        <v>0</v>
      </c>
      <c r="AO253" s="223" t="s">
        <v>1582</v>
      </c>
      <c r="AQ253" s="223" t="s">
        <v>1578</v>
      </c>
      <c r="AR253" s="223" t="s">
        <v>1536</v>
      </c>
      <c r="AV253" s="223" t="s">
        <v>1577</v>
      </c>
      <c r="BB253" s="251">
        <f t="shared" si="29"/>
        <v>6316.4845999999998</v>
      </c>
      <c r="BC253" s="251">
        <f t="shared" si="30"/>
        <v>0</v>
      </c>
      <c r="BD253" s="251">
        <f t="shared" si="31"/>
        <v>0</v>
      </c>
      <c r="BE253" s="251">
        <f t="shared" si="32"/>
        <v>0</v>
      </c>
      <c r="BF253" s="251">
        <f t="shared" si="33"/>
        <v>0</v>
      </c>
      <c r="BG253" s="223" t="s">
        <v>1501</v>
      </c>
      <c r="BH253" s="251">
        <f t="shared" si="34"/>
        <v>6316.48</v>
      </c>
      <c r="BI253" s="223" t="s">
        <v>1582</v>
      </c>
      <c r="BJ253" s="223" t="s">
        <v>1748</v>
      </c>
    </row>
    <row r="254" spans="1:62" s="217" customFormat="1" ht="17.25" customHeight="1">
      <c r="A254" s="218"/>
      <c r="B254" s="307"/>
      <c r="C254" s="300"/>
      <c r="D254" s="298"/>
      <c r="E254" s="502" t="s">
        <v>1107</v>
      </c>
      <c r="F254" s="506"/>
      <c r="G254" s="506"/>
      <c r="H254" s="506"/>
      <c r="I254" s="307"/>
      <c r="J254" s="299">
        <v>3</v>
      </c>
      <c r="K254" s="503"/>
      <c r="L254" s="504"/>
      <c r="M254" s="505"/>
      <c r="N254" s="506"/>
      <c r="O254" s="506"/>
      <c r="P254" s="506"/>
      <c r="Q254" s="308"/>
      <c r="R254" s="292"/>
      <c r="S254" s="278"/>
      <c r="T254" s="279" t="s">
        <v>1515</v>
      </c>
      <c r="W254" s="280">
        <v>0</v>
      </c>
      <c r="X254" s="280">
        <f t="shared" si="27"/>
        <v>0</v>
      </c>
      <c r="Y254" s="280">
        <v>0</v>
      </c>
      <c r="Z254" s="281">
        <f t="shared" si="28"/>
        <v>0</v>
      </c>
      <c r="AO254" s="223" t="s">
        <v>1582</v>
      </c>
      <c r="AQ254" s="223" t="s">
        <v>1578</v>
      </c>
      <c r="AR254" s="223" t="s">
        <v>1536</v>
      </c>
      <c r="AV254" s="223" t="s">
        <v>1577</v>
      </c>
      <c r="BB254" s="251">
        <f t="shared" si="29"/>
        <v>6316.4845999999998</v>
      </c>
      <c r="BC254" s="251">
        <f t="shared" si="30"/>
        <v>0</v>
      </c>
      <c r="BD254" s="251">
        <f t="shared" si="31"/>
        <v>0</v>
      </c>
      <c r="BE254" s="251">
        <f t="shared" si="32"/>
        <v>0</v>
      </c>
      <c r="BF254" s="251">
        <f t="shared" si="33"/>
        <v>0</v>
      </c>
      <c r="BG254" s="223" t="s">
        <v>1501</v>
      </c>
      <c r="BH254" s="251">
        <f t="shared" si="34"/>
        <v>6316.48</v>
      </c>
      <c r="BI254" s="223" t="s">
        <v>1582</v>
      </c>
      <c r="BJ254" s="223" t="s">
        <v>1748</v>
      </c>
    </row>
    <row r="255" spans="1:62" s="217" customFormat="1" ht="17.25" customHeight="1">
      <c r="A255" s="218"/>
      <c r="B255" s="307"/>
      <c r="C255" s="300"/>
      <c r="D255" s="298"/>
      <c r="E255" s="502" t="s">
        <v>1108</v>
      </c>
      <c r="F255" s="506"/>
      <c r="G255" s="506"/>
      <c r="H255" s="506"/>
      <c r="I255" s="307"/>
      <c r="J255" s="299">
        <v>4.8</v>
      </c>
      <c r="K255" s="503"/>
      <c r="L255" s="504"/>
      <c r="M255" s="505"/>
      <c r="N255" s="506"/>
      <c r="O255" s="506"/>
      <c r="P255" s="506"/>
      <c r="Q255" s="308"/>
      <c r="R255" s="292"/>
      <c r="S255" s="278"/>
      <c r="T255" s="279" t="s">
        <v>1515</v>
      </c>
      <c r="W255" s="280">
        <v>0</v>
      </c>
      <c r="X255" s="280">
        <f t="shared" si="27"/>
        <v>0</v>
      </c>
      <c r="Y255" s="280">
        <v>0</v>
      </c>
      <c r="Z255" s="281">
        <f t="shared" si="28"/>
        <v>0</v>
      </c>
      <c r="AO255" s="223" t="s">
        <v>1582</v>
      </c>
      <c r="AQ255" s="223" t="s">
        <v>1578</v>
      </c>
      <c r="AR255" s="223" t="s">
        <v>1536</v>
      </c>
      <c r="AV255" s="223" t="s">
        <v>1577</v>
      </c>
      <c r="BB255" s="251">
        <f t="shared" si="29"/>
        <v>6316.4845999999998</v>
      </c>
      <c r="BC255" s="251">
        <f t="shared" si="30"/>
        <v>0</v>
      </c>
      <c r="BD255" s="251">
        <f t="shared" si="31"/>
        <v>0</v>
      </c>
      <c r="BE255" s="251">
        <f t="shared" si="32"/>
        <v>0</v>
      </c>
      <c r="BF255" s="251">
        <f t="shared" si="33"/>
        <v>0</v>
      </c>
      <c r="BG255" s="223" t="s">
        <v>1501</v>
      </c>
      <c r="BH255" s="251">
        <f t="shared" si="34"/>
        <v>6316.48</v>
      </c>
      <c r="BI255" s="223" t="s">
        <v>1582</v>
      </c>
      <c r="BJ255" s="223" t="s">
        <v>1748</v>
      </c>
    </row>
    <row r="256" spans="1:62" s="217" customFormat="1" ht="17.25" customHeight="1">
      <c r="A256" s="218"/>
      <c r="B256" s="307"/>
      <c r="C256" s="300"/>
      <c r="D256" s="298"/>
      <c r="E256" s="502" t="s">
        <v>1109</v>
      </c>
      <c r="F256" s="506"/>
      <c r="G256" s="506"/>
      <c r="H256" s="506"/>
      <c r="I256" s="307"/>
      <c r="J256" s="299">
        <v>4.8</v>
      </c>
      <c r="K256" s="503"/>
      <c r="L256" s="504"/>
      <c r="M256" s="505"/>
      <c r="N256" s="506"/>
      <c r="O256" s="506"/>
      <c r="P256" s="506"/>
      <c r="Q256" s="308"/>
      <c r="R256" s="292"/>
      <c r="S256" s="278"/>
      <c r="T256" s="279" t="s">
        <v>1515</v>
      </c>
      <c r="W256" s="280">
        <v>0</v>
      </c>
      <c r="X256" s="280">
        <f t="shared" si="27"/>
        <v>0</v>
      </c>
      <c r="Y256" s="280">
        <v>0</v>
      </c>
      <c r="Z256" s="281">
        <f t="shared" si="28"/>
        <v>0</v>
      </c>
      <c r="AO256" s="223" t="s">
        <v>1582</v>
      </c>
      <c r="AQ256" s="223" t="s">
        <v>1578</v>
      </c>
      <c r="AR256" s="223" t="s">
        <v>1536</v>
      </c>
      <c r="AV256" s="223" t="s">
        <v>1577</v>
      </c>
      <c r="BB256" s="251">
        <f t="shared" si="29"/>
        <v>6316.4845999999998</v>
      </c>
      <c r="BC256" s="251">
        <f t="shared" si="30"/>
        <v>0</v>
      </c>
      <c r="BD256" s="251">
        <f t="shared" si="31"/>
        <v>0</v>
      </c>
      <c r="BE256" s="251">
        <f t="shared" si="32"/>
        <v>0</v>
      </c>
      <c r="BF256" s="251">
        <f t="shared" si="33"/>
        <v>0</v>
      </c>
      <c r="BG256" s="223" t="s">
        <v>1501</v>
      </c>
      <c r="BH256" s="251">
        <f t="shared" si="34"/>
        <v>6316.48</v>
      </c>
      <c r="BI256" s="223" t="s">
        <v>1582</v>
      </c>
      <c r="BJ256" s="223" t="s">
        <v>1748</v>
      </c>
    </row>
    <row r="257" spans="1:62" s="217" customFormat="1" ht="17.25" customHeight="1">
      <c r="A257" s="218"/>
      <c r="B257" s="307"/>
      <c r="C257" s="300"/>
      <c r="D257" s="298"/>
      <c r="E257" s="502" t="s">
        <v>741</v>
      </c>
      <c r="F257" s="506"/>
      <c r="G257" s="506"/>
      <c r="H257" s="506"/>
      <c r="I257" s="307"/>
      <c r="J257" s="299">
        <v>68.510000000000005</v>
      </c>
      <c r="K257" s="503"/>
      <c r="L257" s="504"/>
      <c r="M257" s="505"/>
      <c r="N257" s="506"/>
      <c r="O257" s="506"/>
      <c r="P257" s="506"/>
      <c r="Q257" s="308"/>
      <c r="R257" s="292"/>
      <c r="S257" s="278"/>
      <c r="T257" s="279" t="s">
        <v>1515</v>
      </c>
      <c r="W257" s="280">
        <v>0</v>
      </c>
      <c r="X257" s="280">
        <f t="shared" si="27"/>
        <v>0</v>
      </c>
      <c r="Y257" s="280">
        <v>0</v>
      </c>
      <c r="Z257" s="281">
        <f t="shared" si="28"/>
        <v>0</v>
      </c>
      <c r="AO257" s="223" t="s">
        <v>1582</v>
      </c>
      <c r="AQ257" s="223" t="s">
        <v>1578</v>
      </c>
      <c r="AR257" s="223" t="s">
        <v>1536</v>
      </c>
      <c r="AV257" s="223" t="s">
        <v>1577</v>
      </c>
      <c r="BB257" s="251">
        <f t="shared" si="29"/>
        <v>6316.4845999999998</v>
      </c>
      <c r="BC257" s="251">
        <f t="shared" si="30"/>
        <v>0</v>
      </c>
      <c r="BD257" s="251">
        <f t="shared" si="31"/>
        <v>0</v>
      </c>
      <c r="BE257" s="251">
        <f t="shared" si="32"/>
        <v>0</v>
      </c>
      <c r="BF257" s="251">
        <f t="shared" si="33"/>
        <v>0</v>
      </c>
      <c r="BG257" s="223" t="s">
        <v>1501</v>
      </c>
      <c r="BH257" s="251">
        <f t="shared" si="34"/>
        <v>6316.48</v>
      </c>
      <c r="BI257" s="223" t="s">
        <v>1582</v>
      </c>
      <c r="BJ257" s="223" t="s">
        <v>1748</v>
      </c>
    </row>
    <row r="258" spans="1:62" s="217" customFormat="1" ht="31.5" customHeight="1">
      <c r="A258" s="218"/>
      <c r="B258" s="275">
        <v>26</v>
      </c>
      <c r="C258" s="288" t="s">
        <v>1578</v>
      </c>
      <c r="D258" s="283" t="s">
        <v>1141</v>
      </c>
      <c r="E258" s="494" t="s">
        <v>1143</v>
      </c>
      <c r="F258" s="495" t="s">
        <v>1143</v>
      </c>
      <c r="G258" s="495" t="s">
        <v>1143</v>
      </c>
      <c r="H258" s="496" t="s">
        <v>1143</v>
      </c>
      <c r="I258" s="275" t="s">
        <v>2077</v>
      </c>
      <c r="J258" s="284">
        <v>4.7</v>
      </c>
      <c r="K258" s="512">
        <v>277.15999999999997</v>
      </c>
      <c r="L258" s="513"/>
      <c r="M258" s="499">
        <f>J258*K258</f>
        <v>1302.6519999999998</v>
      </c>
      <c r="N258" s="500"/>
      <c r="O258" s="500"/>
      <c r="P258" s="501"/>
      <c r="Q258" s="99" t="s">
        <v>1595</v>
      </c>
      <c r="R258" s="218"/>
      <c r="S258" s="278"/>
      <c r="T258" s="279" t="s">
        <v>1515</v>
      </c>
      <c r="W258" s="280">
        <v>0</v>
      </c>
      <c r="X258" s="280">
        <f t="shared" si="27"/>
        <v>0</v>
      </c>
      <c r="Y258" s="280">
        <v>0</v>
      </c>
      <c r="Z258" s="281">
        <f t="shared" si="28"/>
        <v>0</v>
      </c>
      <c r="AO258" s="223" t="s">
        <v>1582</v>
      </c>
      <c r="AQ258" s="223" t="s">
        <v>1578</v>
      </c>
      <c r="AR258" s="223" t="s">
        <v>1536</v>
      </c>
      <c r="AV258" s="223" t="s">
        <v>1577</v>
      </c>
      <c r="BB258" s="251">
        <f t="shared" si="29"/>
        <v>6316.4845999999998</v>
      </c>
      <c r="BC258" s="251">
        <f t="shared" si="30"/>
        <v>0</v>
      </c>
      <c r="BD258" s="251">
        <f t="shared" si="31"/>
        <v>0</v>
      </c>
      <c r="BE258" s="251">
        <f t="shared" si="32"/>
        <v>0</v>
      </c>
      <c r="BF258" s="251">
        <f t="shared" si="33"/>
        <v>0</v>
      </c>
      <c r="BG258" s="223" t="s">
        <v>1501</v>
      </c>
      <c r="BH258" s="251">
        <f t="shared" si="34"/>
        <v>6316.48</v>
      </c>
      <c r="BI258" s="223" t="s">
        <v>1582</v>
      </c>
      <c r="BJ258" s="223" t="s">
        <v>1748</v>
      </c>
    </row>
    <row r="259" spans="1:62" s="217" customFormat="1" ht="31.5" customHeight="1">
      <c r="A259" s="218"/>
      <c r="B259" s="275">
        <v>27</v>
      </c>
      <c r="C259" s="288" t="s">
        <v>1578</v>
      </c>
      <c r="D259" s="283" t="s">
        <v>1142</v>
      </c>
      <c r="E259" s="494" t="s">
        <v>1144</v>
      </c>
      <c r="F259" s="495" t="s">
        <v>1144</v>
      </c>
      <c r="G259" s="495" t="s">
        <v>1144</v>
      </c>
      <c r="H259" s="496" t="s">
        <v>1144</v>
      </c>
      <c r="I259" s="275" t="s">
        <v>2077</v>
      </c>
      <c r="J259" s="284">
        <v>4.7</v>
      </c>
      <c r="K259" s="512">
        <v>277.15999999999997</v>
      </c>
      <c r="L259" s="513"/>
      <c r="M259" s="499">
        <f>J259*K259</f>
        <v>1302.6519999999998</v>
      </c>
      <c r="N259" s="500"/>
      <c r="O259" s="500"/>
      <c r="P259" s="501"/>
      <c r="Q259" s="99" t="s">
        <v>1595</v>
      </c>
      <c r="R259" s="218"/>
      <c r="S259" s="278"/>
      <c r="T259" s="279" t="s">
        <v>1515</v>
      </c>
      <c r="W259" s="280">
        <v>0</v>
      </c>
      <c r="X259" s="280">
        <f t="shared" si="27"/>
        <v>0</v>
      </c>
      <c r="Y259" s="280">
        <v>0</v>
      </c>
      <c r="Z259" s="281">
        <f t="shared" si="28"/>
        <v>0</v>
      </c>
      <c r="AO259" s="223" t="s">
        <v>1582</v>
      </c>
      <c r="AQ259" s="223" t="s">
        <v>1578</v>
      </c>
      <c r="AR259" s="223" t="s">
        <v>1536</v>
      </c>
      <c r="AV259" s="223" t="s">
        <v>1577</v>
      </c>
      <c r="BB259" s="251">
        <f t="shared" si="29"/>
        <v>6316.4845999999998</v>
      </c>
      <c r="BC259" s="251">
        <f t="shared" si="30"/>
        <v>0</v>
      </c>
      <c r="BD259" s="251">
        <f t="shared" si="31"/>
        <v>0</v>
      </c>
      <c r="BE259" s="251">
        <f t="shared" si="32"/>
        <v>0</v>
      </c>
      <c r="BF259" s="251">
        <f t="shared" si="33"/>
        <v>0</v>
      </c>
      <c r="BG259" s="223" t="s">
        <v>1501</v>
      </c>
      <c r="BH259" s="251">
        <f t="shared" si="34"/>
        <v>6316.48</v>
      </c>
      <c r="BI259" s="223" t="s">
        <v>1582</v>
      </c>
      <c r="BJ259" s="223" t="s">
        <v>1748</v>
      </c>
    </row>
    <row r="260" spans="1:62" s="217" customFormat="1" ht="17.25" customHeight="1">
      <c r="A260" s="218"/>
      <c r="B260" s="307"/>
      <c r="C260" s="300"/>
      <c r="D260" s="298"/>
      <c r="E260" s="508" t="s">
        <v>1145</v>
      </c>
      <c r="F260" s="508" t="s">
        <v>1145</v>
      </c>
      <c r="G260" s="508" t="s">
        <v>1145</v>
      </c>
      <c r="H260" s="508" t="s">
        <v>1145</v>
      </c>
      <c r="I260" s="307"/>
      <c r="J260" s="299">
        <v>7.3</v>
      </c>
      <c r="K260" s="503"/>
      <c r="L260" s="504"/>
      <c r="M260" s="505"/>
      <c r="N260" s="506"/>
      <c r="O260" s="506"/>
      <c r="P260" s="506"/>
      <c r="Q260" s="308"/>
      <c r="R260" s="292"/>
      <c r="S260" s="278"/>
      <c r="T260" s="279" t="s">
        <v>1515</v>
      </c>
      <c r="W260" s="280">
        <v>0</v>
      </c>
      <c r="X260" s="280">
        <f t="shared" si="27"/>
        <v>0</v>
      </c>
      <c r="Y260" s="280">
        <v>0</v>
      </c>
      <c r="Z260" s="281">
        <f t="shared" si="28"/>
        <v>0</v>
      </c>
      <c r="AO260" s="223" t="s">
        <v>1582</v>
      </c>
      <c r="AQ260" s="223" t="s">
        <v>1578</v>
      </c>
      <c r="AR260" s="223" t="s">
        <v>1536</v>
      </c>
      <c r="AV260" s="223" t="s">
        <v>1577</v>
      </c>
      <c r="BB260" s="251">
        <f t="shared" si="29"/>
        <v>6316.4845999999998</v>
      </c>
      <c r="BC260" s="251">
        <f t="shared" si="30"/>
        <v>0</v>
      </c>
      <c r="BD260" s="251">
        <f t="shared" si="31"/>
        <v>0</v>
      </c>
      <c r="BE260" s="251">
        <f t="shared" si="32"/>
        <v>0</v>
      </c>
      <c r="BF260" s="251">
        <f t="shared" si="33"/>
        <v>0</v>
      </c>
      <c r="BG260" s="223" t="s">
        <v>1501</v>
      </c>
      <c r="BH260" s="251">
        <f t="shared" si="34"/>
        <v>6316.48</v>
      </c>
      <c r="BI260" s="223" t="s">
        <v>1582</v>
      </c>
      <c r="BJ260" s="223" t="s">
        <v>1748</v>
      </c>
    </row>
    <row r="261" spans="1:62" s="217" customFormat="1" ht="17.25" customHeight="1">
      <c r="A261" s="218"/>
      <c r="B261" s="307"/>
      <c r="C261" s="300"/>
      <c r="D261" s="298"/>
      <c r="E261" s="502" t="s">
        <v>1146</v>
      </c>
      <c r="F261" s="502" t="s">
        <v>1146</v>
      </c>
      <c r="G261" s="502" t="s">
        <v>1146</v>
      </c>
      <c r="H261" s="502" t="s">
        <v>1146</v>
      </c>
      <c r="I261" s="307"/>
      <c r="J261" s="299">
        <v>2.1</v>
      </c>
      <c r="K261" s="503"/>
      <c r="L261" s="504"/>
      <c r="M261" s="505"/>
      <c r="N261" s="506"/>
      <c r="O261" s="506"/>
      <c r="P261" s="506"/>
      <c r="Q261" s="308"/>
      <c r="R261" s="292"/>
      <c r="S261" s="278"/>
      <c r="T261" s="279" t="s">
        <v>1515</v>
      </c>
      <c r="W261" s="280">
        <v>0</v>
      </c>
      <c r="X261" s="280">
        <f t="shared" si="27"/>
        <v>0</v>
      </c>
      <c r="Y261" s="280">
        <v>0</v>
      </c>
      <c r="Z261" s="281">
        <f t="shared" si="28"/>
        <v>0</v>
      </c>
      <c r="AO261" s="223" t="s">
        <v>1582</v>
      </c>
      <c r="AQ261" s="223" t="s">
        <v>1578</v>
      </c>
      <c r="AR261" s="223" t="s">
        <v>1536</v>
      </c>
      <c r="AV261" s="223" t="s">
        <v>1577</v>
      </c>
      <c r="BB261" s="251">
        <f t="shared" si="29"/>
        <v>6316.4845999999998</v>
      </c>
      <c r="BC261" s="251">
        <f t="shared" si="30"/>
        <v>0</v>
      </c>
      <c r="BD261" s="251">
        <f t="shared" si="31"/>
        <v>0</v>
      </c>
      <c r="BE261" s="251">
        <f t="shared" si="32"/>
        <v>0</v>
      </c>
      <c r="BF261" s="251">
        <f t="shared" si="33"/>
        <v>0</v>
      </c>
      <c r="BG261" s="223" t="s">
        <v>1501</v>
      </c>
      <c r="BH261" s="251">
        <f t="shared" si="34"/>
        <v>6316.48</v>
      </c>
      <c r="BI261" s="223" t="s">
        <v>1582</v>
      </c>
      <c r="BJ261" s="223" t="s">
        <v>1748</v>
      </c>
    </row>
    <row r="262" spans="1:62" s="217" customFormat="1" ht="17.25" customHeight="1">
      <c r="A262" s="218"/>
      <c r="B262" s="307"/>
      <c r="C262" s="300"/>
      <c r="D262" s="298"/>
      <c r="E262" s="502" t="s">
        <v>741</v>
      </c>
      <c r="F262" s="502" t="s">
        <v>741</v>
      </c>
      <c r="G262" s="502" t="s">
        <v>741</v>
      </c>
      <c r="H262" s="502" t="s">
        <v>741</v>
      </c>
      <c r="I262" s="307"/>
      <c r="J262" s="299">
        <v>9.4</v>
      </c>
      <c r="K262" s="503"/>
      <c r="L262" s="504"/>
      <c r="M262" s="505"/>
      <c r="N262" s="506"/>
      <c r="O262" s="506"/>
      <c r="P262" s="506"/>
      <c r="Q262" s="308"/>
      <c r="R262" s="292"/>
      <c r="S262" s="278"/>
      <c r="T262" s="279" t="s">
        <v>1515</v>
      </c>
      <c r="W262" s="280">
        <v>0</v>
      </c>
      <c r="X262" s="280">
        <f t="shared" si="27"/>
        <v>0</v>
      </c>
      <c r="Y262" s="280">
        <v>0</v>
      </c>
      <c r="Z262" s="281">
        <f t="shared" si="28"/>
        <v>0</v>
      </c>
      <c r="AO262" s="223" t="s">
        <v>1582</v>
      </c>
      <c r="AQ262" s="223" t="s">
        <v>1578</v>
      </c>
      <c r="AR262" s="223" t="s">
        <v>1536</v>
      </c>
      <c r="AV262" s="223" t="s">
        <v>1577</v>
      </c>
      <c r="BB262" s="251">
        <f t="shared" si="29"/>
        <v>6316.4845999999998</v>
      </c>
      <c r="BC262" s="251">
        <f t="shared" si="30"/>
        <v>0</v>
      </c>
      <c r="BD262" s="251">
        <f t="shared" si="31"/>
        <v>0</v>
      </c>
      <c r="BE262" s="251">
        <f t="shared" si="32"/>
        <v>0</v>
      </c>
      <c r="BF262" s="251">
        <f t="shared" si="33"/>
        <v>0</v>
      </c>
      <c r="BG262" s="223" t="s">
        <v>1501</v>
      </c>
      <c r="BH262" s="251">
        <f t="shared" si="34"/>
        <v>6316.48</v>
      </c>
      <c r="BI262" s="223" t="s">
        <v>1582</v>
      </c>
      <c r="BJ262" s="223" t="s">
        <v>1748</v>
      </c>
    </row>
    <row r="263" spans="1:62" s="217" customFormat="1" ht="17.25" customHeight="1">
      <c r="A263" s="218"/>
      <c r="B263" s="307"/>
      <c r="C263" s="300"/>
      <c r="D263" s="298"/>
      <c r="E263" s="502" t="s">
        <v>1147</v>
      </c>
      <c r="F263" s="502" t="s">
        <v>1147</v>
      </c>
      <c r="G263" s="502" t="s">
        <v>1147</v>
      </c>
      <c r="H263" s="502" t="s">
        <v>1147</v>
      </c>
      <c r="I263" s="307"/>
      <c r="J263" s="299">
        <v>4.7</v>
      </c>
      <c r="K263" s="503"/>
      <c r="L263" s="504"/>
      <c r="M263" s="505"/>
      <c r="N263" s="506"/>
      <c r="O263" s="506"/>
      <c r="P263" s="506"/>
      <c r="Q263" s="308"/>
      <c r="R263" s="292"/>
      <c r="S263" s="278"/>
      <c r="T263" s="279" t="s">
        <v>1515</v>
      </c>
      <c r="W263" s="280">
        <v>0</v>
      </c>
      <c r="X263" s="280">
        <f t="shared" si="27"/>
        <v>0</v>
      </c>
      <c r="Y263" s="280">
        <v>0</v>
      </c>
      <c r="Z263" s="281">
        <f t="shared" si="28"/>
        <v>0</v>
      </c>
      <c r="AO263" s="223" t="s">
        <v>1582</v>
      </c>
      <c r="AQ263" s="223" t="s">
        <v>1578</v>
      </c>
      <c r="AR263" s="223" t="s">
        <v>1536</v>
      </c>
      <c r="AV263" s="223" t="s">
        <v>1577</v>
      </c>
      <c r="BB263" s="251">
        <f t="shared" si="29"/>
        <v>6316.4845999999998</v>
      </c>
      <c r="BC263" s="251">
        <f t="shared" si="30"/>
        <v>0</v>
      </c>
      <c r="BD263" s="251">
        <f t="shared" si="31"/>
        <v>0</v>
      </c>
      <c r="BE263" s="251">
        <f t="shared" si="32"/>
        <v>0</v>
      </c>
      <c r="BF263" s="251">
        <f t="shared" si="33"/>
        <v>0</v>
      </c>
      <c r="BG263" s="223" t="s">
        <v>1501</v>
      </c>
      <c r="BH263" s="251">
        <f t="shared" si="34"/>
        <v>6316.48</v>
      </c>
      <c r="BI263" s="223" t="s">
        <v>1582</v>
      </c>
      <c r="BJ263" s="223" t="s">
        <v>1748</v>
      </c>
    </row>
    <row r="264" spans="1:62" s="265" customFormat="1" ht="21" customHeight="1">
      <c r="A264" s="264"/>
      <c r="C264" s="272" t="s">
        <v>1154</v>
      </c>
      <c r="K264" s="338"/>
      <c r="L264" s="338"/>
      <c r="M264" s="447">
        <f>M265+M268</f>
        <v>479.4867999999999</v>
      </c>
      <c r="N264" s="448"/>
      <c r="O264" s="448"/>
      <c r="P264" s="448"/>
      <c r="R264" s="264"/>
      <c r="S264" s="267"/>
      <c r="V264" s="268">
        <f>SUM($V$113:$V$182)</f>
        <v>0</v>
      </c>
      <c r="X264" s="268">
        <f>SUM($X$113:$X$182)</f>
        <v>0</v>
      </c>
      <c r="Z264" s="269">
        <f>SUM($Z$113:$Z$182)</f>
        <v>0</v>
      </c>
      <c r="AO264" s="270" t="s">
        <v>1536</v>
      </c>
      <c r="AQ264" s="270" t="s">
        <v>1530</v>
      </c>
      <c r="AR264" s="270" t="s">
        <v>1501</v>
      </c>
      <c r="AV264" s="270" t="s">
        <v>1577</v>
      </c>
      <c r="BH264" s="271">
        <f>SUM($BH$113:$BH$182)</f>
        <v>6316.48</v>
      </c>
    </row>
    <row r="265" spans="1:62" s="217" customFormat="1" ht="31.5" customHeight="1">
      <c r="A265" s="218"/>
      <c r="B265" s="275">
        <v>28</v>
      </c>
      <c r="C265" s="288" t="s">
        <v>1578</v>
      </c>
      <c r="D265" s="283" t="s">
        <v>1148</v>
      </c>
      <c r="E265" s="494" t="s">
        <v>1149</v>
      </c>
      <c r="F265" s="495" t="s">
        <v>1144</v>
      </c>
      <c r="G265" s="495" t="s">
        <v>1144</v>
      </c>
      <c r="H265" s="496" t="s">
        <v>1144</v>
      </c>
      <c r="I265" s="275" t="s">
        <v>1632</v>
      </c>
      <c r="J265" s="284">
        <v>44.98</v>
      </c>
      <c r="K265" s="512">
        <v>7.38</v>
      </c>
      <c r="L265" s="513"/>
      <c r="M265" s="499">
        <f>J265*K265</f>
        <v>331.95239999999995</v>
      </c>
      <c r="N265" s="500"/>
      <c r="O265" s="500"/>
      <c r="P265" s="501"/>
      <c r="Q265" s="99" t="s">
        <v>1595</v>
      </c>
      <c r="R265" s="218"/>
      <c r="S265" s="278"/>
      <c r="T265" s="279" t="s">
        <v>1515</v>
      </c>
      <c r="W265" s="280">
        <v>0</v>
      </c>
      <c r="X265" s="280">
        <f t="shared" si="27"/>
        <v>0</v>
      </c>
      <c r="Y265" s="280">
        <v>0</v>
      </c>
      <c r="Z265" s="281">
        <f t="shared" si="28"/>
        <v>0</v>
      </c>
      <c r="AO265" s="223" t="s">
        <v>1582</v>
      </c>
      <c r="AQ265" s="223" t="s">
        <v>1578</v>
      </c>
      <c r="AR265" s="223" t="s">
        <v>1536</v>
      </c>
      <c r="AV265" s="223" t="s">
        <v>1577</v>
      </c>
      <c r="BB265" s="251">
        <f t="shared" si="29"/>
        <v>6316.4845999999998</v>
      </c>
      <c r="BC265" s="251">
        <f t="shared" si="30"/>
        <v>0</v>
      </c>
      <c r="BD265" s="251">
        <f t="shared" si="31"/>
        <v>0</v>
      </c>
      <c r="BE265" s="251">
        <f t="shared" si="32"/>
        <v>0</v>
      </c>
      <c r="BF265" s="251">
        <f t="shared" si="33"/>
        <v>0</v>
      </c>
      <c r="BG265" s="223" t="s">
        <v>1501</v>
      </c>
      <c r="BH265" s="251">
        <f t="shared" si="34"/>
        <v>6316.48</v>
      </c>
      <c r="BI265" s="223" t="s">
        <v>1582</v>
      </c>
      <c r="BJ265" s="223" t="s">
        <v>1748</v>
      </c>
    </row>
    <row r="266" spans="1:62" s="217" customFormat="1" ht="17.25" customHeight="1">
      <c r="A266" s="218"/>
      <c r="B266" s="307"/>
      <c r="C266" s="300"/>
      <c r="D266" s="298"/>
      <c r="E266" s="508" t="s">
        <v>1150</v>
      </c>
      <c r="F266" s="508" t="s">
        <v>1150</v>
      </c>
      <c r="G266" s="508" t="s">
        <v>1150</v>
      </c>
      <c r="H266" s="508" t="s">
        <v>1150</v>
      </c>
      <c r="I266" s="307"/>
      <c r="J266" s="299">
        <v>44.98</v>
      </c>
      <c r="K266" s="503"/>
      <c r="L266" s="504"/>
      <c r="M266" s="505"/>
      <c r="N266" s="506"/>
      <c r="O266" s="506"/>
      <c r="P266" s="506"/>
      <c r="Q266" s="308"/>
      <c r="R266" s="292"/>
      <c r="S266" s="278"/>
      <c r="T266" s="279" t="s">
        <v>1515</v>
      </c>
      <c r="W266" s="280">
        <v>0</v>
      </c>
      <c r="X266" s="280">
        <f t="shared" si="27"/>
        <v>0</v>
      </c>
      <c r="Y266" s="280">
        <v>0</v>
      </c>
      <c r="Z266" s="281">
        <f t="shared" si="28"/>
        <v>0</v>
      </c>
      <c r="AO266" s="223" t="s">
        <v>1582</v>
      </c>
      <c r="AQ266" s="223" t="s">
        <v>1578</v>
      </c>
      <c r="AR266" s="223" t="s">
        <v>1536</v>
      </c>
      <c r="AV266" s="223" t="s">
        <v>1577</v>
      </c>
      <c r="BB266" s="251">
        <f t="shared" si="29"/>
        <v>6316.4845999999998</v>
      </c>
      <c r="BC266" s="251">
        <f t="shared" si="30"/>
        <v>0</v>
      </c>
      <c r="BD266" s="251">
        <f t="shared" si="31"/>
        <v>0</v>
      </c>
      <c r="BE266" s="251">
        <f t="shared" si="32"/>
        <v>0</v>
      </c>
      <c r="BF266" s="251">
        <f t="shared" si="33"/>
        <v>0</v>
      </c>
      <c r="BG266" s="223" t="s">
        <v>1501</v>
      </c>
      <c r="BH266" s="251">
        <f t="shared" si="34"/>
        <v>6316.48</v>
      </c>
      <c r="BI266" s="223" t="s">
        <v>1582</v>
      </c>
      <c r="BJ266" s="223" t="s">
        <v>1748</v>
      </c>
    </row>
    <row r="267" spans="1:62" s="217" customFormat="1" ht="17.25" customHeight="1">
      <c r="A267" s="218"/>
      <c r="B267" s="307"/>
      <c r="C267" s="300"/>
      <c r="D267" s="298"/>
      <c r="E267" s="502" t="s">
        <v>1151</v>
      </c>
      <c r="F267" s="502" t="s">
        <v>1151</v>
      </c>
      <c r="G267" s="502" t="s">
        <v>1151</v>
      </c>
      <c r="H267" s="502" t="s">
        <v>1151</v>
      </c>
      <c r="I267" s="307"/>
      <c r="J267" s="299"/>
      <c r="K267" s="503"/>
      <c r="L267" s="504"/>
      <c r="M267" s="505"/>
      <c r="N267" s="506"/>
      <c r="O267" s="506"/>
      <c r="P267" s="506"/>
      <c r="Q267" s="308"/>
      <c r="R267" s="292"/>
      <c r="S267" s="278"/>
      <c r="T267" s="279" t="s">
        <v>1515</v>
      </c>
      <c r="W267" s="280">
        <v>0</v>
      </c>
      <c r="X267" s="280">
        <f t="shared" si="27"/>
        <v>0</v>
      </c>
      <c r="Y267" s="280">
        <v>0</v>
      </c>
      <c r="Z267" s="281">
        <f t="shared" si="28"/>
        <v>0</v>
      </c>
      <c r="AO267" s="223" t="s">
        <v>1582</v>
      </c>
      <c r="AQ267" s="223" t="s">
        <v>1578</v>
      </c>
      <c r="AR267" s="223" t="s">
        <v>1536</v>
      </c>
      <c r="AV267" s="223" t="s">
        <v>1577</v>
      </c>
      <c r="BB267" s="251">
        <f t="shared" si="29"/>
        <v>6316.4845999999998</v>
      </c>
      <c r="BC267" s="251">
        <f t="shared" si="30"/>
        <v>0</v>
      </c>
      <c r="BD267" s="251">
        <f t="shared" si="31"/>
        <v>0</v>
      </c>
      <c r="BE267" s="251">
        <f t="shared" si="32"/>
        <v>0</v>
      </c>
      <c r="BF267" s="251">
        <f t="shared" si="33"/>
        <v>0</v>
      </c>
      <c r="BG267" s="223" t="s">
        <v>1501</v>
      </c>
      <c r="BH267" s="251">
        <f t="shared" si="34"/>
        <v>6316.48</v>
      </c>
      <c r="BI267" s="223" t="s">
        <v>1582</v>
      </c>
      <c r="BJ267" s="223" t="s">
        <v>1748</v>
      </c>
    </row>
    <row r="268" spans="1:62" s="217" customFormat="1" ht="31.5" customHeight="1">
      <c r="A268" s="218"/>
      <c r="B268" s="275">
        <v>29</v>
      </c>
      <c r="C268" s="288" t="s">
        <v>1578</v>
      </c>
      <c r="D268" s="283" t="s">
        <v>1152</v>
      </c>
      <c r="E268" s="494" t="s">
        <v>1153</v>
      </c>
      <c r="F268" s="495" t="s">
        <v>1144</v>
      </c>
      <c r="G268" s="495" t="s">
        <v>1144</v>
      </c>
      <c r="H268" s="496" t="s">
        <v>1144</v>
      </c>
      <c r="I268" s="275" t="s">
        <v>1632</v>
      </c>
      <c r="J268" s="284">
        <v>44.98</v>
      </c>
      <c r="K268" s="512">
        <v>3.28</v>
      </c>
      <c r="L268" s="513"/>
      <c r="M268" s="499">
        <f>J268*K268</f>
        <v>147.53439999999998</v>
      </c>
      <c r="N268" s="500"/>
      <c r="O268" s="500"/>
      <c r="P268" s="501"/>
      <c r="Q268" s="99" t="s">
        <v>1595</v>
      </c>
      <c r="R268" s="218"/>
      <c r="S268" s="278"/>
      <c r="T268" s="279" t="s">
        <v>1515</v>
      </c>
      <c r="W268" s="280">
        <v>0</v>
      </c>
      <c r="X268" s="280">
        <f t="shared" si="27"/>
        <v>0</v>
      </c>
      <c r="Y268" s="280">
        <v>0</v>
      </c>
      <c r="Z268" s="281">
        <f t="shared" si="28"/>
        <v>0</v>
      </c>
      <c r="AO268" s="223" t="s">
        <v>1582</v>
      </c>
      <c r="AQ268" s="223" t="s">
        <v>1578</v>
      </c>
      <c r="AR268" s="223" t="s">
        <v>1536</v>
      </c>
      <c r="AV268" s="223" t="s">
        <v>1577</v>
      </c>
      <c r="BB268" s="251">
        <f t="shared" si="29"/>
        <v>6316.4845999999998</v>
      </c>
      <c r="BC268" s="251">
        <f t="shared" si="30"/>
        <v>0</v>
      </c>
      <c r="BD268" s="251">
        <f t="shared" si="31"/>
        <v>0</v>
      </c>
      <c r="BE268" s="251">
        <f t="shared" si="32"/>
        <v>0</v>
      </c>
      <c r="BF268" s="251">
        <f t="shared" si="33"/>
        <v>0</v>
      </c>
      <c r="BG268" s="223" t="s">
        <v>1501</v>
      </c>
      <c r="BH268" s="251">
        <f t="shared" si="34"/>
        <v>6316.48</v>
      </c>
      <c r="BI268" s="223" t="s">
        <v>1582</v>
      </c>
      <c r="BJ268" s="223" t="s">
        <v>1748</v>
      </c>
    </row>
    <row r="269" spans="1:62" s="217" customFormat="1" ht="17.25" customHeight="1">
      <c r="A269" s="218"/>
      <c r="B269" s="307"/>
      <c r="C269" s="300"/>
      <c r="D269" s="298"/>
      <c r="E269" s="508" t="s">
        <v>1150</v>
      </c>
      <c r="F269" s="508" t="s">
        <v>1150</v>
      </c>
      <c r="G269" s="508" t="s">
        <v>1150</v>
      </c>
      <c r="H269" s="508" t="s">
        <v>1150</v>
      </c>
      <c r="I269" s="307"/>
      <c r="J269" s="299">
        <v>44.98</v>
      </c>
      <c r="K269" s="503"/>
      <c r="L269" s="504"/>
      <c r="M269" s="505"/>
      <c r="N269" s="506"/>
      <c r="O269" s="506"/>
      <c r="P269" s="506"/>
      <c r="Q269" s="308"/>
      <c r="R269" s="292"/>
      <c r="S269" s="278"/>
      <c r="T269" s="279" t="s">
        <v>1515</v>
      </c>
      <c r="W269" s="280">
        <v>0</v>
      </c>
      <c r="X269" s="280">
        <f t="shared" si="27"/>
        <v>0</v>
      </c>
      <c r="Y269" s="280">
        <v>0</v>
      </c>
      <c r="Z269" s="281">
        <f t="shared" si="28"/>
        <v>0</v>
      </c>
      <c r="AO269" s="223" t="s">
        <v>1582</v>
      </c>
      <c r="AQ269" s="223" t="s">
        <v>1578</v>
      </c>
      <c r="AR269" s="223" t="s">
        <v>1536</v>
      </c>
      <c r="AV269" s="223" t="s">
        <v>1577</v>
      </c>
      <c r="BB269" s="251">
        <f t="shared" si="29"/>
        <v>6316.4845999999998</v>
      </c>
      <c r="BC269" s="251">
        <f t="shared" si="30"/>
        <v>0</v>
      </c>
      <c r="BD269" s="251">
        <f t="shared" si="31"/>
        <v>0</v>
      </c>
      <c r="BE269" s="251">
        <f t="shared" si="32"/>
        <v>0</v>
      </c>
      <c r="BF269" s="251">
        <f t="shared" si="33"/>
        <v>0</v>
      </c>
      <c r="BG269" s="223" t="s">
        <v>1501</v>
      </c>
      <c r="BH269" s="251">
        <f t="shared" si="34"/>
        <v>6316.48</v>
      </c>
      <c r="BI269" s="223" t="s">
        <v>1582</v>
      </c>
      <c r="BJ269" s="223" t="s">
        <v>1748</v>
      </c>
    </row>
    <row r="270" spans="1:62" s="217" customFormat="1" ht="17.25" customHeight="1">
      <c r="A270" s="218"/>
      <c r="B270" s="307"/>
      <c r="C270" s="300"/>
      <c r="D270" s="298"/>
      <c r="E270" s="502" t="s">
        <v>1151</v>
      </c>
      <c r="F270" s="502" t="s">
        <v>1151</v>
      </c>
      <c r="G270" s="502" t="s">
        <v>1151</v>
      </c>
      <c r="H270" s="502" t="s">
        <v>1151</v>
      </c>
      <c r="I270" s="307"/>
      <c r="J270" s="299"/>
      <c r="K270" s="503"/>
      <c r="L270" s="504"/>
      <c r="M270" s="505"/>
      <c r="N270" s="506"/>
      <c r="O270" s="506"/>
      <c r="P270" s="506"/>
      <c r="Q270" s="308"/>
      <c r="R270" s="292"/>
      <c r="S270" s="278"/>
      <c r="T270" s="279" t="s">
        <v>1515</v>
      </c>
      <c r="W270" s="280">
        <v>0</v>
      </c>
      <c r="X270" s="280">
        <f t="shared" si="27"/>
        <v>0</v>
      </c>
      <c r="Y270" s="280">
        <v>0</v>
      </c>
      <c r="Z270" s="281">
        <f t="shared" si="28"/>
        <v>0</v>
      </c>
      <c r="AO270" s="223" t="s">
        <v>1582</v>
      </c>
      <c r="AQ270" s="223" t="s">
        <v>1578</v>
      </c>
      <c r="AR270" s="223" t="s">
        <v>1536</v>
      </c>
      <c r="AV270" s="223" t="s">
        <v>1577</v>
      </c>
      <c r="BB270" s="251">
        <f t="shared" si="29"/>
        <v>6316.4845999999998</v>
      </c>
      <c r="BC270" s="251">
        <f t="shared" si="30"/>
        <v>0</v>
      </c>
      <c r="BD270" s="251">
        <f t="shared" si="31"/>
        <v>0</v>
      </c>
      <c r="BE270" s="251">
        <f t="shared" si="32"/>
        <v>0</v>
      </c>
      <c r="BF270" s="251">
        <f t="shared" si="33"/>
        <v>0</v>
      </c>
      <c r="BG270" s="223" t="s">
        <v>1501</v>
      </c>
      <c r="BH270" s="251">
        <f t="shared" si="34"/>
        <v>6316.48</v>
      </c>
      <c r="BI270" s="223" t="s">
        <v>1582</v>
      </c>
      <c r="BJ270" s="223" t="s">
        <v>1748</v>
      </c>
    </row>
    <row r="271" spans="1:62" s="265" customFormat="1" ht="21" customHeight="1">
      <c r="A271" s="264"/>
      <c r="C271" s="272" t="s">
        <v>1155</v>
      </c>
      <c r="K271" s="338"/>
      <c r="L271" s="338"/>
      <c r="M271" s="447">
        <f>M272+M274+M276+M278+M279+M280+M282+M283</f>
        <v>16615.602599999998</v>
      </c>
      <c r="N271" s="448"/>
      <c r="O271" s="448"/>
      <c r="P271" s="448"/>
      <c r="R271" s="264"/>
      <c r="S271" s="267"/>
      <c r="V271" s="268">
        <f>SUM($V$113:$V$182)</f>
        <v>0</v>
      </c>
      <c r="X271" s="268">
        <f>SUM($X$113:$X$182)</f>
        <v>0</v>
      </c>
      <c r="Z271" s="269">
        <f>SUM($Z$113:$Z$182)</f>
        <v>0</v>
      </c>
      <c r="AO271" s="270" t="s">
        <v>1536</v>
      </c>
      <c r="AQ271" s="270" t="s">
        <v>1530</v>
      </c>
      <c r="AR271" s="270" t="s">
        <v>1501</v>
      </c>
      <c r="AV271" s="270" t="s">
        <v>1577</v>
      </c>
      <c r="BH271" s="271">
        <f>SUM($BH$113:$BH$182)</f>
        <v>6316.48</v>
      </c>
    </row>
    <row r="272" spans="1:62" s="217" customFormat="1" ht="31.5" customHeight="1">
      <c r="A272" s="218"/>
      <c r="B272" s="275">
        <v>30</v>
      </c>
      <c r="C272" s="288" t="s">
        <v>1578</v>
      </c>
      <c r="D272" s="283" t="s">
        <v>1157</v>
      </c>
      <c r="E272" s="494" t="s">
        <v>1158</v>
      </c>
      <c r="F272" s="495" t="s">
        <v>1144</v>
      </c>
      <c r="G272" s="495" t="s">
        <v>1144</v>
      </c>
      <c r="H272" s="496" t="s">
        <v>1144</v>
      </c>
      <c r="I272" s="275" t="s">
        <v>2077</v>
      </c>
      <c r="J272" s="284">
        <v>8.76</v>
      </c>
      <c r="K272" s="512">
        <v>36.08</v>
      </c>
      <c r="L272" s="513"/>
      <c r="M272" s="499">
        <f>J272*K272</f>
        <v>316.06079999999997</v>
      </c>
      <c r="N272" s="500"/>
      <c r="O272" s="500"/>
      <c r="P272" s="501"/>
      <c r="Q272" s="99" t="s">
        <v>1595</v>
      </c>
      <c r="R272" s="218"/>
      <c r="S272" s="278"/>
      <c r="T272" s="279" t="s">
        <v>1515</v>
      </c>
      <c r="W272" s="280">
        <v>0</v>
      </c>
      <c r="X272" s="280">
        <f t="shared" si="27"/>
        <v>0</v>
      </c>
      <c r="Y272" s="280">
        <v>0</v>
      </c>
      <c r="Z272" s="281">
        <f t="shared" si="28"/>
        <v>0</v>
      </c>
      <c r="AO272" s="223" t="s">
        <v>1582</v>
      </c>
      <c r="AQ272" s="223" t="s">
        <v>1578</v>
      </c>
      <c r="AR272" s="223" t="s">
        <v>1536</v>
      </c>
      <c r="AV272" s="223" t="s">
        <v>1577</v>
      </c>
      <c r="BB272" s="251">
        <f t="shared" si="29"/>
        <v>6316.4845999999998</v>
      </c>
      <c r="BC272" s="251">
        <f t="shared" si="30"/>
        <v>0</v>
      </c>
      <c r="BD272" s="251">
        <f t="shared" si="31"/>
        <v>0</v>
      </c>
      <c r="BE272" s="251">
        <f t="shared" si="32"/>
        <v>0</v>
      </c>
      <c r="BF272" s="251">
        <f t="shared" si="33"/>
        <v>0</v>
      </c>
      <c r="BG272" s="223" t="s">
        <v>1501</v>
      </c>
      <c r="BH272" s="251">
        <f t="shared" si="34"/>
        <v>6316.48</v>
      </c>
      <c r="BI272" s="223" t="s">
        <v>1582</v>
      </c>
      <c r="BJ272" s="223" t="s">
        <v>1748</v>
      </c>
    </row>
    <row r="273" spans="1:62" s="217" customFormat="1" ht="17.25" customHeight="1">
      <c r="A273" s="218"/>
      <c r="B273" s="307"/>
      <c r="C273" s="300"/>
      <c r="D273" s="298"/>
      <c r="E273" s="508" t="s">
        <v>1156</v>
      </c>
      <c r="F273" s="508" t="s">
        <v>1150</v>
      </c>
      <c r="G273" s="508" t="s">
        <v>1150</v>
      </c>
      <c r="H273" s="508" t="s">
        <v>1150</v>
      </c>
      <c r="I273" s="307"/>
      <c r="J273" s="299"/>
      <c r="K273" s="503"/>
      <c r="L273" s="504"/>
      <c r="M273" s="505"/>
      <c r="N273" s="506"/>
      <c r="O273" s="506"/>
      <c r="P273" s="506"/>
      <c r="Q273" s="308"/>
      <c r="R273" s="292"/>
      <c r="S273" s="278"/>
      <c r="T273" s="279" t="s">
        <v>1515</v>
      </c>
      <c r="W273" s="280">
        <v>0</v>
      </c>
      <c r="X273" s="280">
        <f t="shared" si="27"/>
        <v>0</v>
      </c>
      <c r="Y273" s="280">
        <v>0</v>
      </c>
      <c r="Z273" s="281">
        <f t="shared" si="28"/>
        <v>0</v>
      </c>
      <c r="AO273" s="223" t="s">
        <v>1582</v>
      </c>
      <c r="AQ273" s="223" t="s">
        <v>1578</v>
      </c>
      <c r="AR273" s="223" t="s">
        <v>1536</v>
      </c>
      <c r="AV273" s="223" t="s">
        <v>1577</v>
      </c>
      <c r="BB273" s="251">
        <f t="shared" si="29"/>
        <v>6316.4845999999998</v>
      </c>
      <c r="BC273" s="251">
        <f t="shared" si="30"/>
        <v>0</v>
      </c>
      <c r="BD273" s="251">
        <f t="shared" si="31"/>
        <v>0</v>
      </c>
      <c r="BE273" s="251">
        <f t="shared" si="32"/>
        <v>0</v>
      </c>
      <c r="BF273" s="251">
        <f t="shared" si="33"/>
        <v>0</v>
      </c>
      <c r="BG273" s="223" t="s">
        <v>1501</v>
      </c>
      <c r="BH273" s="251">
        <f t="shared" si="34"/>
        <v>6316.48</v>
      </c>
      <c r="BI273" s="223" t="s">
        <v>1582</v>
      </c>
      <c r="BJ273" s="223" t="s">
        <v>1748</v>
      </c>
    </row>
    <row r="274" spans="1:62" s="217" customFormat="1" ht="31.5" customHeight="1">
      <c r="A274" s="218"/>
      <c r="B274" s="275">
        <v>31</v>
      </c>
      <c r="C274" s="288" t="s">
        <v>1578</v>
      </c>
      <c r="D274" s="283" t="s">
        <v>1159</v>
      </c>
      <c r="E274" s="494" t="s">
        <v>1160</v>
      </c>
      <c r="F274" s="495" t="s">
        <v>1144</v>
      </c>
      <c r="G274" s="495" t="s">
        <v>1144</v>
      </c>
      <c r="H274" s="496" t="s">
        <v>1144</v>
      </c>
      <c r="I274" s="275" t="s">
        <v>2077</v>
      </c>
      <c r="J274" s="284">
        <v>342.55</v>
      </c>
      <c r="K274" s="512">
        <v>22.959999999999997</v>
      </c>
      <c r="L274" s="513"/>
      <c r="M274" s="499">
        <f>J274*K274</f>
        <v>7864.9479999999994</v>
      </c>
      <c r="N274" s="500"/>
      <c r="O274" s="500"/>
      <c r="P274" s="501"/>
      <c r="Q274" s="99" t="s">
        <v>1595</v>
      </c>
      <c r="R274" s="218"/>
      <c r="S274" s="278"/>
      <c r="T274" s="279" t="s">
        <v>1515</v>
      </c>
      <c r="W274" s="280">
        <v>0</v>
      </c>
      <c r="X274" s="280">
        <f t="shared" si="27"/>
        <v>0</v>
      </c>
      <c r="Y274" s="280">
        <v>0</v>
      </c>
      <c r="Z274" s="281">
        <f t="shared" si="28"/>
        <v>0</v>
      </c>
      <c r="AO274" s="223" t="s">
        <v>1582</v>
      </c>
      <c r="AQ274" s="223" t="s">
        <v>1578</v>
      </c>
      <c r="AR274" s="223" t="s">
        <v>1536</v>
      </c>
      <c r="AV274" s="223" t="s">
        <v>1577</v>
      </c>
      <c r="BB274" s="251">
        <f t="shared" si="29"/>
        <v>6316.4845999999998</v>
      </c>
      <c r="BC274" s="251">
        <f t="shared" si="30"/>
        <v>0</v>
      </c>
      <c r="BD274" s="251">
        <f t="shared" si="31"/>
        <v>0</v>
      </c>
      <c r="BE274" s="251">
        <f t="shared" si="32"/>
        <v>0</v>
      </c>
      <c r="BF274" s="251">
        <f t="shared" si="33"/>
        <v>0</v>
      </c>
      <c r="BG274" s="223" t="s">
        <v>1501</v>
      </c>
      <c r="BH274" s="251">
        <f t="shared" si="34"/>
        <v>6316.48</v>
      </c>
      <c r="BI274" s="223" t="s">
        <v>1582</v>
      </c>
      <c r="BJ274" s="223" t="s">
        <v>1748</v>
      </c>
    </row>
    <row r="275" spans="1:62" s="217" customFormat="1" ht="17.25" customHeight="1">
      <c r="A275" s="218"/>
      <c r="B275" s="307"/>
      <c r="C275" s="300"/>
      <c r="D275" s="298"/>
      <c r="E275" s="508" t="s">
        <v>1161</v>
      </c>
      <c r="F275" s="508" t="s">
        <v>1150</v>
      </c>
      <c r="G275" s="508" t="s">
        <v>1150</v>
      </c>
      <c r="H275" s="508" t="s">
        <v>1150</v>
      </c>
      <c r="I275" s="307"/>
      <c r="J275" s="299"/>
      <c r="K275" s="503"/>
      <c r="L275" s="504"/>
      <c r="M275" s="505"/>
      <c r="N275" s="506"/>
      <c r="O275" s="506"/>
      <c r="P275" s="506"/>
      <c r="Q275" s="308"/>
      <c r="R275" s="292"/>
      <c r="S275" s="278"/>
      <c r="T275" s="279" t="s">
        <v>1515</v>
      </c>
      <c r="W275" s="280">
        <v>0</v>
      </c>
      <c r="X275" s="280">
        <f t="shared" si="27"/>
        <v>0</v>
      </c>
      <c r="Y275" s="280">
        <v>0</v>
      </c>
      <c r="Z275" s="281">
        <f t="shared" si="28"/>
        <v>0</v>
      </c>
      <c r="AO275" s="223" t="s">
        <v>1582</v>
      </c>
      <c r="AQ275" s="223" t="s">
        <v>1578</v>
      </c>
      <c r="AR275" s="223" t="s">
        <v>1536</v>
      </c>
      <c r="AV275" s="223" t="s">
        <v>1577</v>
      </c>
      <c r="BB275" s="251">
        <f t="shared" si="29"/>
        <v>6316.4845999999998</v>
      </c>
      <c r="BC275" s="251">
        <f t="shared" si="30"/>
        <v>0</v>
      </c>
      <c r="BD275" s="251">
        <f t="shared" si="31"/>
        <v>0</v>
      </c>
      <c r="BE275" s="251">
        <f t="shared" si="32"/>
        <v>0</v>
      </c>
      <c r="BF275" s="251">
        <f t="shared" si="33"/>
        <v>0</v>
      </c>
      <c r="BG275" s="223" t="s">
        <v>1501</v>
      </c>
      <c r="BH275" s="251">
        <f t="shared" si="34"/>
        <v>6316.48</v>
      </c>
      <c r="BI275" s="223" t="s">
        <v>1582</v>
      </c>
      <c r="BJ275" s="223" t="s">
        <v>1748</v>
      </c>
    </row>
    <row r="276" spans="1:62" s="217" customFormat="1" ht="31.5" customHeight="1">
      <c r="A276" s="218"/>
      <c r="B276" s="275">
        <v>32</v>
      </c>
      <c r="C276" s="288" t="s">
        <v>1578</v>
      </c>
      <c r="D276" s="283" t="s">
        <v>1162</v>
      </c>
      <c r="E276" s="494" t="s">
        <v>0</v>
      </c>
      <c r="F276" s="495" t="s">
        <v>0</v>
      </c>
      <c r="G276" s="495" t="s">
        <v>0</v>
      </c>
      <c r="H276" s="496" t="s">
        <v>0</v>
      </c>
      <c r="I276" s="275" t="s">
        <v>2077</v>
      </c>
      <c r="J276" s="284">
        <v>3.02</v>
      </c>
      <c r="K276" s="512">
        <v>91.839999999999989</v>
      </c>
      <c r="L276" s="513"/>
      <c r="M276" s="499">
        <f>J276*K276</f>
        <v>277.35679999999996</v>
      </c>
      <c r="N276" s="500"/>
      <c r="O276" s="500"/>
      <c r="P276" s="501"/>
      <c r="Q276" s="99" t="s">
        <v>1595</v>
      </c>
      <c r="R276" s="218"/>
      <c r="S276" s="278"/>
      <c r="T276" s="279" t="s">
        <v>1515</v>
      </c>
      <c r="W276" s="280">
        <v>0</v>
      </c>
      <c r="X276" s="280">
        <f t="shared" si="27"/>
        <v>0</v>
      </c>
      <c r="Y276" s="280">
        <v>0</v>
      </c>
      <c r="Z276" s="281">
        <f t="shared" si="28"/>
        <v>0</v>
      </c>
      <c r="AO276" s="223" t="s">
        <v>1582</v>
      </c>
      <c r="AQ276" s="223" t="s">
        <v>1578</v>
      </c>
      <c r="AR276" s="223" t="s">
        <v>1536</v>
      </c>
      <c r="AV276" s="223" t="s">
        <v>1577</v>
      </c>
      <c r="BB276" s="251">
        <f t="shared" si="29"/>
        <v>6316.4845999999998</v>
      </c>
      <c r="BC276" s="251">
        <f t="shared" si="30"/>
        <v>0</v>
      </c>
      <c r="BD276" s="251">
        <f t="shared" si="31"/>
        <v>0</v>
      </c>
      <c r="BE276" s="251">
        <f t="shared" si="32"/>
        <v>0</v>
      </c>
      <c r="BF276" s="251">
        <f t="shared" si="33"/>
        <v>0</v>
      </c>
      <c r="BG276" s="223" t="s">
        <v>1501</v>
      </c>
      <c r="BH276" s="251">
        <f t="shared" si="34"/>
        <v>6316.48</v>
      </c>
      <c r="BI276" s="223" t="s">
        <v>1582</v>
      </c>
      <c r="BJ276" s="223" t="s">
        <v>1748</v>
      </c>
    </row>
    <row r="277" spans="1:62" s="217" customFormat="1" ht="17.25" customHeight="1">
      <c r="A277" s="218"/>
      <c r="B277" s="307"/>
      <c r="C277" s="300"/>
      <c r="D277" s="298"/>
      <c r="E277" s="508" t="s">
        <v>1</v>
      </c>
      <c r="F277" s="508" t="s">
        <v>1150</v>
      </c>
      <c r="G277" s="508" t="s">
        <v>1150</v>
      </c>
      <c r="H277" s="508" t="s">
        <v>1150</v>
      </c>
      <c r="I277" s="307"/>
      <c r="J277" s="299"/>
      <c r="K277" s="503"/>
      <c r="L277" s="504"/>
      <c r="M277" s="505"/>
      <c r="N277" s="506"/>
      <c r="O277" s="506"/>
      <c r="P277" s="506"/>
      <c r="Q277" s="308"/>
      <c r="R277" s="292"/>
      <c r="S277" s="278"/>
      <c r="T277" s="279" t="s">
        <v>1515</v>
      </c>
      <c r="W277" s="280">
        <v>0</v>
      </c>
      <c r="X277" s="280">
        <f t="shared" si="27"/>
        <v>0</v>
      </c>
      <c r="Y277" s="280">
        <v>0</v>
      </c>
      <c r="Z277" s="281">
        <f t="shared" si="28"/>
        <v>0</v>
      </c>
      <c r="AO277" s="223" t="s">
        <v>1582</v>
      </c>
      <c r="AQ277" s="223" t="s">
        <v>1578</v>
      </c>
      <c r="AR277" s="223" t="s">
        <v>1536</v>
      </c>
      <c r="AV277" s="223" t="s">
        <v>1577</v>
      </c>
      <c r="BB277" s="251">
        <f t="shared" si="29"/>
        <v>6316.4845999999998</v>
      </c>
      <c r="BC277" s="251">
        <f t="shared" si="30"/>
        <v>0</v>
      </c>
      <c r="BD277" s="251">
        <f t="shared" si="31"/>
        <v>0</v>
      </c>
      <c r="BE277" s="251">
        <f t="shared" si="32"/>
        <v>0</v>
      </c>
      <c r="BF277" s="251">
        <f t="shared" si="33"/>
        <v>0</v>
      </c>
      <c r="BG277" s="223" t="s">
        <v>1501</v>
      </c>
      <c r="BH277" s="251">
        <f t="shared" si="34"/>
        <v>6316.48</v>
      </c>
      <c r="BI277" s="223" t="s">
        <v>1582</v>
      </c>
      <c r="BJ277" s="223" t="s">
        <v>1748</v>
      </c>
    </row>
    <row r="278" spans="1:62" s="217" customFormat="1" ht="31.5" customHeight="1">
      <c r="A278" s="218"/>
      <c r="B278" s="275">
        <v>33</v>
      </c>
      <c r="C278" s="288" t="s">
        <v>1578</v>
      </c>
      <c r="D278" s="283" t="s">
        <v>2</v>
      </c>
      <c r="E278" s="494" t="s">
        <v>5</v>
      </c>
      <c r="F278" s="495" t="s">
        <v>5</v>
      </c>
      <c r="G278" s="495" t="s">
        <v>5</v>
      </c>
      <c r="H278" s="496" t="s">
        <v>5</v>
      </c>
      <c r="I278" s="275" t="s">
        <v>2077</v>
      </c>
      <c r="J278" s="284">
        <v>3.02</v>
      </c>
      <c r="K278" s="512">
        <v>18.04</v>
      </c>
      <c r="L278" s="513"/>
      <c r="M278" s="499">
        <f>J278*K278</f>
        <v>54.480799999999995</v>
      </c>
      <c r="N278" s="500"/>
      <c r="O278" s="500"/>
      <c r="P278" s="501"/>
      <c r="Q278" s="99" t="s">
        <v>1595</v>
      </c>
      <c r="R278" s="218"/>
      <c r="S278" s="278"/>
      <c r="T278" s="279" t="s">
        <v>1515</v>
      </c>
      <c r="W278" s="280">
        <v>0</v>
      </c>
      <c r="X278" s="280">
        <f t="shared" si="27"/>
        <v>0</v>
      </c>
      <c r="Y278" s="280">
        <v>0</v>
      </c>
      <c r="Z278" s="281">
        <f t="shared" si="28"/>
        <v>0</v>
      </c>
      <c r="AO278" s="223" t="s">
        <v>1582</v>
      </c>
      <c r="AQ278" s="223" t="s">
        <v>1578</v>
      </c>
      <c r="AR278" s="223" t="s">
        <v>1536</v>
      </c>
      <c r="AV278" s="223" t="s">
        <v>1577</v>
      </c>
      <c r="BB278" s="251">
        <f t="shared" si="29"/>
        <v>6316.4845999999998</v>
      </c>
      <c r="BC278" s="251">
        <f t="shared" si="30"/>
        <v>0</v>
      </c>
      <c r="BD278" s="251">
        <f t="shared" si="31"/>
        <v>0</v>
      </c>
      <c r="BE278" s="251">
        <f t="shared" si="32"/>
        <v>0</v>
      </c>
      <c r="BF278" s="251">
        <f t="shared" si="33"/>
        <v>0</v>
      </c>
      <c r="BG278" s="223" t="s">
        <v>1501</v>
      </c>
      <c r="BH278" s="251">
        <f t="shared" si="34"/>
        <v>6316.48</v>
      </c>
      <c r="BI278" s="223" t="s">
        <v>1582</v>
      </c>
      <c r="BJ278" s="223" t="s">
        <v>1748</v>
      </c>
    </row>
    <row r="279" spans="1:62" s="217" customFormat="1" ht="31.5" customHeight="1">
      <c r="A279" s="218"/>
      <c r="B279" s="275">
        <v>34</v>
      </c>
      <c r="C279" s="288" t="s">
        <v>1578</v>
      </c>
      <c r="D279" s="283" t="s">
        <v>3</v>
      </c>
      <c r="E279" s="494" t="s">
        <v>6</v>
      </c>
      <c r="F279" s="495" t="s">
        <v>6</v>
      </c>
      <c r="G279" s="495" t="s">
        <v>6</v>
      </c>
      <c r="H279" s="496" t="s">
        <v>6</v>
      </c>
      <c r="I279" s="275" t="s">
        <v>2077</v>
      </c>
      <c r="J279" s="284">
        <v>24.96</v>
      </c>
      <c r="K279" s="512">
        <v>75.44</v>
      </c>
      <c r="L279" s="513"/>
      <c r="M279" s="499">
        <f>J279*K279</f>
        <v>1882.9824000000001</v>
      </c>
      <c r="N279" s="500"/>
      <c r="O279" s="500"/>
      <c r="P279" s="501"/>
      <c r="Q279" s="99" t="s">
        <v>1595</v>
      </c>
      <c r="R279" s="218"/>
      <c r="S279" s="278"/>
      <c r="T279" s="279" t="s">
        <v>1515</v>
      </c>
      <c r="W279" s="280">
        <v>0</v>
      </c>
      <c r="X279" s="280">
        <f t="shared" si="27"/>
        <v>0</v>
      </c>
      <c r="Y279" s="280">
        <v>0</v>
      </c>
      <c r="Z279" s="281">
        <f t="shared" si="28"/>
        <v>0</v>
      </c>
      <c r="AO279" s="223" t="s">
        <v>1582</v>
      </c>
      <c r="AQ279" s="223" t="s">
        <v>1578</v>
      </c>
      <c r="AR279" s="223" t="s">
        <v>1536</v>
      </c>
      <c r="AV279" s="223" t="s">
        <v>1577</v>
      </c>
      <c r="BB279" s="251">
        <f t="shared" si="29"/>
        <v>6316.4845999999998</v>
      </c>
      <c r="BC279" s="251">
        <f t="shared" si="30"/>
        <v>0</v>
      </c>
      <c r="BD279" s="251">
        <f t="shared" si="31"/>
        <v>0</v>
      </c>
      <c r="BE279" s="251">
        <f t="shared" si="32"/>
        <v>0</v>
      </c>
      <c r="BF279" s="251">
        <f t="shared" si="33"/>
        <v>0</v>
      </c>
      <c r="BG279" s="223" t="s">
        <v>1501</v>
      </c>
      <c r="BH279" s="251">
        <f t="shared" si="34"/>
        <v>6316.48</v>
      </c>
      <c r="BI279" s="223" t="s">
        <v>1582</v>
      </c>
      <c r="BJ279" s="223" t="s">
        <v>1748</v>
      </c>
    </row>
    <row r="280" spans="1:62" s="217" customFormat="1" ht="31.5" customHeight="1">
      <c r="A280" s="218"/>
      <c r="B280" s="275">
        <v>35</v>
      </c>
      <c r="C280" s="288" t="s">
        <v>1578</v>
      </c>
      <c r="D280" s="283" t="s">
        <v>4</v>
      </c>
      <c r="E280" s="494" t="s">
        <v>7</v>
      </c>
      <c r="F280" s="495" t="s">
        <v>7</v>
      </c>
      <c r="G280" s="495" t="s">
        <v>7</v>
      </c>
      <c r="H280" s="496" t="s">
        <v>7</v>
      </c>
      <c r="I280" s="275" t="s">
        <v>2077</v>
      </c>
      <c r="J280" s="284">
        <v>24.96</v>
      </c>
      <c r="K280" s="512">
        <v>68.06</v>
      </c>
      <c r="L280" s="513"/>
      <c r="M280" s="499">
        <f>J280*K280</f>
        <v>1698.7776000000001</v>
      </c>
      <c r="N280" s="500"/>
      <c r="O280" s="500"/>
      <c r="P280" s="501"/>
      <c r="Q280" s="99" t="s">
        <v>1595</v>
      </c>
      <c r="R280" s="218"/>
      <c r="S280" s="278"/>
      <c r="T280" s="279" t="s">
        <v>1515</v>
      </c>
      <c r="W280" s="280">
        <v>0</v>
      </c>
      <c r="X280" s="280">
        <f t="shared" si="27"/>
        <v>0</v>
      </c>
      <c r="Y280" s="280">
        <v>0</v>
      </c>
      <c r="Z280" s="281">
        <f t="shared" si="28"/>
        <v>0</v>
      </c>
      <c r="AO280" s="223" t="s">
        <v>1582</v>
      </c>
      <c r="AQ280" s="223" t="s">
        <v>1578</v>
      </c>
      <c r="AR280" s="223" t="s">
        <v>1536</v>
      </c>
      <c r="AV280" s="223" t="s">
        <v>1577</v>
      </c>
      <c r="BB280" s="251">
        <f t="shared" si="29"/>
        <v>6316.4845999999998</v>
      </c>
      <c r="BC280" s="251">
        <f t="shared" si="30"/>
        <v>0</v>
      </c>
      <c r="BD280" s="251">
        <f t="shared" si="31"/>
        <v>0</v>
      </c>
      <c r="BE280" s="251">
        <f t="shared" si="32"/>
        <v>0</v>
      </c>
      <c r="BF280" s="251">
        <f t="shared" si="33"/>
        <v>0</v>
      </c>
      <c r="BG280" s="223" t="s">
        <v>1501</v>
      </c>
      <c r="BH280" s="251">
        <f t="shared" si="34"/>
        <v>6316.48</v>
      </c>
      <c r="BI280" s="223" t="s">
        <v>1582</v>
      </c>
      <c r="BJ280" s="223" t="s">
        <v>1748</v>
      </c>
    </row>
    <row r="281" spans="1:62" s="217" customFormat="1" ht="17.25" customHeight="1">
      <c r="A281" s="218"/>
      <c r="B281" s="307"/>
      <c r="C281" s="300"/>
      <c r="D281" s="298"/>
      <c r="E281" s="508" t="s">
        <v>8</v>
      </c>
      <c r="F281" s="508" t="s">
        <v>1150</v>
      </c>
      <c r="G281" s="508" t="s">
        <v>1150</v>
      </c>
      <c r="H281" s="508" t="s">
        <v>1150</v>
      </c>
      <c r="I281" s="307"/>
      <c r="J281" s="299"/>
      <c r="K281" s="503"/>
      <c r="L281" s="504"/>
      <c r="M281" s="505"/>
      <c r="N281" s="506"/>
      <c r="O281" s="506"/>
      <c r="P281" s="506"/>
      <c r="Q281" s="308"/>
      <c r="R281" s="292"/>
      <c r="S281" s="278"/>
      <c r="T281" s="279" t="s">
        <v>1515</v>
      </c>
      <c r="W281" s="280">
        <v>0</v>
      </c>
      <c r="X281" s="280">
        <f t="shared" si="27"/>
        <v>0</v>
      </c>
      <c r="Y281" s="280">
        <v>0</v>
      </c>
      <c r="Z281" s="281">
        <f t="shared" si="28"/>
        <v>0</v>
      </c>
      <c r="AO281" s="223" t="s">
        <v>1582</v>
      </c>
      <c r="AQ281" s="223" t="s">
        <v>1578</v>
      </c>
      <c r="AR281" s="223" t="s">
        <v>1536</v>
      </c>
      <c r="AV281" s="223" t="s">
        <v>1577</v>
      </c>
      <c r="BB281" s="251">
        <f t="shared" si="29"/>
        <v>6316.4845999999998</v>
      </c>
      <c r="BC281" s="251">
        <f t="shared" si="30"/>
        <v>0</v>
      </c>
      <c r="BD281" s="251">
        <f t="shared" si="31"/>
        <v>0</v>
      </c>
      <c r="BE281" s="251">
        <f t="shared" si="32"/>
        <v>0</v>
      </c>
      <c r="BF281" s="251">
        <f t="shared" si="33"/>
        <v>0</v>
      </c>
      <c r="BG281" s="223" t="s">
        <v>1501</v>
      </c>
      <c r="BH281" s="251">
        <f t="shared" si="34"/>
        <v>6316.48</v>
      </c>
      <c r="BI281" s="223" t="s">
        <v>1582</v>
      </c>
      <c r="BJ281" s="223" t="s">
        <v>1748</v>
      </c>
    </row>
    <row r="282" spans="1:62" s="217" customFormat="1" ht="31.5" customHeight="1">
      <c r="A282" s="218"/>
      <c r="B282" s="275">
        <v>36</v>
      </c>
      <c r="C282" s="288" t="s">
        <v>1578</v>
      </c>
      <c r="D282" s="283" t="s">
        <v>9</v>
      </c>
      <c r="E282" s="494" t="s">
        <v>11</v>
      </c>
      <c r="F282" s="495" t="s">
        <v>11</v>
      </c>
      <c r="G282" s="495" t="s">
        <v>11</v>
      </c>
      <c r="H282" s="496" t="s">
        <v>11</v>
      </c>
      <c r="I282" s="275" t="s">
        <v>2077</v>
      </c>
      <c r="J282" s="284">
        <v>24.96</v>
      </c>
      <c r="K282" s="512">
        <v>4.0999999999999996</v>
      </c>
      <c r="L282" s="513"/>
      <c r="M282" s="499">
        <f>J282*K282</f>
        <v>102.336</v>
      </c>
      <c r="N282" s="500"/>
      <c r="O282" s="500"/>
      <c r="P282" s="501"/>
      <c r="Q282" s="99" t="s">
        <v>1595</v>
      </c>
      <c r="R282" s="218"/>
      <c r="S282" s="278"/>
      <c r="T282" s="279" t="s">
        <v>1515</v>
      </c>
      <c r="W282" s="280">
        <v>0</v>
      </c>
      <c r="X282" s="280">
        <f t="shared" si="27"/>
        <v>0</v>
      </c>
      <c r="Y282" s="280">
        <v>0</v>
      </c>
      <c r="Z282" s="281">
        <f t="shared" si="28"/>
        <v>0</v>
      </c>
      <c r="AO282" s="223" t="s">
        <v>1582</v>
      </c>
      <c r="AQ282" s="223" t="s">
        <v>1578</v>
      </c>
      <c r="AR282" s="223" t="s">
        <v>1536</v>
      </c>
      <c r="AV282" s="223" t="s">
        <v>1577</v>
      </c>
      <c r="BB282" s="251">
        <f t="shared" si="29"/>
        <v>6316.4845999999998</v>
      </c>
      <c r="BC282" s="251">
        <f t="shared" si="30"/>
        <v>0</v>
      </c>
      <c r="BD282" s="251">
        <f t="shared" si="31"/>
        <v>0</v>
      </c>
      <c r="BE282" s="251">
        <f t="shared" si="32"/>
        <v>0</v>
      </c>
      <c r="BF282" s="251">
        <f t="shared" si="33"/>
        <v>0</v>
      </c>
      <c r="BG282" s="223" t="s">
        <v>1501</v>
      </c>
      <c r="BH282" s="251">
        <f t="shared" si="34"/>
        <v>6316.48</v>
      </c>
      <c r="BI282" s="223" t="s">
        <v>1582</v>
      </c>
      <c r="BJ282" s="223" t="s">
        <v>1748</v>
      </c>
    </row>
    <row r="283" spans="1:62" s="217" customFormat="1" ht="31.5" customHeight="1">
      <c r="A283" s="218"/>
      <c r="B283" s="275">
        <v>37</v>
      </c>
      <c r="C283" s="288" t="s">
        <v>1578</v>
      </c>
      <c r="D283" s="283" t="s">
        <v>10</v>
      </c>
      <c r="E283" s="494" t="s">
        <v>12</v>
      </c>
      <c r="F283" s="495" t="s">
        <v>12</v>
      </c>
      <c r="G283" s="495" t="s">
        <v>12</v>
      </c>
      <c r="H283" s="496" t="s">
        <v>12</v>
      </c>
      <c r="I283" s="275" t="s">
        <v>1618</v>
      </c>
      <c r="J283" s="284">
        <v>42.43</v>
      </c>
      <c r="K283" s="512">
        <v>104.14</v>
      </c>
      <c r="L283" s="513"/>
      <c r="M283" s="499">
        <f>J283*K283</f>
        <v>4418.6602000000003</v>
      </c>
      <c r="N283" s="500"/>
      <c r="O283" s="500"/>
      <c r="P283" s="501"/>
      <c r="Q283" s="99" t="s">
        <v>1595</v>
      </c>
      <c r="R283" s="218"/>
      <c r="S283" s="278"/>
      <c r="T283" s="279" t="s">
        <v>1515</v>
      </c>
      <c r="W283" s="280">
        <v>0</v>
      </c>
      <c r="X283" s="280">
        <f t="shared" si="27"/>
        <v>0</v>
      </c>
      <c r="Y283" s="280">
        <v>0</v>
      </c>
      <c r="Z283" s="281">
        <f t="shared" si="28"/>
        <v>0</v>
      </c>
      <c r="AO283" s="223" t="s">
        <v>1582</v>
      </c>
      <c r="AQ283" s="223" t="s">
        <v>1578</v>
      </c>
      <c r="AR283" s="223" t="s">
        <v>1536</v>
      </c>
      <c r="AV283" s="223" t="s">
        <v>1577</v>
      </c>
      <c r="BB283" s="251">
        <f t="shared" si="29"/>
        <v>6316.4845999999998</v>
      </c>
      <c r="BC283" s="251">
        <f t="shared" si="30"/>
        <v>0</v>
      </c>
      <c r="BD283" s="251">
        <f t="shared" si="31"/>
        <v>0</v>
      </c>
      <c r="BE283" s="251">
        <f t="shared" si="32"/>
        <v>0</v>
      </c>
      <c r="BF283" s="251">
        <f t="shared" si="33"/>
        <v>0</v>
      </c>
      <c r="BG283" s="223" t="s">
        <v>1501</v>
      </c>
      <c r="BH283" s="251">
        <f t="shared" si="34"/>
        <v>6316.48</v>
      </c>
      <c r="BI283" s="223" t="s">
        <v>1582</v>
      </c>
      <c r="BJ283" s="223" t="s">
        <v>1748</v>
      </c>
    </row>
    <row r="284" spans="1:62" s="217" customFormat="1" ht="17.25" customHeight="1">
      <c r="A284" s="218"/>
      <c r="B284" s="307"/>
      <c r="C284" s="300"/>
      <c r="D284" s="298"/>
      <c r="E284" s="508" t="s">
        <v>13</v>
      </c>
      <c r="F284" s="508" t="s">
        <v>13</v>
      </c>
      <c r="G284" s="508" t="s">
        <v>13</v>
      </c>
      <c r="H284" s="508" t="s">
        <v>13</v>
      </c>
      <c r="I284" s="307"/>
      <c r="J284" s="299"/>
      <c r="K284" s="503"/>
      <c r="L284" s="504"/>
      <c r="M284" s="505"/>
      <c r="N284" s="506"/>
      <c r="O284" s="506"/>
      <c r="P284" s="506"/>
      <c r="Q284" s="308"/>
      <c r="R284" s="292"/>
      <c r="S284" s="278"/>
      <c r="T284" s="279" t="s">
        <v>1515</v>
      </c>
      <c r="W284" s="280">
        <v>0</v>
      </c>
      <c r="X284" s="280">
        <f t="shared" si="27"/>
        <v>0</v>
      </c>
      <c r="Y284" s="280">
        <v>0</v>
      </c>
      <c r="Z284" s="281">
        <f t="shared" si="28"/>
        <v>0</v>
      </c>
      <c r="AO284" s="223" t="s">
        <v>1582</v>
      </c>
      <c r="AQ284" s="223" t="s">
        <v>1578</v>
      </c>
      <c r="AR284" s="223" t="s">
        <v>1536</v>
      </c>
      <c r="AV284" s="223" t="s">
        <v>1577</v>
      </c>
      <c r="BB284" s="251">
        <f t="shared" si="29"/>
        <v>6316.4845999999998</v>
      </c>
      <c r="BC284" s="251">
        <f t="shared" si="30"/>
        <v>0</v>
      </c>
      <c r="BD284" s="251">
        <f t="shared" si="31"/>
        <v>0</v>
      </c>
      <c r="BE284" s="251">
        <f t="shared" si="32"/>
        <v>0</v>
      </c>
      <c r="BF284" s="251">
        <f t="shared" si="33"/>
        <v>0</v>
      </c>
      <c r="BG284" s="223" t="s">
        <v>1501</v>
      </c>
      <c r="BH284" s="251">
        <f t="shared" si="34"/>
        <v>6316.48</v>
      </c>
      <c r="BI284" s="223" t="s">
        <v>1582</v>
      </c>
      <c r="BJ284" s="223" t="s">
        <v>1748</v>
      </c>
    </row>
    <row r="285" spans="1:62" s="217" customFormat="1" ht="17.25" customHeight="1">
      <c r="A285" s="218"/>
      <c r="B285" s="307"/>
      <c r="C285" s="300"/>
      <c r="D285" s="298"/>
      <c r="E285" s="502" t="s">
        <v>14</v>
      </c>
      <c r="F285" s="502" t="s">
        <v>14</v>
      </c>
      <c r="G285" s="502" t="s">
        <v>14</v>
      </c>
      <c r="H285" s="502" t="s">
        <v>14</v>
      </c>
      <c r="I285" s="307"/>
      <c r="J285" s="299"/>
      <c r="K285" s="503"/>
      <c r="L285" s="504"/>
      <c r="M285" s="505"/>
      <c r="N285" s="506"/>
      <c r="O285" s="506"/>
      <c r="P285" s="506"/>
      <c r="Q285" s="308"/>
      <c r="R285" s="292"/>
      <c r="S285" s="278"/>
      <c r="T285" s="279" t="s">
        <v>1515</v>
      </c>
      <c r="W285" s="280">
        <v>0</v>
      </c>
      <c r="X285" s="280">
        <f t="shared" si="27"/>
        <v>0</v>
      </c>
      <c r="Y285" s="280">
        <v>0</v>
      </c>
      <c r="Z285" s="281">
        <f t="shared" si="28"/>
        <v>0</v>
      </c>
      <c r="AO285" s="223" t="s">
        <v>1582</v>
      </c>
      <c r="AQ285" s="223" t="s">
        <v>1578</v>
      </c>
      <c r="AR285" s="223" t="s">
        <v>1536</v>
      </c>
      <c r="AV285" s="223" t="s">
        <v>1577</v>
      </c>
      <c r="BB285" s="251">
        <f t="shared" si="29"/>
        <v>6316.4845999999998</v>
      </c>
      <c r="BC285" s="251">
        <f t="shared" si="30"/>
        <v>0</v>
      </c>
      <c r="BD285" s="251">
        <f t="shared" si="31"/>
        <v>0</v>
      </c>
      <c r="BE285" s="251">
        <f t="shared" si="32"/>
        <v>0</v>
      </c>
      <c r="BF285" s="251">
        <f t="shared" si="33"/>
        <v>0</v>
      </c>
      <c r="BG285" s="223" t="s">
        <v>1501</v>
      </c>
      <c r="BH285" s="251">
        <f t="shared" si="34"/>
        <v>6316.48</v>
      </c>
      <c r="BI285" s="223" t="s">
        <v>1582</v>
      </c>
      <c r="BJ285" s="223" t="s">
        <v>1748</v>
      </c>
    </row>
    <row r="286" spans="1:62" s="265" customFormat="1" ht="21" customHeight="1">
      <c r="A286" s="264"/>
      <c r="C286" s="272" t="s">
        <v>15</v>
      </c>
      <c r="K286" s="338"/>
      <c r="L286" s="338"/>
      <c r="M286" s="447">
        <f>SUM(M287:P298)</f>
        <v>41164.655999999995</v>
      </c>
      <c r="N286" s="448"/>
      <c r="O286" s="448"/>
      <c r="P286" s="448"/>
      <c r="R286" s="264"/>
      <c r="S286" s="267"/>
      <c r="V286" s="268">
        <f>SUM($V$113:$V$182)</f>
        <v>0</v>
      </c>
      <c r="X286" s="268">
        <f>SUM($X$113:$X$182)</f>
        <v>0</v>
      </c>
      <c r="Z286" s="269">
        <f>SUM($Z$113:$Z$182)</f>
        <v>0</v>
      </c>
      <c r="AO286" s="270" t="s">
        <v>1536</v>
      </c>
      <c r="AQ286" s="270" t="s">
        <v>1530</v>
      </c>
      <c r="AR286" s="270" t="s">
        <v>1501</v>
      </c>
      <c r="AV286" s="270" t="s">
        <v>1577</v>
      </c>
      <c r="BH286" s="271">
        <f>SUM($BH$113:$BH$182)</f>
        <v>6316.48</v>
      </c>
    </row>
    <row r="287" spans="1:62" s="217" customFormat="1" ht="29.25" customHeight="1">
      <c r="A287" s="218"/>
      <c r="B287" s="275">
        <v>38</v>
      </c>
      <c r="C287" s="288" t="s">
        <v>1578</v>
      </c>
      <c r="D287" s="283" t="s">
        <v>16</v>
      </c>
      <c r="E287" s="494" t="s">
        <v>17</v>
      </c>
      <c r="F287" s="495" t="s">
        <v>17</v>
      </c>
      <c r="G287" s="495" t="s">
        <v>17</v>
      </c>
      <c r="H287" s="496" t="s">
        <v>17</v>
      </c>
      <c r="I287" s="275" t="s">
        <v>2077</v>
      </c>
      <c r="J287" s="284">
        <v>6.34</v>
      </c>
      <c r="K287" s="512">
        <v>135.29999999999998</v>
      </c>
      <c r="L287" s="513"/>
      <c r="M287" s="499">
        <f>J287*K287</f>
        <v>857.80199999999991</v>
      </c>
      <c r="N287" s="500"/>
      <c r="O287" s="500"/>
      <c r="P287" s="501"/>
      <c r="Q287" s="99" t="s">
        <v>1595</v>
      </c>
      <c r="R287" s="218"/>
      <c r="S287" s="278"/>
      <c r="T287" s="279" t="s">
        <v>1515</v>
      </c>
      <c r="W287" s="280">
        <v>0</v>
      </c>
      <c r="X287" s="280">
        <f t="shared" si="27"/>
        <v>0</v>
      </c>
      <c r="Y287" s="280">
        <v>0</v>
      </c>
      <c r="Z287" s="281">
        <f t="shared" si="28"/>
        <v>0</v>
      </c>
      <c r="AO287" s="223" t="s">
        <v>1582</v>
      </c>
      <c r="AQ287" s="223" t="s">
        <v>1578</v>
      </c>
      <c r="AR287" s="223" t="s">
        <v>1536</v>
      </c>
      <c r="AV287" s="223" t="s">
        <v>1577</v>
      </c>
      <c r="BB287" s="251">
        <f t="shared" si="29"/>
        <v>6316.4845999999998</v>
      </c>
      <c r="BC287" s="251">
        <f t="shared" si="30"/>
        <v>0</v>
      </c>
      <c r="BD287" s="251">
        <f t="shared" si="31"/>
        <v>0</v>
      </c>
      <c r="BE287" s="251">
        <f t="shared" si="32"/>
        <v>0</v>
      </c>
      <c r="BF287" s="251">
        <f t="shared" si="33"/>
        <v>0</v>
      </c>
      <c r="BG287" s="223" t="s">
        <v>1501</v>
      </c>
      <c r="BH287" s="251">
        <f t="shared" si="34"/>
        <v>6316.48</v>
      </c>
      <c r="BI287" s="223" t="s">
        <v>1582</v>
      </c>
      <c r="BJ287" s="223" t="s">
        <v>1748</v>
      </c>
    </row>
    <row r="288" spans="1:62" s="217" customFormat="1" ht="29.25" customHeight="1">
      <c r="A288" s="218"/>
      <c r="B288" s="275">
        <v>39</v>
      </c>
      <c r="C288" s="288" t="s">
        <v>1578</v>
      </c>
      <c r="D288" s="283" t="s">
        <v>18</v>
      </c>
      <c r="E288" s="494" t="s">
        <v>19</v>
      </c>
      <c r="F288" s="495" t="s">
        <v>19</v>
      </c>
      <c r="G288" s="495" t="s">
        <v>19</v>
      </c>
      <c r="H288" s="496" t="s">
        <v>19</v>
      </c>
      <c r="I288" s="275" t="s">
        <v>2077</v>
      </c>
      <c r="J288" s="284">
        <v>125.57</v>
      </c>
      <c r="K288" s="512">
        <v>117.25999999999999</v>
      </c>
      <c r="L288" s="513"/>
      <c r="M288" s="499">
        <f>J288*K288</f>
        <v>14724.338199999998</v>
      </c>
      <c r="N288" s="500"/>
      <c r="O288" s="500"/>
      <c r="P288" s="501"/>
      <c r="Q288" s="99" t="s">
        <v>1595</v>
      </c>
      <c r="R288" s="218"/>
      <c r="S288" s="278"/>
      <c r="T288" s="279" t="s">
        <v>1515</v>
      </c>
      <c r="W288" s="280">
        <v>0</v>
      </c>
      <c r="X288" s="280">
        <f t="shared" si="27"/>
        <v>0</v>
      </c>
      <c r="Y288" s="280">
        <v>0</v>
      </c>
      <c r="Z288" s="281">
        <f t="shared" si="28"/>
        <v>0</v>
      </c>
      <c r="AO288" s="223" t="s">
        <v>1582</v>
      </c>
      <c r="AQ288" s="223" t="s">
        <v>1578</v>
      </c>
      <c r="AR288" s="223" t="s">
        <v>1536</v>
      </c>
      <c r="AV288" s="223" t="s">
        <v>1577</v>
      </c>
      <c r="BB288" s="251">
        <f t="shared" si="29"/>
        <v>6316.4845999999998</v>
      </c>
      <c r="BC288" s="251">
        <f t="shared" si="30"/>
        <v>0</v>
      </c>
      <c r="BD288" s="251">
        <f t="shared" si="31"/>
        <v>0</v>
      </c>
      <c r="BE288" s="251">
        <f t="shared" si="32"/>
        <v>0</v>
      </c>
      <c r="BF288" s="251">
        <f t="shared" si="33"/>
        <v>0</v>
      </c>
      <c r="BG288" s="223" t="s">
        <v>1501</v>
      </c>
      <c r="BH288" s="251">
        <f t="shared" si="34"/>
        <v>6316.48</v>
      </c>
      <c r="BI288" s="223" t="s">
        <v>1582</v>
      </c>
      <c r="BJ288" s="223" t="s">
        <v>1748</v>
      </c>
    </row>
    <row r="289" spans="1:62" s="217" customFormat="1" ht="17.25" customHeight="1">
      <c r="A289" s="218"/>
      <c r="B289" s="307"/>
      <c r="C289" s="300"/>
      <c r="D289" s="298"/>
      <c r="E289" s="508" t="s">
        <v>20</v>
      </c>
      <c r="F289" s="508" t="s">
        <v>20</v>
      </c>
      <c r="G289" s="508" t="s">
        <v>20</v>
      </c>
      <c r="H289" s="508" t="s">
        <v>20</v>
      </c>
      <c r="I289" s="307"/>
      <c r="J289" s="299">
        <v>35.392499999999998</v>
      </c>
      <c r="K289" s="503"/>
      <c r="L289" s="504"/>
      <c r="M289" s="505"/>
      <c r="N289" s="506"/>
      <c r="O289" s="506"/>
      <c r="P289" s="506"/>
      <c r="Q289" s="308"/>
      <c r="R289" s="292"/>
      <c r="S289" s="278"/>
      <c r="T289" s="279" t="s">
        <v>1515</v>
      </c>
      <c r="W289" s="280">
        <v>0</v>
      </c>
      <c r="X289" s="280">
        <f t="shared" ref="X289:X320" si="35">$W$113*$J$113</f>
        <v>0</v>
      </c>
      <c r="Y289" s="280">
        <v>0</v>
      </c>
      <c r="Z289" s="281">
        <f t="shared" ref="Z289:Z320" si="36">$Y$113*$J$113</f>
        <v>0</v>
      </c>
      <c r="AO289" s="223" t="s">
        <v>1582</v>
      </c>
      <c r="AQ289" s="223" t="s">
        <v>1578</v>
      </c>
      <c r="AR289" s="223" t="s">
        <v>1536</v>
      </c>
      <c r="AV289" s="223" t="s">
        <v>1577</v>
      </c>
      <c r="BB289" s="251">
        <f t="shared" ref="BB289:BB320" si="37">IF($T$113="základní",$M$113,0)</f>
        <v>6316.4845999999998</v>
      </c>
      <c r="BC289" s="251">
        <f t="shared" ref="BC289:BC320" si="38">IF($T$113="snížená",$M$113,0)</f>
        <v>0</v>
      </c>
      <c r="BD289" s="251">
        <f t="shared" ref="BD289:BD320" si="39">IF($T$113="zákl. přenesená",$M$113,0)</f>
        <v>0</v>
      </c>
      <c r="BE289" s="251">
        <f t="shared" ref="BE289:BE320" si="40">IF($T$113="sníž. přenesená",$M$113,0)</f>
        <v>0</v>
      </c>
      <c r="BF289" s="251">
        <f t="shared" ref="BF289:BF320" si="41">IF($T$113="nulová",$M$113,0)</f>
        <v>0</v>
      </c>
      <c r="BG289" s="223" t="s">
        <v>1501</v>
      </c>
      <c r="BH289" s="251">
        <f t="shared" ref="BH289:BH320" si="42">ROUND($K$113*$J$113,2)</f>
        <v>6316.48</v>
      </c>
      <c r="BI289" s="223" t="s">
        <v>1582</v>
      </c>
      <c r="BJ289" s="223" t="s">
        <v>1748</v>
      </c>
    </row>
    <row r="290" spans="1:62" s="217" customFormat="1" ht="17.25" customHeight="1">
      <c r="A290" s="218"/>
      <c r="B290" s="307"/>
      <c r="C290" s="300"/>
      <c r="D290" s="313"/>
      <c r="E290" s="502" t="s">
        <v>21</v>
      </c>
      <c r="F290" s="502" t="s">
        <v>21</v>
      </c>
      <c r="G290" s="502" t="s">
        <v>21</v>
      </c>
      <c r="H290" s="502" t="s">
        <v>21</v>
      </c>
      <c r="I290" s="307"/>
      <c r="J290" s="299">
        <v>1.647</v>
      </c>
      <c r="K290" s="503"/>
      <c r="L290" s="504"/>
      <c r="M290" s="505"/>
      <c r="N290" s="506"/>
      <c r="O290" s="506"/>
      <c r="P290" s="506"/>
      <c r="Q290" s="308"/>
      <c r="R290" s="292"/>
      <c r="S290" s="278"/>
      <c r="T290" s="279" t="s">
        <v>1515</v>
      </c>
      <c r="W290" s="280">
        <v>0</v>
      </c>
      <c r="X290" s="280">
        <f t="shared" si="35"/>
        <v>0</v>
      </c>
      <c r="Y290" s="280">
        <v>0</v>
      </c>
      <c r="Z290" s="281">
        <f t="shared" si="36"/>
        <v>0</v>
      </c>
      <c r="AO290" s="223" t="s">
        <v>1582</v>
      </c>
      <c r="AQ290" s="223" t="s">
        <v>1578</v>
      </c>
      <c r="AR290" s="223" t="s">
        <v>1536</v>
      </c>
      <c r="AV290" s="223" t="s">
        <v>1577</v>
      </c>
      <c r="BB290" s="251">
        <f t="shared" si="37"/>
        <v>6316.4845999999998</v>
      </c>
      <c r="BC290" s="251">
        <f t="shared" si="38"/>
        <v>0</v>
      </c>
      <c r="BD290" s="251">
        <f t="shared" si="39"/>
        <v>0</v>
      </c>
      <c r="BE290" s="251">
        <f t="shared" si="40"/>
        <v>0</v>
      </c>
      <c r="BF290" s="251">
        <f t="shared" si="41"/>
        <v>0</v>
      </c>
      <c r="BG290" s="223" t="s">
        <v>1501</v>
      </c>
      <c r="BH290" s="251">
        <f t="shared" si="42"/>
        <v>6316.48</v>
      </c>
      <c r="BI290" s="223" t="s">
        <v>1582</v>
      </c>
      <c r="BJ290" s="223" t="s">
        <v>1748</v>
      </c>
    </row>
    <row r="291" spans="1:62" s="217" customFormat="1" ht="17.25" customHeight="1">
      <c r="A291" s="218"/>
      <c r="B291" s="307"/>
      <c r="C291" s="300"/>
      <c r="D291" s="298"/>
      <c r="E291" s="502" t="s">
        <v>22</v>
      </c>
      <c r="F291" s="502" t="s">
        <v>22</v>
      </c>
      <c r="G291" s="502" t="s">
        <v>22</v>
      </c>
      <c r="H291" s="502" t="s">
        <v>22</v>
      </c>
      <c r="I291" s="307"/>
      <c r="J291" s="299">
        <v>4.7850000000000001</v>
      </c>
      <c r="K291" s="503"/>
      <c r="L291" s="504"/>
      <c r="M291" s="505"/>
      <c r="N291" s="506"/>
      <c r="O291" s="506"/>
      <c r="P291" s="506"/>
      <c r="Q291" s="308"/>
      <c r="R291" s="292"/>
      <c r="S291" s="278"/>
      <c r="T291" s="279" t="s">
        <v>1515</v>
      </c>
      <c r="W291" s="280">
        <v>0</v>
      </c>
      <c r="X291" s="280">
        <f t="shared" si="35"/>
        <v>0</v>
      </c>
      <c r="Y291" s="280">
        <v>0</v>
      </c>
      <c r="Z291" s="281">
        <f t="shared" si="36"/>
        <v>0</v>
      </c>
      <c r="AO291" s="223" t="s">
        <v>1582</v>
      </c>
      <c r="AQ291" s="223" t="s">
        <v>1578</v>
      </c>
      <c r="AR291" s="223" t="s">
        <v>1536</v>
      </c>
      <c r="AV291" s="223" t="s">
        <v>1577</v>
      </c>
      <c r="BB291" s="251">
        <f t="shared" si="37"/>
        <v>6316.4845999999998</v>
      </c>
      <c r="BC291" s="251">
        <f t="shared" si="38"/>
        <v>0</v>
      </c>
      <c r="BD291" s="251">
        <f t="shared" si="39"/>
        <v>0</v>
      </c>
      <c r="BE291" s="251">
        <f t="shared" si="40"/>
        <v>0</v>
      </c>
      <c r="BF291" s="251">
        <f t="shared" si="41"/>
        <v>0</v>
      </c>
      <c r="BG291" s="223" t="s">
        <v>1501</v>
      </c>
      <c r="BH291" s="251">
        <f t="shared" si="42"/>
        <v>6316.48</v>
      </c>
      <c r="BI291" s="223" t="s">
        <v>1582</v>
      </c>
      <c r="BJ291" s="223" t="s">
        <v>1748</v>
      </c>
    </row>
    <row r="292" spans="1:62" s="217" customFormat="1" ht="17.25" customHeight="1">
      <c r="A292" s="218"/>
      <c r="B292" s="307"/>
      <c r="C292" s="300"/>
      <c r="D292" s="298"/>
      <c r="E292" s="502" t="s">
        <v>23</v>
      </c>
      <c r="F292" s="502" t="s">
        <v>23</v>
      </c>
      <c r="G292" s="502" t="s">
        <v>23</v>
      </c>
      <c r="H292" s="502" t="s">
        <v>23</v>
      </c>
      <c r="I292" s="307"/>
      <c r="J292" s="299">
        <v>2.7885</v>
      </c>
      <c r="K292" s="503"/>
      <c r="L292" s="504"/>
      <c r="M292" s="505"/>
      <c r="N292" s="506"/>
      <c r="O292" s="506"/>
      <c r="P292" s="506"/>
      <c r="Q292" s="308"/>
      <c r="R292" s="292"/>
      <c r="S292" s="278"/>
      <c r="T292" s="279" t="s">
        <v>1515</v>
      </c>
      <c r="W292" s="280">
        <v>0</v>
      </c>
      <c r="X292" s="280">
        <f t="shared" si="35"/>
        <v>0</v>
      </c>
      <c r="Y292" s="280">
        <v>0</v>
      </c>
      <c r="Z292" s="281">
        <f t="shared" si="36"/>
        <v>0</v>
      </c>
      <c r="AO292" s="223" t="s">
        <v>1582</v>
      </c>
      <c r="AQ292" s="223" t="s">
        <v>1578</v>
      </c>
      <c r="AR292" s="223" t="s">
        <v>1536</v>
      </c>
      <c r="AV292" s="223" t="s">
        <v>1577</v>
      </c>
      <c r="BB292" s="251">
        <f t="shared" si="37"/>
        <v>6316.4845999999998</v>
      </c>
      <c r="BC292" s="251">
        <f t="shared" si="38"/>
        <v>0</v>
      </c>
      <c r="BD292" s="251">
        <f t="shared" si="39"/>
        <v>0</v>
      </c>
      <c r="BE292" s="251">
        <f t="shared" si="40"/>
        <v>0</v>
      </c>
      <c r="BF292" s="251">
        <f t="shared" si="41"/>
        <v>0</v>
      </c>
      <c r="BG292" s="223" t="s">
        <v>1501</v>
      </c>
      <c r="BH292" s="251">
        <f t="shared" si="42"/>
        <v>6316.48</v>
      </c>
      <c r="BI292" s="223" t="s">
        <v>1582</v>
      </c>
      <c r="BJ292" s="223" t="s">
        <v>1748</v>
      </c>
    </row>
    <row r="293" spans="1:62" s="217" customFormat="1" ht="17.25" customHeight="1">
      <c r="A293" s="218"/>
      <c r="B293" s="307"/>
      <c r="C293" s="300"/>
      <c r="D293" s="298"/>
      <c r="E293" s="502" t="s">
        <v>24</v>
      </c>
      <c r="F293" s="502" t="s">
        <v>24</v>
      </c>
      <c r="G293" s="502" t="s">
        <v>24</v>
      </c>
      <c r="H293" s="502" t="s">
        <v>24</v>
      </c>
      <c r="I293" s="307"/>
      <c r="J293" s="299">
        <v>1.2375</v>
      </c>
      <c r="K293" s="503"/>
      <c r="L293" s="504"/>
      <c r="M293" s="505"/>
      <c r="N293" s="506"/>
      <c r="O293" s="506"/>
      <c r="P293" s="506"/>
      <c r="Q293" s="308"/>
      <c r="R293" s="292"/>
      <c r="S293" s="278"/>
      <c r="T293" s="279" t="s">
        <v>1515</v>
      </c>
      <c r="W293" s="280">
        <v>0</v>
      </c>
      <c r="X293" s="280">
        <f t="shared" si="35"/>
        <v>0</v>
      </c>
      <c r="Y293" s="280">
        <v>0</v>
      </c>
      <c r="Z293" s="281">
        <f t="shared" si="36"/>
        <v>0</v>
      </c>
      <c r="AO293" s="223" t="s">
        <v>1582</v>
      </c>
      <c r="AQ293" s="223" t="s">
        <v>1578</v>
      </c>
      <c r="AR293" s="223" t="s">
        <v>1536</v>
      </c>
      <c r="AV293" s="223" t="s">
        <v>1577</v>
      </c>
      <c r="BB293" s="251">
        <f t="shared" si="37"/>
        <v>6316.4845999999998</v>
      </c>
      <c r="BC293" s="251">
        <f t="shared" si="38"/>
        <v>0</v>
      </c>
      <c r="BD293" s="251">
        <f t="shared" si="39"/>
        <v>0</v>
      </c>
      <c r="BE293" s="251">
        <f t="shared" si="40"/>
        <v>0</v>
      </c>
      <c r="BF293" s="251">
        <f t="shared" si="41"/>
        <v>0</v>
      </c>
      <c r="BG293" s="223" t="s">
        <v>1501</v>
      </c>
      <c r="BH293" s="251">
        <f t="shared" si="42"/>
        <v>6316.48</v>
      </c>
      <c r="BI293" s="223" t="s">
        <v>1582</v>
      </c>
      <c r="BJ293" s="223" t="s">
        <v>1748</v>
      </c>
    </row>
    <row r="294" spans="1:62" s="217" customFormat="1" ht="17.25" customHeight="1">
      <c r="A294" s="218"/>
      <c r="B294" s="307"/>
      <c r="C294" s="300"/>
      <c r="D294" s="298"/>
      <c r="E294" s="502" t="s">
        <v>25</v>
      </c>
      <c r="F294" s="502" t="s">
        <v>25</v>
      </c>
      <c r="G294" s="502" t="s">
        <v>25</v>
      </c>
      <c r="H294" s="502" t="s">
        <v>25</v>
      </c>
      <c r="I294" s="307"/>
      <c r="J294" s="299">
        <v>6.5205000000000002</v>
      </c>
      <c r="K294" s="503"/>
      <c r="L294" s="504"/>
      <c r="M294" s="505"/>
      <c r="N294" s="506"/>
      <c r="O294" s="506"/>
      <c r="P294" s="506"/>
      <c r="Q294" s="308"/>
      <c r="R294" s="292"/>
      <c r="S294" s="278"/>
      <c r="T294" s="279" t="s">
        <v>1515</v>
      </c>
      <c r="W294" s="280">
        <v>0</v>
      </c>
      <c r="X294" s="280">
        <f t="shared" si="35"/>
        <v>0</v>
      </c>
      <c r="Y294" s="280">
        <v>0</v>
      </c>
      <c r="Z294" s="281">
        <f t="shared" si="36"/>
        <v>0</v>
      </c>
      <c r="AO294" s="223" t="s">
        <v>1582</v>
      </c>
      <c r="AQ294" s="223" t="s">
        <v>1578</v>
      </c>
      <c r="AR294" s="223" t="s">
        <v>1536</v>
      </c>
      <c r="AV294" s="223" t="s">
        <v>1577</v>
      </c>
      <c r="BB294" s="251">
        <f t="shared" si="37"/>
        <v>6316.4845999999998</v>
      </c>
      <c r="BC294" s="251">
        <f t="shared" si="38"/>
        <v>0</v>
      </c>
      <c r="BD294" s="251">
        <f t="shared" si="39"/>
        <v>0</v>
      </c>
      <c r="BE294" s="251">
        <f t="shared" si="40"/>
        <v>0</v>
      </c>
      <c r="BF294" s="251">
        <f t="shared" si="41"/>
        <v>0</v>
      </c>
      <c r="BG294" s="223" t="s">
        <v>1501</v>
      </c>
      <c r="BH294" s="251">
        <f t="shared" si="42"/>
        <v>6316.48</v>
      </c>
      <c r="BI294" s="223" t="s">
        <v>1582</v>
      </c>
      <c r="BJ294" s="223" t="s">
        <v>1748</v>
      </c>
    </row>
    <row r="295" spans="1:62" s="217" customFormat="1" ht="17.25" customHeight="1">
      <c r="A295" s="218"/>
      <c r="B295" s="307"/>
      <c r="C295" s="300"/>
      <c r="D295" s="298"/>
      <c r="E295" s="502" t="s">
        <v>26</v>
      </c>
      <c r="F295" s="502" t="s">
        <v>26</v>
      </c>
      <c r="G295" s="502" t="s">
        <v>26</v>
      </c>
      <c r="H295" s="502" t="s">
        <v>26</v>
      </c>
      <c r="I295" s="307"/>
      <c r="J295" s="299">
        <v>52.372999999999998</v>
      </c>
      <c r="K295" s="503"/>
      <c r="L295" s="504"/>
      <c r="M295" s="505"/>
      <c r="N295" s="506"/>
      <c r="O295" s="506"/>
      <c r="P295" s="506"/>
      <c r="Q295" s="308"/>
      <c r="R295" s="292"/>
      <c r="S295" s="278"/>
      <c r="T295" s="279" t="s">
        <v>1515</v>
      </c>
      <c r="W295" s="280">
        <v>0</v>
      </c>
      <c r="X295" s="280">
        <f t="shared" si="35"/>
        <v>0</v>
      </c>
      <c r="Y295" s="280">
        <v>0</v>
      </c>
      <c r="Z295" s="281">
        <f t="shared" si="36"/>
        <v>0</v>
      </c>
      <c r="AO295" s="223" t="s">
        <v>1582</v>
      </c>
      <c r="AQ295" s="223" t="s">
        <v>1578</v>
      </c>
      <c r="AR295" s="223" t="s">
        <v>1536</v>
      </c>
      <c r="AV295" s="223" t="s">
        <v>1577</v>
      </c>
      <c r="BB295" s="251">
        <f t="shared" si="37"/>
        <v>6316.4845999999998</v>
      </c>
      <c r="BC295" s="251">
        <f t="shared" si="38"/>
        <v>0</v>
      </c>
      <c r="BD295" s="251">
        <f t="shared" si="39"/>
        <v>0</v>
      </c>
      <c r="BE295" s="251">
        <f t="shared" si="40"/>
        <v>0</v>
      </c>
      <c r="BF295" s="251">
        <f t="shared" si="41"/>
        <v>0</v>
      </c>
      <c r="BG295" s="223" t="s">
        <v>1501</v>
      </c>
      <c r="BH295" s="251">
        <f t="shared" si="42"/>
        <v>6316.48</v>
      </c>
      <c r="BI295" s="223" t="s">
        <v>1582</v>
      </c>
      <c r="BJ295" s="223" t="s">
        <v>1748</v>
      </c>
    </row>
    <row r="296" spans="1:62" s="217" customFormat="1" ht="17.25" customHeight="1">
      <c r="A296" s="218"/>
      <c r="B296" s="307"/>
      <c r="C296" s="300"/>
      <c r="D296" s="298"/>
      <c r="E296" s="502" t="s">
        <v>28</v>
      </c>
      <c r="F296" s="502" t="s">
        <v>27</v>
      </c>
      <c r="G296" s="502" t="s">
        <v>27</v>
      </c>
      <c r="H296" s="502" t="s">
        <v>27</v>
      </c>
      <c r="I296" s="307"/>
      <c r="J296" s="299">
        <v>125.57</v>
      </c>
      <c r="K296" s="503"/>
      <c r="L296" s="504"/>
      <c r="M296" s="505"/>
      <c r="N296" s="506"/>
      <c r="O296" s="506"/>
      <c r="P296" s="506"/>
      <c r="Q296" s="308"/>
      <c r="R296" s="292"/>
      <c r="S296" s="278"/>
      <c r="T296" s="279" t="s">
        <v>1515</v>
      </c>
      <c r="W296" s="280">
        <v>0</v>
      </c>
      <c r="X296" s="280">
        <f t="shared" si="35"/>
        <v>0</v>
      </c>
      <c r="Y296" s="280">
        <v>0</v>
      </c>
      <c r="Z296" s="281">
        <f t="shared" si="36"/>
        <v>0</v>
      </c>
      <c r="AO296" s="223" t="s">
        <v>1582</v>
      </c>
      <c r="AQ296" s="223" t="s">
        <v>1578</v>
      </c>
      <c r="AR296" s="223" t="s">
        <v>1536</v>
      </c>
      <c r="AV296" s="223" t="s">
        <v>1577</v>
      </c>
      <c r="BB296" s="251">
        <f t="shared" si="37"/>
        <v>6316.4845999999998</v>
      </c>
      <c r="BC296" s="251">
        <f t="shared" si="38"/>
        <v>0</v>
      </c>
      <c r="BD296" s="251">
        <f t="shared" si="39"/>
        <v>0</v>
      </c>
      <c r="BE296" s="251">
        <f t="shared" si="40"/>
        <v>0</v>
      </c>
      <c r="BF296" s="251">
        <f t="shared" si="41"/>
        <v>0</v>
      </c>
      <c r="BG296" s="223" t="s">
        <v>1501</v>
      </c>
      <c r="BH296" s="251">
        <f t="shared" si="42"/>
        <v>6316.48</v>
      </c>
      <c r="BI296" s="223" t="s">
        <v>1582</v>
      </c>
      <c r="BJ296" s="223" t="s">
        <v>1748</v>
      </c>
    </row>
    <row r="297" spans="1:62" s="217" customFormat="1" ht="29.25" customHeight="1">
      <c r="A297" s="218"/>
      <c r="B297" s="309">
        <v>40</v>
      </c>
      <c r="C297" s="310" t="s">
        <v>1651</v>
      </c>
      <c r="D297" s="311" t="s">
        <v>29</v>
      </c>
      <c r="E297" s="515" t="s">
        <v>30</v>
      </c>
      <c r="F297" s="516" t="s">
        <v>30</v>
      </c>
      <c r="G297" s="516" t="s">
        <v>30</v>
      </c>
      <c r="H297" s="517" t="s">
        <v>30</v>
      </c>
      <c r="I297" s="309" t="s">
        <v>2077</v>
      </c>
      <c r="J297" s="312">
        <v>125.57</v>
      </c>
      <c r="K297" s="518">
        <v>107.41999999999999</v>
      </c>
      <c r="L297" s="519"/>
      <c r="M297" s="520">
        <f>J297*K297</f>
        <v>13488.729399999998</v>
      </c>
      <c r="N297" s="521"/>
      <c r="O297" s="521"/>
      <c r="P297" s="522"/>
      <c r="Q297" s="99" t="s">
        <v>1595</v>
      </c>
      <c r="R297" s="218"/>
      <c r="S297" s="278"/>
      <c r="T297" s="279" t="s">
        <v>1515</v>
      </c>
      <c r="W297" s="280">
        <v>0</v>
      </c>
      <c r="X297" s="280">
        <f t="shared" si="35"/>
        <v>0</v>
      </c>
      <c r="Y297" s="280">
        <v>0</v>
      </c>
      <c r="Z297" s="281">
        <f t="shared" si="36"/>
        <v>0</v>
      </c>
      <c r="AO297" s="223" t="s">
        <v>1582</v>
      </c>
      <c r="AQ297" s="223" t="s">
        <v>1578</v>
      </c>
      <c r="AR297" s="223" t="s">
        <v>1536</v>
      </c>
      <c r="AV297" s="223" t="s">
        <v>1577</v>
      </c>
      <c r="BB297" s="251">
        <f t="shared" si="37"/>
        <v>6316.4845999999998</v>
      </c>
      <c r="BC297" s="251">
        <f t="shared" si="38"/>
        <v>0</v>
      </c>
      <c r="BD297" s="251">
        <f t="shared" si="39"/>
        <v>0</v>
      </c>
      <c r="BE297" s="251">
        <f t="shared" si="40"/>
        <v>0</v>
      </c>
      <c r="BF297" s="251">
        <f t="shared" si="41"/>
        <v>0</v>
      </c>
      <c r="BG297" s="223" t="s">
        <v>1501</v>
      </c>
      <c r="BH297" s="251">
        <f t="shared" si="42"/>
        <v>6316.48</v>
      </c>
      <c r="BI297" s="223" t="s">
        <v>1582</v>
      </c>
      <c r="BJ297" s="223" t="s">
        <v>1748</v>
      </c>
    </row>
    <row r="298" spans="1:62" s="217" customFormat="1" ht="29.25" customHeight="1">
      <c r="A298" s="218"/>
      <c r="B298" s="275">
        <v>41</v>
      </c>
      <c r="C298" s="288" t="s">
        <v>1578</v>
      </c>
      <c r="D298" s="283" t="s">
        <v>31</v>
      </c>
      <c r="E298" s="494" t="s">
        <v>32</v>
      </c>
      <c r="F298" s="495" t="s">
        <v>19</v>
      </c>
      <c r="G298" s="495" t="s">
        <v>19</v>
      </c>
      <c r="H298" s="496" t="s">
        <v>19</v>
      </c>
      <c r="I298" s="275" t="s">
        <v>2077</v>
      </c>
      <c r="J298" s="284">
        <v>320.62</v>
      </c>
      <c r="K298" s="512">
        <v>37.72</v>
      </c>
      <c r="L298" s="513"/>
      <c r="M298" s="499">
        <f>J298*K298</f>
        <v>12093.786399999999</v>
      </c>
      <c r="N298" s="500"/>
      <c r="O298" s="500"/>
      <c r="P298" s="501"/>
      <c r="Q298" s="99" t="s">
        <v>1595</v>
      </c>
      <c r="R298" s="218"/>
      <c r="S298" s="278"/>
      <c r="T298" s="279" t="s">
        <v>1515</v>
      </c>
      <c r="W298" s="280">
        <v>0</v>
      </c>
      <c r="X298" s="280">
        <f t="shared" si="35"/>
        <v>0</v>
      </c>
      <c r="Y298" s="280">
        <v>0</v>
      </c>
      <c r="Z298" s="281">
        <f t="shared" si="36"/>
        <v>0</v>
      </c>
      <c r="AO298" s="223" t="s">
        <v>1582</v>
      </c>
      <c r="AQ298" s="223" t="s">
        <v>1578</v>
      </c>
      <c r="AR298" s="223" t="s">
        <v>1536</v>
      </c>
      <c r="AV298" s="223" t="s">
        <v>1577</v>
      </c>
      <c r="BB298" s="251">
        <f t="shared" si="37"/>
        <v>6316.4845999999998</v>
      </c>
      <c r="BC298" s="251">
        <f t="shared" si="38"/>
        <v>0</v>
      </c>
      <c r="BD298" s="251">
        <f t="shared" si="39"/>
        <v>0</v>
      </c>
      <c r="BE298" s="251">
        <f t="shared" si="40"/>
        <v>0</v>
      </c>
      <c r="BF298" s="251">
        <f t="shared" si="41"/>
        <v>0</v>
      </c>
      <c r="BG298" s="223" t="s">
        <v>1501</v>
      </c>
      <c r="BH298" s="251">
        <f t="shared" si="42"/>
        <v>6316.48</v>
      </c>
      <c r="BI298" s="223" t="s">
        <v>1582</v>
      </c>
      <c r="BJ298" s="223" t="s">
        <v>1748</v>
      </c>
    </row>
    <row r="299" spans="1:62" s="217" customFormat="1" ht="17.25" customHeight="1">
      <c r="A299" s="218"/>
      <c r="B299" s="307"/>
      <c r="C299" s="300"/>
      <c r="D299" s="298"/>
      <c r="E299" s="508" t="s">
        <v>33</v>
      </c>
      <c r="F299" s="508" t="s">
        <v>33</v>
      </c>
      <c r="G299" s="508" t="s">
        <v>33</v>
      </c>
      <c r="H299" s="508" t="s">
        <v>33</v>
      </c>
      <c r="I299" s="307"/>
      <c r="J299" s="299"/>
      <c r="K299" s="503"/>
      <c r="L299" s="504"/>
      <c r="M299" s="505"/>
      <c r="N299" s="506"/>
      <c r="O299" s="506"/>
      <c r="P299" s="506"/>
      <c r="Q299" s="308"/>
      <c r="R299" s="292"/>
      <c r="S299" s="278"/>
      <c r="T299" s="279" t="s">
        <v>1515</v>
      </c>
      <c r="W299" s="280">
        <v>0</v>
      </c>
      <c r="X299" s="280">
        <f t="shared" si="35"/>
        <v>0</v>
      </c>
      <c r="Y299" s="280">
        <v>0</v>
      </c>
      <c r="Z299" s="281">
        <f t="shared" si="36"/>
        <v>0</v>
      </c>
      <c r="AO299" s="223" t="s">
        <v>1582</v>
      </c>
      <c r="AQ299" s="223" t="s">
        <v>1578</v>
      </c>
      <c r="AR299" s="223" t="s">
        <v>1536</v>
      </c>
      <c r="AV299" s="223" t="s">
        <v>1577</v>
      </c>
      <c r="BB299" s="251">
        <f t="shared" si="37"/>
        <v>6316.4845999999998</v>
      </c>
      <c r="BC299" s="251">
        <f t="shared" si="38"/>
        <v>0</v>
      </c>
      <c r="BD299" s="251">
        <f t="shared" si="39"/>
        <v>0</v>
      </c>
      <c r="BE299" s="251">
        <f t="shared" si="40"/>
        <v>0</v>
      </c>
      <c r="BF299" s="251">
        <f t="shared" si="41"/>
        <v>0</v>
      </c>
      <c r="BG299" s="223" t="s">
        <v>1501</v>
      </c>
      <c r="BH299" s="251">
        <f t="shared" si="42"/>
        <v>6316.48</v>
      </c>
      <c r="BI299" s="223" t="s">
        <v>1582</v>
      </c>
      <c r="BJ299" s="223" t="s">
        <v>1748</v>
      </c>
    </row>
    <row r="300" spans="1:62" s="217" customFormat="1" ht="17.25" customHeight="1">
      <c r="A300" s="218"/>
      <c r="B300" s="307"/>
      <c r="C300" s="300"/>
      <c r="D300" s="298"/>
      <c r="E300" s="502" t="s">
        <v>1074</v>
      </c>
      <c r="F300" s="502" t="s">
        <v>1074</v>
      </c>
      <c r="G300" s="502" t="s">
        <v>1074</v>
      </c>
      <c r="H300" s="502" t="s">
        <v>1074</v>
      </c>
      <c r="I300" s="307"/>
      <c r="J300" s="299">
        <v>16.5</v>
      </c>
      <c r="K300" s="503"/>
      <c r="L300" s="504"/>
      <c r="M300" s="505"/>
      <c r="N300" s="506"/>
      <c r="O300" s="506"/>
      <c r="P300" s="506"/>
      <c r="Q300" s="308"/>
      <c r="R300" s="292"/>
      <c r="S300" s="278"/>
      <c r="T300" s="279" t="s">
        <v>1515</v>
      </c>
      <c r="W300" s="280">
        <v>0</v>
      </c>
      <c r="X300" s="280">
        <f t="shared" si="35"/>
        <v>0</v>
      </c>
      <c r="Y300" s="280">
        <v>0</v>
      </c>
      <c r="Z300" s="281">
        <f t="shared" si="36"/>
        <v>0</v>
      </c>
      <c r="AO300" s="223" t="s">
        <v>1582</v>
      </c>
      <c r="AQ300" s="223" t="s">
        <v>1578</v>
      </c>
      <c r="AR300" s="223" t="s">
        <v>1536</v>
      </c>
      <c r="AV300" s="223" t="s">
        <v>1577</v>
      </c>
      <c r="BB300" s="251">
        <f t="shared" si="37"/>
        <v>6316.4845999999998</v>
      </c>
      <c r="BC300" s="251">
        <f t="shared" si="38"/>
        <v>0</v>
      </c>
      <c r="BD300" s="251">
        <f t="shared" si="39"/>
        <v>0</v>
      </c>
      <c r="BE300" s="251">
        <f t="shared" si="40"/>
        <v>0</v>
      </c>
      <c r="BF300" s="251">
        <f t="shared" si="41"/>
        <v>0</v>
      </c>
      <c r="BG300" s="223" t="s">
        <v>1501</v>
      </c>
      <c r="BH300" s="251">
        <f t="shared" si="42"/>
        <v>6316.48</v>
      </c>
      <c r="BI300" s="223" t="s">
        <v>1582</v>
      </c>
      <c r="BJ300" s="223" t="s">
        <v>1748</v>
      </c>
    </row>
    <row r="301" spans="1:62" s="217" customFormat="1" ht="17.25" customHeight="1">
      <c r="A301" s="218"/>
      <c r="B301" s="307"/>
      <c r="C301" s="300"/>
      <c r="D301" s="298"/>
      <c r="E301" s="502" t="s">
        <v>1075</v>
      </c>
      <c r="F301" s="502" t="s">
        <v>1075</v>
      </c>
      <c r="G301" s="502" t="s">
        <v>1075</v>
      </c>
      <c r="H301" s="502" t="s">
        <v>1075</v>
      </c>
      <c r="I301" s="307"/>
      <c r="J301" s="299">
        <v>5.84</v>
      </c>
      <c r="K301" s="503"/>
      <c r="L301" s="504"/>
      <c r="M301" s="505"/>
      <c r="N301" s="506"/>
      <c r="O301" s="506"/>
      <c r="P301" s="506"/>
      <c r="Q301" s="308"/>
      <c r="R301" s="292"/>
      <c r="S301" s="278"/>
      <c r="T301" s="279" t="s">
        <v>1515</v>
      </c>
      <c r="W301" s="280">
        <v>0</v>
      </c>
      <c r="X301" s="280">
        <f t="shared" si="35"/>
        <v>0</v>
      </c>
      <c r="Y301" s="280">
        <v>0</v>
      </c>
      <c r="Z301" s="281">
        <f t="shared" si="36"/>
        <v>0</v>
      </c>
      <c r="AO301" s="223" t="s">
        <v>1582</v>
      </c>
      <c r="AQ301" s="223" t="s">
        <v>1578</v>
      </c>
      <c r="AR301" s="223" t="s">
        <v>1536</v>
      </c>
      <c r="AV301" s="223" t="s">
        <v>1577</v>
      </c>
      <c r="BB301" s="251">
        <f t="shared" si="37"/>
        <v>6316.4845999999998</v>
      </c>
      <c r="BC301" s="251">
        <f t="shared" si="38"/>
        <v>0</v>
      </c>
      <c r="BD301" s="251">
        <f t="shared" si="39"/>
        <v>0</v>
      </c>
      <c r="BE301" s="251">
        <f t="shared" si="40"/>
        <v>0</v>
      </c>
      <c r="BF301" s="251">
        <f t="shared" si="41"/>
        <v>0</v>
      </c>
      <c r="BG301" s="223" t="s">
        <v>1501</v>
      </c>
      <c r="BH301" s="251">
        <f t="shared" si="42"/>
        <v>6316.48</v>
      </c>
      <c r="BI301" s="223" t="s">
        <v>1582</v>
      </c>
      <c r="BJ301" s="223" t="s">
        <v>1748</v>
      </c>
    </row>
    <row r="302" spans="1:62" s="217" customFormat="1" ht="17.25" customHeight="1">
      <c r="A302" s="218"/>
      <c r="B302" s="307"/>
      <c r="C302" s="300"/>
      <c r="D302" s="298"/>
      <c r="E302" s="502" t="s">
        <v>1076</v>
      </c>
      <c r="F302" s="502" t="s">
        <v>1076</v>
      </c>
      <c r="G302" s="502" t="s">
        <v>1076</v>
      </c>
      <c r="H302" s="502" t="s">
        <v>1076</v>
      </c>
      <c r="I302" s="307"/>
      <c r="J302" s="299">
        <v>74.497</v>
      </c>
      <c r="K302" s="503"/>
      <c r="L302" s="504"/>
      <c r="M302" s="505"/>
      <c r="N302" s="506"/>
      <c r="O302" s="506"/>
      <c r="P302" s="506"/>
      <c r="Q302" s="308"/>
      <c r="R302" s="292"/>
      <c r="S302" s="278"/>
      <c r="T302" s="279" t="s">
        <v>1515</v>
      </c>
      <c r="W302" s="280">
        <v>0</v>
      </c>
      <c r="X302" s="280">
        <f t="shared" si="35"/>
        <v>0</v>
      </c>
      <c r="Y302" s="280">
        <v>0</v>
      </c>
      <c r="Z302" s="281">
        <f t="shared" si="36"/>
        <v>0</v>
      </c>
      <c r="AO302" s="223" t="s">
        <v>1582</v>
      </c>
      <c r="AQ302" s="223" t="s">
        <v>1578</v>
      </c>
      <c r="AR302" s="223" t="s">
        <v>1536</v>
      </c>
      <c r="AV302" s="223" t="s">
        <v>1577</v>
      </c>
      <c r="BB302" s="251">
        <f t="shared" si="37"/>
        <v>6316.4845999999998</v>
      </c>
      <c r="BC302" s="251">
        <f t="shared" si="38"/>
        <v>0</v>
      </c>
      <c r="BD302" s="251">
        <f t="shared" si="39"/>
        <v>0</v>
      </c>
      <c r="BE302" s="251">
        <f t="shared" si="40"/>
        <v>0</v>
      </c>
      <c r="BF302" s="251">
        <f t="shared" si="41"/>
        <v>0</v>
      </c>
      <c r="BG302" s="223" t="s">
        <v>1501</v>
      </c>
      <c r="BH302" s="251">
        <f t="shared" si="42"/>
        <v>6316.48</v>
      </c>
      <c r="BI302" s="223" t="s">
        <v>1582</v>
      </c>
      <c r="BJ302" s="223" t="s">
        <v>1748</v>
      </c>
    </row>
    <row r="303" spans="1:62" s="217" customFormat="1" ht="17.25" customHeight="1">
      <c r="A303" s="218"/>
      <c r="B303" s="307"/>
      <c r="C303" s="300"/>
      <c r="D303" s="298"/>
      <c r="E303" s="502" t="s">
        <v>1077</v>
      </c>
      <c r="F303" s="502" t="s">
        <v>1077</v>
      </c>
      <c r="G303" s="502" t="s">
        <v>1077</v>
      </c>
      <c r="H303" s="502" t="s">
        <v>1077</v>
      </c>
      <c r="I303" s="307"/>
      <c r="J303" s="299">
        <v>3.3</v>
      </c>
      <c r="K303" s="503"/>
      <c r="L303" s="504"/>
      <c r="M303" s="505"/>
      <c r="N303" s="506"/>
      <c r="O303" s="506"/>
      <c r="P303" s="506"/>
      <c r="Q303" s="308"/>
      <c r="R303" s="292"/>
      <c r="S303" s="278"/>
      <c r="T303" s="279" t="s">
        <v>1515</v>
      </c>
      <c r="W303" s="280">
        <v>0</v>
      </c>
      <c r="X303" s="280">
        <f t="shared" si="35"/>
        <v>0</v>
      </c>
      <c r="Y303" s="280">
        <v>0</v>
      </c>
      <c r="Z303" s="281">
        <f t="shared" si="36"/>
        <v>0</v>
      </c>
      <c r="AO303" s="223" t="s">
        <v>1582</v>
      </c>
      <c r="AQ303" s="223" t="s">
        <v>1578</v>
      </c>
      <c r="AR303" s="223" t="s">
        <v>1536</v>
      </c>
      <c r="AV303" s="223" t="s">
        <v>1577</v>
      </c>
      <c r="BB303" s="251">
        <f t="shared" si="37"/>
        <v>6316.4845999999998</v>
      </c>
      <c r="BC303" s="251">
        <f t="shared" si="38"/>
        <v>0</v>
      </c>
      <c r="BD303" s="251">
        <f t="shared" si="39"/>
        <v>0</v>
      </c>
      <c r="BE303" s="251">
        <f t="shared" si="40"/>
        <v>0</v>
      </c>
      <c r="BF303" s="251">
        <f t="shared" si="41"/>
        <v>0</v>
      </c>
      <c r="BG303" s="223" t="s">
        <v>1501</v>
      </c>
      <c r="BH303" s="251">
        <f t="shared" si="42"/>
        <v>6316.48</v>
      </c>
      <c r="BI303" s="223" t="s">
        <v>1582</v>
      </c>
      <c r="BJ303" s="223" t="s">
        <v>1748</v>
      </c>
    </row>
    <row r="304" spans="1:62" s="217" customFormat="1" ht="17.25" customHeight="1">
      <c r="A304" s="218"/>
      <c r="B304" s="307"/>
      <c r="C304" s="300"/>
      <c r="D304" s="298"/>
      <c r="E304" s="502" t="s">
        <v>1078</v>
      </c>
      <c r="F304" s="502" t="s">
        <v>1078</v>
      </c>
      <c r="G304" s="502" t="s">
        <v>1078</v>
      </c>
      <c r="H304" s="502" t="s">
        <v>1078</v>
      </c>
      <c r="I304" s="307"/>
      <c r="J304" s="299">
        <v>63.45</v>
      </c>
      <c r="K304" s="503"/>
      <c r="L304" s="504"/>
      <c r="M304" s="505"/>
      <c r="N304" s="506"/>
      <c r="O304" s="506"/>
      <c r="P304" s="506"/>
      <c r="Q304" s="308"/>
      <c r="R304" s="292"/>
      <c r="S304" s="278"/>
      <c r="T304" s="279" t="s">
        <v>1515</v>
      </c>
      <c r="W304" s="280">
        <v>0</v>
      </c>
      <c r="X304" s="280">
        <f t="shared" si="35"/>
        <v>0</v>
      </c>
      <c r="Y304" s="280">
        <v>0</v>
      </c>
      <c r="Z304" s="281">
        <f t="shared" si="36"/>
        <v>0</v>
      </c>
      <c r="AO304" s="223" t="s">
        <v>1582</v>
      </c>
      <c r="AQ304" s="223" t="s">
        <v>1578</v>
      </c>
      <c r="AR304" s="223" t="s">
        <v>1536</v>
      </c>
      <c r="AV304" s="223" t="s">
        <v>1577</v>
      </c>
      <c r="BB304" s="251">
        <f t="shared" si="37"/>
        <v>6316.4845999999998</v>
      </c>
      <c r="BC304" s="251">
        <f t="shared" si="38"/>
        <v>0</v>
      </c>
      <c r="BD304" s="251">
        <f t="shared" si="39"/>
        <v>0</v>
      </c>
      <c r="BE304" s="251">
        <f t="shared" si="40"/>
        <v>0</v>
      </c>
      <c r="BF304" s="251">
        <f t="shared" si="41"/>
        <v>0</v>
      </c>
      <c r="BG304" s="223" t="s">
        <v>1501</v>
      </c>
      <c r="BH304" s="251">
        <f t="shared" si="42"/>
        <v>6316.48</v>
      </c>
      <c r="BI304" s="223" t="s">
        <v>1582</v>
      </c>
      <c r="BJ304" s="223" t="s">
        <v>1748</v>
      </c>
    </row>
    <row r="305" spans="1:62" s="217" customFormat="1" ht="17.25" customHeight="1">
      <c r="A305" s="218"/>
      <c r="B305" s="307"/>
      <c r="C305" s="300"/>
      <c r="D305" s="298"/>
      <c r="E305" s="502" t="s">
        <v>1079</v>
      </c>
      <c r="F305" s="502" t="s">
        <v>1079</v>
      </c>
      <c r="G305" s="502" t="s">
        <v>1079</v>
      </c>
      <c r="H305" s="502" t="s">
        <v>1079</v>
      </c>
      <c r="I305" s="307"/>
      <c r="J305" s="299">
        <v>7.8</v>
      </c>
      <c r="K305" s="503"/>
      <c r="L305" s="504"/>
      <c r="M305" s="505"/>
      <c r="N305" s="506"/>
      <c r="O305" s="506"/>
      <c r="P305" s="506"/>
      <c r="Q305" s="308"/>
      <c r="R305" s="292"/>
      <c r="S305" s="278"/>
      <c r="T305" s="279" t="s">
        <v>1515</v>
      </c>
      <c r="W305" s="280">
        <v>0</v>
      </c>
      <c r="X305" s="280">
        <f t="shared" si="35"/>
        <v>0</v>
      </c>
      <c r="Y305" s="280">
        <v>0</v>
      </c>
      <c r="Z305" s="281">
        <f t="shared" si="36"/>
        <v>0</v>
      </c>
      <c r="AO305" s="223" t="s">
        <v>1582</v>
      </c>
      <c r="AQ305" s="223" t="s">
        <v>1578</v>
      </c>
      <c r="AR305" s="223" t="s">
        <v>1536</v>
      </c>
      <c r="AV305" s="223" t="s">
        <v>1577</v>
      </c>
      <c r="BB305" s="251">
        <f t="shared" si="37"/>
        <v>6316.4845999999998</v>
      </c>
      <c r="BC305" s="251">
        <f t="shared" si="38"/>
        <v>0</v>
      </c>
      <c r="BD305" s="251">
        <f t="shared" si="39"/>
        <v>0</v>
      </c>
      <c r="BE305" s="251">
        <f t="shared" si="40"/>
        <v>0</v>
      </c>
      <c r="BF305" s="251">
        <f t="shared" si="41"/>
        <v>0</v>
      </c>
      <c r="BG305" s="223" t="s">
        <v>1501</v>
      </c>
      <c r="BH305" s="251">
        <f t="shared" si="42"/>
        <v>6316.48</v>
      </c>
      <c r="BI305" s="223" t="s">
        <v>1582</v>
      </c>
      <c r="BJ305" s="223" t="s">
        <v>1748</v>
      </c>
    </row>
    <row r="306" spans="1:62" s="217" customFormat="1" ht="17.25" customHeight="1">
      <c r="A306" s="218"/>
      <c r="B306" s="307"/>
      <c r="C306" s="300"/>
      <c r="D306" s="298"/>
      <c r="E306" s="502" t="s">
        <v>1080</v>
      </c>
      <c r="F306" s="502" t="s">
        <v>1080</v>
      </c>
      <c r="G306" s="502" t="s">
        <v>1080</v>
      </c>
      <c r="H306" s="502" t="s">
        <v>1080</v>
      </c>
      <c r="I306" s="307"/>
      <c r="J306" s="299">
        <v>50.737499999999997</v>
      </c>
      <c r="K306" s="503"/>
      <c r="L306" s="504"/>
      <c r="M306" s="505"/>
      <c r="N306" s="506"/>
      <c r="O306" s="506"/>
      <c r="P306" s="506"/>
      <c r="Q306" s="308"/>
      <c r="R306" s="292"/>
      <c r="S306" s="278"/>
      <c r="T306" s="279" t="s">
        <v>1515</v>
      </c>
      <c r="W306" s="280">
        <v>0</v>
      </c>
      <c r="X306" s="280">
        <f t="shared" si="35"/>
        <v>0</v>
      </c>
      <c r="Y306" s="280">
        <v>0</v>
      </c>
      <c r="Z306" s="281">
        <f t="shared" si="36"/>
        <v>0</v>
      </c>
      <c r="AO306" s="223" t="s">
        <v>1582</v>
      </c>
      <c r="AQ306" s="223" t="s">
        <v>1578</v>
      </c>
      <c r="AR306" s="223" t="s">
        <v>1536</v>
      </c>
      <c r="AV306" s="223" t="s">
        <v>1577</v>
      </c>
      <c r="BB306" s="251">
        <f t="shared" si="37"/>
        <v>6316.4845999999998</v>
      </c>
      <c r="BC306" s="251">
        <f t="shared" si="38"/>
        <v>0</v>
      </c>
      <c r="BD306" s="251">
        <f t="shared" si="39"/>
        <v>0</v>
      </c>
      <c r="BE306" s="251">
        <f t="shared" si="40"/>
        <v>0</v>
      </c>
      <c r="BF306" s="251">
        <f t="shared" si="41"/>
        <v>0</v>
      </c>
      <c r="BG306" s="223" t="s">
        <v>1501</v>
      </c>
      <c r="BH306" s="251">
        <f t="shared" si="42"/>
        <v>6316.48</v>
      </c>
      <c r="BI306" s="223" t="s">
        <v>1582</v>
      </c>
      <c r="BJ306" s="223" t="s">
        <v>1748</v>
      </c>
    </row>
    <row r="307" spans="1:62" s="217" customFormat="1" ht="17.25" customHeight="1">
      <c r="A307" s="218"/>
      <c r="B307" s="307"/>
      <c r="C307" s="300"/>
      <c r="D307" s="298"/>
      <c r="E307" s="502" t="s">
        <v>1081</v>
      </c>
      <c r="F307" s="502" t="s">
        <v>1081</v>
      </c>
      <c r="G307" s="502" t="s">
        <v>1081</v>
      </c>
      <c r="H307" s="502" t="s">
        <v>1081</v>
      </c>
      <c r="I307" s="307"/>
      <c r="J307" s="299">
        <v>3.96</v>
      </c>
      <c r="K307" s="503"/>
      <c r="L307" s="504"/>
      <c r="M307" s="505"/>
      <c r="N307" s="506"/>
      <c r="O307" s="506"/>
      <c r="P307" s="506"/>
      <c r="Q307" s="308"/>
      <c r="R307" s="292"/>
      <c r="S307" s="278"/>
      <c r="T307" s="279" t="s">
        <v>1515</v>
      </c>
      <c r="W307" s="280">
        <v>0</v>
      </c>
      <c r="X307" s="280">
        <f t="shared" si="35"/>
        <v>0</v>
      </c>
      <c r="Y307" s="280">
        <v>0</v>
      </c>
      <c r="Z307" s="281">
        <f t="shared" si="36"/>
        <v>0</v>
      </c>
      <c r="AO307" s="223" t="s">
        <v>1582</v>
      </c>
      <c r="AQ307" s="223" t="s">
        <v>1578</v>
      </c>
      <c r="AR307" s="223" t="s">
        <v>1536</v>
      </c>
      <c r="AV307" s="223" t="s">
        <v>1577</v>
      </c>
      <c r="BB307" s="251">
        <f t="shared" si="37"/>
        <v>6316.4845999999998</v>
      </c>
      <c r="BC307" s="251">
        <f t="shared" si="38"/>
        <v>0</v>
      </c>
      <c r="BD307" s="251">
        <f t="shared" si="39"/>
        <v>0</v>
      </c>
      <c r="BE307" s="251">
        <f t="shared" si="40"/>
        <v>0</v>
      </c>
      <c r="BF307" s="251">
        <f t="shared" si="41"/>
        <v>0</v>
      </c>
      <c r="BG307" s="223" t="s">
        <v>1501</v>
      </c>
      <c r="BH307" s="251">
        <f t="shared" si="42"/>
        <v>6316.48</v>
      </c>
      <c r="BI307" s="223" t="s">
        <v>1582</v>
      </c>
      <c r="BJ307" s="223" t="s">
        <v>1748</v>
      </c>
    </row>
    <row r="308" spans="1:62" s="217" customFormat="1" ht="17.25" customHeight="1">
      <c r="A308" s="218"/>
      <c r="B308" s="307"/>
      <c r="C308" s="300"/>
      <c r="D308" s="298"/>
      <c r="E308" s="502" t="s">
        <v>1082</v>
      </c>
      <c r="F308" s="502" t="s">
        <v>1082</v>
      </c>
      <c r="G308" s="502" t="s">
        <v>1082</v>
      </c>
      <c r="H308" s="502" t="s">
        <v>1082</v>
      </c>
      <c r="I308" s="307"/>
      <c r="J308" s="299">
        <v>92.862499999999997</v>
      </c>
      <c r="K308" s="503"/>
      <c r="L308" s="504"/>
      <c r="M308" s="505"/>
      <c r="N308" s="506"/>
      <c r="O308" s="506"/>
      <c r="P308" s="506"/>
      <c r="Q308" s="308"/>
      <c r="R308" s="292"/>
      <c r="S308" s="278"/>
      <c r="T308" s="279" t="s">
        <v>1515</v>
      </c>
      <c r="W308" s="280">
        <v>0</v>
      </c>
      <c r="X308" s="280">
        <f t="shared" si="35"/>
        <v>0</v>
      </c>
      <c r="Y308" s="280">
        <v>0</v>
      </c>
      <c r="Z308" s="281">
        <f t="shared" si="36"/>
        <v>0</v>
      </c>
      <c r="AO308" s="223" t="s">
        <v>1582</v>
      </c>
      <c r="AQ308" s="223" t="s">
        <v>1578</v>
      </c>
      <c r="AR308" s="223" t="s">
        <v>1536</v>
      </c>
      <c r="AV308" s="223" t="s">
        <v>1577</v>
      </c>
      <c r="BB308" s="251">
        <f t="shared" si="37"/>
        <v>6316.4845999999998</v>
      </c>
      <c r="BC308" s="251">
        <f t="shared" si="38"/>
        <v>0</v>
      </c>
      <c r="BD308" s="251">
        <f t="shared" si="39"/>
        <v>0</v>
      </c>
      <c r="BE308" s="251">
        <f t="shared" si="40"/>
        <v>0</v>
      </c>
      <c r="BF308" s="251">
        <f t="shared" si="41"/>
        <v>0</v>
      </c>
      <c r="BG308" s="223" t="s">
        <v>1501</v>
      </c>
      <c r="BH308" s="251">
        <f t="shared" si="42"/>
        <v>6316.48</v>
      </c>
      <c r="BI308" s="223" t="s">
        <v>1582</v>
      </c>
      <c r="BJ308" s="223" t="s">
        <v>1748</v>
      </c>
    </row>
    <row r="309" spans="1:62" s="217" customFormat="1" ht="17.25" customHeight="1">
      <c r="A309" s="218"/>
      <c r="B309" s="307"/>
      <c r="C309" s="300"/>
      <c r="D309" s="298"/>
      <c r="E309" s="502" t="s">
        <v>1083</v>
      </c>
      <c r="F309" s="502" t="s">
        <v>1083</v>
      </c>
      <c r="G309" s="502" t="s">
        <v>1083</v>
      </c>
      <c r="H309" s="502" t="s">
        <v>1083</v>
      </c>
      <c r="I309" s="307"/>
      <c r="J309" s="299">
        <v>12.096</v>
      </c>
      <c r="K309" s="503"/>
      <c r="L309" s="504"/>
      <c r="M309" s="505"/>
      <c r="N309" s="506"/>
      <c r="O309" s="506"/>
      <c r="P309" s="506"/>
      <c r="Q309" s="308"/>
      <c r="R309" s="292"/>
      <c r="S309" s="278"/>
      <c r="T309" s="279" t="s">
        <v>1515</v>
      </c>
      <c r="W309" s="280">
        <v>0</v>
      </c>
      <c r="X309" s="280">
        <f t="shared" si="35"/>
        <v>0</v>
      </c>
      <c r="Y309" s="280">
        <v>0</v>
      </c>
      <c r="Z309" s="281">
        <f t="shared" si="36"/>
        <v>0</v>
      </c>
      <c r="AO309" s="223" t="s">
        <v>1582</v>
      </c>
      <c r="AQ309" s="223" t="s">
        <v>1578</v>
      </c>
      <c r="AR309" s="223" t="s">
        <v>1536</v>
      </c>
      <c r="AV309" s="223" t="s">
        <v>1577</v>
      </c>
      <c r="BB309" s="251">
        <f t="shared" si="37"/>
        <v>6316.4845999999998</v>
      </c>
      <c r="BC309" s="251">
        <f t="shared" si="38"/>
        <v>0</v>
      </c>
      <c r="BD309" s="251">
        <f t="shared" si="39"/>
        <v>0</v>
      </c>
      <c r="BE309" s="251">
        <f t="shared" si="40"/>
        <v>0</v>
      </c>
      <c r="BF309" s="251">
        <f t="shared" si="41"/>
        <v>0</v>
      </c>
      <c r="BG309" s="223" t="s">
        <v>1501</v>
      </c>
      <c r="BH309" s="251">
        <f t="shared" si="42"/>
        <v>6316.48</v>
      </c>
      <c r="BI309" s="223" t="s">
        <v>1582</v>
      </c>
      <c r="BJ309" s="223" t="s">
        <v>1748</v>
      </c>
    </row>
    <row r="310" spans="1:62" s="217" customFormat="1" ht="17.25" customHeight="1">
      <c r="A310" s="218"/>
      <c r="B310" s="307"/>
      <c r="C310" s="300"/>
      <c r="D310" s="298"/>
      <c r="E310" s="502" t="s">
        <v>1084</v>
      </c>
      <c r="F310" s="502" t="s">
        <v>1084</v>
      </c>
      <c r="G310" s="502" t="s">
        <v>1084</v>
      </c>
      <c r="H310" s="502" t="s">
        <v>1084</v>
      </c>
      <c r="I310" s="307"/>
      <c r="J310" s="299">
        <v>11.5258</v>
      </c>
      <c r="K310" s="503"/>
      <c r="L310" s="504"/>
      <c r="M310" s="505"/>
      <c r="N310" s="506"/>
      <c r="O310" s="506"/>
      <c r="P310" s="506"/>
      <c r="Q310" s="308"/>
      <c r="R310" s="292"/>
      <c r="S310" s="278"/>
      <c r="T310" s="279" t="s">
        <v>1515</v>
      </c>
      <c r="W310" s="280">
        <v>0</v>
      </c>
      <c r="X310" s="280">
        <f t="shared" si="35"/>
        <v>0</v>
      </c>
      <c r="Y310" s="280">
        <v>0</v>
      </c>
      <c r="Z310" s="281">
        <f t="shared" si="36"/>
        <v>0</v>
      </c>
      <c r="AO310" s="223" t="s">
        <v>1582</v>
      </c>
      <c r="AQ310" s="223" t="s">
        <v>1578</v>
      </c>
      <c r="AR310" s="223" t="s">
        <v>1536</v>
      </c>
      <c r="AV310" s="223" t="s">
        <v>1577</v>
      </c>
      <c r="BB310" s="251">
        <f t="shared" si="37"/>
        <v>6316.4845999999998</v>
      </c>
      <c r="BC310" s="251">
        <f t="shared" si="38"/>
        <v>0</v>
      </c>
      <c r="BD310" s="251">
        <f t="shared" si="39"/>
        <v>0</v>
      </c>
      <c r="BE310" s="251">
        <f t="shared" si="40"/>
        <v>0</v>
      </c>
      <c r="BF310" s="251">
        <f t="shared" si="41"/>
        <v>0</v>
      </c>
      <c r="BG310" s="223" t="s">
        <v>1501</v>
      </c>
      <c r="BH310" s="251">
        <f t="shared" si="42"/>
        <v>6316.48</v>
      </c>
      <c r="BI310" s="223" t="s">
        <v>1582</v>
      </c>
      <c r="BJ310" s="223" t="s">
        <v>1748</v>
      </c>
    </row>
    <row r="311" spans="1:62" s="217" customFormat="1" ht="17.25" customHeight="1">
      <c r="A311" s="218"/>
      <c r="B311" s="307"/>
      <c r="C311" s="300"/>
      <c r="D311" s="298"/>
      <c r="E311" s="502" t="s">
        <v>741</v>
      </c>
      <c r="F311" s="502" t="s">
        <v>741</v>
      </c>
      <c r="G311" s="502" t="s">
        <v>741</v>
      </c>
      <c r="H311" s="502" t="s">
        <v>741</v>
      </c>
      <c r="I311" s="307"/>
      <c r="J311" s="299">
        <v>342.57</v>
      </c>
      <c r="K311" s="503"/>
      <c r="L311" s="504"/>
      <c r="M311" s="505"/>
      <c r="N311" s="506"/>
      <c r="O311" s="506"/>
      <c r="P311" s="506"/>
      <c r="Q311" s="308"/>
      <c r="R311" s="292"/>
      <c r="S311" s="278"/>
      <c r="T311" s="279" t="s">
        <v>1515</v>
      </c>
      <c r="W311" s="280">
        <v>0</v>
      </c>
      <c r="X311" s="280">
        <f t="shared" si="35"/>
        <v>0</v>
      </c>
      <c r="Y311" s="280">
        <v>0</v>
      </c>
      <c r="Z311" s="281">
        <f t="shared" si="36"/>
        <v>0</v>
      </c>
      <c r="AO311" s="223" t="s">
        <v>1582</v>
      </c>
      <c r="AQ311" s="223" t="s">
        <v>1578</v>
      </c>
      <c r="AR311" s="223" t="s">
        <v>1536</v>
      </c>
      <c r="AV311" s="223" t="s">
        <v>1577</v>
      </c>
      <c r="BB311" s="251">
        <f t="shared" si="37"/>
        <v>6316.4845999999998</v>
      </c>
      <c r="BC311" s="251">
        <f t="shared" si="38"/>
        <v>0</v>
      </c>
      <c r="BD311" s="251">
        <f t="shared" si="39"/>
        <v>0</v>
      </c>
      <c r="BE311" s="251">
        <f t="shared" si="40"/>
        <v>0</v>
      </c>
      <c r="BF311" s="251">
        <f t="shared" si="41"/>
        <v>0</v>
      </c>
      <c r="BG311" s="223" t="s">
        <v>1501</v>
      </c>
      <c r="BH311" s="251">
        <f t="shared" si="42"/>
        <v>6316.48</v>
      </c>
      <c r="BI311" s="223" t="s">
        <v>1582</v>
      </c>
      <c r="BJ311" s="223" t="s">
        <v>1748</v>
      </c>
    </row>
    <row r="312" spans="1:62" s="217" customFormat="1" ht="17.25" customHeight="1">
      <c r="A312" s="218"/>
      <c r="B312" s="307"/>
      <c r="C312" s="300"/>
      <c r="D312" s="298"/>
      <c r="E312" s="502" t="s">
        <v>34</v>
      </c>
      <c r="F312" s="502" t="s">
        <v>34</v>
      </c>
      <c r="G312" s="502" t="s">
        <v>34</v>
      </c>
      <c r="H312" s="502" t="s">
        <v>34</v>
      </c>
      <c r="I312" s="307"/>
      <c r="J312" s="299">
        <v>320.62</v>
      </c>
      <c r="K312" s="503"/>
      <c r="L312" s="504"/>
      <c r="M312" s="505"/>
      <c r="N312" s="506"/>
      <c r="O312" s="506"/>
      <c r="P312" s="506"/>
      <c r="Q312" s="308"/>
      <c r="R312" s="292"/>
      <c r="S312" s="278"/>
      <c r="T312" s="279" t="s">
        <v>1515</v>
      </c>
      <c r="W312" s="280">
        <v>0</v>
      </c>
      <c r="X312" s="280">
        <f t="shared" si="35"/>
        <v>0</v>
      </c>
      <c r="Y312" s="280">
        <v>0</v>
      </c>
      <c r="Z312" s="281">
        <f t="shared" si="36"/>
        <v>0</v>
      </c>
      <c r="AO312" s="223" t="s">
        <v>1582</v>
      </c>
      <c r="AQ312" s="223" t="s">
        <v>1578</v>
      </c>
      <c r="AR312" s="223" t="s">
        <v>1536</v>
      </c>
      <c r="AV312" s="223" t="s">
        <v>1577</v>
      </c>
      <c r="BB312" s="251">
        <f t="shared" si="37"/>
        <v>6316.4845999999998</v>
      </c>
      <c r="BC312" s="251">
        <f t="shared" si="38"/>
        <v>0</v>
      </c>
      <c r="BD312" s="251">
        <f t="shared" si="39"/>
        <v>0</v>
      </c>
      <c r="BE312" s="251">
        <f t="shared" si="40"/>
        <v>0</v>
      </c>
      <c r="BF312" s="251">
        <f t="shared" si="41"/>
        <v>0</v>
      </c>
      <c r="BG312" s="223" t="s">
        <v>1501</v>
      </c>
      <c r="BH312" s="251">
        <f t="shared" si="42"/>
        <v>6316.48</v>
      </c>
      <c r="BI312" s="223" t="s">
        <v>1582</v>
      </c>
      <c r="BJ312" s="223" t="s">
        <v>1748</v>
      </c>
    </row>
    <row r="313" spans="1:62" s="265" customFormat="1" ht="21" customHeight="1">
      <c r="A313" s="264"/>
      <c r="C313" s="272" t="s">
        <v>35</v>
      </c>
      <c r="K313" s="338"/>
      <c r="L313" s="338"/>
      <c r="M313" s="447">
        <f>SUM(M314:P318)</f>
        <v>10163.309600000001</v>
      </c>
      <c r="N313" s="448"/>
      <c r="O313" s="448"/>
      <c r="P313" s="448"/>
      <c r="R313" s="264"/>
      <c r="S313" s="267"/>
      <c r="V313" s="268">
        <f>SUM($V$113:$V$182)</f>
        <v>0</v>
      </c>
      <c r="X313" s="268">
        <f>SUM($X$113:$X$182)</f>
        <v>0</v>
      </c>
      <c r="Z313" s="269">
        <f>SUM($Z$113:$Z$182)</f>
        <v>0</v>
      </c>
      <c r="AO313" s="270" t="s">
        <v>1536</v>
      </c>
      <c r="AQ313" s="270" t="s">
        <v>1530</v>
      </c>
      <c r="AR313" s="270" t="s">
        <v>1501</v>
      </c>
      <c r="AV313" s="270" t="s">
        <v>1577</v>
      </c>
      <c r="BH313" s="271">
        <f>SUM($BH$113:$BH$182)</f>
        <v>6316.48</v>
      </c>
    </row>
    <row r="314" spans="1:62" s="217" customFormat="1" ht="30.75" customHeight="1">
      <c r="A314" s="218"/>
      <c r="B314" s="275">
        <v>42</v>
      </c>
      <c r="C314" s="288" t="s">
        <v>1578</v>
      </c>
      <c r="D314" s="283" t="s">
        <v>36</v>
      </c>
      <c r="E314" s="494" t="s">
        <v>37</v>
      </c>
      <c r="F314" s="495" t="s">
        <v>37</v>
      </c>
      <c r="G314" s="495" t="s">
        <v>37</v>
      </c>
      <c r="H314" s="496" t="s">
        <v>37</v>
      </c>
      <c r="I314" s="275" t="s">
        <v>1632</v>
      </c>
      <c r="J314" s="284">
        <v>397.32</v>
      </c>
      <c r="K314" s="512">
        <v>15.579999999999998</v>
      </c>
      <c r="L314" s="513"/>
      <c r="M314" s="499">
        <f>J314*K314</f>
        <v>6190.2455999999993</v>
      </c>
      <c r="N314" s="500"/>
      <c r="O314" s="500"/>
      <c r="P314" s="501"/>
      <c r="Q314" s="99" t="s">
        <v>1595</v>
      </c>
      <c r="R314" s="218"/>
      <c r="S314" s="278"/>
      <c r="T314" s="279" t="s">
        <v>1515</v>
      </c>
      <c r="W314" s="280">
        <v>0</v>
      </c>
      <c r="X314" s="280">
        <f>$W$113*$J$113</f>
        <v>0</v>
      </c>
      <c r="Y314" s="280">
        <v>0</v>
      </c>
      <c r="Z314" s="281">
        <f>$Y$113*$J$113</f>
        <v>0</v>
      </c>
      <c r="AO314" s="223" t="s">
        <v>1582</v>
      </c>
      <c r="AQ314" s="223" t="s">
        <v>1578</v>
      </c>
      <c r="AR314" s="223" t="s">
        <v>1536</v>
      </c>
      <c r="AV314" s="223" t="s">
        <v>1577</v>
      </c>
      <c r="BB314" s="251">
        <f>IF($T$113="základní",$M$113,0)</f>
        <v>6316.4845999999998</v>
      </c>
      <c r="BC314" s="251">
        <f>IF($T$113="snížená",$M$113,0)</f>
        <v>0</v>
      </c>
      <c r="BD314" s="251">
        <f>IF($T$113="zákl. přenesená",$M$113,0)</f>
        <v>0</v>
      </c>
      <c r="BE314" s="251">
        <f>IF($T$113="sníž. přenesená",$M$113,0)</f>
        <v>0</v>
      </c>
      <c r="BF314" s="251">
        <f>IF($T$113="nulová",$M$113,0)</f>
        <v>0</v>
      </c>
      <c r="BG314" s="223" t="s">
        <v>1501</v>
      </c>
      <c r="BH314" s="251">
        <f>ROUND($K$113*$J$113,2)</f>
        <v>6316.48</v>
      </c>
      <c r="BI314" s="223" t="s">
        <v>1582</v>
      </c>
      <c r="BJ314" s="223" t="s">
        <v>1748</v>
      </c>
    </row>
    <row r="315" spans="1:62" s="217" customFormat="1" ht="17.25" customHeight="1">
      <c r="A315" s="218"/>
      <c r="B315" s="307"/>
      <c r="C315" s="300"/>
      <c r="D315" s="298"/>
      <c r="E315" s="508" t="s">
        <v>38</v>
      </c>
      <c r="F315" s="508" t="s">
        <v>38</v>
      </c>
      <c r="G315" s="508" t="s">
        <v>38</v>
      </c>
      <c r="H315" s="508" t="s">
        <v>38</v>
      </c>
      <c r="I315" s="307"/>
      <c r="J315" s="299"/>
      <c r="K315" s="503"/>
      <c r="L315" s="504"/>
      <c r="M315" s="505"/>
      <c r="N315" s="506"/>
      <c r="O315" s="506"/>
      <c r="P315" s="506"/>
      <c r="Q315" s="308"/>
      <c r="R315" s="292"/>
      <c r="S315" s="278"/>
      <c r="T315" s="279" t="s">
        <v>1515</v>
      </c>
      <c r="W315" s="280">
        <v>0</v>
      </c>
      <c r="X315" s="280">
        <f t="shared" si="35"/>
        <v>0</v>
      </c>
      <c r="Y315" s="280">
        <v>0</v>
      </c>
      <c r="Z315" s="281">
        <f t="shared" si="36"/>
        <v>0</v>
      </c>
      <c r="AO315" s="223" t="s">
        <v>1582</v>
      </c>
      <c r="AQ315" s="223" t="s">
        <v>1578</v>
      </c>
      <c r="AR315" s="223" t="s">
        <v>1536</v>
      </c>
      <c r="AV315" s="223" t="s">
        <v>1577</v>
      </c>
      <c r="BB315" s="251">
        <f t="shared" si="37"/>
        <v>6316.4845999999998</v>
      </c>
      <c r="BC315" s="251">
        <f t="shared" si="38"/>
        <v>0</v>
      </c>
      <c r="BD315" s="251">
        <f t="shared" si="39"/>
        <v>0</v>
      </c>
      <c r="BE315" s="251">
        <f t="shared" si="40"/>
        <v>0</v>
      </c>
      <c r="BF315" s="251">
        <f t="shared" si="41"/>
        <v>0</v>
      </c>
      <c r="BG315" s="223" t="s">
        <v>1501</v>
      </c>
      <c r="BH315" s="251">
        <f t="shared" si="42"/>
        <v>6316.48</v>
      </c>
      <c r="BI315" s="223" t="s">
        <v>1582</v>
      </c>
      <c r="BJ315" s="223" t="s">
        <v>1748</v>
      </c>
    </row>
    <row r="316" spans="1:62" s="217" customFormat="1" ht="30.75" customHeight="1">
      <c r="A316" s="218"/>
      <c r="B316" s="275">
        <v>43</v>
      </c>
      <c r="C316" s="288" t="s">
        <v>1578</v>
      </c>
      <c r="D316" s="283" t="s">
        <v>39</v>
      </c>
      <c r="E316" s="494" t="s">
        <v>41</v>
      </c>
      <c r="F316" s="495" t="s">
        <v>41</v>
      </c>
      <c r="G316" s="495" t="s">
        <v>41</v>
      </c>
      <c r="H316" s="496" t="s">
        <v>41</v>
      </c>
      <c r="I316" s="275" t="s">
        <v>1632</v>
      </c>
      <c r="J316" s="284">
        <v>397.32</v>
      </c>
      <c r="K316" s="512">
        <v>8.1999999999999993</v>
      </c>
      <c r="L316" s="513"/>
      <c r="M316" s="499">
        <f>J316*K316</f>
        <v>3258.0239999999999</v>
      </c>
      <c r="N316" s="500"/>
      <c r="O316" s="500"/>
      <c r="P316" s="501"/>
      <c r="Q316" s="99" t="s">
        <v>1595</v>
      </c>
      <c r="R316" s="218"/>
      <c r="S316" s="278"/>
      <c r="T316" s="279" t="s">
        <v>1515</v>
      </c>
      <c r="W316" s="280">
        <v>0</v>
      </c>
      <c r="X316" s="280">
        <f>$W$113*$J$113</f>
        <v>0</v>
      </c>
      <c r="Y316" s="280">
        <v>0</v>
      </c>
      <c r="Z316" s="281">
        <f>$Y$113*$J$113</f>
        <v>0</v>
      </c>
      <c r="AO316" s="223" t="s">
        <v>1582</v>
      </c>
      <c r="AQ316" s="223" t="s">
        <v>1578</v>
      </c>
      <c r="AR316" s="223" t="s">
        <v>1536</v>
      </c>
      <c r="AV316" s="223" t="s">
        <v>1577</v>
      </c>
      <c r="BB316" s="251">
        <f>IF($T$113="základní",$M$113,0)</f>
        <v>6316.4845999999998</v>
      </c>
      <c r="BC316" s="251">
        <f>IF($T$113="snížená",$M$113,0)</f>
        <v>0</v>
      </c>
      <c r="BD316" s="251">
        <f>IF($T$113="zákl. přenesená",$M$113,0)</f>
        <v>0</v>
      </c>
      <c r="BE316" s="251">
        <f>IF($T$113="sníž. přenesená",$M$113,0)</f>
        <v>0</v>
      </c>
      <c r="BF316" s="251">
        <f>IF($T$113="nulová",$M$113,0)</f>
        <v>0</v>
      </c>
      <c r="BG316" s="223" t="s">
        <v>1501</v>
      </c>
      <c r="BH316" s="251">
        <f>ROUND($K$113*$J$113,2)</f>
        <v>6316.48</v>
      </c>
      <c r="BI316" s="223" t="s">
        <v>1582</v>
      </c>
      <c r="BJ316" s="223" t="s">
        <v>1748</v>
      </c>
    </row>
    <row r="317" spans="1:62" s="217" customFormat="1" ht="17.25" customHeight="1">
      <c r="A317" s="218"/>
      <c r="B317" s="307"/>
      <c r="C317" s="300"/>
      <c r="D317" s="298" t="s">
        <v>719</v>
      </c>
      <c r="E317" s="509" t="s">
        <v>38</v>
      </c>
      <c r="F317" s="509" t="s">
        <v>38</v>
      </c>
      <c r="G317" s="509" t="s">
        <v>38</v>
      </c>
      <c r="H317" s="509" t="s">
        <v>38</v>
      </c>
      <c r="I317" s="307"/>
      <c r="J317" s="299"/>
      <c r="K317" s="503"/>
      <c r="L317" s="504"/>
      <c r="M317" s="505"/>
      <c r="N317" s="506"/>
      <c r="O317" s="506"/>
      <c r="P317" s="506"/>
      <c r="Q317" s="308"/>
      <c r="R317" s="292"/>
      <c r="S317" s="278"/>
      <c r="T317" s="279" t="s">
        <v>1515</v>
      </c>
      <c r="W317" s="280">
        <v>0</v>
      </c>
      <c r="X317" s="280">
        <f t="shared" si="35"/>
        <v>0</v>
      </c>
      <c r="Y317" s="280">
        <v>0</v>
      </c>
      <c r="Z317" s="281">
        <f t="shared" si="36"/>
        <v>0</v>
      </c>
      <c r="AO317" s="223" t="s">
        <v>1582</v>
      </c>
      <c r="AQ317" s="223" t="s">
        <v>1578</v>
      </c>
      <c r="AR317" s="223" t="s">
        <v>1536</v>
      </c>
      <c r="AV317" s="223" t="s">
        <v>1577</v>
      </c>
      <c r="BB317" s="251">
        <f t="shared" si="37"/>
        <v>6316.4845999999998</v>
      </c>
      <c r="BC317" s="251">
        <f t="shared" si="38"/>
        <v>0</v>
      </c>
      <c r="BD317" s="251">
        <f t="shared" si="39"/>
        <v>0</v>
      </c>
      <c r="BE317" s="251">
        <f t="shared" si="40"/>
        <v>0</v>
      </c>
      <c r="BF317" s="251">
        <f t="shared" si="41"/>
        <v>0</v>
      </c>
      <c r="BG317" s="223" t="s">
        <v>1501</v>
      </c>
      <c r="BH317" s="251">
        <f t="shared" si="42"/>
        <v>6316.48</v>
      </c>
      <c r="BI317" s="223" t="s">
        <v>1582</v>
      </c>
      <c r="BJ317" s="223" t="s">
        <v>1748</v>
      </c>
    </row>
    <row r="318" spans="1:62" s="217" customFormat="1" ht="30.75" customHeight="1">
      <c r="A318" s="218"/>
      <c r="B318" s="309">
        <v>44</v>
      </c>
      <c r="C318" s="310" t="s">
        <v>1578</v>
      </c>
      <c r="D318" s="311" t="s">
        <v>40</v>
      </c>
      <c r="E318" s="515" t="s">
        <v>42</v>
      </c>
      <c r="F318" s="516" t="s">
        <v>42</v>
      </c>
      <c r="G318" s="516" t="s">
        <v>42</v>
      </c>
      <c r="H318" s="517" t="s">
        <v>42</v>
      </c>
      <c r="I318" s="309" t="s">
        <v>1921</v>
      </c>
      <c r="J318" s="312">
        <v>10.9</v>
      </c>
      <c r="K318" s="518">
        <v>65.599999999999994</v>
      </c>
      <c r="L318" s="519"/>
      <c r="M318" s="520">
        <f>J318*K318</f>
        <v>715.04</v>
      </c>
      <c r="N318" s="521"/>
      <c r="O318" s="521"/>
      <c r="P318" s="522"/>
      <c r="Q318" s="99" t="s">
        <v>1595</v>
      </c>
      <c r="R318" s="218"/>
      <c r="S318" s="278"/>
      <c r="T318" s="279" t="s">
        <v>1515</v>
      </c>
      <c r="W318" s="280">
        <v>0</v>
      </c>
      <c r="X318" s="280">
        <f>$W$113*$J$113</f>
        <v>0</v>
      </c>
      <c r="Y318" s="280">
        <v>0</v>
      </c>
      <c r="Z318" s="281">
        <f>$Y$113*$J$113</f>
        <v>0</v>
      </c>
      <c r="AO318" s="223" t="s">
        <v>1582</v>
      </c>
      <c r="AQ318" s="223" t="s">
        <v>1578</v>
      </c>
      <c r="AR318" s="223" t="s">
        <v>1536</v>
      </c>
      <c r="AV318" s="223" t="s">
        <v>1577</v>
      </c>
      <c r="BB318" s="251">
        <f>IF($T$113="základní",$M$113,0)</f>
        <v>6316.4845999999998</v>
      </c>
      <c r="BC318" s="251">
        <f>IF($T$113="snížená",$M$113,0)</f>
        <v>0</v>
      </c>
      <c r="BD318" s="251">
        <f>IF($T$113="zákl. přenesená",$M$113,0)</f>
        <v>0</v>
      </c>
      <c r="BE318" s="251">
        <f>IF($T$113="sníž. přenesená",$M$113,0)</f>
        <v>0</v>
      </c>
      <c r="BF318" s="251">
        <f>IF($T$113="nulová",$M$113,0)</f>
        <v>0</v>
      </c>
      <c r="BG318" s="223" t="s">
        <v>1501</v>
      </c>
      <c r="BH318" s="251">
        <f>ROUND($K$113*$J$113,2)</f>
        <v>6316.48</v>
      </c>
      <c r="BI318" s="223" t="s">
        <v>1582</v>
      </c>
      <c r="BJ318" s="223" t="s">
        <v>1748</v>
      </c>
    </row>
    <row r="319" spans="1:62" s="217" customFormat="1" ht="17.25" customHeight="1">
      <c r="A319" s="218"/>
      <c r="B319" s="307"/>
      <c r="C319" s="300"/>
      <c r="D319" s="298"/>
      <c r="E319" s="508" t="s">
        <v>43</v>
      </c>
      <c r="F319" s="508" t="s">
        <v>43</v>
      </c>
      <c r="G319" s="508" t="s">
        <v>43</v>
      </c>
      <c r="H319" s="508" t="s">
        <v>43</v>
      </c>
      <c r="I319" s="307"/>
      <c r="J319" s="299"/>
      <c r="K319" s="503"/>
      <c r="L319" s="504"/>
      <c r="M319" s="505"/>
      <c r="N319" s="506"/>
      <c r="O319" s="506"/>
      <c r="P319" s="506"/>
      <c r="Q319" s="308"/>
      <c r="R319" s="292"/>
      <c r="S319" s="278"/>
      <c r="T319" s="279" t="s">
        <v>1515</v>
      </c>
      <c r="W319" s="280">
        <v>0</v>
      </c>
      <c r="X319" s="280">
        <f t="shared" si="35"/>
        <v>0</v>
      </c>
      <c r="Y319" s="280">
        <v>0</v>
      </c>
      <c r="Z319" s="281">
        <f t="shared" si="36"/>
        <v>0</v>
      </c>
      <c r="AO319" s="223" t="s">
        <v>1582</v>
      </c>
      <c r="AQ319" s="223" t="s">
        <v>1578</v>
      </c>
      <c r="AR319" s="223" t="s">
        <v>1536</v>
      </c>
      <c r="AV319" s="223" t="s">
        <v>1577</v>
      </c>
      <c r="BB319" s="251">
        <f t="shared" si="37"/>
        <v>6316.4845999999998</v>
      </c>
      <c r="BC319" s="251">
        <f t="shared" si="38"/>
        <v>0</v>
      </c>
      <c r="BD319" s="251">
        <f t="shared" si="39"/>
        <v>0</v>
      </c>
      <c r="BE319" s="251">
        <f t="shared" si="40"/>
        <v>0</v>
      </c>
      <c r="BF319" s="251">
        <f t="shared" si="41"/>
        <v>0</v>
      </c>
      <c r="BG319" s="223" t="s">
        <v>1501</v>
      </c>
      <c r="BH319" s="251">
        <f t="shared" si="42"/>
        <v>6316.48</v>
      </c>
      <c r="BI319" s="223" t="s">
        <v>1582</v>
      </c>
      <c r="BJ319" s="223" t="s">
        <v>1748</v>
      </c>
    </row>
    <row r="320" spans="1:62" s="217" customFormat="1" ht="17.25" customHeight="1">
      <c r="A320" s="218"/>
      <c r="B320" s="307"/>
      <c r="C320" s="300"/>
      <c r="D320" s="298"/>
      <c r="E320" s="502">
        <v>10.9</v>
      </c>
      <c r="F320" s="502" t="s">
        <v>741</v>
      </c>
      <c r="G320" s="502" t="s">
        <v>741</v>
      </c>
      <c r="H320" s="502" t="s">
        <v>741</v>
      </c>
      <c r="I320" s="307"/>
      <c r="J320" s="299"/>
      <c r="K320" s="503"/>
      <c r="L320" s="504"/>
      <c r="M320" s="505"/>
      <c r="N320" s="506"/>
      <c r="O320" s="506"/>
      <c r="P320" s="506"/>
      <c r="Q320" s="308"/>
      <c r="R320" s="292"/>
      <c r="S320" s="278"/>
      <c r="T320" s="279" t="s">
        <v>1515</v>
      </c>
      <c r="W320" s="280">
        <v>0</v>
      </c>
      <c r="X320" s="280">
        <f t="shared" si="35"/>
        <v>0</v>
      </c>
      <c r="Y320" s="280">
        <v>0</v>
      </c>
      <c r="Z320" s="281">
        <f t="shared" si="36"/>
        <v>0</v>
      </c>
      <c r="AO320" s="223" t="s">
        <v>1582</v>
      </c>
      <c r="AQ320" s="223" t="s">
        <v>1578</v>
      </c>
      <c r="AR320" s="223" t="s">
        <v>1536</v>
      </c>
      <c r="AV320" s="223" t="s">
        <v>1577</v>
      </c>
      <c r="BB320" s="251">
        <f t="shared" si="37"/>
        <v>6316.4845999999998</v>
      </c>
      <c r="BC320" s="251">
        <f t="shared" si="38"/>
        <v>0</v>
      </c>
      <c r="BD320" s="251">
        <f t="shared" si="39"/>
        <v>0</v>
      </c>
      <c r="BE320" s="251">
        <f t="shared" si="40"/>
        <v>0</v>
      </c>
      <c r="BF320" s="251">
        <f t="shared" si="41"/>
        <v>0</v>
      </c>
      <c r="BG320" s="223" t="s">
        <v>1501</v>
      </c>
      <c r="BH320" s="251">
        <f t="shared" si="42"/>
        <v>6316.48</v>
      </c>
      <c r="BI320" s="223" t="s">
        <v>1582</v>
      </c>
      <c r="BJ320" s="223" t="s">
        <v>1748</v>
      </c>
    </row>
    <row r="321" spans="1:62" s="265" customFormat="1" ht="21" customHeight="1">
      <c r="A321" s="264"/>
      <c r="C321" s="272" t="s">
        <v>44</v>
      </c>
      <c r="K321" s="338"/>
      <c r="L321" s="338"/>
      <c r="M321" s="447">
        <f>M322</f>
        <v>1476.3607999999999</v>
      </c>
      <c r="N321" s="448"/>
      <c r="O321" s="448"/>
      <c r="P321" s="448"/>
      <c r="R321" s="264"/>
      <c r="S321" s="267"/>
      <c r="V321" s="268">
        <f>SUM($V$113:$V$182)</f>
        <v>0</v>
      </c>
      <c r="X321" s="268">
        <f>SUM($X$113:$X$182)</f>
        <v>0</v>
      </c>
      <c r="Z321" s="269">
        <f>SUM($Z$113:$Z$182)</f>
        <v>0</v>
      </c>
      <c r="AO321" s="270" t="s">
        <v>1536</v>
      </c>
      <c r="AQ321" s="270" t="s">
        <v>1530</v>
      </c>
      <c r="AR321" s="270" t="s">
        <v>1501</v>
      </c>
      <c r="AV321" s="270" t="s">
        <v>1577</v>
      </c>
      <c r="BH321" s="271">
        <f>SUM($BH$113:$BH$182)</f>
        <v>6316.48</v>
      </c>
    </row>
    <row r="322" spans="1:62" s="217" customFormat="1" ht="30.75" customHeight="1">
      <c r="A322" s="218"/>
      <c r="B322" s="275">
        <v>45</v>
      </c>
      <c r="C322" s="288" t="s">
        <v>1578</v>
      </c>
      <c r="D322" s="283" t="s">
        <v>45</v>
      </c>
      <c r="E322" s="494" t="s">
        <v>46</v>
      </c>
      <c r="F322" s="495" t="s">
        <v>41</v>
      </c>
      <c r="G322" s="495" t="s">
        <v>41</v>
      </c>
      <c r="H322" s="496" t="s">
        <v>41</v>
      </c>
      <c r="I322" s="275" t="s">
        <v>1632</v>
      </c>
      <c r="J322" s="284">
        <v>4.12</v>
      </c>
      <c r="K322" s="512">
        <v>358.34</v>
      </c>
      <c r="L322" s="513"/>
      <c r="M322" s="499">
        <f>J322*K322</f>
        <v>1476.3607999999999</v>
      </c>
      <c r="N322" s="500"/>
      <c r="O322" s="500"/>
      <c r="P322" s="501"/>
      <c r="Q322" s="99" t="s">
        <v>1595</v>
      </c>
      <c r="R322" s="218"/>
      <c r="S322" s="278"/>
      <c r="T322" s="279" t="s">
        <v>1515</v>
      </c>
      <c r="W322" s="280">
        <v>0</v>
      </c>
      <c r="X322" s="280">
        <f t="shared" ref="X322:X385" si="43">$W$113*$J$113</f>
        <v>0</v>
      </c>
      <c r="Y322" s="280">
        <v>0</v>
      </c>
      <c r="Z322" s="281">
        <f t="shared" ref="Z322:Z385" si="44">$Y$113*$J$113</f>
        <v>0</v>
      </c>
      <c r="AO322" s="223" t="s">
        <v>1582</v>
      </c>
      <c r="AQ322" s="223" t="s">
        <v>1578</v>
      </c>
      <c r="AR322" s="223" t="s">
        <v>1536</v>
      </c>
      <c r="AV322" s="223" t="s">
        <v>1577</v>
      </c>
      <c r="BB322" s="251">
        <f t="shared" ref="BB322:BB385" si="45">IF($T$113="základní",$M$113,0)</f>
        <v>6316.4845999999998</v>
      </c>
      <c r="BC322" s="251">
        <f t="shared" ref="BC322:BC385" si="46">IF($T$113="snížená",$M$113,0)</f>
        <v>0</v>
      </c>
      <c r="BD322" s="251">
        <f t="shared" ref="BD322:BD385" si="47">IF($T$113="zákl. přenesená",$M$113,0)</f>
        <v>0</v>
      </c>
      <c r="BE322" s="251">
        <f t="shared" ref="BE322:BE385" si="48">IF($T$113="sníž. přenesená",$M$113,0)</f>
        <v>0</v>
      </c>
      <c r="BF322" s="251">
        <f t="shared" ref="BF322:BF385" si="49">IF($T$113="nulová",$M$113,0)</f>
        <v>0</v>
      </c>
      <c r="BG322" s="223" t="s">
        <v>1501</v>
      </c>
      <c r="BH322" s="251">
        <f t="shared" ref="BH322:BH385" si="50">ROUND($K$113*$J$113,2)</f>
        <v>6316.48</v>
      </c>
      <c r="BI322" s="223" t="s">
        <v>1582</v>
      </c>
      <c r="BJ322" s="223" t="s">
        <v>1748</v>
      </c>
    </row>
    <row r="323" spans="1:62" s="217" customFormat="1" ht="17.25" customHeight="1">
      <c r="A323" s="218"/>
      <c r="B323" s="307"/>
      <c r="C323" s="300"/>
      <c r="D323" s="298"/>
      <c r="E323" s="514" t="s">
        <v>47</v>
      </c>
      <c r="F323" s="514"/>
      <c r="G323" s="514"/>
      <c r="H323" s="514"/>
      <c r="I323" s="307"/>
      <c r="J323" s="299"/>
      <c r="K323" s="503"/>
      <c r="L323" s="504"/>
      <c r="M323" s="505"/>
      <c r="N323" s="506"/>
      <c r="O323" s="506"/>
      <c r="P323" s="506"/>
      <c r="Q323" s="308"/>
      <c r="R323" s="292"/>
      <c r="S323" s="278"/>
      <c r="T323" s="279" t="s">
        <v>1515</v>
      </c>
      <c r="W323" s="280">
        <v>0</v>
      </c>
      <c r="X323" s="280">
        <f t="shared" si="43"/>
        <v>0</v>
      </c>
      <c r="Y323" s="280">
        <v>0</v>
      </c>
      <c r="Z323" s="281">
        <f t="shared" si="44"/>
        <v>0</v>
      </c>
      <c r="AO323" s="223" t="s">
        <v>1582</v>
      </c>
      <c r="AQ323" s="223" t="s">
        <v>1578</v>
      </c>
      <c r="AR323" s="223" t="s">
        <v>1536</v>
      </c>
      <c r="AV323" s="223" t="s">
        <v>1577</v>
      </c>
      <c r="BB323" s="251">
        <f t="shared" si="45"/>
        <v>6316.4845999999998</v>
      </c>
      <c r="BC323" s="251">
        <f t="shared" si="46"/>
        <v>0</v>
      </c>
      <c r="BD323" s="251">
        <f t="shared" si="47"/>
        <v>0</v>
      </c>
      <c r="BE323" s="251">
        <f t="shared" si="48"/>
        <v>0</v>
      </c>
      <c r="BF323" s="251">
        <f t="shared" si="49"/>
        <v>0</v>
      </c>
      <c r="BG323" s="223" t="s">
        <v>1501</v>
      </c>
      <c r="BH323" s="251">
        <f t="shared" si="50"/>
        <v>6316.48</v>
      </c>
      <c r="BI323" s="223" t="s">
        <v>1582</v>
      </c>
      <c r="BJ323" s="223" t="s">
        <v>1748</v>
      </c>
    </row>
    <row r="324" spans="1:62" s="265" customFormat="1" ht="21" customHeight="1">
      <c r="A324" s="264"/>
      <c r="C324" s="272" t="s">
        <v>48</v>
      </c>
      <c r="K324" s="338"/>
      <c r="L324" s="338"/>
      <c r="M324" s="447">
        <f>M325</f>
        <v>15717.284399999999</v>
      </c>
      <c r="N324" s="448"/>
      <c r="O324" s="448"/>
      <c r="P324" s="448"/>
      <c r="R324" s="264"/>
      <c r="S324" s="267"/>
      <c r="V324" s="268">
        <f>SUM($V$113:$V$182)</f>
        <v>0</v>
      </c>
      <c r="X324" s="268">
        <f>SUM($X$113:$X$182)</f>
        <v>0</v>
      </c>
      <c r="Z324" s="269">
        <f>SUM($Z$113:$Z$182)</f>
        <v>0</v>
      </c>
      <c r="AO324" s="270" t="s">
        <v>1536</v>
      </c>
      <c r="AQ324" s="270" t="s">
        <v>1530</v>
      </c>
      <c r="AR324" s="270" t="s">
        <v>1501</v>
      </c>
      <c r="AV324" s="270" t="s">
        <v>1577</v>
      </c>
      <c r="BH324" s="271">
        <f>SUM($BH$113:$BH$182)</f>
        <v>6316.48</v>
      </c>
    </row>
    <row r="325" spans="1:62" s="217" customFormat="1" ht="30.75" customHeight="1">
      <c r="A325" s="218"/>
      <c r="B325" s="275">
        <v>46</v>
      </c>
      <c r="C325" s="288" t="s">
        <v>1578</v>
      </c>
      <c r="D325" s="283" t="s">
        <v>49</v>
      </c>
      <c r="E325" s="494" t="s">
        <v>50</v>
      </c>
      <c r="F325" s="495" t="s">
        <v>41</v>
      </c>
      <c r="G325" s="495" t="s">
        <v>41</v>
      </c>
      <c r="H325" s="496" t="s">
        <v>41</v>
      </c>
      <c r="I325" s="275" t="s">
        <v>2077</v>
      </c>
      <c r="J325" s="284">
        <v>52.37</v>
      </c>
      <c r="K325" s="512">
        <v>300.12</v>
      </c>
      <c r="L325" s="513"/>
      <c r="M325" s="499">
        <f>J325*K325</f>
        <v>15717.284399999999</v>
      </c>
      <c r="N325" s="500"/>
      <c r="O325" s="500"/>
      <c r="P325" s="501"/>
      <c r="Q325" s="99" t="s">
        <v>1595</v>
      </c>
      <c r="R325" s="218"/>
      <c r="S325" s="278"/>
      <c r="T325" s="279" t="s">
        <v>1515</v>
      </c>
      <c r="W325" s="280">
        <v>0</v>
      </c>
      <c r="X325" s="280">
        <f t="shared" si="43"/>
        <v>0</v>
      </c>
      <c r="Y325" s="280">
        <v>0</v>
      </c>
      <c r="Z325" s="281">
        <f t="shared" si="44"/>
        <v>0</v>
      </c>
      <c r="AO325" s="223" t="s">
        <v>1582</v>
      </c>
      <c r="AQ325" s="223" t="s">
        <v>1578</v>
      </c>
      <c r="AR325" s="223" t="s">
        <v>1536</v>
      </c>
      <c r="AV325" s="223" t="s">
        <v>1577</v>
      </c>
      <c r="BB325" s="251">
        <f t="shared" si="45"/>
        <v>6316.4845999999998</v>
      </c>
      <c r="BC325" s="251">
        <f t="shared" si="46"/>
        <v>0</v>
      </c>
      <c r="BD325" s="251">
        <f t="shared" si="47"/>
        <v>0</v>
      </c>
      <c r="BE325" s="251">
        <f t="shared" si="48"/>
        <v>0</v>
      </c>
      <c r="BF325" s="251">
        <f t="shared" si="49"/>
        <v>0</v>
      </c>
      <c r="BG325" s="223" t="s">
        <v>1501</v>
      </c>
      <c r="BH325" s="251">
        <f t="shared" si="50"/>
        <v>6316.48</v>
      </c>
      <c r="BI325" s="223" t="s">
        <v>1582</v>
      </c>
      <c r="BJ325" s="223" t="s">
        <v>1748</v>
      </c>
    </row>
    <row r="326" spans="1:62" s="217" customFormat="1" ht="17.25" customHeight="1">
      <c r="A326" s="218"/>
      <c r="B326" s="307"/>
      <c r="C326" s="300"/>
      <c r="D326" s="298"/>
      <c r="E326" s="514" t="s">
        <v>20</v>
      </c>
      <c r="F326" s="514" t="s">
        <v>20</v>
      </c>
      <c r="G326" s="514" t="s">
        <v>20</v>
      </c>
      <c r="H326" s="514" t="s">
        <v>20</v>
      </c>
      <c r="I326" s="307"/>
      <c r="J326" s="299">
        <v>35.392499999999998</v>
      </c>
      <c r="K326" s="503"/>
      <c r="L326" s="504"/>
      <c r="M326" s="505"/>
      <c r="N326" s="506"/>
      <c r="O326" s="506"/>
      <c r="P326" s="506"/>
      <c r="Q326" s="308"/>
      <c r="R326" s="292"/>
      <c r="S326" s="278"/>
      <c r="T326" s="279" t="s">
        <v>1515</v>
      </c>
      <c r="W326" s="280">
        <v>0</v>
      </c>
      <c r="X326" s="280">
        <f t="shared" si="43"/>
        <v>0</v>
      </c>
      <c r="Y326" s="280">
        <v>0</v>
      </c>
      <c r="Z326" s="281">
        <f t="shared" si="44"/>
        <v>0</v>
      </c>
      <c r="AO326" s="223" t="s">
        <v>1582</v>
      </c>
      <c r="AQ326" s="223" t="s">
        <v>1578</v>
      </c>
      <c r="AR326" s="223" t="s">
        <v>1536</v>
      </c>
      <c r="AV326" s="223" t="s">
        <v>1577</v>
      </c>
      <c r="BB326" s="251">
        <f t="shared" si="45"/>
        <v>6316.4845999999998</v>
      </c>
      <c r="BC326" s="251">
        <f t="shared" si="46"/>
        <v>0</v>
      </c>
      <c r="BD326" s="251">
        <f t="shared" si="47"/>
        <v>0</v>
      </c>
      <c r="BE326" s="251">
        <f t="shared" si="48"/>
        <v>0</v>
      </c>
      <c r="BF326" s="251">
        <f t="shared" si="49"/>
        <v>0</v>
      </c>
      <c r="BG326" s="223" t="s">
        <v>1501</v>
      </c>
      <c r="BH326" s="251">
        <f t="shared" si="50"/>
        <v>6316.48</v>
      </c>
      <c r="BI326" s="223" t="s">
        <v>1582</v>
      </c>
      <c r="BJ326" s="223" t="s">
        <v>1748</v>
      </c>
    </row>
    <row r="327" spans="1:62" s="217" customFormat="1" ht="17.25" customHeight="1">
      <c r="A327" s="218"/>
      <c r="B327" s="307"/>
      <c r="C327" s="300"/>
      <c r="D327" s="298"/>
      <c r="E327" s="502" t="s">
        <v>21</v>
      </c>
      <c r="F327" s="502" t="s">
        <v>21</v>
      </c>
      <c r="G327" s="502" t="s">
        <v>21</v>
      </c>
      <c r="H327" s="502" t="s">
        <v>21</v>
      </c>
      <c r="I327" s="307"/>
      <c r="J327" s="299">
        <v>1.647</v>
      </c>
      <c r="K327" s="503"/>
      <c r="L327" s="504"/>
      <c r="M327" s="505"/>
      <c r="N327" s="506"/>
      <c r="O327" s="506"/>
      <c r="P327" s="506"/>
      <c r="Q327" s="308"/>
      <c r="R327" s="292"/>
      <c r="S327" s="278"/>
      <c r="T327" s="279" t="s">
        <v>1515</v>
      </c>
      <c r="W327" s="280">
        <v>0</v>
      </c>
      <c r="X327" s="280">
        <f t="shared" si="43"/>
        <v>0</v>
      </c>
      <c r="Y327" s="280">
        <v>0</v>
      </c>
      <c r="Z327" s="281">
        <f t="shared" si="44"/>
        <v>0</v>
      </c>
      <c r="AO327" s="223" t="s">
        <v>1582</v>
      </c>
      <c r="AQ327" s="223" t="s">
        <v>1578</v>
      </c>
      <c r="AR327" s="223" t="s">
        <v>1536</v>
      </c>
      <c r="AV327" s="223" t="s">
        <v>1577</v>
      </c>
      <c r="BB327" s="251">
        <f t="shared" si="45"/>
        <v>6316.4845999999998</v>
      </c>
      <c r="BC327" s="251">
        <f t="shared" si="46"/>
        <v>0</v>
      </c>
      <c r="BD327" s="251">
        <f t="shared" si="47"/>
        <v>0</v>
      </c>
      <c r="BE327" s="251">
        <f t="shared" si="48"/>
        <v>0</v>
      </c>
      <c r="BF327" s="251">
        <f t="shared" si="49"/>
        <v>0</v>
      </c>
      <c r="BG327" s="223" t="s">
        <v>1501</v>
      </c>
      <c r="BH327" s="251">
        <f t="shared" si="50"/>
        <v>6316.48</v>
      </c>
      <c r="BI327" s="223" t="s">
        <v>1582</v>
      </c>
      <c r="BJ327" s="223" t="s">
        <v>1748</v>
      </c>
    </row>
    <row r="328" spans="1:62" s="217" customFormat="1" ht="17.25" customHeight="1">
      <c r="A328" s="218"/>
      <c r="B328" s="307"/>
      <c r="C328" s="300"/>
      <c r="D328" s="298"/>
      <c r="E328" s="502" t="s">
        <v>22</v>
      </c>
      <c r="F328" s="502" t="s">
        <v>22</v>
      </c>
      <c r="G328" s="502" t="s">
        <v>22</v>
      </c>
      <c r="H328" s="502" t="s">
        <v>22</v>
      </c>
      <c r="I328" s="307"/>
      <c r="J328" s="299">
        <v>4.7850000000000001</v>
      </c>
      <c r="K328" s="503"/>
      <c r="L328" s="504"/>
      <c r="M328" s="505"/>
      <c r="N328" s="506"/>
      <c r="O328" s="506"/>
      <c r="P328" s="506"/>
      <c r="Q328" s="308"/>
      <c r="R328" s="292"/>
      <c r="S328" s="278"/>
      <c r="T328" s="279" t="s">
        <v>1515</v>
      </c>
      <c r="W328" s="280">
        <v>0</v>
      </c>
      <c r="X328" s="280">
        <f t="shared" si="43"/>
        <v>0</v>
      </c>
      <c r="Y328" s="280">
        <v>0</v>
      </c>
      <c r="Z328" s="281">
        <f t="shared" si="44"/>
        <v>0</v>
      </c>
      <c r="AO328" s="223" t="s">
        <v>1582</v>
      </c>
      <c r="AQ328" s="223" t="s">
        <v>1578</v>
      </c>
      <c r="AR328" s="223" t="s">
        <v>1536</v>
      </c>
      <c r="AV328" s="223" t="s">
        <v>1577</v>
      </c>
      <c r="BB328" s="251">
        <f t="shared" si="45"/>
        <v>6316.4845999999998</v>
      </c>
      <c r="BC328" s="251">
        <f t="shared" si="46"/>
        <v>0</v>
      </c>
      <c r="BD328" s="251">
        <f t="shared" si="47"/>
        <v>0</v>
      </c>
      <c r="BE328" s="251">
        <f t="shared" si="48"/>
        <v>0</v>
      </c>
      <c r="BF328" s="251">
        <f t="shared" si="49"/>
        <v>0</v>
      </c>
      <c r="BG328" s="223" t="s">
        <v>1501</v>
      </c>
      <c r="BH328" s="251">
        <f t="shared" si="50"/>
        <v>6316.48</v>
      </c>
      <c r="BI328" s="223" t="s">
        <v>1582</v>
      </c>
      <c r="BJ328" s="223" t="s">
        <v>1748</v>
      </c>
    </row>
    <row r="329" spans="1:62" s="217" customFormat="1" ht="17.25" customHeight="1">
      <c r="A329" s="218"/>
      <c r="B329" s="307"/>
      <c r="C329" s="300"/>
      <c r="D329" s="298"/>
      <c r="E329" s="502" t="s">
        <v>23</v>
      </c>
      <c r="F329" s="502" t="s">
        <v>23</v>
      </c>
      <c r="G329" s="502" t="s">
        <v>23</v>
      </c>
      <c r="H329" s="502" t="s">
        <v>23</v>
      </c>
      <c r="I329" s="307"/>
      <c r="J329" s="299">
        <v>2.7885</v>
      </c>
      <c r="K329" s="503"/>
      <c r="L329" s="504"/>
      <c r="M329" s="505"/>
      <c r="N329" s="506"/>
      <c r="O329" s="506"/>
      <c r="P329" s="506"/>
      <c r="Q329" s="308"/>
      <c r="R329" s="292"/>
      <c r="S329" s="278"/>
      <c r="T329" s="279" t="s">
        <v>1515</v>
      </c>
      <c r="W329" s="280">
        <v>0</v>
      </c>
      <c r="X329" s="280">
        <f t="shared" si="43"/>
        <v>0</v>
      </c>
      <c r="Y329" s="280">
        <v>0</v>
      </c>
      <c r="Z329" s="281">
        <f t="shared" si="44"/>
        <v>0</v>
      </c>
      <c r="AO329" s="223" t="s">
        <v>1582</v>
      </c>
      <c r="AQ329" s="223" t="s">
        <v>1578</v>
      </c>
      <c r="AR329" s="223" t="s">
        <v>1536</v>
      </c>
      <c r="AV329" s="223" t="s">
        <v>1577</v>
      </c>
      <c r="BB329" s="251">
        <f t="shared" si="45"/>
        <v>6316.4845999999998</v>
      </c>
      <c r="BC329" s="251">
        <f t="shared" si="46"/>
        <v>0</v>
      </c>
      <c r="BD329" s="251">
        <f t="shared" si="47"/>
        <v>0</v>
      </c>
      <c r="BE329" s="251">
        <f t="shared" si="48"/>
        <v>0</v>
      </c>
      <c r="BF329" s="251">
        <f t="shared" si="49"/>
        <v>0</v>
      </c>
      <c r="BG329" s="223" t="s">
        <v>1501</v>
      </c>
      <c r="BH329" s="251">
        <f t="shared" si="50"/>
        <v>6316.48</v>
      </c>
      <c r="BI329" s="223" t="s">
        <v>1582</v>
      </c>
      <c r="BJ329" s="223" t="s">
        <v>1748</v>
      </c>
    </row>
    <row r="330" spans="1:62" s="217" customFormat="1" ht="17.25" customHeight="1">
      <c r="A330" s="218"/>
      <c r="B330" s="307"/>
      <c r="C330" s="300"/>
      <c r="D330" s="298"/>
      <c r="E330" s="502" t="s">
        <v>24</v>
      </c>
      <c r="F330" s="502" t="s">
        <v>24</v>
      </c>
      <c r="G330" s="502" t="s">
        <v>24</v>
      </c>
      <c r="H330" s="502" t="s">
        <v>24</v>
      </c>
      <c r="I330" s="307"/>
      <c r="J330" s="299">
        <v>1.2375</v>
      </c>
      <c r="K330" s="503"/>
      <c r="L330" s="504"/>
      <c r="M330" s="505"/>
      <c r="N330" s="506"/>
      <c r="O330" s="506"/>
      <c r="P330" s="506"/>
      <c r="Q330" s="308"/>
      <c r="R330" s="292"/>
      <c r="S330" s="278"/>
      <c r="T330" s="279" t="s">
        <v>1515</v>
      </c>
      <c r="W330" s="280">
        <v>0</v>
      </c>
      <c r="X330" s="280">
        <f t="shared" si="43"/>
        <v>0</v>
      </c>
      <c r="Y330" s="280">
        <v>0</v>
      </c>
      <c r="Z330" s="281">
        <f t="shared" si="44"/>
        <v>0</v>
      </c>
      <c r="AO330" s="223" t="s">
        <v>1582</v>
      </c>
      <c r="AQ330" s="223" t="s">
        <v>1578</v>
      </c>
      <c r="AR330" s="223" t="s">
        <v>1536</v>
      </c>
      <c r="AV330" s="223" t="s">
        <v>1577</v>
      </c>
      <c r="BB330" s="251">
        <f t="shared" si="45"/>
        <v>6316.4845999999998</v>
      </c>
      <c r="BC330" s="251">
        <f t="shared" si="46"/>
        <v>0</v>
      </c>
      <c r="BD330" s="251">
        <f t="shared" si="47"/>
        <v>0</v>
      </c>
      <c r="BE330" s="251">
        <f t="shared" si="48"/>
        <v>0</v>
      </c>
      <c r="BF330" s="251">
        <f t="shared" si="49"/>
        <v>0</v>
      </c>
      <c r="BG330" s="223" t="s">
        <v>1501</v>
      </c>
      <c r="BH330" s="251">
        <f t="shared" si="50"/>
        <v>6316.48</v>
      </c>
      <c r="BI330" s="223" t="s">
        <v>1582</v>
      </c>
      <c r="BJ330" s="223" t="s">
        <v>1748</v>
      </c>
    </row>
    <row r="331" spans="1:62" s="217" customFormat="1" ht="17.25" customHeight="1">
      <c r="A331" s="218"/>
      <c r="B331" s="307"/>
      <c r="C331" s="300"/>
      <c r="D331" s="298"/>
      <c r="E331" s="502" t="s">
        <v>25</v>
      </c>
      <c r="F331" s="502" t="s">
        <v>25</v>
      </c>
      <c r="G331" s="502" t="s">
        <v>25</v>
      </c>
      <c r="H331" s="502" t="s">
        <v>25</v>
      </c>
      <c r="I331" s="307"/>
      <c r="J331" s="299">
        <v>6.5205000000000002</v>
      </c>
      <c r="K331" s="503"/>
      <c r="L331" s="504"/>
      <c r="M331" s="505"/>
      <c r="N331" s="506"/>
      <c r="O331" s="506"/>
      <c r="P331" s="506"/>
      <c r="Q331" s="308"/>
      <c r="R331" s="292"/>
      <c r="S331" s="278"/>
      <c r="T331" s="279" t="s">
        <v>1515</v>
      </c>
      <c r="W331" s="280">
        <v>0</v>
      </c>
      <c r="X331" s="280">
        <f t="shared" si="43"/>
        <v>0</v>
      </c>
      <c r="Y331" s="280">
        <v>0</v>
      </c>
      <c r="Z331" s="281">
        <f t="shared" si="44"/>
        <v>0</v>
      </c>
      <c r="AO331" s="223" t="s">
        <v>1582</v>
      </c>
      <c r="AQ331" s="223" t="s">
        <v>1578</v>
      </c>
      <c r="AR331" s="223" t="s">
        <v>1536</v>
      </c>
      <c r="AV331" s="223" t="s">
        <v>1577</v>
      </c>
      <c r="BB331" s="251">
        <f t="shared" si="45"/>
        <v>6316.4845999999998</v>
      </c>
      <c r="BC331" s="251">
        <f t="shared" si="46"/>
        <v>0</v>
      </c>
      <c r="BD331" s="251">
        <f t="shared" si="47"/>
        <v>0</v>
      </c>
      <c r="BE331" s="251">
        <f t="shared" si="48"/>
        <v>0</v>
      </c>
      <c r="BF331" s="251">
        <f t="shared" si="49"/>
        <v>0</v>
      </c>
      <c r="BG331" s="223" t="s">
        <v>1501</v>
      </c>
      <c r="BH331" s="251">
        <f t="shared" si="50"/>
        <v>6316.48</v>
      </c>
      <c r="BI331" s="223" t="s">
        <v>1582</v>
      </c>
      <c r="BJ331" s="223" t="s">
        <v>1748</v>
      </c>
    </row>
    <row r="332" spans="1:62" s="217" customFormat="1" ht="17.25" customHeight="1">
      <c r="A332" s="218"/>
      <c r="B332" s="307"/>
      <c r="C332" s="300"/>
      <c r="D332" s="298"/>
      <c r="E332" s="502" t="s">
        <v>26</v>
      </c>
      <c r="F332" s="502" t="s">
        <v>26</v>
      </c>
      <c r="G332" s="502" t="s">
        <v>26</v>
      </c>
      <c r="H332" s="502" t="s">
        <v>26</v>
      </c>
      <c r="I332" s="307"/>
      <c r="J332" s="299">
        <v>52.372999999999998</v>
      </c>
      <c r="K332" s="503"/>
      <c r="L332" s="504"/>
      <c r="M332" s="505"/>
      <c r="N332" s="506"/>
      <c r="O332" s="506"/>
      <c r="P332" s="506"/>
      <c r="Q332" s="308"/>
      <c r="R332" s="292"/>
      <c r="S332" s="278"/>
      <c r="T332" s="279" t="s">
        <v>1515</v>
      </c>
      <c r="W332" s="280">
        <v>0</v>
      </c>
      <c r="X332" s="280">
        <f t="shared" si="43"/>
        <v>0</v>
      </c>
      <c r="Y332" s="280">
        <v>0</v>
      </c>
      <c r="Z332" s="281">
        <f t="shared" si="44"/>
        <v>0</v>
      </c>
      <c r="AO332" s="223" t="s">
        <v>1582</v>
      </c>
      <c r="AQ332" s="223" t="s">
        <v>1578</v>
      </c>
      <c r="AR332" s="223" t="s">
        <v>1536</v>
      </c>
      <c r="AV332" s="223" t="s">
        <v>1577</v>
      </c>
      <c r="BB332" s="251">
        <f t="shared" si="45"/>
        <v>6316.4845999999998</v>
      </c>
      <c r="BC332" s="251">
        <f t="shared" si="46"/>
        <v>0</v>
      </c>
      <c r="BD332" s="251">
        <f t="shared" si="47"/>
        <v>0</v>
      </c>
      <c r="BE332" s="251">
        <f t="shared" si="48"/>
        <v>0</v>
      </c>
      <c r="BF332" s="251">
        <f t="shared" si="49"/>
        <v>0</v>
      </c>
      <c r="BG332" s="223" t="s">
        <v>1501</v>
      </c>
      <c r="BH332" s="251">
        <f t="shared" si="50"/>
        <v>6316.48</v>
      </c>
      <c r="BI332" s="223" t="s">
        <v>1582</v>
      </c>
      <c r="BJ332" s="223" t="s">
        <v>1748</v>
      </c>
    </row>
    <row r="333" spans="1:62" s="217" customFormat="1" ht="17.25" customHeight="1">
      <c r="A333" s="218"/>
      <c r="B333" s="307"/>
      <c r="C333" s="300"/>
      <c r="D333" s="298"/>
      <c r="E333" s="502" t="s">
        <v>27</v>
      </c>
      <c r="F333" s="502" t="s">
        <v>27</v>
      </c>
      <c r="G333" s="502" t="s">
        <v>27</v>
      </c>
      <c r="H333" s="502" t="s">
        <v>27</v>
      </c>
      <c r="I333" s="307"/>
      <c r="J333" s="299">
        <v>52.37</v>
      </c>
      <c r="K333" s="503"/>
      <c r="L333" s="504"/>
      <c r="M333" s="505"/>
      <c r="N333" s="506"/>
      <c r="O333" s="506"/>
      <c r="P333" s="506"/>
      <c r="Q333" s="308"/>
      <c r="R333" s="292"/>
      <c r="S333" s="278"/>
      <c r="T333" s="279" t="s">
        <v>1515</v>
      </c>
      <c r="W333" s="280">
        <v>0</v>
      </c>
      <c r="X333" s="280">
        <f t="shared" si="43"/>
        <v>0</v>
      </c>
      <c r="Y333" s="280">
        <v>0</v>
      </c>
      <c r="Z333" s="281">
        <f t="shared" si="44"/>
        <v>0</v>
      </c>
      <c r="AO333" s="223" t="s">
        <v>1582</v>
      </c>
      <c r="AQ333" s="223" t="s">
        <v>1578</v>
      </c>
      <c r="AR333" s="223" t="s">
        <v>1536</v>
      </c>
      <c r="AV333" s="223" t="s">
        <v>1577</v>
      </c>
      <c r="BB333" s="251">
        <f t="shared" si="45"/>
        <v>6316.4845999999998</v>
      </c>
      <c r="BC333" s="251">
        <f t="shared" si="46"/>
        <v>0</v>
      </c>
      <c r="BD333" s="251">
        <f t="shared" si="47"/>
        <v>0</v>
      </c>
      <c r="BE333" s="251">
        <f t="shared" si="48"/>
        <v>0</v>
      </c>
      <c r="BF333" s="251">
        <f t="shared" si="49"/>
        <v>0</v>
      </c>
      <c r="BG333" s="223" t="s">
        <v>1501</v>
      </c>
      <c r="BH333" s="251">
        <f t="shared" si="50"/>
        <v>6316.48</v>
      </c>
      <c r="BI333" s="223" t="s">
        <v>1582</v>
      </c>
      <c r="BJ333" s="223" t="s">
        <v>1748</v>
      </c>
    </row>
    <row r="334" spans="1:62" s="265" customFormat="1" ht="21" customHeight="1">
      <c r="A334" s="264"/>
      <c r="C334" s="272" t="s">
        <v>51</v>
      </c>
      <c r="K334" s="338"/>
      <c r="L334" s="338"/>
      <c r="M334" s="447">
        <f>M335</f>
        <v>4575.6000000000004</v>
      </c>
      <c r="N334" s="448"/>
      <c r="O334" s="448"/>
      <c r="P334" s="448"/>
      <c r="R334" s="264"/>
      <c r="S334" s="267"/>
      <c r="V334" s="268">
        <f>SUM($V$113:$V$182)</f>
        <v>0</v>
      </c>
      <c r="X334" s="268">
        <f>SUM($X$113:$X$182)</f>
        <v>0</v>
      </c>
      <c r="Z334" s="269">
        <f>SUM($Z$113:$Z$182)</f>
        <v>0</v>
      </c>
      <c r="AO334" s="270" t="s">
        <v>1536</v>
      </c>
      <c r="AQ334" s="270" t="s">
        <v>1530</v>
      </c>
      <c r="AR334" s="270" t="s">
        <v>1501</v>
      </c>
      <c r="AV334" s="270" t="s">
        <v>1577</v>
      </c>
      <c r="BH334" s="271">
        <f>SUM($BH$113:$BH$182)</f>
        <v>6316.48</v>
      </c>
    </row>
    <row r="335" spans="1:62" s="217" customFormat="1" ht="30" customHeight="1">
      <c r="A335" s="218"/>
      <c r="B335" s="275">
        <v>47</v>
      </c>
      <c r="C335" s="288" t="s">
        <v>1578</v>
      </c>
      <c r="D335" s="283" t="s">
        <v>61</v>
      </c>
      <c r="E335" s="494" t="s">
        <v>52</v>
      </c>
      <c r="F335" s="495" t="s">
        <v>52</v>
      </c>
      <c r="G335" s="495" t="s">
        <v>52</v>
      </c>
      <c r="H335" s="496" t="s">
        <v>52</v>
      </c>
      <c r="I335" s="275" t="s">
        <v>1648</v>
      </c>
      <c r="J335" s="284">
        <v>930</v>
      </c>
      <c r="K335" s="512">
        <v>4.92</v>
      </c>
      <c r="L335" s="513"/>
      <c r="M335" s="499">
        <f>J335*K335</f>
        <v>4575.6000000000004</v>
      </c>
      <c r="N335" s="500"/>
      <c r="O335" s="500"/>
      <c r="P335" s="501"/>
      <c r="Q335" s="99" t="s">
        <v>1595</v>
      </c>
      <c r="R335" s="218"/>
      <c r="S335" s="278"/>
      <c r="T335" s="279" t="s">
        <v>1515</v>
      </c>
      <c r="W335" s="280">
        <v>0</v>
      </c>
      <c r="X335" s="280">
        <f t="shared" si="43"/>
        <v>0</v>
      </c>
      <c r="Y335" s="280">
        <v>0</v>
      </c>
      <c r="Z335" s="281">
        <f t="shared" si="44"/>
        <v>0</v>
      </c>
      <c r="AO335" s="223" t="s">
        <v>1582</v>
      </c>
      <c r="AQ335" s="223" t="s">
        <v>1578</v>
      </c>
      <c r="AR335" s="223" t="s">
        <v>1536</v>
      </c>
      <c r="AV335" s="223" t="s">
        <v>1577</v>
      </c>
      <c r="BB335" s="251">
        <f t="shared" si="45"/>
        <v>6316.4845999999998</v>
      </c>
      <c r="BC335" s="251">
        <f t="shared" si="46"/>
        <v>0</v>
      </c>
      <c r="BD335" s="251">
        <f t="shared" si="47"/>
        <v>0</v>
      </c>
      <c r="BE335" s="251">
        <f t="shared" si="48"/>
        <v>0</v>
      </c>
      <c r="BF335" s="251">
        <f t="shared" si="49"/>
        <v>0</v>
      </c>
      <c r="BG335" s="223" t="s">
        <v>1501</v>
      </c>
      <c r="BH335" s="251">
        <f t="shared" si="50"/>
        <v>6316.48</v>
      </c>
      <c r="BI335" s="223" t="s">
        <v>1582</v>
      </c>
      <c r="BJ335" s="223" t="s">
        <v>1748</v>
      </c>
    </row>
    <row r="336" spans="1:62" s="217" customFormat="1" ht="17.25" customHeight="1">
      <c r="A336" s="218"/>
      <c r="B336" s="307"/>
      <c r="C336" s="300"/>
      <c r="D336" s="298"/>
      <c r="E336" s="502" t="s">
        <v>53</v>
      </c>
      <c r="F336" s="502" t="s">
        <v>53</v>
      </c>
      <c r="G336" s="502" t="s">
        <v>53</v>
      </c>
      <c r="H336" s="502" t="s">
        <v>53</v>
      </c>
      <c r="I336" s="307"/>
      <c r="J336" s="299">
        <v>157.30000000000001</v>
      </c>
      <c r="K336" s="503"/>
      <c r="L336" s="504"/>
      <c r="M336" s="505"/>
      <c r="N336" s="506"/>
      <c r="O336" s="506"/>
      <c r="P336" s="506"/>
      <c r="Q336" s="308"/>
      <c r="R336" s="292"/>
      <c r="S336" s="278"/>
      <c r="T336" s="279" t="s">
        <v>1515</v>
      </c>
      <c r="W336" s="280">
        <v>0</v>
      </c>
      <c r="X336" s="280">
        <f t="shared" si="43"/>
        <v>0</v>
      </c>
      <c r="Y336" s="280">
        <v>0</v>
      </c>
      <c r="Z336" s="281">
        <f t="shared" si="44"/>
        <v>0</v>
      </c>
      <c r="AO336" s="223" t="s">
        <v>1582</v>
      </c>
      <c r="AQ336" s="223" t="s">
        <v>1578</v>
      </c>
      <c r="AR336" s="223" t="s">
        <v>1536</v>
      </c>
      <c r="AV336" s="223" t="s">
        <v>1577</v>
      </c>
      <c r="BB336" s="251">
        <f t="shared" si="45"/>
        <v>6316.4845999999998</v>
      </c>
      <c r="BC336" s="251">
        <f t="shared" si="46"/>
        <v>0</v>
      </c>
      <c r="BD336" s="251">
        <f t="shared" si="47"/>
        <v>0</v>
      </c>
      <c r="BE336" s="251">
        <f t="shared" si="48"/>
        <v>0</v>
      </c>
      <c r="BF336" s="251">
        <f t="shared" si="49"/>
        <v>0</v>
      </c>
      <c r="BG336" s="223" t="s">
        <v>1501</v>
      </c>
      <c r="BH336" s="251">
        <f t="shared" si="50"/>
        <v>6316.48</v>
      </c>
      <c r="BI336" s="223" t="s">
        <v>1582</v>
      </c>
      <c r="BJ336" s="223" t="s">
        <v>1748</v>
      </c>
    </row>
    <row r="337" spans="1:62" s="217" customFormat="1" ht="17.25" customHeight="1">
      <c r="A337" s="218"/>
      <c r="B337" s="307"/>
      <c r="C337" s="300"/>
      <c r="D337" s="298"/>
      <c r="E337" s="502" t="s">
        <v>54</v>
      </c>
      <c r="F337" s="502" t="s">
        <v>54</v>
      </c>
      <c r="G337" s="502" t="s">
        <v>54</v>
      </c>
      <c r="H337" s="502" t="s">
        <v>54</v>
      </c>
      <c r="I337" s="307"/>
      <c r="J337" s="299">
        <v>12.2</v>
      </c>
      <c r="K337" s="503"/>
      <c r="L337" s="504"/>
      <c r="M337" s="505"/>
      <c r="N337" s="506"/>
      <c r="O337" s="506"/>
      <c r="P337" s="506"/>
      <c r="Q337" s="308"/>
      <c r="R337" s="292"/>
      <c r="S337" s="278"/>
      <c r="T337" s="279" t="s">
        <v>1515</v>
      </c>
      <c r="W337" s="280">
        <v>0</v>
      </c>
      <c r="X337" s="280">
        <f t="shared" si="43"/>
        <v>0</v>
      </c>
      <c r="Y337" s="280">
        <v>0</v>
      </c>
      <c r="Z337" s="281">
        <f t="shared" si="44"/>
        <v>0</v>
      </c>
      <c r="AO337" s="223" t="s">
        <v>1582</v>
      </c>
      <c r="AQ337" s="223" t="s">
        <v>1578</v>
      </c>
      <c r="AR337" s="223" t="s">
        <v>1536</v>
      </c>
      <c r="AV337" s="223" t="s">
        <v>1577</v>
      </c>
      <c r="BB337" s="251">
        <f t="shared" si="45"/>
        <v>6316.4845999999998</v>
      </c>
      <c r="BC337" s="251">
        <f t="shared" si="46"/>
        <v>0</v>
      </c>
      <c r="BD337" s="251">
        <f t="shared" si="47"/>
        <v>0</v>
      </c>
      <c r="BE337" s="251">
        <f t="shared" si="48"/>
        <v>0</v>
      </c>
      <c r="BF337" s="251">
        <f t="shared" si="49"/>
        <v>0</v>
      </c>
      <c r="BG337" s="223" t="s">
        <v>1501</v>
      </c>
      <c r="BH337" s="251">
        <f t="shared" si="50"/>
        <v>6316.48</v>
      </c>
      <c r="BI337" s="223" t="s">
        <v>1582</v>
      </c>
      <c r="BJ337" s="223" t="s">
        <v>1748</v>
      </c>
    </row>
    <row r="338" spans="1:62" s="217" customFormat="1" ht="17.25" customHeight="1">
      <c r="A338" s="218"/>
      <c r="B338" s="307"/>
      <c r="C338" s="300"/>
      <c r="D338" s="298"/>
      <c r="E338" s="502" t="s">
        <v>55</v>
      </c>
      <c r="F338" s="502" t="s">
        <v>55</v>
      </c>
      <c r="G338" s="502" t="s">
        <v>55</v>
      </c>
      <c r="H338" s="502" t="s">
        <v>55</v>
      </c>
      <c r="I338" s="307"/>
      <c r="J338" s="299">
        <v>29</v>
      </c>
      <c r="K338" s="503"/>
      <c r="L338" s="504"/>
      <c r="M338" s="505"/>
      <c r="N338" s="506"/>
      <c r="O338" s="506"/>
      <c r="P338" s="506"/>
      <c r="Q338" s="308"/>
      <c r="R338" s="292"/>
      <c r="S338" s="278"/>
      <c r="T338" s="279" t="s">
        <v>1515</v>
      </c>
      <c r="W338" s="280">
        <v>0</v>
      </c>
      <c r="X338" s="280">
        <f t="shared" si="43"/>
        <v>0</v>
      </c>
      <c r="Y338" s="280">
        <v>0</v>
      </c>
      <c r="Z338" s="281">
        <f t="shared" si="44"/>
        <v>0</v>
      </c>
      <c r="AO338" s="223" t="s">
        <v>1582</v>
      </c>
      <c r="AQ338" s="223" t="s">
        <v>1578</v>
      </c>
      <c r="AR338" s="223" t="s">
        <v>1536</v>
      </c>
      <c r="AV338" s="223" t="s">
        <v>1577</v>
      </c>
      <c r="BB338" s="251">
        <f t="shared" si="45"/>
        <v>6316.4845999999998</v>
      </c>
      <c r="BC338" s="251">
        <f t="shared" si="46"/>
        <v>0</v>
      </c>
      <c r="BD338" s="251">
        <f t="shared" si="47"/>
        <v>0</v>
      </c>
      <c r="BE338" s="251">
        <f t="shared" si="48"/>
        <v>0</v>
      </c>
      <c r="BF338" s="251">
        <f t="shared" si="49"/>
        <v>0</v>
      </c>
      <c r="BG338" s="223" t="s">
        <v>1501</v>
      </c>
      <c r="BH338" s="251">
        <f t="shared" si="50"/>
        <v>6316.48</v>
      </c>
      <c r="BI338" s="223" t="s">
        <v>1582</v>
      </c>
      <c r="BJ338" s="223" t="s">
        <v>1748</v>
      </c>
    </row>
    <row r="339" spans="1:62" s="217" customFormat="1" ht="17.25" customHeight="1">
      <c r="A339" s="218"/>
      <c r="B339" s="307"/>
      <c r="C339" s="300"/>
      <c r="D339" s="298"/>
      <c r="E339" s="502" t="s">
        <v>56</v>
      </c>
      <c r="F339" s="502" t="s">
        <v>56</v>
      </c>
      <c r="G339" s="502" t="s">
        <v>56</v>
      </c>
      <c r="H339" s="502" t="s">
        <v>56</v>
      </c>
      <c r="I339" s="307"/>
      <c r="J339" s="299">
        <v>16.899999999999999</v>
      </c>
      <c r="K339" s="503"/>
      <c r="L339" s="504"/>
      <c r="M339" s="505"/>
      <c r="N339" s="506"/>
      <c r="O339" s="506"/>
      <c r="P339" s="506"/>
      <c r="Q339" s="308"/>
      <c r="R339" s="292"/>
      <c r="S339" s="278"/>
      <c r="T339" s="279" t="s">
        <v>1515</v>
      </c>
      <c r="W339" s="280">
        <v>0</v>
      </c>
      <c r="X339" s="280">
        <f t="shared" si="43"/>
        <v>0</v>
      </c>
      <c r="Y339" s="280">
        <v>0</v>
      </c>
      <c r="Z339" s="281">
        <f t="shared" si="44"/>
        <v>0</v>
      </c>
      <c r="AO339" s="223" t="s">
        <v>1582</v>
      </c>
      <c r="AQ339" s="223" t="s">
        <v>1578</v>
      </c>
      <c r="AR339" s="223" t="s">
        <v>1536</v>
      </c>
      <c r="AV339" s="223" t="s">
        <v>1577</v>
      </c>
      <c r="BB339" s="251">
        <f t="shared" si="45"/>
        <v>6316.4845999999998</v>
      </c>
      <c r="BC339" s="251">
        <f t="shared" si="46"/>
        <v>0</v>
      </c>
      <c r="BD339" s="251">
        <f t="shared" si="47"/>
        <v>0</v>
      </c>
      <c r="BE339" s="251">
        <f t="shared" si="48"/>
        <v>0</v>
      </c>
      <c r="BF339" s="251">
        <f t="shared" si="49"/>
        <v>0</v>
      </c>
      <c r="BG339" s="223" t="s">
        <v>1501</v>
      </c>
      <c r="BH339" s="251">
        <f t="shared" si="50"/>
        <v>6316.48</v>
      </c>
      <c r="BI339" s="223" t="s">
        <v>1582</v>
      </c>
      <c r="BJ339" s="223" t="s">
        <v>1748</v>
      </c>
    </row>
    <row r="340" spans="1:62" s="217" customFormat="1" ht="17.25" customHeight="1">
      <c r="A340" s="218"/>
      <c r="B340" s="307"/>
      <c r="C340" s="300"/>
      <c r="D340" s="298"/>
      <c r="E340" s="502" t="s">
        <v>57</v>
      </c>
      <c r="F340" s="502" t="s">
        <v>57</v>
      </c>
      <c r="G340" s="502" t="s">
        <v>57</v>
      </c>
      <c r="H340" s="502" t="s">
        <v>57</v>
      </c>
      <c r="I340" s="307"/>
      <c r="J340" s="299">
        <v>8.25</v>
      </c>
      <c r="K340" s="503"/>
      <c r="L340" s="504"/>
      <c r="M340" s="505"/>
      <c r="N340" s="506"/>
      <c r="O340" s="506"/>
      <c r="P340" s="506"/>
      <c r="Q340" s="308"/>
      <c r="R340" s="292"/>
      <c r="S340" s="278"/>
      <c r="T340" s="279" t="s">
        <v>1515</v>
      </c>
      <c r="W340" s="280">
        <v>0</v>
      </c>
      <c r="X340" s="280">
        <f t="shared" si="43"/>
        <v>0</v>
      </c>
      <c r="Y340" s="280">
        <v>0</v>
      </c>
      <c r="Z340" s="281">
        <f t="shared" si="44"/>
        <v>0</v>
      </c>
      <c r="AO340" s="223" t="s">
        <v>1582</v>
      </c>
      <c r="AQ340" s="223" t="s">
        <v>1578</v>
      </c>
      <c r="AR340" s="223" t="s">
        <v>1536</v>
      </c>
      <c r="AV340" s="223" t="s">
        <v>1577</v>
      </c>
      <c r="BB340" s="251">
        <f t="shared" si="45"/>
        <v>6316.4845999999998</v>
      </c>
      <c r="BC340" s="251">
        <f t="shared" si="46"/>
        <v>0</v>
      </c>
      <c r="BD340" s="251">
        <f t="shared" si="47"/>
        <v>0</v>
      </c>
      <c r="BE340" s="251">
        <f t="shared" si="48"/>
        <v>0</v>
      </c>
      <c r="BF340" s="251">
        <f t="shared" si="49"/>
        <v>0</v>
      </c>
      <c r="BG340" s="223" t="s">
        <v>1501</v>
      </c>
      <c r="BH340" s="251">
        <f t="shared" si="50"/>
        <v>6316.48</v>
      </c>
      <c r="BI340" s="223" t="s">
        <v>1582</v>
      </c>
      <c r="BJ340" s="223" t="s">
        <v>1748</v>
      </c>
    </row>
    <row r="341" spans="1:62" s="217" customFormat="1" ht="17.25" customHeight="1">
      <c r="A341" s="218"/>
      <c r="B341" s="307"/>
      <c r="C341" s="300"/>
      <c r="D341" s="298"/>
      <c r="E341" s="502" t="s">
        <v>58</v>
      </c>
      <c r="F341" s="502" t="s">
        <v>58</v>
      </c>
      <c r="G341" s="502" t="s">
        <v>58</v>
      </c>
      <c r="H341" s="502" t="s">
        <v>58</v>
      </c>
      <c r="I341" s="307"/>
      <c r="J341" s="299">
        <v>48.3</v>
      </c>
      <c r="K341" s="503"/>
      <c r="L341" s="504"/>
      <c r="M341" s="505"/>
      <c r="N341" s="506"/>
      <c r="O341" s="506"/>
      <c r="P341" s="506"/>
      <c r="Q341" s="308"/>
      <c r="R341" s="292"/>
      <c r="S341" s="278"/>
      <c r="T341" s="279" t="s">
        <v>1515</v>
      </c>
      <c r="W341" s="280">
        <v>0</v>
      </c>
      <c r="X341" s="280">
        <f t="shared" si="43"/>
        <v>0</v>
      </c>
      <c r="Y341" s="280">
        <v>0</v>
      </c>
      <c r="Z341" s="281">
        <f t="shared" si="44"/>
        <v>0</v>
      </c>
      <c r="AO341" s="223" t="s">
        <v>1582</v>
      </c>
      <c r="AQ341" s="223" t="s">
        <v>1578</v>
      </c>
      <c r="AR341" s="223" t="s">
        <v>1536</v>
      </c>
      <c r="AV341" s="223" t="s">
        <v>1577</v>
      </c>
      <c r="BB341" s="251">
        <f t="shared" si="45"/>
        <v>6316.4845999999998</v>
      </c>
      <c r="BC341" s="251">
        <f t="shared" si="46"/>
        <v>0</v>
      </c>
      <c r="BD341" s="251">
        <f t="shared" si="47"/>
        <v>0</v>
      </c>
      <c r="BE341" s="251">
        <f t="shared" si="48"/>
        <v>0</v>
      </c>
      <c r="BF341" s="251">
        <f t="shared" si="49"/>
        <v>0</v>
      </c>
      <c r="BG341" s="223" t="s">
        <v>1501</v>
      </c>
      <c r="BH341" s="251">
        <f t="shared" si="50"/>
        <v>6316.48</v>
      </c>
      <c r="BI341" s="223" t="s">
        <v>1582</v>
      </c>
      <c r="BJ341" s="223" t="s">
        <v>1748</v>
      </c>
    </row>
    <row r="342" spans="1:62" s="217" customFormat="1" ht="17.25" customHeight="1">
      <c r="A342" s="218"/>
      <c r="B342" s="307"/>
      <c r="C342" s="300"/>
      <c r="D342" s="298"/>
      <c r="E342" s="502" t="s">
        <v>59</v>
      </c>
      <c r="F342" s="502" t="s">
        <v>59</v>
      </c>
      <c r="G342" s="502" t="s">
        <v>59</v>
      </c>
      <c r="H342" s="502" t="s">
        <v>59</v>
      </c>
      <c r="I342" s="307"/>
      <c r="J342" s="299">
        <v>271.95</v>
      </c>
      <c r="K342" s="503"/>
      <c r="L342" s="504"/>
      <c r="M342" s="505"/>
      <c r="N342" s="506"/>
      <c r="O342" s="506"/>
      <c r="P342" s="506"/>
      <c r="Q342" s="308"/>
      <c r="R342" s="292"/>
      <c r="S342" s="278"/>
      <c r="T342" s="279" t="s">
        <v>1515</v>
      </c>
      <c r="W342" s="280">
        <v>0</v>
      </c>
      <c r="X342" s="280">
        <f t="shared" si="43"/>
        <v>0</v>
      </c>
      <c r="Y342" s="280">
        <v>0</v>
      </c>
      <c r="Z342" s="281">
        <f t="shared" si="44"/>
        <v>0</v>
      </c>
      <c r="AO342" s="223" t="s">
        <v>1582</v>
      </c>
      <c r="AQ342" s="223" t="s">
        <v>1578</v>
      </c>
      <c r="AR342" s="223" t="s">
        <v>1536</v>
      </c>
      <c r="AV342" s="223" t="s">
        <v>1577</v>
      </c>
      <c r="BB342" s="251">
        <f t="shared" si="45"/>
        <v>6316.4845999999998</v>
      </c>
      <c r="BC342" s="251">
        <f t="shared" si="46"/>
        <v>0</v>
      </c>
      <c r="BD342" s="251">
        <f t="shared" si="47"/>
        <v>0</v>
      </c>
      <c r="BE342" s="251">
        <f t="shared" si="48"/>
        <v>0</v>
      </c>
      <c r="BF342" s="251">
        <f t="shared" si="49"/>
        <v>0</v>
      </c>
      <c r="BG342" s="223" t="s">
        <v>1501</v>
      </c>
      <c r="BH342" s="251">
        <f t="shared" si="50"/>
        <v>6316.48</v>
      </c>
      <c r="BI342" s="223" t="s">
        <v>1582</v>
      </c>
      <c r="BJ342" s="223" t="s">
        <v>1748</v>
      </c>
    </row>
    <row r="343" spans="1:62" s="217" customFormat="1" ht="17.25" customHeight="1">
      <c r="A343" s="218"/>
      <c r="B343" s="307"/>
      <c r="C343" s="300"/>
      <c r="D343" s="298"/>
      <c r="E343" s="502" t="s">
        <v>60</v>
      </c>
      <c r="F343" s="502" t="s">
        <v>60</v>
      </c>
      <c r="G343" s="502" t="s">
        <v>60</v>
      </c>
      <c r="H343" s="502" t="s">
        <v>60</v>
      </c>
      <c r="I343" s="307"/>
      <c r="J343" s="299">
        <v>930</v>
      </c>
      <c r="K343" s="503"/>
      <c r="L343" s="504"/>
      <c r="M343" s="505"/>
      <c r="N343" s="506"/>
      <c r="O343" s="506"/>
      <c r="P343" s="506"/>
      <c r="Q343" s="308"/>
      <c r="R343" s="292"/>
      <c r="S343" s="278"/>
      <c r="T343" s="279" t="s">
        <v>1515</v>
      </c>
      <c r="W343" s="280">
        <v>0</v>
      </c>
      <c r="X343" s="280">
        <f t="shared" si="43"/>
        <v>0</v>
      </c>
      <c r="Y343" s="280">
        <v>0</v>
      </c>
      <c r="Z343" s="281">
        <f t="shared" si="44"/>
        <v>0</v>
      </c>
      <c r="AO343" s="223" t="s">
        <v>1582</v>
      </c>
      <c r="AQ343" s="223" t="s">
        <v>1578</v>
      </c>
      <c r="AR343" s="223" t="s">
        <v>1536</v>
      </c>
      <c r="AV343" s="223" t="s">
        <v>1577</v>
      </c>
      <c r="BB343" s="251">
        <f t="shared" si="45"/>
        <v>6316.4845999999998</v>
      </c>
      <c r="BC343" s="251">
        <f t="shared" si="46"/>
        <v>0</v>
      </c>
      <c r="BD343" s="251">
        <f t="shared" si="47"/>
        <v>0</v>
      </c>
      <c r="BE343" s="251">
        <f t="shared" si="48"/>
        <v>0</v>
      </c>
      <c r="BF343" s="251">
        <f t="shared" si="49"/>
        <v>0</v>
      </c>
      <c r="BG343" s="223" t="s">
        <v>1501</v>
      </c>
      <c r="BH343" s="251">
        <f t="shared" si="50"/>
        <v>6316.48</v>
      </c>
      <c r="BI343" s="223" t="s">
        <v>1582</v>
      </c>
      <c r="BJ343" s="223" t="s">
        <v>1748</v>
      </c>
    </row>
    <row r="344" spans="1:62" s="265" customFormat="1" ht="21" customHeight="1">
      <c r="A344" s="264"/>
      <c r="C344" s="272" t="s">
        <v>62</v>
      </c>
      <c r="K344" s="338"/>
      <c r="L344" s="338"/>
      <c r="M344" s="447">
        <f>M345</f>
        <v>28810.781999999996</v>
      </c>
      <c r="N344" s="448"/>
      <c r="O344" s="448"/>
      <c r="P344" s="448"/>
      <c r="R344" s="264"/>
      <c r="S344" s="267"/>
      <c r="V344" s="268">
        <f>SUM($V$113:$V$182)</f>
        <v>0</v>
      </c>
      <c r="X344" s="268">
        <f>SUM($X$113:$X$182)</f>
        <v>0</v>
      </c>
      <c r="Z344" s="269">
        <f>SUM($Z$113:$Z$182)</f>
        <v>0</v>
      </c>
      <c r="AO344" s="270" t="s">
        <v>1536</v>
      </c>
      <c r="AQ344" s="270" t="s">
        <v>1530</v>
      </c>
      <c r="AR344" s="270" t="s">
        <v>1501</v>
      </c>
      <c r="AV344" s="270" t="s">
        <v>1577</v>
      </c>
      <c r="BH344" s="271">
        <f>SUM($BH$113:$BH$182)</f>
        <v>6316.48</v>
      </c>
    </row>
    <row r="345" spans="1:62" s="217" customFormat="1" ht="30" customHeight="1">
      <c r="A345" s="218"/>
      <c r="B345" s="275">
        <v>48</v>
      </c>
      <c r="C345" s="288" t="s">
        <v>1578</v>
      </c>
      <c r="D345" s="283" t="s">
        <v>63</v>
      </c>
      <c r="E345" s="494" t="s">
        <v>64</v>
      </c>
      <c r="F345" s="495" t="s">
        <v>64</v>
      </c>
      <c r="G345" s="495" t="s">
        <v>64</v>
      </c>
      <c r="H345" s="496" t="s">
        <v>64</v>
      </c>
      <c r="I345" s="275" t="s">
        <v>1618</v>
      </c>
      <c r="J345" s="284">
        <v>180.18</v>
      </c>
      <c r="K345" s="512">
        <v>159.89999999999998</v>
      </c>
      <c r="L345" s="513"/>
      <c r="M345" s="499">
        <f>J345*K345</f>
        <v>28810.781999999996</v>
      </c>
      <c r="N345" s="500"/>
      <c r="O345" s="500"/>
      <c r="P345" s="501"/>
      <c r="Q345" s="99" t="s">
        <v>1595</v>
      </c>
      <c r="R345" s="218"/>
      <c r="S345" s="278"/>
      <c r="T345" s="279" t="s">
        <v>1515</v>
      </c>
      <c r="W345" s="280">
        <v>0</v>
      </c>
      <c r="X345" s="280">
        <f t="shared" si="43"/>
        <v>0</v>
      </c>
      <c r="Y345" s="280">
        <v>0</v>
      </c>
      <c r="Z345" s="281">
        <f t="shared" si="44"/>
        <v>0</v>
      </c>
      <c r="AO345" s="223" t="s">
        <v>1582</v>
      </c>
      <c r="AQ345" s="223" t="s">
        <v>1578</v>
      </c>
      <c r="AR345" s="223" t="s">
        <v>1536</v>
      </c>
      <c r="AV345" s="223" t="s">
        <v>1577</v>
      </c>
      <c r="BB345" s="251">
        <f t="shared" si="45"/>
        <v>6316.4845999999998</v>
      </c>
      <c r="BC345" s="251">
        <f t="shared" si="46"/>
        <v>0</v>
      </c>
      <c r="BD345" s="251">
        <f t="shared" si="47"/>
        <v>0</v>
      </c>
      <c r="BE345" s="251">
        <f t="shared" si="48"/>
        <v>0</v>
      </c>
      <c r="BF345" s="251">
        <f t="shared" si="49"/>
        <v>0</v>
      </c>
      <c r="BG345" s="223" t="s">
        <v>1501</v>
      </c>
      <c r="BH345" s="251">
        <f t="shared" si="50"/>
        <v>6316.48</v>
      </c>
      <c r="BI345" s="223" t="s">
        <v>1582</v>
      </c>
      <c r="BJ345" s="223" t="s">
        <v>1748</v>
      </c>
    </row>
    <row r="346" spans="1:62" s="217" customFormat="1" ht="17.25" customHeight="1">
      <c r="A346" s="218"/>
      <c r="B346" s="307"/>
      <c r="C346" s="300"/>
      <c r="D346" s="298"/>
      <c r="E346" s="508" t="s">
        <v>65</v>
      </c>
      <c r="F346" s="508" t="s">
        <v>65</v>
      </c>
      <c r="G346" s="508" t="s">
        <v>65</v>
      </c>
      <c r="H346" s="508" t="s">
        <v>65</v>
      </c>
      <c r="I346" s="307"/>
      <c r="J346" s="299">
        <v>17.43</v>
      </c>
      <c r="K346" s="503"/>
      <c r="L346" s="504"/>
      <c r="M346" s="505"/>
      <c r="N346" s="506"/>
      <c r="O346" s="506"/>
      <c r="P346" s="506"/>
      <c r="Q346" s="308"/>
      <c r="R346" s="292"/>
      <c r="S346" s="278"/>
      <c r="T346" s="279" t="s">
        <v>1515</v>
      </c>
      <c r="W346" s="280">
        <v>0</v>
      </c>
      <c r="X346" s="280">
        <f t="shared" si="43"/>
        <v>0</v>
      </c>
      <c r="Y346" s="280">
        <v>0</v>
      </c>
      <c r="Z346" s="281">
        <f t="shared" si="44"/>
        <v>0</v>
      </c>
      <c r="AO346" s="223" t="s">
        <v>1582</v>
      </c>
      <c r="AQ346" s="223" t="s">
        <v>1578</v>
      </c>
      <c r="AR346" s="223" t="s">
        <v>1536</v>
      </c>
      <c r="AV346" s="223" t="s">
        <v>1577</v>
      </c>
      <c r="BB346" s="251">
        <f t="shared" si="45"/>
        <v>6316.4845999999998</v>
      </c>
      <c r="BC346" s="251">
        <f t="shared" si="46"/>
        <v>0</v>
      </c>
      <c r="BD346" s="251">
        <f t="shared" si="47"/>
        <v>0</v>
      </c>
      <c r="BE346" s="251">
        <f t="shared" si="48"/>
        <v>0</v>
      </c>
      <c r="BF346" s="251">
        <f t="shared" si="49"/>
        <v>0</v>
      </c>
      <c r="BG346" s="223" t="s">
        <v>1501</v>
      </c>
      <c r="BH346" s="251">
        <f t="shared" si="50"/>
        <v>6316.48</v>
      </c>
      <c r="BI346" s="223" t="s">
        <v>1582</v>
      </c>
      <c r="BJ346" s="223" t="s">
        <v>1748</v>
      </c>
    </row>
    <row r="347" spans="1:62" s="217" customFormat="1" ht="17.25" customHeight="1">
      <c r="A347" s="218"/>
      <c r="B347" s="307"/>
      <c r="C347" s="300"/>
      <c r="D347" s="298"/>
      <c r="E347" s="502" t="s">
        <v>66</v>
      </c>
      <c r="F347" s="502" t="s">
        <v>66</v>
      </c>
      <c r="G347" s="502" t="s">
        <v>66</v>
      </c>
      <c r="H347" s="502" t="s">
        <v>66</v>
      </c>
      <c r="I347" s="307"/>
      <c r="J347" s="299">
        <v>52.29</v>
      </c>
      <c r="K347" s="503"/>
      <c r="L347" s="504"/>
      <c r="M347" s="505"/>
      <c r="N347" s="506"/>
      <c r="O347" s="506"/>
      <c r="P347" s="506"/>
      <c r="Q347" s="308"/>
      <c r="R347" s="292"/>
      <c r="S347" s="278"/>
      <c r="T347" s="279" t="s">
        <v>1515</v>
      </c>
      <c r="W347" s="280">
        <v>0</v>
      </c>
      <c r="X347" s="280">
        <f t="shared" si="43"/>
        <v>0</v>
      </c>
      <c r="Y347" s="280">
        <v>0</v>
      </c>
      <c r="Z347" s="281">
        <f t="shared" si="44"/>
        <v>0</v>
      </c>
      <c r="AO347" s="223" t="s">
        <v>1582</v>
      </c>
      <c r="AQ347" s="223" t="s">
        <v>1578</v>
      </c>
      <c r="AR347" s="223" t="s">
        <v>1536</v>
      </c>
      <c r="AV347" s="223" t="s">
        <v>1577</v>
      </c>
      <c r="BB347" s="251">
        <f t="shared" si="45"/>
        <v>6316.4845999999998</v>
      </c>
      <c r="BC347" s="251">
        <f t="shared" si="46"/>
        <v>0</v>
      </c>
      <c r="BD347" s="251">
        <f t="shared" si="47"/>
        <v>0</v>
      </c>
      <c r="BE347" s="251">
        <f t="shared" si="48"/>
        <v>0</v>
      </c>
      <c r="BF347" s="251">
        <f t="shared" si="49"/>
        <v>0</v>
      </c>
      <c r="BG347" s="223" t="s">
        <v>1501</v>
      </c>
      <c r="BH347" s="251">
        <f t="shared" si="50"/>
        <v>6316.48</v>
      </c>
      <c r="BI347" s="223" t="s">
        <v>1582</v>
      </c>
      <c r="BJ347" s="223" t="s">
        <v>1748</v>
      </c>
    </row>
    <row r="348" spans="1:62" s="217" customFormat="1" ht="17.25" customHeight="1">
      <c r="A348" s="218"/>
      <c r="B348" s="307"/>
      <c r="C348" s="300"/>
      <c r="D348" s="298"/>
      <c r="E348" s="502" t="s">
        <v>67</v>
      </c>
      <c r="F348" s="502" t="s">
        <v>67</v>
      </c>
      <c r="G348" s="502" t="s">
        <v>67</v>
      </c>
      <c r="H348" s="502" t="s">
        <v>67</v>
      </c>
      <c r="I348" s="307"/>
      <c r="J348" s="299">
        <v>295.60000000000002</v>
      </c>
      <c r="K348" s="503"/>
      <c r="L348" s="504"/>
      <c r="M348" s="505"/>
      <c r="N348" s="506"/>
      <c r="O348" s="506"/>
      <c r="P348" s="506"/>
      <c r="Q348" s="308"/>
      <c r="R348" s="292"/>
      <c r="S348" s="278"/>
      <c r="T348" s="279" t="s">
        <v>1515</v>
      </c>
      <c r="W348" s="280">
        <v>0</v>
      </c>
      <c r="X348" s="280">
        <f t="shared" si="43"/>
        <v>0</v>
      </c>
      <c r="Y348" s="280">
        <v>0</v>
      </c>
      <c r="Z348" s="281">
        <f t="shared" si="44"/>
        <v>0</v>
      </c>
      <c r="AO348" s="223" t="s">
        <v>1582</v>
      </c>
      <c r="AQ348" s="223" t="s">
        <v>1578</v>
      </c>
      <c r="AR348" s="223" t="s">
        <v>1536</v>
      </c>
      <c r="AV348" s="223" t="s">
        <v>1577</v>
      </c>
      <c r="BB348" s="251">
        <f t="shared" si="45"/>
        <v>6316.4845999999998</v>
      </c>
      <c r="BC348" s="251">
        <f t="shared" si="46"/>
        <v>0</v>
      </c>
      <c r="BD348" s="251">
        <f t="shared" si="47"/>
        <v>0</v>
      </c>
      <c r="BE348" s="251">
        <f t="shared" si="48"/>
        <v>0</v>
      </c>
      <c r="BF348" s="251">
        <f t="shared" si="49"/>
        <v>0</v>
      </c>
      <c r="BG348" s="223" t="s">
        <v>1501</v>
      </c>
      <c r="BH348" s="251">
        <f t="shared" si="50"/>
        <v>6316.48</v>
      </c>
      <c r="BI348" s="223" t="s">
        <v>1582</v>
      </c>
      <c r="BJ348" s="223" t="s">
        <v>1748</v>
      </c>
    </row>
    <row r="349" spans="1:62" s="217" customFormat="1" ht="17.25" customHeight="1">
      <c r="A349" s="218"/>
      <c r="B349" s="307"/>
      <c r="C349" s="300"/>
      <c r="D349" s="298"/>
      <c r="E349" s="502" t="s">
        <v>68</v>
      </c>
      <c r="F349" s="502" t="s">
        <v>68</v>
      </c>
      <c r="G349" s="502" t="s">
        <v>68</v>
      </c>
      <c r="H349" s="502" t="s">
        <v>68</v>
      </c>
      <c r="I349" s="307"/>
      <c r="J349" s="299">
        <v>365.32</v>
      </c>
      <c r="K349" s="503"/>
      <c r="L349" s="504"/>
      <c r="M349" s="505"/>
      <c r="N349" s="506"/>
      <c r="O349" s="506"/>
      <c r="P349" s="506"/>
      <c r="Q349" s="308"/>
      <c r="R349" s="292"/>
      <c r="S349" s="278"/>
      <c r="T349" s="279" t="s">
        <v>1515</v>
      </c>
      <c r="W349" s="280">
        <v>0</v>
      </c>
      <c r="X349" s="280">
        <f t="shared" si="43"/>
        <v>0</v>
      </c>
      <c r="Y349" s="280">
        <v>0</v>
      </c>
      <c r="Z349" s="281">
        <f t="shared" si="44"/>
        <v>0</v>
      </c>
      <c r="AO349" s="223" t="s">
        <v>1582</v>
      </c>
      <c r="AQ349" s="223" t="s">
        <v>1578</v>
      </c>
      <c r="AR349" s="223" t="s">
        <v>1536</v>
      </c>
      <c r="AV349" s="223" t="s">
        <v>1577</v>
      </c>
      <c r="BB349" s="251">
        <f t="shared" si="45"/>
        <v>6316.4845999999998</v>
      </c>
      <c r="BC349" s="251">
        <f t="shared" si="46"/>
        <v>0</v>
      </c>
      <c r="BD349" s="251">
        <f t="shared" si="47"/>
        <v>0</v>
      </c>
      <c r="BE349" s="251">
        <f t="shared" si="48"/>
        <v>0</v>
      </c>
      <c r="BF349" s="251">
        <f t="shared" si="49"/>
        <v>0</v>
      </c>
      <c r="BG349" s="223" t="s">
        <v>1501</v>
      </c>
      <c r="BH349" s="251">
        <f t="shared" si="50"/>
        <v>6316.48</v>
      </c>
      <c r="BI349" s="223" t="s">
        <v>1582</v>
      </c>
      <c r="BJ349" s="223" t="s">
        <v>1748</v>
      </c>
    </row>
    <row r="350" spans="1:62" s="217" customFormat="1" ht="17.25" customHeight="1">
      <c r="A350" s="218"/>
      <c r="B350" s="307"/>
      <c r="C350" s="300"/>
      <c r="D350" s="298"/>
      <c r="E350" s="502" t="s">
        <v>69</v>
      </c>
      <c r="F350" s="502" t="s">
        <v>69</v>
      </c>
      <c r="G350" s="502" t="s">
        <v>69</v>
      </c>
      <c r="H350" s="502" t="s">
        <v>69</v>
      </c>
      <c r="I350" s="307"/>
      <c r="J350" s="299">
        <v>28.04487</v>
      </c>
      <c r="K350" s="503"/>
      <c r="L350" s="504"/>
      <c r="M350" s="505"/>
      <c r="N350" s="506"/>
      <c r="O350" s="506"/>
      <c r="P350" s="506"/>
      <c r="Q350" s="308"/>
      <c r="R350" s="292"/>
      <c r="S350" s="278"/>
      <c r="T350" s="279" t="s">
        <v>1515</v>
      </c>
      <c r="W350" s="280">
        <v>0</v>
      </c>
      <c r="X350" s="280">
        <f t="shared" si="43"/>
        <v>0</v>
      </c>
      <c r="Y350" s="280">
        <v>0</v>
      </c>
      <c r="Z350" s="281">
        <f t="shared" si="44"/>
        <v>0</v>
      </c>
      <c r="AO350" s="223" t="s">
        <v>1582</v>
      </c>
      <c r="AQ350" s="223" t="s">
        <v>1578</v>
      </c>
      <c r="AR350" s="223" t="s">
        <v>1536</v>
      </c>
      <c r="AV350" s="223" t="s">
        <v>1577</v>
      </c>
      <c r="BB350" s="251">
        <f t="shared" si="45"/>
        <v>6316.4845999999998</v>
      </c>
      <c r="BC350" s="251">
        <f t="shared" si="46"/>
        <v>0</v>
      </c>
      <c r="BD350" s="251">
        <f t="shared" si="47"/>
        <v>0</v>
      </c>
      <c r="BE350" s="251">
        <f t="shared" si="48"/>
        <v>0</v>
      </c>
      <c r="BF350" s="251">
        <f t="shared" si="49"/>
        <v>0</v>
      </c>
      <c r="BG350" s="223" t="s">
        <v>1501</v>
      </c>
      <c r="BH350" s="251">
        <f t="shared" si="50"/>
        <v>6316.48</v>
      </c>
      <c r="BI350" s="223" t="s">
        <v>1582</v>
      </c>
      <c r="BJ350" s="223" t="s">
        <v>1748</v>
      </c>
    </row>
    <row r="351" spans="1:62" s="217" customFormat="1" ht="17.25" customHeight="1">
      <c r="A351" s="218"/>
      <c r="B351" s="307"/>
      <c r="C351" s="300"/>
      <c r="D351" s="298"/>
      <c r="E351" s="502" t="s">
        <v>70</v>
      </c>
      <c r="F351" s="502" t="s">
        <v>70</v>
      </c>
      <c r="G351" s="502" t="s">
        <v>70</v>
      </c>
      <c r="H351" s="502" t="s">
        <v>70</v>
      </c>
      <c r="I351" s="307"/>
      <c r="J351" s="299">
        <v>103.8828</v>
      </c>
      <c r="K351" s="503"/>
      <c r="L351" s="504"/>
      <c r="M351" s="505"/>
      <c r="N351" s="506"/>
      <c r="O351" s="506"/>
      <c r="P351" s="506"/>
      <c r="Q351" s="308"/>
      <c r="R351" s="292"/>
      <c r="S351" s="278"/>
      <c r="T351" s="279" t="s">
        <v>1515</v>
      </c>
      <c r="W351" s="280">
        <v>0</v>
      </c>
      <c r="X351" s="280">
        <f t="shared" si="43"/>
        <v>0</v>
      </c>
      <c r="Y351" s="280">
        <v>0</v>
      </c>
      <c r="Z351" s="281">
        <f t="shared" si="44"/>
        <v>0</v>
      </c>
      <c r="AO351" s="223" t="s">
        <v>1582</v>
      </c>
      <c r="AQ351" s="223" t="s">
        <v>1578</v>
      </c>
      <c r="AR351" s="223" t="s">
        <v>1536</v>
      </c>
      <c r="AV351" s="223" t="s">
        <v>1577</v>
      </c>
      <c r="BB351" s="251">
        <f t="shared" si="45"/>
        <v>6316.4845999999998</v>
      </c>
      <c r="BC351" s="251">
        <f t="shared" si="46"/>
        <v>0</v>
      </c>
      <c r="BD351" s="251">
        <f t="shared" si="47"/>
        <v>0</v>
      </c>
      <c r="BE351" s="251">
        <f t="shared" si="48"/>
        <v>0</v>
      </c>
      <c r="BF351" s="251">
        <f t="shared" si="49"/>
        <v>0</v>
      </c>
      <c r="BG351" s="223" t="s">
        <v>1501</v>
      </c>
      <c r="BH351" s="251">
        <f t="shared" si="50"/>
        <v>6316.48</v>
      </c>
      <c r="BI351" s="223" t="s">
        <v>1582</v>
      </c>
      <c r="BJ351" s="223" t="s">
        <v>1748</v>
      </c>
    </row>
    <row r="352" spans="1:62" s="217" customFormat="1" ht="17.25" customHeight="1">
      <c r="A352" s="218"/>
      <c r="B352" s="307"/>
      <c r="C352" s="300"/>
      <c r="D352" s="298"/>
      <c r="E352" s="502" t="s">
        <v>71</v>
      </c>
      <c r="F352" s="502" t="s">
        <v>71</v>
      </c>
      <c r="G352" s="502" t="s">
        <v>71</v>
      </c>
      <c r="H352" s="502" t="s">
        <v>71</v>
      </c>
      <c r="I352" s="307"/>
      <c r="J352" s="299">
        <v>48.247999999999998</v>
      </c>
      <c r="K352" s="503"/>
      <c r="L352" s="504"/>
      <c r="M352" s="505"/>
      <c r="N352" s="506"/>
      <c r="O352" s="506"/>
      <c r="P352" s="506"/>
      <c r="Q352" s="308"/>
      <c r="R352" s="292"/>
      <c r="S352" s="278"/>
      <c r="T352" s="279" t="s">
        <v>1515</v>
      </c>
      <c r="W352" s="280">
        <v>0</v>
      </c>
      <c r="X352" s="280">
        <f t="shared" si="43"/>
        <v>0</v>
      </c>
      <c r="Y352" s="280">
        <v>0</v>
      </c>
      <c r="Z352" s="281">
        <f t="shared" si="44"/>
        <v>0</v>
      </c>
      <c r="AO352" s="223" t="s">
        <v>1582</v>
      </c>
      <c r="AQ352" s="223" t="s">
        <v>1578</v>
      </c>
      <c r="AR352" s="223" t="s">
        <v>1536</v>
      </c>
      <c r="AV352" s="223" t="s">
        <v>1577</v>
      </c>
      <c r="BB352" s="251">
        <f t="shared" si="45"/>
        <v>6316.4845999999998</v>
      </c>
      <c r="BC352" s="251">
        <f t="shared" si="46"/>
        <v>0</v>
      </c>
      <c r="BD352" s="251">
        <f t="shared" si="47"/>
        <v>0</v>
      </c>
      <c r="BE352" s="251">
        <f t="shared" si="48"/>
        <v>0</v>
      </c>
      <c r="BF352" s="251">
        <f t="shared" si="49"/>
        <v>0</v>
      </c>
      <c r="BG352" s="223" t="s">
        <v>1501</v>
      </c>
      <c r="BH352" s="251">
        <f t="shared" si="50"/>
        <v>6316.48</v>
      </c>
      <c r="BI352" s="223" t="s">
        <v>1582</v>
      </c>
      <c r="BJ352" s="223" t="s">
        <v>1748</v>
      </c>
    </row>
    <row r="353" spans="1:62" s="217" customFormat="1" ht="17.25" customHeight="1">
      <c r="A353" s="218"/>
      <c r="B353" s="307"/>
      <c r="C353" s="300"/>
      <c r="D353" s="298"/>
      <c r="E353" s="502" t="s">
        <v>741</v>
      </c>
      <c r="F353" s="502" t="s">
        <v>741</v>
      </c>
      <c r="G353" s="502" t="s">
        <v>741</v>
      </c>
      <c r="H353" s="502" t="s">
        <v>741</v>
      </c>
      <c r="I353" s="307"/>
      <c r="J353" s="299">
        <v>180.17599999999999</v>
      </c>
      <c r="K353" s="503"/>
      <c r="L353" s="504"/>
      <c r="M353" s="505"/>
      <c r="N353" s="506"/>
      <c r="O353" s="506"/>
      <c r="P353" s="506"/>
      <c r="Q353" s="308"/>
      <c r="R353" s="292"/>
      <c r="S353" s="278"/>
      <c r="T353" s="279" t="s">
        <v>1515</v>
      </c>
      <c r="W353" s="280">
        <v>0</v>
      </c>
      <c r="X353" s="280">
        <f t="shared" si="43"/>
        <v>0</v>
      </c>
      <c r="Y353" s="280">
        <v>0</v>
      </c>
      <c r="Z353" s="281">
        <f t="shared" si="44"/>
        <v>0</v>
      </c>
      <c r="AO353" s="223" t="s">
        <v>1582</v>
      </c>
      <c r="AQ353" s="223" t="s">
        <v>1578</v>
      </c>
      <c r="AR353" s="223" t="s">
        <v>1536</v>
      </c>
      <c r="AV353" s="223" t="s">
        <v>1577</v>
      </c>
      <c r="BB353" s="251">
        <f t="shared" si="45"/>
        <v>6316.4845999999998</v>
      </c>
      <c r="BC353" s="251">
        <f t="shared" si="46"/>
        <v>0</v>
      </c>
      <c r="BD353" s="251">
        <f t="shared" si="47"/>
        <v>0</v>
      </c>
      <c r="BE353" s="251">
        <f t="shared" si="48"/>
        <v>0</v>
      </c>
      <c r="BF353" s="251">
        <f t="shared" si="49"/>
        <v>0</v>
      </c>
      <c r="BG353" s="223" t="s">
        <v>1501</v>
      </c>
      <c r="BH353" s="251">
        <f t="shared" si="50"/>
        <v>6316.48</v>
      </c>
      <c r="BI353" s="223" t="s">
        <v>1582</v>
      </c>
      <c r="BJ353" s="223" t="s">
        <v>1748</v>
      </c>
    </row>
    <row r="354" spans="1:62" s="217" customFormat="1" ht="17.25" customHeight="1">
      <c r="A354" s="218"/>
      <c r="B354" s="307"/>
      <c r="C354" s="300"/>
      <c r="D354" s="298"/>
      <c r="E354" s="502" t="s">
        <v>72</v>
      </c>
      <c r="F354" s="502" t="s">
        <v>741</v>
      </c>
      <c r="G354" s="502" t="s">
        <v>741</v>
      </c>
      <c r="H354" s="502" t="s">
        <v>741</v>
      </c>
      <c r="I354" s="307"/>
      <c r="J354" s="299"/>
      <c r="K354" s="503"/>
      <c r="L354" s="504"/>
      <c r="M354" s="505"/>
      <c r="N354" s="506"/>
      <c r="O354" s="506"/>
      <c r="P354" s="506"/>
      <c r="Q354" s="308"/>
      <c r="R354" s="292"/>
      <c r="S354" s="278"/>
      <c r="T354" s="279" t="s">
        <v>1515</v>
      </c>
      <c r="W354" s="280">
        <v>0</v>
      </c>
      <c r="X354" s="280">
        <f t="shared" si="43"/>
        <v>0</v>
      </c>
      <c r="Y354" s="280">
        <v>0</v>
      </c>
      <c r="Z354" s="281">
        <f t="shared" si="44"/>
        <v>0</v>
      </c>
      <c r="AO354" s="223" t="s">
        <v>1582</v>
      </c>
      <c r="AQ354" s="223" t="s">
        <v>1578</v>
      </c>
      <c r="AR354" s="223" t="s">
        <v>1536</v>
      </c>
      <c r="AV354" s="223" t="s">
        <v>1577</v>
      </c>
      <c r="BB354" s="251">
        <f t="shared" si="45"/>
        <v>6316.4845999999998</v>
      </c>
      <c r="BC354" s="251">
        <f t="shared" si="46"/>
        <v>0</v>
      </c>
      <c r="BD354" s="251">
        <f t="shared" si="47"/>
        <v>0</v>
      </c>
      <c r="BE354" s="251">
        <f t="shared" si="48"/>
        <v>0</v>
      </c>
      <c r="BF354" s="251">
        <f t="shared" si="49"/>
        <v>0</v>
      </c>
      <c r="BG354" s="223" t="s">
        <v>1501</v>
      </c>
      <c r="BH354" s="251">
        <f t="shared" si="50"/>
        <v>6316.48</v>
      </c>
      <c r="BI354" s="223" t="s">
        <v>1582</v>
      </c>
      <c r="BJ354" s="223" t="s">
        <v>1748</v>
      </c>
    </row>
    <row r="355" spans="1:62" s="265" customFormat="1" ht="21" customHeight="1">
      <c r="A355" s="264"/>
      <c r="C355" s="272" t="s">
        <v>73</v>
      </c>
      <c r="K355" s="338"/>
      <c r="L355" s="338"/>
      <c r="M355" s="447">
        <f>M356+M358</f>
        <v>55664.551999999996</v>
      </c>
      <c r="N355" s="448"/>
      <c r="O355" s="448"/>
      <c r="P355" s="448"/>
      <c r="R355" s="264"/>
      <c r="S355" s="267"/>
      <c r="V355" s="268">
        <f>SUM($V$113:$V$182)</f>
        <v>0</v>
      </c>
      <c r="X355" s="268">
        <f>SUM($X$113:$X$182)</f>
        <v>0</v>
      </c>
      <c r="Z355" s="269">
        <f>SUM($Z$113:$Z$182)</f>
        <v>0</v>
      </c>
      <c r="AO355" s="270" t="s">
        <v>1536</v>
      </c>
      <c r="AQ355" s="270" t="s">
        <v>1530</v>
      </c>
      <c r="AR355" s="270" t="s">
        <v>1501</v>
      </c>
      <c r="AV355" s="270" t="s">
        <v>1577</v>
      </c>
      <c r="BH355" s="271">
        <f>SUM($BH$113:$BH$182)</f>
        <v>6316.48</v>
      </c>
    </row>
    <row r="356" spans="1:62" s="217" customFormat="1" ht="30" customHeight="1">
      <c r="A356" s="218"/>
      <c r="B356" s="275">
        <v>49</v>
      </c>
      <c r="C356" s="288" t="s">
        <v>1578</v>
      </c>
      <c r="D356" s="283" t="s">
        <v>74</v>
      </c>
      <c r="E356" s="494" t="s">
        <v>76</v>
      </c>
      <c r="F356" s="495" t="s">
        <v>76</v>
      </c>
      <c r="G356" s="495" t="s">
        <v>76</v>
      </c>
      <c r="H356" s="496" t="s">
        <v>76</v>
      </c>
      <c r="I356" s="275" t="s">
        <v>1632</v>
      </c>
      <c r="J356" s="284">
        <v>174.3</v>
      </c>
      <c r="K356" s="512">
        <v>173.84</v>
      </c>
      <c r="L356" s="513"/>
      <c r="M356" s="499">
        <f>J356*K356</f>
        <v>30300.312000000002</v>
      </c>
      <c r="N356" s="500"/>
      <c r="O356" s="500"/>
      <c r="P356" s="501"/>
      <c r="Q356" s="99" t="s">
        <v>1595</v>
      </c>
      <c r="R356" s="218"/>
      <c r="S356" s="278"/>
      <c r="T356" s="279" t="s">
        <v>1515</v>
      </c>
      <c r="W356" s="280">
        <v>0</v>
      </c>
      <c r="X356" s="280">
        <f t="shared" si="43"/>
        <v>0</v>
      </c>
      <c r="Y356" s="280">
        <v>0</v>
      </c>
      <c r="Z356" s="281">
        <f t="shared" si="44"/>
        <v>0</v>
      </c>
      <c r="AO356" s="223" t="s">
        <v>1582</v>
      </c>
      <c r="AQ356" s="223" t="s">
        <v>1578</v>
      </c>
      <c r="AR356" s="223" t="s">
        <v>1536</v>
      </c>
      <c r="AV356" s="223" t="s">
        <v>1577</v>
      </c>
      <c r="BB356" s="251">
        <f t="shared" si="45"/>
        <v>6316.4845999999998</v>
      </c>
      <c r="BC356" s="251">
        <f t="shared" si="46"/>
        <v>0</v>
      </c>
      <c r="BD356" s="251">
        <f t="shared" si="47"/>
        <v>0</v>
      </c>
      <c r="BE356" s="251">
        <f t="shared" si="48"/>
        <v>0</v>
      </c>
      <c r="BF356" s="251">
        <f t="shared" si="49"/>
        <v>0</v>
      </c>
      <c r="BG356" s="223" t="s">
        <v>1501</v>
      </c>
      <c r="BH356" s="251">
        <f t="shared" si="50"/>
        <v>6316.48</v>
      </c>
      <c r="BI356" s="223" t="s">
        <v>1582</v>
      </c>
      <c r="BJ356" s="223" t="s">
        <v>1748</v>
      </c>
    </row>
    <row r="357" spans="1:62" s="217" customFormat="1" ht="17.25" customHeight="1">
      <c r="A357" s="218"/>
      <c r="B357" s="307"/>
      <c r="C357" s="300"/>
      <c r="D357" s="298" t="s">
        <v>719</v>
      </c>
      <c r="E357" s="509" t="s">
        <v>77</v>
      </c>
      <c r="F357" s="509" t="s">
        <v>77</v>
      </c>
      <c r="G357" s="509" t="s">
        <v>77</v>
      </c>
      <c r="H357" s="509" t="s">
        <v>77</v>
      </c>
      <c r="I357" s="307"/>
      <c r="J357" s="299"/>
      <c r="K357" s="503"/>
      <c r="L357" s="504"/>
      <c r="M357" s="505"/>
      <c r="N357" s="506"/>
      <c r="O357" s="506"/>
      <c r="P357" s="506"/>
      <c r="Q357" s="308"/>
      <c r="R357" s="292"/>
      <c r="S357" s="278"/>
      <c r="T357" s="279" t="s">
        <v>1515</v>
      </c>
      <c r="W357" s="280">
        <v>0</v>
      </c>
      <c r="X357" s="280">
        <f t="shared" si="43"/>
        <v>0</v>
      </c>
      <c r="Y357" s="280">
        <v>0</v>
      </c>
      <c r="Z357" s="281">
        <f t="shared" si="44"/>
        <v>0</v>
      </c>
      <c r="AO357" s="223" t="s">
        <v>1582</v>
      </c>
      <c r="AQ357" s="223" t="s">
        <v>1578</v>
      </c>
      <c r="AR357" s="223" t="s">
        <v>1536</v>
      </c>
      <c r="AV357" s="223" t="s">
        <v>1577</v>
      </c>
      <c r="BB357" s="251">
        <f t="shared" si="45"/>
        <v>6316.4845999999998</v>
      </c>
      <c r="BC357" s="251">
        <f t="shared" si="46"/>
        <v>0</v>
      </c>
      <c r="BD357" s="251">
        <f t="shared" si="47"/>
        <v>0</v>
      </c>
      <c r="BE357" s="251">
        <f t="shared" si="48"/>
        <v>0</v>
      </c>
      <c r="BF357" s="251">
        <f t="shared" si="49"/>
        <v>0</v>
      </c>
      <c r="BG357" s="223" t="s">
        <v>1501</v>
      </c>
      <c r="BH357" s="251">
        <f t="shared" si="50"/>
        <v>6316.48</v>
      </c>
      <c r="BI357" s="223" t="s">
        <v>1582</v>
      </c>
      <c r="BJ357" s="223" t="s">
        <v>1748</v>
      </c>
    </row>
    <row r="358" spans="1:62" s="217" customFormat="1" ht="30" customHeight="1">
      <c r="A358" s="218"/>
      <c r="B358" s="275">
        <v>50</v>
      </c>
      <c r="C358" s="288" t="s">
        <v>1578</v>
      </c>
      <c r="D358" s="283" t="s">
        <v>75</v>
      </c>
      <c r="E358" s="494" t="s">
        <v>78</v>
      </c>
      <c r="F358" s="495" t="s">
        <v>78</v>
      </c>
      <c r="G358" s="495" t="s">
        <v>78</v>
      </c>
      <c r="H358" s="496" t="s">
        <v>78</v>
      </c>
      <c r="I358" s="275" t="s">
        <v>1632</v>
      </c>
      <c r="J358" s="284">
        <v>148</v>
      </c>
      <c r="K358" s="512">
        <v>171.38</v>
      </c>
      <c r="L358" s="513"/>
      <c r="M358" s="499">
        <f>J358*K358</f>
        <v>25364.239999999998</v>
      </c>
      <c r="N358" s="500"/>
      <c r="O358" s="500"/>
      <c r="P358" s="501"/>
      <c r="Q358" s="99" t="s">
        <v>1595</v>
      </c>
      <c r="R358" s="218"/>
      <c r="S358" s="278"/>
      <c r="T358" s="279" t="s">
        <v>1515</v>
      </c>
      <c r="W358" s="280">
        <v>0</v>
      </c>
      <c r="X358" s="280">
        <f t="shared" si="43"/>
        <v>0</v>
      </c>
      <c r="Y358" s="280">
        <v>0</v>
      </c>
      <c r="Z358" s="281">
        <f t="shared" si="44"/>
        <v>0</v>
      </c>
      <c r="AO358" s="223" t="s">
        <v>1582</v>
      </c>
      <c r="AQ358" s="223" t="s">
        <v>1578</v>
      </c>
      <c r="AR358" s="223" t="s">
        <v>1536</v>
      </c>
      <c r="AV358" s="223" t="s">
        <v>1577</v>
      </c>
      <c r="BB358" s="251">
        <f t="shared" si="45"/>
        <v>6316.4845999999998</v>
      </c>
      <c r="BC358" s="251">
        <f t="shared" si="46"/>
        <v>0</v>
      </c>
      <c r="BD358" s="251">
        <f t="shared" si="47"/>
        <v>0</v>
      </c>
      <c r="BE358" s="251">
        <f t="shared" si="48"/>
        <v>0</v>
      </c>
      <c r="BF358" s="251">
        <f t="shared" si="49"/>
        <v>0</v>
      </c>
      <c r="BG358" s="223" t="s">
        <v>1501</v>
      </c>
      <c r="BH358" s="251">
        <f t="shared" si="50"/>
        <v>6316.48</v>
      </c>
      <c r="BI358" s="223" t="s">
        <v>1582</v>
      </c>
      <c r="BJ358" s="223" t="s">
        <v>1748</v>
      </c>
    </row>
    <row r="359" spans="1:62" s="217" customFormat="1" ht="17.25" customHeight="1">
      <c r="A359" s="218"/>
      <c r="B359" s="307"/>
      <c r="C359" s="300"/>
      <c r="D359" s="298"/>
      <c r="E359" s="508" t="s">
        <v>79</v>
      </c>
      <c r="F359" s="508" t="s">
        <v>79</v>
      </c>
      <c r="G359" s="508" t="s">
        <v>79</v>
      </c>
      <c r="H359" s="508" t="s">
        <v>79</v>
      </c>
      <c r="I359" s="307"/>
      <c r="J359" s="299"/>
      <c r="K359" s="503"/>
      <c r="L359" s="504"/>
      <c r="M359" s="505"/>
      <c r="N359" s="506"/>
      <c r="O359" s="506"/>
      <c r="P359" s="506"/>
      <c r="Q359" s="308"/>
      <c r="R359" s="292"/>
      <c r="S359" s="278"/>
      <c r="T359" s="279" t="s">
        <v>1515</v>
      </c>
      <c r="W359" s="280">
        <v>0</v>
      </c>
      <c r="X359" s="280">
        <f t="shared" si="43"/>
        <v>0</v>
      </c>
      <c r="Y359" s="280">
        <v>0</v>
      </c>
      <c r="Z359" s="281">
        <f t="shared" si="44"/>
        <v>0</v>
      </c>
      <c r="AO359" s="223" t="s">
        <v>1582</v>
      </c>
      <c r="AQ359" s="223" t="s">
        <v>1578</v>
      </c>
      <c r="AR359" s="223" t="s">
        <v>1536</v>
      </c>
      <c r="AV359" s="223" t="s">
        <v>1577</v>
      </c>
      <c r="BB359" s="251">
        <f t="shared" si="45"/>
        <v>6316.4845999999998</v>
      </c>
      <c r="BC359" s="251">
        <f t="shared" si="46"/>
        <v>0</v>
      </c>
      <c r="BD359" s="251">
        <f t="shared" si="47"/>
        <v>0</v>
      </c>
      <c r="BE359" s="251">
        <f t="shared" si="48"/>
        <v>0</v>
      </c>
      <c r="BF359" s="251">
        <f t="shared" si="49"/>
        <v>0</v>
      </c>
      <c r="BG359" s="223" t="s">
        <v>1501</v>
      </c>
      <c r="BH359" s="251">
        <f t="shared" si="50"/>
        <v>6316.48</v>
      </c>
      <c r="BI359" s="223" t="s">
        <v>1582</v>
      </c>
      <c r="BJ359" s="223" t="s">
        <v>1748</v>
      </c>
    </row>
    <row r="360" spans="1:62" s="265" customFormat="1" ht="21" customHeight="1">
      <c r="A360" s="264"/>
      <c r="C360" s="272" t="s">
        <v>80</v>
      </c>
      <c r="K360" s="338"/>
      <c r="L360" s="338"/>
      <c r="M360" s="447">
        <f>M361+M373+M385</f>
        <v>9192.9396399999987</v>
      </c>
      <c r="N360" s="448"/>
      <c r="O360" s="448"/>
      <c r="P360" s="448"/>
      <c r="R360" s="264"/>
      <c r="S360" s="267"/>
      <c r="V360" s="268">
        <f>SUM($V$113:$V$182)</f>
        <v>0</v>
      </c>
      <c r="X360" s="268">
        <f>SUM($X$113:$X$182)</f>
        <v>0</v>
      </c>
      <c r="Z360" s="269">
        <f>SUM($Z$113:$Z$182)</f>
        <v>0</v>
      </c>
      <c r="AO360" s="270" t="s">
        <v>1536</v>
      </c>
      <c r="AQ360" s="270" t="s">
        <v>1530</v>
      </c>
      <c r="AR360" s="270" t="s">
        <v>1501</v>
      </c>
      <c r="AV360" s="270" t="s">
        <v>1577</v>
      </c>
      <c r="BH360" s="271">
        <f>SUM($BH$113:$BH$182)</f>
        <v>6316.48</v>
      </c>
    </row>
    <row r="361" spans="1:62" s="217" customFormat="1" ht="30" customHeight="1">
      <c r="A361" s="218"/>
      <c r="B361" s="275">
        <v>51</v>
      </c>
      <c r="C361" s="288" t="s">
        <v>1578</v>
      </c>
      <c r="D361" s="283" t="s">
        <v>81</v>
      </c>
      <c r="E361" s="494" t="s">
        <v>82</v>
      </c>
      <c r="F361" s="495" t="s">
        <v>64</v>
      </c>
      <c r="G361" s="495" t="s">
        <v>64</v>
      </c>
      <c r="H361" s="496" t="s">
        <v>64</v>
      </c>
      <c r="I361" s="275" t="s">
        <v>2077</v>
      </c>
      <c r="J361" s="284">
        <v>3.01</v>
      </c>
      <c r="K361" s="512">
        <v>1559.6399999999999</v>
      </c>
      <c r="L361" s="513"/>
      <c r="M361" s="499">
        <f>J361*K361</f>
        <v>4694.5163999999995</v>
      </c>
      <c r="N361" s="500"/>
      <c r="O361" s="500"/>
      <c r="P361" s="501"/>
      <c r="Q361" s="99" t="s">
        <v>1595</v>
      </c>
      <c r="R361" s="218"/>
      <c r="S361" s="278"/>
      <c r="T361" s="279" t="s">
        <v>1515</v>
      </c>
      <c r="W361" s="280">
        <v>0</v>
      </c>
      <c r="X361" s="280">
        <f t="shared" si="43"/>
        <v>0</v>
      </c>
      <c r="Y361" s="280">
        <v>0</v>
      </c>
      <c r="Z361" s="281">
        <f t="shared" si="44"/>
        <v>0</v>
      </c>
      <c r="AO361" s="223" t="s">
        <v>1582</v>
      </c>
      <c r="AQ361" s="223" t="s">
        <v>1578</v>
      </c>
      <c r="AR361" s="223" t="s">
        <v>1536</v>
      </c>
      <c r="AV361" s="223" t="s">
        <v>1577</v>
      </c>
      <c r="BB361" s="251">
        <f t="shared" si="45"/>
        <v>6316.4845999999998</v>
      </c>
      <c r="BC361" s="251">
        <f t="shared" si="46"/>
        <v>0</v>
      </c>
      <c r="BD361" s="251">
        <f t="shared" si="47"/>
        <v>0</v>
      </c>
      <c r="BE361" s="251">
        <f t="shared" si="48"/>
        <v>0</v>
      </c>
      <c r="BF361" s="251">
        <f t="shared" si="49"/>
        <v>0</v>
      </c>
      <c r="BG361" s="223" t="s">
        <v>1501</v>
      </c>
      <c r="BH361" s="251">
        <f t="shared" si="50"/>
        <v>6316.48</v>
      </c>
      <c r="BI361" s="223" t="s">
        <v>1582</v>
      </c>
      <c r="BJ361" s="223" t="s">
        <v>1748</v>
      </c>
    </row>
    <row r="362" spans="1:62" s="217" customFormat="1" ht="17.25" customHeight="1">
      <c r="A362" s="218"/>
      <c r="B362" s="307"/>
      <c r="C362" s="300"/>
      <c r="D362" s="298"/>
      <c r="E362" s="508" t="s">
        <v>83</v>
      </c>
      <c r="F362" s="508" t="s">
        <v>83</v>
      </c>
      <c r="G362" s="508" t="s">
        <v>83</v>
      </c>
      <c r="H362" s="508" t="s">
        <v>83</v>
      </c>
      <c r="I362" s="307"/>
      <c r="J362" s="299"/>
      <c r="K362" s="503"/>
      <c r="L362" s="504"/>
      <c r="M362" s="505"/>
      <c r="N362" s="506"/>
      <c r="O362" s="506"/>
      <c r="P362" s="506"/>
      <c r="Q362" s="308"/>
      <c r="R362" s="292"/>
      <c r="S362" s="278"/>
      <c r="T362" s="279" t="s">
        <v>1515</v>
      </c>
      <c r="W362" s="280">
        <v>0</v>
      </c>
      <c r="X362" s="280">
        <f t="shared" si="43"/>
        <v>0</v>
      </c>
      <c r="Y362" s="280">
        <v>0</v>
      </c>
      <c r="Z362" s="281">
        <f t="shared" si="44"/>
        <v>0</v>
      </c>
      <c r="AO362" s="223" t="s">
        <v>1582</v>
      </c>
      <c r="AQ362" s="223" t="s">
        <v>1578</v>
      </c>
      <c r="AR362" s="223" t="s">
        <v>1536</v>
      </c>
      <c r="AV362" s="223" t="s">
        <v>1577</v>
      </c>
      <c r="BB362" s="251">
        <f t="shared" si="45"/>
        <v>6316.4845999999998</v>
      </c>
      <c r="BC362" s="251">
        <f t="shared" si="46"/>
        <v>0</v>
      </c>
      <c r="BD362" s="251">
        <f t="shared" si="47"/>
        <v>0</v>
      </c>
      <c r="BE362" s="251">
        <f t="shared" si="48"/>
        <v>0</v>
      </c>
      <c r="BF362" s="251">
        <f t="shared" si="49"/>
        <v>0</v>
      </c>
      <c r="BG362" s="223" t="s">
        <v>1501</v>
      </c>
      <c r="BH362" s="251">
        <f t="shared" si="50"/>
        <v>6316.48</v>
      </c>
      <c r="BI362" s="223" t="s">
        <v>1582</v>
      </c>
      <c r="BJ362" s="223" t="s">
        <v>1748</v>
      </c>
    </row>
    <row r="363" spans="1:62" s="217" customFormat="1" ht="17.25" customHeight="1">
      <c r="A363" s="218"/>
      <c r="B363" s="307"/>
      <c r="C363" s="300"/>
      <c r="D363" s="298"/>
      <c r="E363" s="502" t="s">
        <v>84</v>
      </c>
      <c r="F363" s="502" t="s">
        <v>84</v>
      </c>
      <c r="G363" s="502" t="s">
        <v>84</v>
      </c>
      <c r="H363" s="502" t="s">
        <v>84</v>
      </c>
      <c r="I363" s="307"/>
      <c r="J363" s="299">
        <v>1.95</v>
      </c>
      <c r="K363" s="503"/>
      <c r="L363" s="504"/>
      <c r="M363" s="505"/>
      <c r="N363" s="506"/>
      <c r="O363" s="506"/>
      <c r="P363" s="506"/>
      <c r="Q363" s="308"/>
      <c r="R363" s="292"/>
      <c r="S363" s="278"/>
      <c r="T363" s="279" t="s">
        <v>1515</v>
      </c>
      <c r="W363" s="280">
        <v>0</v>
      </c>
      <c r="X363" s="280">
        <f t="shared" si="43"/>
        <v>0</v>
      </c>
      <c r="Y363" s="280">
        <v>0</v>
      </c>
      <c r="Z363" s="281">
        <f t="shared" si="44"/>
        <v>0</v>
      </c>
      <c r="AO363" s="223" t="s">
        <v>1582</v>
      </c>
      <c r="AQ363" s="223" t="s">
        <v>1578</v>
      </c>
      <c r="AR363" s="223" t="s">
        <v>1536</v>
      </c>
      <c r="AV363" s="223" t="s">
        <v>1577</v>
      </c>
      <c r="BB363" s="251">
        <f t="shared" si="45"/>
        <v>6316.4845999999998</v>
      </c>
      <c r="BC363" s="251">
        <f t="shared" si="46"/>
        <v>0</v>
      </c>
      <c r="BD363" s="251">
        <f t="shared" si="47"/>
        <v>0</v>
      </c>
      <c r="BE363" s="251">
        <f t="shared" si="48"/>
        <v>0</v>
      </c>
      <c r="BF363" s="251">
        <f t="shared" si="49"/>
        <v>0</v>
      </c>
      <c r="BG363" s="223" t="s">
        <v>1501</v>
      </c>
      <c r="BH363" s="251">
        <f t="shared" si="50"/>
        <v>6316.48</v>
      </c>
      <c r="BI363" s="223" t="s">
        <v>1582</v>
      </c>
      <c r="BJ363" s="223" t="s">
        <v>1748</v>
      </c>
    </row>
    <row r="364" spans="1:62" s="217" customFormat="1" ht="17.25" customHeight="1">
      <c r="A364" s="218"/>
      <c r="B364" s="307"/>
      <c r="C364" s="300"/>
      <c r="D364" s="298"/>
      <c r="E364" s="502" t="s">
        <v>85</v>
      </c>
      <c r="F364" s="502" t="s">
        <v>85</v>
      </c>
      <c r="G364" s="502" t="s">
        <v>85</v>
      </c>
      <c r="H364" s="502" t="s">
        <v>85</v>
      </c>
      <c r="I364" s="307"/>
      <c r="J364" s="299">
        <v>1.92</v>
      </c>
      <c r="K364" s="503"/>
      <c r="L364" s="504"/>
      <c r="M364" s="505"/>
      <c r="N364" s="506"/>
      <c r="O364" s="506"/>
      <c r="P364" s="506"/>
      <c r="Q364" s="308"/>
      <c r="R364" s="292"/>
      <c r="S364" s="278"/>
      <c r="T364" s="279" t="s">
        <v>1515</v>
      </c>
      <c r="W364" s="280">
        <v>0</v>
      </c>
      <c r="X364" s="280">
        <f t="shared" si="43"/>
        <v>0</v>
      </c>
      <c r="Y364" s="280">
        <v>0</v>
      </c>
      <c r="Z364" s="281">
        <f t="shared" si="44"/>
        <v>0</v>
      </c>
      <c r="AO364" s="223" t="s">
        <v>1582</v>
      </c>
      <c r="AQ364" s="223" t="s">
        <v>1578</v>
      </c>
      <c r="AR364" s="223" t="s">
        <v>1536</v>
      </c>
      <c r="AV364" s="223" t="s">
        <v>1577</v>
      </c>
      <c r="BB364" s="251">
        <f t="shared" si="45"/>
        <v>6316.4845999999998</v>
      </c>
      <c r="BC364" s="251">
        <f t="shared" si="46"/>
        <v>0</v>
      </c>
      <c r="BD364" s="251">
        <f t="shared" si="47"/>
        <v>0</v>
      </c>
      <c r="BE364" s="251">
        <f t="shared" si="48"/>
        <v>0</v>
      </c>
      <c r="BF364" s="251">
        <f t="shared" si="49"/>
        <v>0</v>
      </c>
      <c r="BG364" s="223" t="s">
        <v>1501</v>
      </c>
      <c r="BH364" s="251">
        <f t="shared" si="50"/>
        <v>6316.48</v>
      </c>
      <c r="BI364" s="223" t="s">
        <v>1582</v>
      </c>
      <c r="BJ364" s="223" t="s">
        <v>1748</v>
      </c>
    </row>
    <row r="365" spans="1:62" s="217" customFormat="1" ht="17.25" customHeight="1">
      <c r="A365" s="218"/>
      <c r="B365" s="307"/>
      <c r="C365" s="300"/>
      <c r="D365" s="298"/>
      <c r="E365" s="502" t="s">
        <v>86</v>
      </c>
      <c r="F365" s="502" t="s">
        <v>86</v>
      </c>
      <c r="G365" s="502" t="s">
        <v>86</v>
      </c>
      <c r="H365" s="502" t="s">
        <v>86</v>
      </c>
      <c r="I365" s="307"/>
      <c r="J365" s="299">
        <v>1.69</v>
      </c>
      <c r="K365" s="503"/>
      <c r="L365" s="504"/>
      <c r="M365" s="505"/>
      <c r="N365" s="506"/>
      <c r="O365" s="506"/>
      <c r="P365" s="506"/>
      <c r="Q365" s="308"/>
      <c r="R365" s="292"/>
      <c r="S365" s="278"/>
      <c r="T365" s="279" t="s">
        <v>1515</v>
      </c>
      <c r="W365" s="280">
        <v>0</v>
      </c>
      <c r="X365" s="280">
        <f t="shared" si="43"/>
        <v>0</v>
      </c>
      <c r="Y365" s="280">
        <v>0</v>
      </c>
      <c r="Z365" s="281">
        <f t="shared" si="44"/>
        <v>0</v>
      </c>
      <c r="AO365" s="223" t="s">
        <v>1582</v>
      </c>
      <c r="AQ365" s="223" t="s">
        <v>1578</v>
      </c>
      <c r="AR365" s="223" t="s">
        <v>1536</v>
      </c>
      <c r="AV365" s="223" t="s">
        <v>1577</v>
      </c>
      <c r="BB365" s="251">
        <f t="shared" si="45"/>
        <v>6316.4845999999998</v>
      </c>
      <c r="BC365" s="251">
        <f t="shared" si="46"/>
        <v>0</v>
      </c>
      <c r="BD365" s="251">
        <f t="shared" si="47"/>
        <v>0</v>
      </c>
      <c r="BE365" s="251">
        <f t="shared" si="48"/>
        <v>0</v>
      </c>
      <c r="BF365" s="251">
        <f t="shared" si="49"/>
        <v>0</v>
      </c>
      <c r="BG365" s="223" t="s">
        <v>1501</v>
      </c>
      <c r="BH365" s="251">
        <f t="shared" si="50"/>
        <v>6316.48</v>
      </c>
      <c r="BI365" s="223" t="s">
        <v>1582</v>
      </c>
      <c r="BJ365" s="223" t="s">
        <v>1748</v>
      </c>
    </row>
    <row r="366" spans="1:62" s="217" customFormat="1" ht="17.25" customHeight="1">
      <c r="A366" s="218"/>
      <c r="B366" s="307"/>
      <c r="C366" s="300"/>
      <c r="D366" s="298"/>
      <c r="E366" s="502" t="s">
        <v>87</v>
      </c>
      <c r="F366" s="502" t="s">
        <v>87</v>
      </c>
      <c r="G366" s="502" t="s">
        <v>87</v>
      </c>
      <c r="H366" s="502" t="s">
        <v>87</v>
      </c>
      <c r="I366" s="307"/>
      <c r="J366" s="299">
        <v>9.1</v>
      </c>
      <c r="K366" s="503"/>
      <c r="L366" s="504"/>
      <c r="M366" s="505"/>
      <c r="N366" s="506"/>
      <c r="O366" s="506"/>
      <c r="P366" s="506"/>
      <c r="Q366" s="308"/>
      <c r="R366" s="292"/>
      <c r="S366" s="278"/>
      <c r="T366" s="279" t="s">
        <v>1515</v>
      </c>
      <c r="W366" s="280">
        <v>0</v>
      </c>
      <c r="X366" s="280">
        <f t="shared" si="43"/>
        <v>0</v>
      </c>
      <c r="Y366" s="280">
        <v>0</v>
      </c>
      <c r="Z366" s="281">
        <f t="shared" si="44"/>
        <v>0</v>
      </c>
      <c r="AO366" s="223" t="s">
        <v>1582</v>
      </c>
      <c r="AQ366" s="223" t="s">
        <v>1578</v>
      </c>
      <c r="AR366" s="223" t="s">
        <v>1536</v>
      </c>
      <c r="AV366" s="223" t="s">
        <v>1577</v>
      </c>
      <c r="BB366" s="251">
        <f t="shared" si="45"/>
        <v>6316.4845999999998</v>
      </c>
      <c r="BC366" s="251">
        <f t="shared" si="46"/>
        <v>0</v>
      </c>
      <c r="BD366" s="251">
        <f t="shared" si="47"/>
        <v>0</v>
      </c>
      <c r="BE366" s="251">
        <f t="shared" si="48"/>
        <v>0</v>
      </c>
      <c r="BF366" s="251">
        <f t="shared" si="49"/>
        <v>0</v>
      </c>
      <c r="BG366" s="223" t="s">
        <v>1501</v>
      </c>
      <c r="BH366" s="251">
        <f t="shared" si="50"/>
        <v>6316.48</v>
      </c>
      <c r="BI366" s="223" t="s">
        <v>1582</v>
      </c>
      <c r="BJ366" s="223" t="s">
        <v>1748</v>
      </c>
    </row>
    <row r="367" spans="1:62" s="217" customFormat="1" ht="17.25" customHeight="1">
      <c r="A367" s="218"/>
      <c r="B367" s="307"/>
      <c r="C367" s="300"/>
      <c r="D367" s="298"/>
      <c r="E367" s="502" t="s">
        <v>88</v>
      </c>
      <c r="F367" s="502" t="s">
        <v>88</v>
      </c>
      <c r="G367" s="502" t="s">
        <v>88</v>
      </c>
      <c r="H367" s="502" t="s">
        <v>88</v>
      </c>
      <c r="I367" s="307"/>
      <c r="J367" s="299">
        <v>1.96</v>
      </c>
      <c r="K367" s="503"/>
      <c r="L367" s="504"/>
      <c r="M367" s="505"/>
      <c r="N367" s="506"/>
      <c r="O367" s="506"/>
      <c r="P367" s="506"/>
      <c r="Q367" s="308"/>
      <c r="R367" s="292"/>
      <c r="S367" s="278"/>
      <c r="T367" s="279" t="s">
        <v>1515</v>
      </c>
      <c r="W367" s="280">
        <v>0</v>
      </c>
      <c r="X367" s="280">
        <f t="shared" si="43"/>
        <v>0</v>
      </c>
      <c r="Y367" s="280">
        <v>0</v>
      </c>
      <c r="Z367" s="281">
        <f t="shared" si="44"/>
        <v>0</v>
      </c>
      <c r="AO367" s="223" t="s">
        <v>1582</v>
      </c>
      <c r="AQ367" s="223" t="s">
        <v>1578</v>
      </c>
      <c r="AR367" s="223" t="s">
        <v>1536</v>
      </c>
      <c r="AV367" s="223" t="s">
        <v>1577</v>
      </c>
      <c r="BB367" s="251">
        <f t="shared" si="45"/>
        <v>6316.4845999999998</v>
      </c>
      <c r="BC367" s="251">
        <f t="shared" si="46"/>
        <v>0</v>
      </c>
      <c r="BD367" s="251">
        <f t="shared" si="47"/>
        <v>0</v>
      </c>
      <c r="BE367" s="251">
        <f t="shared" si="48"/>
        <v>0</v>
      </c>
      <c r="BF367" s="251">
        <f t="shared" si="49"/>
        <v>0</v>
      </c>
      <c r="BG367" s="223" t="s">
        <v>1501</v>
      </c>
      <c r="BH367" s="251">
        <f t="shared" si="50"/>
        <v>6316.48</v>
      </c>
      <c r="BI367" s="223" t="s">
        <v>1582</v>
      </c>
      <c r="BJ367" s="223" t="s">
        <v>1748</v>
      </c>
    </row>
    <row r="368" spans="1:62" s="217" customFormat="1" ht="17.25" customHeight="1">
      <c r="A368" s="218"/>
      <c r="B368" s="307"/>
      <c r="C368" s="300"/>
      <c r="D368" s="298"/>
      <c r="E368" s="502" t="s">
        <v>89</v>
      </c>
      <c r="F368" s="502" t="s">
        <v>89</v>
      </c>
      <c r="G368" s="502" t="s">
        <v>89</v>
      </c>
      <c r="H368" s="502" t="s">
        <v>89</v>
      </c>
      <c r="I368" s="307"/>
      <c r="J368" s="299">
        <v>2.52</v>
      </c>
      <c r="K368" s="503"/>
      <c r="L368" s="504"/>
      <c r="M368" s="505"/>
      <c r="N368" s="506"/>
      <c r="O368" s="506"/>
      <c r="P368" s="506"/>
      <c r="Q368" s="308"/>
      <c r="R368" s="292"/>
      <c r="S368" s="278"/>
      <c r="T368" s="279" t="s">
        <v>1515</v>
      </c>
      <c r="W368" s="280">
        <v>0</v>
      </c>
      <c r="X368" s="280">
        <f t="shared" si="43"/>
        <v>0</v>
      </c>
      <c r="Y368" s="280">
        <v>0</v>
      </c>
      <c r="Z368" s="281">
        <f t="shared" si="44"/>
        <v>0</v>
      </c>
      <c r="AO368" s="223" t="s">
        <v>1582</v>
      </c>
      <c r="AQ368" s="223" t="s">
        <v>1578</v>
      </c>
      <c r="AR368" s="223" t="s">
        <v>1536</v>
      </c>
      <c r="AV368" s="223" t="s">
        <v>1577</v>
      </c>
      <c r="BB368" s="251">
        <f t="shared" si="45"/>
        <v>6316.4845999999998</v>
      </c>
      <c r="BC368" s="251">
        <f t="shared" si="46"/>
        <v>0</v>
      </c>
      <c r="BD368" s="251">
        <f t="shared" si="47"/>
        <v>0</v>
      </c>
      <c r="BE368" s="251">
        <f t="shared" si="48"/>
        <v>0</v>
      </c>
      <c r="BF368" s="251">
        <f t="shared" si="49"/>
        <v>0</v>
      </c>
      <c r="BG368" s="223" t="s">
        <v>1501</v>
      </c>
      <c r="BH368" s="251">
        <f t="shared" si="50"/>
        <v>6316.48</v>
      </c>
      <c r="BI368" s="223" t="s">
        <v>1582</v>
      </c>
      <c r="BJ368" s="223" t="s">
        <v>1748</v>
      </c>
    </row>
    <row r="369" spans="1:62" s="217" customFormat="1" ht="16.5" customHeight="1">
      <c r="A369" s="218"/>
      <c r="B369" s="307"/>
      <c r="C369" s="300"/>
      <c r="D369" s="298"/>
      <c r="E369" s="502" t="s">
        <v>90</v>
      </c>
      <c r="F369" s="502" t="s">
        <v>90</v>
      </c>
      <c r="G369" s="502" t="s">
        <v>90</v>
      </c>
      <c r="H369" s="502" t="s">
        <v>90</v>
      </c>
      <c r="I369" s="307"/>
      <c r="J369" s="299">
        <v>5.04</v>
      </c>
      <c r="K369" s="503"/>
      <c r="L369" s="504"/>
      <c r="M369" s="505"/>
      <c r="N369" s="506"/>
      <c r="O369" s="506"/>
      <c r="P369" s="506"/>
      <c r="Q369" s="308"/>
      <c r="R369" s="292"/>
      <c r="S369" s="278"/>
      <c r="T369" s="279" t="s">
        <v>1515</v>
      </c>
      <c r="W369" s="280">
        <v>0</v>
      </c>
      <c r="X369" s="280">
        <f t="shared" si="43"/>
        <v>0</v>
      </c>
      <c r="Y369" s="280">
        <v>0</v>
      </c>
      <c r="Z369" s="281">
        <f t="shared" si="44"/>
        <v>0</v>
      </c>
      <c r="AO369" s="223" t="s">
        <v>1582</v>
      </c>
      <c r="AQ369" s="223" t="s">
        <v>1578</v>
      </c>
      <c r="AR369" s="223" t="s">
        <v>1536</v>
      </c>
      <c r="AV369" s="223" t="s">
        <v>1577</v>
      </c>
      <c r="BB369" s="251">
        <f t="shared" si="45"/>
        <v>6316.4845999999998</v>
      </c>
      <c r="BC369" s="251">
        <f t="shared" si="46"/>
        <v>0</v>
      </c>
      <c r="BD369" s="251">
        <f t="shared" si="47"/>
        <v>0</v>
      </c>
      <c r="BE369" s="251">
        <f t="shared" si="48"/>
        <v>0</v>
      </c>
      <c r="BF369" s="251">
        <f t="shared" si="49"/>
        <v>0</v>
      </c>
      <c r="BG369" s="223" t="s">
        <v>1501</v>
      </c>
      <c r="BH369" s="251">
        <f t="shared" si="50"/>
        <v>6316.48</v>
      </c>
      <c r="BI369" s="223" t="s">
        <v>1582</v>
      </c>
      <c r="BJ369" s="223" t="s">
        <v>1748</v>
      </c>
    </row>
    <row r="370" spans="1:62" s="217" customFormat="1" ht="16.5" customHeight="1">
      <c r="A370" s="218"/>
      <c r="B370" s="307"/>
      <c r="C370" s="300"/>
      <c r="D370" s="298"/>
      <c r="E370" s="502" t="s">
        <v>91</v>
      </c>
      <c r="F370" s="502" t="s">
        <v>91</v>
      </c>
      <c r="G370" s="502" t="s">
        <v>91</v>
      </c>
      <c r="H370" s="502" t="s">
        <v>91</v>
      </c>
      <c r="I370" s="307"/>
      <c r="J370" s="299">
        <v>2.8</v>
      </c>
      <c r="K370" s="503"/>
      <c r="L370" s="504"/>
      <c r="M370" s="505"/>
      <c r="N370" s="506"/>
      <c r="O370" s="506"/>
      <c r="P370" s="506"/>
      <c r="Q370" s="308"/>
      <c r="R370" s="292"/>
      <c r="S370" s="278"/>
      <c r="T370" s="279" t="s">
        <v>1515</v>
      </c>
      <c r="W370" s="280">
        <v>0</v>
      </c>
      <c r="X370" s="280">
        <f t="shared" si="43"/>
        <v>0</v>
      </c>
      <c r="Y370" s="280">
        <v>0</v>
      </c>
      <c r="Z370" s="281">
        <f t="shared" si="44"/>
        <v>0</v>
      </c>
      <c r="AO370" s="223" t="s">
        <v>1582</v>
      </c>
      <c r="AQ370" s="223" t="s">
        <v>1578</v>
      </c>
      <c r="AR370" s="223" t="s">
        <v>1536</v>
      </c>
      <c r="AV370" s="223" t="s">
        <v>1577</v>
      </c>
      <c r="BB370" s="251">
        <f t="shared" si="45"/>
        <v>6316.4845999999998</v>
      </c>
      <c r="BC370" s="251">
        <f t="shared" si="46"/>
        <v>0</v>
      </c>
      <c r="BD370" s="251">
        <f t="shared" si="47"/>
        <v>0</v>
      </c>
      <c r="BE370" s="251">
        <f t="shared" si="48"/>
        <v>0</v>
      </c>
      <c r="BF370" s="251">
        <f t="shared" si="49"/>
        <v>0</v>
      </c>
      <c r="BG370" s="223" t="s">
        <v>1501</v>
      </c>
      <c r="BH370" s="251">
        <f t="shared" si="50"/>
        <v>6316.48</v>
      </c>
      <c r="BI370" s="223" t="s">
        <v>1582</v>
      </c>
      <c r="BJ370" s="223" t="s">
        <v>1748</v>
      </c>
    </row>
    <row r="371" spans="1:62" s="217" customFormat="1" ht="16.5" customHeight="1">
      <c r="A371" s="218"/>
      <c r="B371" s="307"/>
      <c r="C371" s="300"/>
      <c r="D371" s="298"/>
      <c r="E371" s="502" t="s">
        <v>741</v>
      </c>
      <c r="F371" s="502" t="s">
        <v>741</v>
      </c>
      <c r="G371" s="502" t="s">
        <v>741</v>
      </c>
      <c r="H371" s="502" t="s">
        <v>741</v>
      </c>
      <c r="I371" s="307"/>
      <c r="J371" s="299">
        <v>26.98</v>
      </c>
      <c r="K371" s="503"/>
      <c r="L371" s="504"/>
      <c r="M371" s="505"/>
      <c r="N371" s="506"/>
      <c r="O371" s="506"/>
      <c r="P371" s="506"/>
      <c r="Q371" s="308"/>
      <c r="R371" s="292"/>
      <c r="S371" s="278"/>
      <c r="T371" s="279" t="s">
        <v>1515</v>
      </c>
      <c r="W371" s="280">
        <v>0</v>
      </c>
      <c r="X371" s="280">
        <f t="shared" si="43"/>
        <v>0</v>
      </c>
      <c r="Y371" s="280">
        <v>0</v>
      </c>
      <c r="Z371" s="281">
        <f t="shared" si="44"/>
        <v>0</v>
      </c>
      <c r="AO371" s="223" t="s">
        <v>1582</v>
      </c>
      <c r="AQ371" s="223" t="s">
        <v>1578</v>
      </c>
      <c r="AR371" s="223" t="s">
        <v>1536</v>
      </c>
      <c r="AV371" s="223" t="s">
        <v>1577</v>
      </c>
      <c r="BB371" s="251">
        <f t="shared" si="45"/>
        <v>6316.4845999999998</v>
      </c>
      <c r="BC371" s="251">
        <f t="shared" si="46"/>
        <v>0</v>
      </c>
      <c r="BD371" s="251">
        <f t="shared" si="47"/>
        <v>0</v>
      </c>
      <c r="BE371" s="251">
        <f t="shared" si="48"/>
        <v>0</v>
      </c>
      <c r="BF371" s="251">
        <f t="shared" si="49"/>
        <v>0</v>
      </c>
      <c r="BG371" s="223" t="s">
        <v>1501</v>
      </c>
      <c r="BH371" s="251">
        <f t="shared" si="50"/>
        <v>6316.48</v>
      </c>
      <c r="BI371" s="223" t="s">
        <v>1582</v>
      </c>
      <c r="BJ371" s="223" t="s">
        <v>1748</v>
      </c>
    </row>
    <row r="372" spans="1:62" s="217" customFormat="1" ht="16.5" customHeight="1">
      <c r="A372" s="218"/>
      <c r="B372" s="307"/>
      <c r="C372" s="300"/>
      <c r="D372" s="298"/>
      <c r="E372" s="502" t="s">
        <v>92</v>
      </c>
      <c r="F372" s="502" t="s">
        <v>92</v>
      </c>
      <c r="G372" s="502" t="s">
        <v>92</v>
      </c>
      <c r="H372" s="502" t="s">
        <v>92</v>
      </c>
      <c r="I372" s="307"/>
      <c r="J372" s="299">
        <v>3.01</v>
      </c>
      <c r="K372" s="503"/>
      <c r="L372" s="504"/>
      <c r="M372" s="505"/>
      <c r="N372" s="506"/>
      <c r="O372" s="506"/>
      <c r="P372" s="506"/>
      <c r="Q372" s="308"/>
      <c r="R372" s="292"/>
      <c r="S372" s="278"/>
      <c r="T372" s="279" t="s">
        <v>1515</v>
      </c>
      <c r="W372" s="280">
        <v>0</v>
      </c>
      <c r="X372" s="280">
        <f t="shared" si="43"/>
        <v>0</v>
      </c>
      <c r="Y372" s="280">
        <v>0</v>
      </c>
      <c r="Z372" s="281">
        <f t="shared" si="44"/>
        <v>0</v>
      </c>
      <c r="AO372" s="223" t="s">
        <v>1582</v>
      </c>
      <c r="AQ372" s="223" t="s">
        <v>1578</v>
      </c>
      <c r="AR372" s="223" t="s">
        <v>1536</v>
      </c>
      <c r="AV372" s="223" t="s">
        <v>1577</v>
      </c>
      <c r="BB372" s="251">
        <f t="shared" si="45"/>
        <v>6316.4845999999998</v>
      </c>
      <c r="BC372" s="251">
        <f t="shared" si="46"/>
        <v>0</v>
      </c>
      <c r="BD372" s="251">
        <f t="shared" si="47"/>
        <v>0</v>
      </c>
      <c r="BE372" s="251">
        <f t="shared" si="48"/>
        <v>0</v>
      </c>
      <c r="BF372" s="251">
        <f t="shared" si="49"/>
        <v>0</v>
      </c>
      <c r="BG372" s="223" t="s">
        <v>1501</v>
      </c>
      <c r="BH372" s="251">
        <f t="shared" si="50"/>
        <v>6316.48</v>
      </c>
      <c r="BI372" s="223" t="s">
        <v>1582</v>
      </c>
      <c r="BJ372" s="223" t="s">
        <v>1748</v>
      </c>
    </row>
    <row r="373" spans="1:62" s="217" customFormat="1" ht="30" customHeight="1">
      <c r="A373" s="218"/>
      <c r="B373" s="275">
        <v>52</v>
      </c>
      <c r="C373" s="288" t="s">
        <v>1578</v>
      </c>
      <c r="D373" s="283" t="s">
        <v>93</v>
      </c>
      <c r="E373" s="494" t="s">
        <v>94</v>
      </c>
      <c r="F373" s="495" t="s">
        <v>94</v>
      </c>
      <c r="G373" s="495" t="s">
        <v>94</v>
      </c>
      <c r="H373" s="496" t="s">
        <v>94</v>
      </c>
      <c r="I373" s="275" t="s">
        <v>2077</v>
      </c>
      <c r="J373" s="284">
        <v>22.49</v>
      </c>
      <c r="K373" s="512">
        <v>199.26</v>
      </c>
      <c r="L373" s="513"/>
      <c r="M373" s="499">
        <f>J373*K373</f>
        <v>4481.3573999999999</v>
      </c>
      <c r="N373" s="500"/>
      <c r="O373" s="500"/>
      <c r="P373" s="501"/>
      <c r="Q373" s="99" t="s">
        <v>1595</v>
      </c>
      <c r="R373" s="218"/>
      <c r="S373" s="278"/>
      <c r="T373" s="279" t="s">
        <v>1515</v>
      </c>
      <c r="W373" s="280">
        <v>0</v>
      </c>
      <c r="X373" s="280">
        <f t="shared" si="43"/>
        <v>0</v>
      </c>
      <c r="Y373" s="280">
        <v>0</v>
      </c>
      <c r="Z373" s="281">
        <f t="shared" si="44"/>
        <v>0</v>
      </c>
      <c r="AO373" s="223" t="s">
        <v>1582</v>
      </c>
      <c r="AQ373" s="223" t="s">
        <v>1578</v>
      </c>
      <c r="AR373" s="223" t="s">
        <v>1536</v>
      </c>
      <c r="AV373" s="223" t="s">
        <v>1577</v>
      </c>
      <c r="BB373" s="251">
        <f t="shared" si="45"/>
        <v>6316.4845999999998</v>
      </c>
      <c r="BC373" s="251">
        <f t="shared" si="46"/>
        <v>0</v>
      </c>
      <c r="BD373" s="251">
        <f t="shared" si="47"/>
        <v>0</v>
      </c>
      <c r="BE373" s="251">
        <f t="shared" si="48"/>
        <v>0</v>
      </c>
      <c r="BF373" s="251">
        <f t="shared" si="49"/>
        <v>0</v>
      </c>
      <c r="BG373" s="223" t="s">
        <v>1501</v>
      </c>
      <c r="BH373" s="251">
        <f t="shared" si="50"/>
        <v>6316.48</v>
      </c>
      <c r="BI373" s="223" t="s">
        <v>1582</v>
      </c>
      <c r="BJ373" s="223" t="s">
        <v>1748</v>
      </c>
    </row>
    <row r="374" spans="1:62" s="217" customFormat="1" ht="17.25" customHeight="1">
      <c r="A374" s="218"/>
      <c r="B374" s="307"/>
      <c r="C374" s="300"/>
      <c r="D374" s="298"/>
      <c r="E374" s="508" t="s">
        <v>83</v>
      </c>
      <c r="F374" s="508" t="s">
        <v>83</v>
      </c>
      <c r="G374" s="508" t="s">
        <v>83</v>
      </c>
      <c r="H374" s="508" t="s">
        <v>83</v>
      </c>
      <c r="I374" s="307"/>
      <c r="J374" s="299"/>
      <c r="K374" s="503"/>
      <c r="L374" s="504"/>
      <c r="M374" s="505"/>
      <c r="N374" s="506"/>
      <c r="O374" s="506"/>
      <c r="P374" s="506"/>
      <c r="Q374" s="308"/>
      <c r="R374" s="292"/>
      <c r="S374" s="278"/>
      <c r="T374" s="279" t="s">
        <v>1515</v>
      </c>
      <c r="W374" s="280">
        <v>0</v>
      </c>
      <c r="X374" s="280">
        <f t="shared" si="43"/>
        <v>0</v>
      </c>
      <c r="Y374" s="280">
        <v>0</v>
      </c>
      <c r="Z374" s="281">
        <f t="shared" si="44"/>
        <v>0</v>
      </c>
      <c r="AO374" s="223" t="s">
        <v>1582</v>
      </c>
      <c r="AQ374" s="223" t="s">
        <v>1578</v>
      </c>
      <c r="AR374" s="223" t="s">
        <v>1536</v>
      </c>
      <c r="AV374" s="223" t="s">
        <v>1577</v>
      </c>
      <c r="BB374" s="251">
        <f t="shared" si="45"/>
        <v>6316.4845999999998</v>
      </c>
      <c r="BC374" s="251">
        <f t="shared" si="46"/>
        <v>0</v>
      </c>
      <c r="BD374" s="251">
        <f t="shared" si="47"/>
        <v>0</v>
      </c>
      <c r="BE374" s="251">
        <f t="shared" si="48"/>
        <v>0</v>
      </c>
      <c r="BF374" s="251">
        <f t="shared" si="49"/>
        <v>0</v>
      </c>
      <c r="BG374" s="223" t="s">
        <v>1501</v>
      </c>
      <c r="BH374" s="251">
        <f t="shared" si="50"/>
        <v>6316.48</v>
      </c>
      <c r="BI374" s="223" t="s">
        <v>1582</v>
      </c>
      <c r="BJ374" s="223" t="s">
        <v>1748</v>
      </c>
    </row>
    <row r="375" spans="1:62" s="217" customFormat="1" ht="17.25" customHeight="1">
      <c r="A375" s="218"/>
      <c r="B375" s="307"/>
      <c r="C375" s="300"/>
      <c r="D375" s="298"/>
      <c r="E375" s="502" t="s">
        <v>84</v>
      </c>
      <c r="F375" s="502" t="s">
        <v>84</v>
      </c>
      <c r="G375" s="502" t="s">
        <v>84</v>
      </c>
      <c r="H375" s="502" t="s">
        <v>84</v>
      </c>
      <c r="I375" s="307"/>
      <c r="J375" s="299">
        <v>1.95</v>
      </c>
      <c r="K375" s="503"/>
      <c r="L375" s="504"/>
      <c r="M375" s="505"/>
      <c r="N375" s="506"/>
      <c r="O375" s="506"/>
      <c r="P375" s="506"/>
      <c r="Q375" s="308"/>
      <c r="R375" s="292"/>
      <c r="S375" s="278"/>
      <c r="T375" s="279" t="s">
        <v>1515</v>
      </c>
      <c r="W375" s="280">
        <v>0</v>
      </c>
      <c r="X375" s="280">
        <f t="shared" si="43"/>
        <v>0</v>
      </c>
      <c r="Y375" s="280">
        <v>0</v>
      </c>
      <c r="Z375" s="281">
        <f t="shared" si="44"/>
        <v>0</v>
      </c>
      <c r="AO375" s="223" t="s">
        <v>1582</v>
      </c>
      <c r="AQ375" s="223" t="s">
        <v>1578</v>
      </c>
      <c r="AR375" s="223" t="s">
        <v>1536</v>
      </c>
      <c r="AV375" s="223" t="s">
        <v>1577</v>
      </c>
      <c r="BB375" s="251">
        <f t="shared" si="45"/>
        <v>6316.4845999999998</v>
      </c>
      <c r="BC375" s="251">
        <f t="shared" si="46"/>
        <v>0</v>
      </c>
      <c r="BD375" s="251">
        <f t="shared" si="47"/>
        <v>0</v>
      </c>
      <c r="BE375" s="251">
        <f t="shared" si="48"/>
        <v>0</v>
      </c>
      <c r="BF375" s="251">
        <f t="shared" si="49"/>
        <v>0</v>
      </c>
      <c r="BG375" s="223" t="s">
        <v>1501</v>
      </c>
      <c r="BH375" s="251">
        <f t="shared" si="50"/>
        <v>6316.48</v>
      </c>
      <c r="BI375" s="223" t="s">
        <v>1582</v>
      </c>
      <c r="BJ375" s="223" t="s">
        <v>1748</v>
      </c>
    </row>
    <row r="376" spans="1:62" s="217" customFormat="1" ht="17.25" customHeight="1">
      <c r="A376" s="218"/>
      <c r="B376" s="307"/>
      <c r="C376" s="300"/>
      <c r="D376" s="298"/>
      <c r="E376" s="502" t="s">
        <v>95</v>
      </c>
      <c r="F376" s="502" t="s">
        <v>95</v>
      </c>
      <c r="G376" s="502" t="s">
        <v>95</v>
      </c>
      <c r="H376" s="502" t="s">
        <v>95</v>
      </c>
      <c r="I376" s="307"/>
      <c r="J376" s="299">
        <v>1.8</v>
      </c>
      <c r="K376" s="503"/>
      <c r="L376" s="504"/>
      <c r="M376" s="505"/>
      <c r="N376" s="506"/>
      <c r="O376" s="506"/>
      <c r="P376" s="506"/>
      <c r="Q376" s="308"/>
      <c r="R376" s="292"/>
      <c r="S376" s="278"/>
      <c r="T376" s="279" t="s">
        <v>1515</v>
      </c>
      <c r="W376" s="280">
        <v>0</v>
      </c>
      <c r="X376" s="280">
        <f t="shared" si="43"/>
        <v>0</v>
      </c>
      <c r="Y376" s="280">
        <v>0</v>
      </c>
      <c r="Z376" s="281">
        <f t="shared" si="44"/>
        <v>0</v>
      </c>
      <c r="AO376" s="223" t="s">
        <v>1582</v>
      </c>
      <c r="AQ376" s="223" t="s">
        <v>1578</v>
      </c>
      <c r="AR376" s="223" t="s">
        <v>1536</v>
      </c>
      <c r="AV376" s="223" t="s">
        <v>1577</v>
      </c>
      <c r="BB376" s="251">
        <f t="shared" si="45"/>
        <v>6316.4845999999998</v>
      </c>
      <c r="BC376" s="251">
        <f t="shared" si="46"/>
        <v>0</v>
      </c>
      <c r="BD376" s="251">
        <f t="shared" si="47"/>
        <v>0</v>
      </c>
      <c r="BE376" s="251">
        <f t="shared" si="48"/>
        <v>0</v>
      </c>
      <c r="BF376" s="251">
        <f t="shared" si="49"/>
        <v>0</v>
      </c>
      <c r="BG376" s="223" t="s">
        <v>1501</v>
      </c>
      <c r="BH376" s="251">
        <f t="shared" si="50"/>
        <v>6316.48</v>
      </c>
      <c r="BI376" s="223" t="s">
        <v>1582</v>
      </c>
      <c r="BJ376" s="223" t="s">
        <v>1748</v>
      </c>
    </row>
    <row r="377" spans="1:62" s="217" customFormat="1" ht="17.25" customHeight="1">
      <c r="A377" s="218"/>
      <c r="B377" s="307"/>
      <c r="C377" s="300"/>
      <c r="D377" s="298"/>
      <c r="E377" s="502" t="s">
        <v>96</v>
      </c>
      <c r="F377" s="502" t="s">
        <v>96</v>
      </c>
      <c r="G377" s="502" t="s">
        <v>96</v>
      </c>
      <c r="H377" s="502" t="s">
        <v>96</v>
      </c>
      <c r="I377" s="307"/>
      <c r="J377" s="299">
        <v>1.62</v>
      </c>
      <c r="K377" s="503"/>
      <c r="L377" s="504"/>
      <c r="M377" s="505"/>
      <c r="N377" s="506"/>
      <c r="O377" s="506"/>
      <c r="P377" s="506"/>
      <c r="Q377" s="308"/>
      <c r="R377" s="292"/>
      <c r="S377" s="278"/>
      <c r="T377" s="279" t="s">
        <v>1515</v>
      </c>
      <c r="W377" s="280">
        <v>0</v>
      </c>
      <c r="X377" s="280">
        <f t="shared" si="43"/>
        <v>0</v>
      </c>
      <c r="Y377" s="280">
        <v>0</v>
      </c>
      <c r="Z377" s="281">
        <f t="shared" si="44"/>
        <v>0</v>
      </c>
      <c r="AO377" s="223" t="s">
        <v>1582</v>
      </c>
      <c r="AQ377" s="223" t="s">
        <v>1578</v>
      </c>
      <c r="AR377" s="223" t="s">
        <v>1536</v>
      </c>
      <c r="AV377" s="223" t="s">
        <v>1577</v>
      </c>
      <c r="BB377" s="251">
        <f t="shared" si="45"/>
        <v>6316.4845999999998</v>
      </c>
      <c r="BC377" s="251">
        <f t="shared" si="46"/>
        <v>0</v>
      </c>
      <c r="BD377" s="251">
        <f t="shared" si="47"/>
        <v>0</v>
      </c>
      <c r="BE377" s="251">
        <f t="shared" si="48"/>
        <v>0</v>
      </c>
      <c r="BF377" s="251">
        <f t="shared" si="49"/>
        <v>0</v>
      </c>
      <c r="BG377" s="223" t="s">
        <v>1501</v>
      </c>
      <c r="BH377" s="251">
        <f t="shared" si="50"/>
        <v>6316.48</v>
      </c>
      <c r="BI377" s="223" t="s">
        <v>1582</v>
      </c>
      <c r="BJ377" s="223" t="s">
        <v>1748</v>
      </c>
    </row>
    <row r="378" spans="1:62" s="217" customFormat="1" ht="17.25" customHeight="1">
      <c r="A378" s="218"/>
      <c r="B378" s="307"/>
      <c r="C378" s="300"/>
      <c r="D378" s="298"/>
      <c r="E378" s="502" t="s">
        <v>97</v>
      </c>
      <c r="F378" s="502" t="s">
        <v>97</v>
      </c>
      <c r="G378" s="502" t="s">
        <v>97</v>
      </c>
      <c r="H378" s="502" t="s">
        <v>97</v>
      </c>
      <c r="I378" s="307"/>
      <c r="J378" s="299">
        <v>7.6</v>
      </c>
      <c r="K378" s="503"/>
      <c r="L378" s="504"/>
      <c r="M378" s="505"/>
      <c r="N378" s="506"/>
      <c r="O378" s="506"/>
      <c r="P378" s="506"/>
      <c r="Q378" s="308"/>
      <c r="R378" s="292"/>
      <c r="S378" s="278"/>
      <c r="T378" s="279" t="s">
        <v>1515</v>
      </c>
      <c r="W378" s="280">
        <v>0</v>
      </c>
      <c r="X378" s="280">
        <f t="shared" si="43"/>
        <v>0</v>
      </c>
      <c r="Y378" s="280">
        <v>0</v>
      </c>
      <c r="Z378" s="281">
        <f t="shared" si="44"/>
        <v>0</v>
      </c>
      <c r="AO378" s="223" t="s">
        <v>1582</v>
      </c>
      <c r="AQ378" s="223" t="s">
        <v>1578</v>
      </c>
      <c r="AR378" s="223" t="s">
        <v>1536</v>
      </c>
      <c r="AV378" s="223" t="s">
        <v>1577</v>
      </c>
      <c r="BB378" s="251">
        <f t="shared" si="45"/>
        <v>6316.4845999999998</v>
      </c>
      <c r="BC378" s="251">
        <f t="shared" si="46"/>
        <v>0</v>
      </c>
      <c r="BD378" s="251">
        <f t="shared" si="47"/>
        <v>0</v>
      </c>
      <c r="BE378" s="251">
        <f t="shared" si="48"/>
        <v>0</v>
      </c>
      <c r="BF378" s="251">
        <f t="shared" si="49"/>
        <v>0</v>
      </c>
      <c r="BG378" s="223" t="s">
        <v>1501</v>
      </c>
      <c r="BH378" s="251">
        <f t="shared" si="50"/>
        <v>6316.48</v>
      </c>
      <c r="BI378" s="223" t="s">
        <v>1582</v>
      </c>
      <c r="BJ378" s="223" t="s">
        <v>1748</v>
      </c>
    </row>
    <row r="379" spans="1:62" s="217" customFormat="1" ht="17.25" customHeight="1">
      <c r="A379" s="218"/>
      <c r="B379" s="307"/>
      <c r="C379" s="300"/>
      <c r="D379" s="298"/>
      <c r="E379" s="502" t="s">
        <v>98</v>
      </c>
      <c r="F379" s="502" t="s">
        <v>98</v>
      </c>
      <c r="G379" s="502" t="s">
        <v>98</v>
      </c>
      <c r="H379" s="502" t="s">
        <v>98</v>
      </c>
      <c r="I379" s="307"/>
      <c r="J379" s="299">
        <v>1.82</v>
      </c>
      <c r="K379" s="503"/>
      <c r="L379" s="504"/>
      <c r="M379" s="505"/>
      <c r="N379" s="506"/>
      <c r="O379" s="506"/>
      <c r="P379" s="506"/>
      <c r="Q379" s="308"/>
      <c r="R379" s="292"/>
      <c r="S379" s="278"/>
      <c r="T379" s="279" t="s">
        <v>1515</v>
      </c>
      <c r="W379" s="280">
        <v>0</v>
      </c>
      <c r="X379" s="280">
        <f t="shared" si="43"/>
        <v>0</v>
      </c>
      <c r="Y379" s="280">
        <v>0</v>
      </c>
      <c r="Z379" s="281">
        <f t="shared" si="44"/>
        <v>0</v>
      </c>
      <c r="AO379" s="223" t="s">
        <v>1582</v>
      </c>
      <c r="AQ379" s="223" t="s">
        <v>1578</v>
      </c>
      <c r="AR379" s="223" t="s">
        <v>1536</v>
      </c>
      <c r="AV379" s="223" t="s">
        <v>1577</v>
      </c>
      <c r="BB379" s="251">
        <f t="shared" si="45"/>
        <v>6316.4845999999998</v>
      </c>
      <c r="BC379" s="251">
        <f t="shared" si="46"/>
        <v>0</v>
      </c>
      <c r="BD379" s="251">
        <f t="shared" si="47"/>
        <v>0</v>
      </c>
      <c r="BE379" s="251">
        <f t="shared" si="48"/>
        <v>0</v>
      </c>
      <c r="BF379" s="251">
        <f t="shared" si="49"/>
        <v>0</v>
      </c>
      <c r="BG379" s="223" t="s">
        <v>1501</v>
      </c>
      <c r="BH379" s="251">
        <f t="shared" si="50"/>
        <v>6316.48</v>
      </c>
      <c r="BI379" s="223" t="s">
        <v>1582</v>
      </c>
      <c r="BJ379" s="223" t="s">
        <v>1748</v>
      </c>
    </row>
    <row r="380" spans="1:62" s="217" customFormat="1" ht="17.25" customHeight="1">
      <c r="A380" s="218"/>
      <c r="B380" s="307"/>
      <c r="C380" s="300"/>
      <c r="D380" s="298"/>
      <c r="E380" s="502" t="s">
        <v>99</v>
      </c>
      <c r="F380" s="502" t="s">
        <v>99</v>
      </c>
      <c r="G380" s="502" t="s">
        <v>99</v>
      </c>
      <c r="H380" s="502" t="s">
        <v>99</v>
      </c>
      <c r="I380" s="307"/>
      <c r="J380" s="299">
        <v>2.1</v>
      </c>
      <c r="K380" s="503"/>
      <c r="L380" s="504"/>
      <c r="M380" s="505"/>
      <c r="N380" s="506"/>
      <c r="O380" s="506"/>
      <c r="P380" s="506"/>
      <c r="Q380" s="308"/>
      <c r="R380" s="292"/>
      <c r="S380" s="278"/>
      <c r="T380" s="279" t="s">
        <v>1515</v>
      </c>
      <c r="W380" s="280">
        <v>0</v>
      </c>
      <c r="X380" s="280">
        <f t="shared" si="43"/>
        <v>0</v>
      </c>
      <c r="Y380" s="280">
        <v>0</v>
      </c>
      <c r="Z380" s="281">
        <f t="shared" si="44"/>
        <v>0</v>
      </c>
      <c r="AO380" s="223" t="s">
        <v>1582</v>
      </c>
      <c r="AQ380" s="223" t="s">
        <v>1578</v>
      </c>
      <c r="AR380" s="223" t="s">
        <v>1536</v>
      </c>
      <c r="AV380" s="223" t="s">
        <v>1577</v>
      </c>
      <c r="BB380" s="251">
        <f t="shared" si="45"/>
        <v>6316.4845999999998</v>
      </c>
      <c r="BC380" s="251">
        <f t="shared" si="46"/>
        <v>0</v>
      </c>
      <c r="BD380" s="251">
        <f t="shared" si="47"/>
        <v>0</v>
      </c>
      <c r="BE380" s="251">
        <f t="shared" si="48"/>
        <v>0</v>
      </c>
      <c r="BF380" s="251">
        <f t="shared" si="49"/>
        <v>0</v>
      </c>
      <c r="BG380" s="223" t="s">
        <v>1501</v>
      </c>
      <c r="BH380" s="251">
        <f t="shared" si="50"/>
        <v>6316.48</v>
      </c>
      <c r="BI380" s="223" t="s">
        <v>1582</v>
      </c>
      <c r="BJ380" s="223" t="s">
        <v>1748</v>
      </c>
    </row>
    <row r="381" spans="1:62" s="217" customFormat="1" ht="16.5" customHeight="1">
      <c r="A381" s="218"/>
      <c r="B381" s="307"/>
      <c r="C381" s="300"/>
      <c r="D381" s="298"/>
      <c r="E381" s="502" t="s">
        <v>100</v>
      </c>
      <c r="F381" s="502" t="s">
        <v>100</v>
      </c>
      <c r="G381" s="502" t="s">
        <v>100</v>
      </c>
      <c r="H381" s="502" t="s">
        <v>100</v>
      </c>
      <c r="I381" s="307"/>
      <c r="J381" s="299">
        <v>2.8</v>
      </c>
      <c r="K381" s="503"/>
      <c r="L381" s="504"/>
      <c r="M381" s="505"/>
      <c r="N381" s="506"/>
      <c r="O381" s="506"/>
      <c r="P381" s="506"/>
      <c r="Q381" s="308"/>
      <c r="R381" s="292"/>
      <c r="S381" s="278"/>
      <c r="T381" s="279" t="s">
        <v>1515</v>
      </c>
      <c r="W381" s="280">
        <v>0</v>
      </c>
      <c r="X381" s="280">
        <f t="shared" si="43"/>
        <v>0</v>
      </c>
      <c r="Y381" s="280">
        <v>0</v>
      </c>
      <c r="Z381" s="281">
        <f t="shared" si="44"/>
        <v>0</v>
      </c>
      <c r="AO381" s="223" t="s">
        <v>1582</v>
      </c>
      <c r="AQ381" s="223" t="s">
        <v>1578</v>
      </c>
      <c r="AR381" s="223" t="s">
        <v>1536</v>
      </c>
      <c r="AV381" s="223" t="s">
        <v>1577</v>
      </c>
      <c r="BB381" s="251">
        <f t="shared" si="45"/>
        <v>6316.4845999999998</v>
      </c>
      <c r="BC381" s="251">
        <f t="shared" si="46"/>
        <v>0</v>
      </c>
      <c r="BD381" s="251">
        <f t="shared" si="47"/>
        <v>0</v>
      </c>
      <c r="BE381" s="251">
        <f t="shared" si="48"/>
        <v>0</v>
      </c>
      <c r="BF381" s="251">
        <f t="shared" si="49"/>
        <v>0</v>
      </c>
      <c r="BG381" s="223" t="s">
        <v>1501</v>
      </c>
      <c r="BH381" s="251">
        <f t="shared" si="50"/>
        <v>6316.48</v>
      </c>
      <c r="BI381" s="223" t="s">
        <v>1582</v>
      </c>
      <c r="BJ381" s="223" t="s">
        <v>1748</v>
      </c>
    </row>
    <row r="382" spans="1:62" s="217" customFormat="1" ht="16.5" customHeight="1">
      <c r="A382" s="218"/>
      <c r="B382" s="307"/>
      <c r="C382" s="300"/>
      <c r="D382" s="298"/>
      <c r="E382" s="502" t="s">
        <v>91</v>
      </c>
      <c r="F382" s="502" t="s">
        <v>91</v>
      </c>
      <c r="G382" s="502" t="s">
        <v>91</v>
      </c>
      <c r="H382" s="502" t="s">
        <v>91</v>
      </c>
      <c r="I382" s="307"/>
      <c r="J382" s="299">
        <v>2.8</v>
      </c>
      <c r="K382" s="503"/>
      <c r="L382" s="504"/>
      <c r="M382" s="505"/>
      <c r="N382" s="506"/>
      <c r="O382" s="506"/>
      <c r="P382" s="506"/>
      <c r="Q382" s="308"/>
      <c r="R382" s="292"/>
      <c r="S382" s="278"/>
      <c r="T382" s="279" t="s">
        <v>1515</v>
      </c>
      <c r="W382" s="280">
        <v>0</v>
      </c>
      <c r="X382" s="280">
        <f t="shared" si="43"/>
        <v>0</v>
      </c>
      <c r="Y382" s="280">
        <v>0</v>
      </c>
      <c r="Z382" s="281">
        <f t="shared" si="44"/>
        <v>0</v>
      </c>
      <c r="AO382" s="223" t="s">
        <v>1582</v>
      </c>
      <c r="AQ382" s="223" t="s">
        <v>1578</v>
      </c>
      <c r="AR382" s="223" t="s">
        <v>1536</v>
      </c>
      <c r="AV382" s="223" t="s">
        <v>1577</v>
      </c>
      <c r="BB382" s="251">
        <f t="shared" si="45"/>
        <v>6316.4845999999998</v>
      </c>
      <c r="BC382" s="251">
        <f t="shared" si="46"/>
        <v>0</v>
      </c>
      <c r="BD382" s="251">
        <f t="shared" si="47"/>
        <v>0</v>
      </c>
      <c r="BE382" s="251">
        <f t="shared" si="48"/>
        <v>0</v>
      </c>
      <c r="BF382" s="251">
        <f t="shared" si="49"/>
        <v>0</v>
      </c>
      <c r="BG382" s="223" t="s">
        <v>1501</v>
      </c>
      <c r="BH382" s="251">
        <f t="shared" si="50"/>
        <v>6316.48</v>
      </c>
      <c r="BI382" s="223" t="s">
        <v>1582</v>
      </c>
      <c r="BJ382" s="223" t="s">
        <v>1748</v>
      </c>
    </row>
    <row r="383" spans="1:62" s="217" customFormat="1" ht="16.5" customHeight="1">
      <c r="A383" s="218"/>
      <c r="B383" s="307"/>
      <c r="C383" s="300"/>
      <c r="D383" s="298"/>
      <c r="E383" s="502" t="s">
        <v>741</v>
      </c>
      <c r="F383" s="502" t="s">
        <v>741</v>
      </c>
      <c r="G383" s="502" t="s">
        <v>741</v>
      </c>
      <c r="H383" s="502" t="s">
        <v>741</v>
      </c>
      <c r="I383" s="307"/>
      <c r="J383" s="299">
        <v>22.49</v>
      </c>
      <c r="K383" s="503"/>
      <c r="L383" s="504"/>
      <c r="M383" s="505"/>
      <c r="N383" s="506"/>
      <c r="O383" s="506"/>
      <c r="P383" s="506"/>
      <c r="Q383" s="308"/>
      <c r="R383" s="292"/>
      <c r="S383" s="278"/>
      <c r="T383" s="279" t="s">
        <v>1515</v>
      </c>
      <c r="W383" s="280">
        <v>0</v>
      </c>
      <c r="X383" s="280">
        <f t="shared" si="43"/>
        <v>0</v>
      </c>
      <c r="Y383" s="280">
        <v>0</v>
      </c>
      <c r="Z383" s="281">
        <f t="shared" si="44"/>
        <v>0</v>
      </c>
      <c r="AO383" s="223" t="s">
        <v>1582</v>
      </c>
      <c r="AQ383" s="223" t="s">
        <v>1578</v>
      </c>
      <c r="AR383" s="223" t="s">
        <v>1536</v>
      </c>
      <c r="AV383" s="223" t="s">
        <v>1577</v>
      </c>
      <c r="BB383" s="251">
        <f t="shared" si="45"/>
        <v>6316.4845999999998</v>
      </c>
      <c r="BC383" s="251">
        <f t="shared" si="46"/>
        <v>0</v>
      </c>
      <c r="BD383" s="251">
        <f t="shared" si="47"/>
        <v>0</v>
      </c>
      <c r="BE383" s="251">
        <f t="shared" si="48"/>
        <v>0</v>
      </c>
      <c r="BF383" s="251">
        <f t="shared" si="49"/>
        <v>0</v>
      </c>
      <c r="BG383" s="223" t="s">
        <v>1501</v>
      </c>
      <c r="BH383" s="251">
        <f t="shared" si="50"/>
        <v>6316.48</v>
      </c>
      <c r="BI383" s="223" t="s">
        <v>1582</v>
      </c>
      <c r="BJ383" s="223" t="s">
        <v>1748</v>
      </c>
    </row>
    <row r="384" spans="1:62" s="217" customFormat="1" ht="16.5" customHeight="1">
      <c r="A384" s="218"/>
      <c r="B384" s="307"/>
      <c r="C384" s="300"/>
      <c r="D384" s="298"/>
      <c r="E384" s="502" t="s">
        <v>101</v>
      </c>
      <c r="F384" s="502" t="s">
        <v>101</v>
      </c>
      <c r="G384" s="502" t="s">
        <v>101</v>
      </c>
      <c r="H384" s="502" t="s">
        <v>101</v>
      </c>
      <c r="I384" s="307"/>
      <c r="J384" s="299">
        <v>22.49</v>
      </c>
      <c r="K384" s="503"/>
      <c r="L384" s="504"/>
      <c r="M384" s="505"/>
      <c r="N384" s="506"/>
      <c r="O384" s="506"/>
      <c r="P384" s="506"/>
      <c r="Q384" s="308"/>
      <c r="R384" s="292"/>
      <c r="S384" s="278"/>
      <c r="T384" s="279" t="s">
        <v>1515</v>
      </c>
      <c r="W384" s="280">
        <v>0</v>
      </c>
      <c r="X384" s="280">
        <f t="shared" si="43"/>
        <v>0</v>
      </c>
      <c r="Y384" s="280">
        <v>0</v>
      </c>
      <c r="Z384" s="281">
        <f t="shared" si="44"/>
        <v>0</v>
      </c>
      <c r="AO384" s="223" t="s">
        <v>1582</v>
      </c>
      <c r="AQ384" s="223" t="s">
        <v>1578</v>
      </c>
      <c r="AR384" s="223" t="s">
        <v>1536</v>
      </c>
      <c r="AV384" s="223" t="s">
        <v>1577</v>
      </c>
      <c r="BB384" s="251">
        <f t="shared" si="45"/>
        <v>6316.4845999999998</v>
      </c>
      <c r="BC384" s="251">
        <f t="shared" si="46"/>
        <v>0</v>
      </c>
      <c r="BD384" s="251">
        <f t="shared" si="47"/>
        <v>0</v>
      </c>
      <c r="BE384" s="251">
        <f t="shared" si="48"/>
        <v>0</v>
      </c>
      <c r="BF384" s="251">
        <f t="shared" si="49"/>
        <v>0</v>
      </c>
      <c r="BG384" s="223" t="s">
        <v>1501</v>
      </c>
      <c r="BH384" s="251">
        <f t="shared" si="50"/>
        <v>6316.48</v>
      </c>
      <c r="BI384" s="223" t="s">
        <v>1582</v>
      </c>
      <c r="BJ384" s="223" t="s">
        <v>1748</v>
      </c>
    </row>
    <row r="385" spans="1:62" s="217" customFormat="1" ht="30" customHeight="1">
      <c r="A385" s="218"/>
      <c r="B385" s="275">
        <v>53</v>
      </c>
      <c r="C385" s="288" t="s">
        <v>1578</v>
      </c>
      <c r="D385" s="283" t="s">
        <v>102</v>
      </c>
      <c r="E385" s="494" t="s">
        <v>103</v>
      </c>
      <c r="F385" s="495" t="s">
        <v>103</v>
      </c>
      <c r="G385" s="495" t="s">
        <v>103</v>
      </c>
      <c r="H385" s="496" t="s">
        <v>103</v>
      </c>
      <c r="I385" s="275" t="s">
        <v>1618</v>
      </c>
      <c r="J385" s="284">
        <v>1E-3</v>
      </c>
      <c r="K385" s="512">
        <v>17065.84</v>
      </c>
      <c r="L385" s="513"/>
      <c r="M385" s="499">
        <f>J385*K385</f>
        <v>17.065840000000001</v>
      </c>
      <c r="N385" s="500"/>
      <c r="O385" s="500"/>
      <c r="P385" s="501"/>
      <c r="Q385" s="99" t="s">
        <v>1595</v>
      </c>
      <c r="R385" s="218"/>
      <c r="S385" s="278"/>
      <c r="T385" s="279" t="s">
        <v>1515</v>
      </c>
      <c r="W385" s="280">
        <v>0</v>
      </c>
      <c r="X385" s="280">
        <f t="shared" si="43"/>
        <v>0</v>
      </c>
      <c r="Y385" s="280">
        <v>0</v>
      </c>
      <c r="Z385" s="281">
        <f t="shared" si="44"/>
        <v>0</v>
      </c>
      <c r="AO385" s="223" t="s">
        <v>1582</v>
      </c>
      <c r="AQ385" s="223" t="s">
        <v>1578</v>
      </c>
      <c r="AR385" s="223" t="s">
        <v>1536</v>
      </c>
      <c r="AV385" s="223" t="s">
        <v>1577</v>
      </c>
      <c r="BB385" s="251">
        <f t="shared" si="45"/>
        <v>6316.4845999999998</v>
      </c>
      <c r="BC385" s="251">
        <f t="shared" si="46"/>
        <v>0</v>
      </c>
      <c r="BD385" s="251">
        <f t="shared" si="47"/>
        <v>0</v>
      </c>
      <c r="BE385" s="251">
        <f t="shared" si="48"/>
        <v>0</v>
      </c>
      <c r="BF385" s="251">
        <f t="shared" si="49"/>
        <v>0</v>
      </c>
      <c r="BG385" s="223" t="s">
        <v>1501</v>
      </c>
      <c r="BH385" s="251">
        <f t="shared" si="50"/>
        <v>6316.48</v>
      </c>
      <c r="BI385" s="223" t="s">
        <v>1582</v>
      </c>
      <c r="BJ385" s="223" t="s">
        <v>1748</v>
      </c>
    </row>
    <row r="386" spans="1:62" s="217" customFormat="1" ht="17.25" customHeight="1">
      <c r="A386" s="218"/>
      <c r="B386" s="307"/>
      <c r="C386" s="300"/>
      <c r="D386" s="298"/>
      <c r="E386" s="508" t="s">
        <v>106</v>
      </c>
      <c r="F386" s="508" t="s">
        <v>104</v>
      </c>
      <c r="G386" s="508" t="s">
        <v>104</v>
      </c>
      <c r="H386" s="508" t="s">
        <v>104</v>
      </c>
      <c r="I386" s="307"/>
      <c r="J386" s="299">
        <v>9.9000000000000005E-2</v>
      </c>
      <c r="K386" s="503"/>
      <c r="L386" s="504"/>
      <c r="M386" s="505"/>
      <c r="N386" s="506"/>
      <c r="O386" s="506"/>
      <c r="P386" s="506"/>
      <c r="Q386" s="308"/>
      <c r="R386" s="292"/>
      <c r="S386" s="278"/>
      <c r="T386" s="279" t="s">
        <v>1515</v>
      </c>
      <c r="W386" s="280">
        <v>0</v>
      </c>
      <c r="X386" s="280">
        <f t="shared" ref="X386:X395" si="51">$W$113*$J$113</f>
        <v>0</v>
      </c>
      <c r="Y386" s="280">
        <v>0</v>
      </c>
      <c r="Z386" s="281">
        <f t="shared" ref="Z386:Z395" si="52">$Y$113*$J$113</f>
        <v>0</v>
      </c>
      <c r="AO386" s="223" t="s">
        <v>1582</v>
      </c>
      <c r="AQ386" s="223" t="s">
        <v>1578</v>
      </c>
      <c r="AR386" s="223" t="s">
        <v>1536</v>
      </c>
      <c r="AV386" s="223" t="s">
        <v>1577</v>
      </c>
      <c r="BB386" s="251">
        <f t="shared" ref="BB386:BB395" si="53">IF($T$113="základní",$M$113,0)</f>
        <v>6316.4845999999998</v>
      </c>
      <c r="BC386" s="251">
        <f t="shared" ref="BC386:BC395" si="54">IF($T$113="snížená",$M$113,0)</f>
        <v>0</v>
      </c>
      <c r="BD386" s="251">
        <f t="shared" ref="BD386:BD395" si="55">IF($T$113="zákl. přenesená",$M$113,0)</f>
        <v>0</v>
      </c>
      <c r="BE386" s="251">
        <f t="shared" ref="BE386:BE395" si="56">IF($T$113="sníž. přenesená",$M$113,0)</f>
        <v>0</v>
      </c>
      <c r="BF386" s="251">
        <f t="shared" ref="BF386:BF395" si="57">IF($T$113="nulová",$M$113,0)</f>
        <v>0</v>
      </c>
      <c r="BG386" s="223" t="s">
        <v>1501</v>
      </c>
      <c r="BH386" s="251">
        <f t="shared" ref="BH386:BH395" si="58">ROUND($K$113*$J$113,2)</f>
        <v>6316.48</v>
      </c>
      <c r="BI386" s="223" t="s">
        <v>1582</v>
      </c>
      <c r="BJ386" s="223" t="s">
        <v>1748</v>
      </c>
    </row>
    <row r="387" spans="1:62" s="217" customFormat="1" ht="17.25" customHeight="1">
      <c r="A387" s="218"/>
      <c r="B387" s="307"/>
      <c r="C387" s="300"/>
      <c r="D387" s="298"/>
      <c r="E387" s="502" t="s">
        <v>105</v>
      </c>
      <c r="F387" s="502" t="s">
        <v>105</v>
      </c>
      <c r="G387" s="502" t="s">
        <v>105</v>
      </c>
      <c r="H387" s="502" t="s">
        <v>105</v>
      </c>
      <c r="I387" s="307"/>
      <c r="J387" s="299"/>
      <c r="K387" s="503"/>
      <c r="L387" s="504"/>
      <c r="M387" s="505"/>
      <c r="N387" s="506"/>
      <c r="O387" s="506"/>
      <c r="P387" s="506"/>
      <c r="Q387" s="308"/>
      <c r="R387" s="292"/>
      <c r="S387" s="278"/>
      <c r="T387" s="279" t="s">
        <v>1515</v>
      </c>
      <c r="W387" s="280">
        <v>0</v>
      </c>
      <c r="X387" s="280">
        <f t="shared" si="51"/>
        <v>0</v>
      </c>
      <c r="Y387" s="280">
        <v>0</v>
      </c>
      <c r="Z387" s="281">
        <f t="shared" si="52"/>
        <v>0</v>
      </c>
      <c r="AO387" s="223" t="s">
        <v>1582</v>
      </c>
      <c r="AQ387" s="223" t="s">
        <v>1578</v>
      </c>
      <c r="AR387" s="223" t="s">
        <v>1536</v>
      </c>
      <c r="AV387" s="223" t="s">
        <v>1577</v>
      </c>
      <c r="BB387" s="251">
        <f t="shared" si="53"/>
        <v>6316.4845999999998</v>
      </c>
      <c r="BC387" s="251">
        <f t="shared" si="54"/>
        <v>0</v>
      </c>
      <c r="BD387" s="251">
        <f t="shared" si="55"/>
        <v>0</v>
      </c>
      <c r="BE387" s="251">
        <f t="shared" si="56"/>
        <v>0</v>
      </c>
      <c r="BF387" s="251">
        <f t="shared" si="57"/>
        <v>0</v>
      </c>
      <c r="BG387" s="223" t="s">
        <v>1501</v>
      </c>
      <c r="BH387" s="251">
        <f t="shared" si="58"/>
        <v>6316.48</v>
      </c>
      <c r="BI387" s="223" t="s">
        <v>1582</v>
      </c>
      <c r="BJ387" s="223" t="s">
        <v>1748</v>
      </c>
    </row>
    <row r="388" spans="1:62" s="265" customFormat="1" ht="21" customHeight="1">
      <c r="A388" s="264"/>
      <c r="C388" s="272" t="s">
        <v>507</v>
      </c>
      <c r="K388" s="338"/>
      <c r="L388" s="338"/>
      <c r="M388" s="447">
        <f>SUM(M389:P395)</f>
        <v>40261.18</v>
      </c>
      <c r="N388" s="448"/>
      <c r="O388" s="448"/>
      <c r="P388" s="448"/>
      <c r="R388" s="264"/>
      <c r="S388" s="267"/>
      <c r="V388" s="268">
        <f>SUM($V$113:$V$182)</f>
        <v>0</v>
      </c>
      <c r="X388" s="268">
        <f>SUM($X$113:$X$182)</f>
        <v>0</v>
      </c>
      <c r="Z388" s="269">
        <f>SUM($Z$113:$Z$182)</f>
        <v>0</v>
      </c>
      <c r="AO388" s="270" t="s">
        <v>1536</v>
      </c>
      <c r="AQ388" s="270" t="s">
        <v>1530</v>
      </c>
      <c r="AR388" s="270" t="s">
        <v>1501</v>
      </c>
      <c r="AV388" s="270" t="s">
        <v>1577</v>
      </c>
      <c r="BH388" s="271">
        <f>SUM($BH$113:$BH$182)</f>
        <v>6316.48</v>
      </c>
    </row>
    <row r="389" spans="1:62" s="217" customFormat="1" ht="31.5" customHeight="1">
      <c r="A389" s="218"/>
      <c r="B389" s="275">
        <v>54</v>
      </c>
      <c r="C389" s="288" t="s">
        <v>1578</v>
      </c>
      <c r="D389" s="283" t="s">
        <v>107</v>
      </c>
      <c r="E389" s="494" t="s">
        <v>114</v>
      </c>
      <c r="F389" s="495" t="s">
        <v>114</v>
      </c>
      <c r="G389" s="495" t="s">
        <v>114</v>
      </c>
      <c r="H389" s="496" t="s">
        <v>114</v>
      </c>
      <c r="I389" s="275" t="s">
        <v>1648</v>
      </c>
      <c r="J389" s="284">
        <v>215</v>
      </c>
      <c r="K389" s="512">
        <v>23.779999999999998</v>
      </c>
      <c r="L389" s="513"/>
      <c r="M389" s="499">
        <f>J389*K389</f>
        <v>5112.7</v>
      </c>
      <c r="N389" s="500"/>
      <c r="O389" s="500"/>
      <c r="P389" s="501"/>
      <c r="Q389" s="99" t="s">
        <v>1595</v>
      </c>
      <c r="R389" s="218"/>
      <c r="S389" s="278"/>
      <c r="T389" s="279" t="s">
        <v>1515</v>
      </c>
      <c r="W389" s="280">
        <v>0</v>
      </c>
      <c r="X389" s="280">
        <f t="shared" si="51"/>
        <v>0</v>
      </c>
      <c r="Y389" s="280">
        <v>0</v>
      </c>
      <c r="Z389" s="281">
        <f t="shared" si="52"/>
        <v>0</v>
      </c>
      <c r="AO389" s="223" t="s">
        <v>1582</v>
      </c>
      <c r="AQ389" s="223" t="s">
        <v>1578</v>
      </c>
      <c r="AR389" s="223" t="s">
        <v>1536</v>
      </c>
      <c r="AV389" s="223" t="s">
        <v>1577</v>
      </c>
      <c r="BB389" s="251">
        <f t="shared" si="53"/>
        <v>6316.4845999999998</v>
      </c>
      <c r="BC389" s="251">
        <f t="shared" si="54"/>
        <v>0</v>
      </c>
      <c r="BD389" s="251">
        <f t="shared" si="55"/>
        <v>0</v>
      </c>
      <c r="BE389" s="251">
        <f t="shared" si="56"/>
        <v>0</v>
      </c>
      <c r="BF389" s="251">
        <f t="shared" si="57"/>
        <v>0</v>
      </c>
      <c r="BG389" s="223" t="s">
        <v>1501</v>
      </c>
      <c r="BH389" s="251">
        <f t="shared" si="58"/>
        <v>6316.48</v>
      </c>
      <c r="BI389" s="223" t="s">
        <v>1582</v>
      </c>
      <c r="BJ389" s="223" t="s">
        <v>1748</v>
      </c>
    </row>
    <row r="390" spans="1:62" s="217" customFormat="1" ht="31.5" customHeight="1">
      <c r="A390" s="218"/>
      <c r="B390" s="275">
        <v>55</v>
      </c>
      <c r="C390" s="288" t="s">
        <v>1578</v>
      </c>
      <c r="D390" s="283" t="s">
        <v>108</v>
      </c>
      <c r="E390" s="494" t="s">
        <v>115</v>
      </c>
      <c r="F390" s="495" t="s">
        <v>115</v>
      </c>
      <c r="G390" s="495" t="s">
        <v>115</v>
      </c>
      <c r="H390" s="496" t="s">
        <v>115</v>
      </c>
      <c r="I390" s="275" t="s">
        <v>1648</v>
      </c>
      <c r="J390" s="284">
        <v>32</v>
      </c>
      <c r="K390" s="512">
        <v>105.77999999999999</v>
      </c>
      <c r="L390" s="513"/>
      <c r="M390" s="499">
        <f t="shared" ref="M390:M395" si="59">J390*K390</f>
        <v>3384.9599999999996</v>
      </c>
      <c r="N390" s="500"/>
      <c r="O390" s="500"/>
      <c r="P390" s="501"/>
      <c r="Q390" s="99" t="s">
        <v>1595</v>
      </c>
      <c r="R390" s="218"/>
      <c r="S390" s="278"/>
      <c r="T390" s="279" t="s">
        <v>1515</v>
      </c>
      <c r="W390" s="280">
        <v>0</v>
      </c>
      <c r="X390" s="280">
        <f t="shared" si="51"/>
        <v>0</v>
      </c>
      <c r="Y390" s="280">
        <v>0</v>
      </c>
      <c r="Z390" s="281">
        <f t="shared" si="52"/>
        <v>0</v>
      </c>
      <c r="AO390" s="223" t="s">
        <v>1582</v>
      </c>
      <c r="AQ390" s="223" t="s">
        <v>1578</v>
      </c>
      <c r="AR390" s="223" t="s">
        <v>1536</v>
      </c>
      <c r="AV390" s="223" t="s">
        <v>1577</v>
      </c>
      <c r="BB390" s="251">
        <f t="shared" si="53"/>
        <v>6316.4845999999998</v>
      </c>
      <c r="BC390" s="251">
        <f t="shared" si="54"/>
        <v>0</v>
      </c>
      <c r="BD390" s="251">
        <f t="shared" si="55"/>
        <v>0</v>
      </c>
      <c r="BE390" s="251">
        <f t="shared" si="56"/>
        <v>0</v>
      </c>
      <c r="BF390" s="251">
        <f t="shared" si="57"/>
        <v>0</v>
      </c>
      <c r="BG390" s="223" t="s">
        <v>1501</v>
      </c>
      <c r="BH390" s="251">
        <f t="shared" si="58"/>
        <v>6316.48</v>
      </c>
      <c r="BI390" s="223" t="s">
        <v>1582</v>
      </c>
      <c r="BJ390" s="223" t="s">
        <v>1748</v>
      </c>
    </row>
    <row r="391" spans="1:62" s="217" customFormat="1" ht="31.5" customHeight="1">
      <c r="A391" s="218"/>
      <c r="B391" s="275">
        <v>56</v>
      </c>
      <c r="C391" s="288" t="s">
        <v>1578</v>
      </c>
      <c r="D391" s="283" t="s">
        <v>109</v>
      </c>
      <c r="E391" s="494" t="s">
        <v>116</v>
      </c>
      <c r="F391" s="495" t="s">
        <v>116</v>
      </c>
      <c r="G391" s="495" t="s">
        <v>116</v>
      </c>
      <c r="H391" s="496" t="s">
        <v>116</v>
      </c>
      <c r="I391" s="275" t="s">
        <v>830</v>
      </c>
      <c r="J391" s="284">
        <v>1</v>
      </c>
      <c r="K391" s="512">
        <v>5248</v>
      </c>
      <c r="L391" s="513"/>
      <c r="M391" s="499">
        <f t="shared" si="59"/>
        <v>5248</v>
      </c>
      <c r="N391" s="500"/>
      <c r="O391" s="500"/>
      <c r="P391" s="501"/>
      <c r="Q391" s="99" t="s">
        <v>1595</v>
      </c>
      <c r="R391" s="218"/>
      <c r="S391" s="278"/>
      <c r="T391" s="279" t="s">
        <v>1515</v>
      </c>
      <c r="W391" s="280">
        <v>0</v>
      </c>
      <c r="X391" s="280">
        <f t="shared" si="51"/>
        <v>0</v>
      </c>
      <c r="Y391" s="280">
        <v>0</v>
      </c>
      <c r="Z391" s="281">
        <f t="shared" si="52"/>
        <v>0</v>
      </c>
      <c r="AO391" s="223" t="s">
        <v>1582</v>
      </c>
      <c r="AQ391" s="223" t="s">
        <v>1578</v>
      </c>
      <c r="AR391" s="223" t="s">
        <v>1536</v>
      </c>
      <c r="AV391" s="223" t="s">
        <v>1577</v>
      </c>
      <c r="BB391" s="251">
        <f t="shared" si="53"/>
        <v>6316.4845999999998</v>
      </c>
      <c r="BC391" s="251">
        <f t="shared" si="54"/>
        <v>0</v>
      </c>
      <c r="BD391" s="251">
        <f t="shared" si="55"/>
        <v>0</v>
      </c>
      <c r="BE391" s="251">
        <f t="shared" si="56"/>
        <v>0</v>
      </c>
      <c r="BF391" s="251">
        <f t="shared" si="57"/>
        <v>0</v>
      </c>
      <c r="BG391" s="223" t="s">
        <v>1501</v>
      </c>
      <c r="BH391" s="251">
        <f t="shared" si="58"/>
        <v>6316.48</v>
      </c>
      <c r="BI391" s="223" t="s">
        <v>1582</v>
      </c>
      <c r="BJ391" s="223" t="s">
        <v>1748</v>
      </c>
    </row>
    <row r="392" spans="1:62" s="217" customFormat="1" ht="31.5" customHeight="1">
      <c r="A392" s="218"/>
      <c r="B392" s="275">
        <v>57</v>
      </c>
      <c r="C392" s="288" t="s">
        <v>1578</v>
      </c>
      <c r="D392" s="283" t="s">
        <v>110</v>
      </c>
      <c r="E392" s="494" t="s">
        <v>117</v>
      </c>
      <c r="F392" s="495" t="s">
        <v>117</v>
      </c>
      <c r="G392" s="495" t="s">
        <v>117</v>
      </c>
      <c r="H392" s="496" t="s">
        <v>117</v>
      </c>
      <c r="I392" s="275" t="s">
        <v>121</v>
      </c>
      <c r="J392" s="284">
        <v>4</v>
      </c>
      <c r="K392" s="512">
        <v>1836.8</v>
      </c>
      <c r="L392" s="513"/>
      <c r="M392" s="499">
        <f t="shared" si="59"/>
        <v>7347.2</v>
      </c>
      <c r="N392" s="500"/>
      <c r="O392" s="500"/>
      <c r="P392" s="501"/>
      <c r="Q392" s="99" t="s">
        <v>1595</v>
      </c>
      <c r="R392" s="218"/>
      <c r="S392" s="278"/>
      <c r="T392" s="279" t="s">
        <v>1515</v>
      </c>
      <c r="W392" s="280">
        <v>0</v>
      </c>
      <c r="X392" s="280">
        <f t="shared" si="51"/>
        <v>0</v>
      </c>
      <c r="Y392" s="280">
        <v>0</v>
      </c>
      <c r="Z392" s="281">
        <f t="shared" si="52"/>
        <v>0</v>
      </c>
      <c r="AO392" s="223" t="s">
        <v>1582</v>
      </c>
      <c r="AQ392" s="223" t="s">
        <v>1578</v>
      </c>
      <c r="AR392" s="223" t="s">
        <v>1536</v>
      </c>
      <c r="AV392" s="223" t="s">
        <v>1577</v>
      </c>
      <c r="BB392" s="251">
        <f t="shared" si="53"/>
        <v>6316.4845999999998</v>
      </c>
      <c r="BC392" s="251">
        <f t="shared" si="54"/>
        <v>0</v>
      </c>
      <c r="BD392" s="251">
        <f t="shared" si="55"/>
        <v>0</v>
      </c>
      <c r="BE392" s="251">
        <f t="shared" si="56"/>
        <v>0</v>
      </c>
      <c r="BF392" s="251">
        <f t="shared" si="57"/>
        <v>0</v>
      </c>
      <c r="BG392" s="223" t="s">
        <v>1501</v>
      </c>
      <c r="BH392" s="251">
        <f t="shared" si="58"/>
        <v>6316.48</v>
      </c>
      <c r="BI392" s="223" t="s">
        <v>1582</v>
      </c>
      <c r="BJ392" s="223" t="s">
        <v>1748</v>
      </c>
    </row>
    <row r="393" spans="1:62" s="217" customFormat="1" ht="31.5" customHeight="1">
      <c r="A393" s="218"/>
      <c r="B393" s="275">
        <v>58</v>
      </c>
      <c r="C393" s="288" t="s">
        <v>1578</v>
      </c>
      <c r="D393" s="283" t="s">
        <v>111</v>
      </c>
      <c r="E393" s="494" t="s">
        <v>118</v>
      </c>
      <c r="F393" s="495" t="s">
        <v>118</v>
      </c>
      <c r="G393" s="495" t="s">
        <v>118</v>
      </c>
      <c r="H393" s="496" t="s">
        <v>118</v>
      </c>
      <c r="I393" s="275" t="s">
        <v>121</v>
      </c>
      <c r="J393" s="284">
        <v>6</v>
      </c>
      <c r="K393" s="512">
        <v>787.19999999999993</v>
      </c>
      <c r="L393" s="513"/>
      <c r="M393" s="499">
        <f t="shared" si="59"/>
        <v>4723.2</v>
      </c>
      <c r="N393" s="500"/>
      <c r="O393" s="500"/>
      <c r="P393" s="501"/>
      <c r="Q393" s="99" t="s">
        <v>1595</v>
      </c>
      <c r="R393" s="218"/>
      <c r="S393" s="278"/>
      <c r="T393" s="279" t="s">
        <v>1515</v>
      </c>
      <c r="W393" s="280">
        <v>0</v>
      </c>
      <c r="X393" s="280">
        <f t="shared" si="51"/>
        <v>0</v>
      </c>
      <c r="Y393" s="280">
        <v>0</v>
      </c>
      <c r="Z393" s="281">
        <f t="shared" si="52"/>
        <v>0</v>
      </c>
      <c r="AO393" s="223" t="s">
        <v>1582</v>
      </c>
      <c r="AQ393" s="223" t="s">
        <v>1578</v>
      </c>
      <c r="AR393" s="223" t="s">
        <v>1536</v>
      </c>
      <c r="AV393" s="223" t="s">
        <v>1577</v>
      </c>
      <c r="BB393" s="251">
        <f t="shared" si="53"/>
        <v>6316.4845999999998</v>
      </c>
      <c r="BC393" s="251">
        <f t="shared" si="54"/>
        <v>0</v>
      </c>
      <c r="BD393" s="251">
        <f t="shared" si="55"/>
        <v>0</v>
      </c>
      <c r="BE393" s="251">
        <f t="shared" si="56"/>
        <v>0</v>
      </c>
      <c r="BF393" s="251">
        <f t="shared" si="57"/>
        <v>0</v>
      </c>
      <c r="BG393" s="223" t="s">
        <v>1501</v>
      </c>
      <c r="BH393" s="251">
        <f t="shared" si="58"/>
        <v>6316.48</v>
      </c>
      <c r="BI393" s="223" t="s">
        <v>1582</v>
      </c>
      <c r="BJ393" s="223" t="s">
        <v>1748</v>
      </c>
    </row>
    <row r="394" spans="1:62" s="217" customFormat="1" ht="31.5" customHeight="1">
      <c r="A394" s="218"/>
      <c r="B394" s="275">
        <v>59</v>
      </c>
      <c r="C394" s="288" t="s">
        <v>1578</v>
      </c>
      <c r="D394" s="283" t="s">
        <v>112</v>
      </c>
      <c r="E394" s="494" t="s">
        <v>119</v>
      </c>
      <c r="F394" s="495" t="s">
        <v>119</v>
      </c>
      <c r="G394" s="495" t="s">
        <v>119</v>
      </c>
      <c r="H394" s="496" t="s">
        <v>119</v>
      </c>
      <c r="I394" s="275" t="s">
        <v>121</v>
      </c>
      <c r="J394" s="284">
        <v>86</v>
      </c>
      <c r="K394" s="512">
        <v>19.68</v>
      </c>
      <c r="L394" s="513"/>
      <c r="M394" s="499">
        <f t="shared" si="59"/>
        <v>1692.48</v>
      </c>
      <c r="N394" s="500"/>
      <c r="O394" s="500"/>
      <c r="P394" s="501"/>
      <c r="Q394" s="99" t="s">
        <v>1595</v>
      </c>
      <c r="R394" s="218"/>
      <c r="S394" s="278"/>
      <c r="T394" s="279" t="s">
        <v>1515</v>
      </c>
      <c r="W394" s="280">
        <v>0</v>
      </c>
      <c r="X394" s="280">
        <f t="shared" si="51"/>
        <v>0</v>
      </c>
      <c r="Y394" s="280">
        <v>0</v>
      </c>
      <c r="Z394" s="281">
        <f t="shared" si="52"/>
        <v>0</v>
      </c>
      <c r="AO394" s="223" t="s">
        <v>1582</v>
      </c>
      <c r="AQ394" s="223" t="s">
        <v>1578</v>
      </c>
      <c r="AR394" s="223" t="s">
        <v>1536</v>
      </c>
      <c r="AV394" s="223" t="s">
        <v>1577</v>
      </c>
      <c r="BB394" s="251">
        <f t="shared" si="53"/>
        <v>6316.4845999999998</v>
      </c>
      <c r="BC394" s="251">
        <f t="shared" si="54"/>
        <v>0</v>
      </c>
      <c r="BD394" s="251">
        <f t="shared" si="55"/>
        <v>0</v>
      </c>
      <c r="BE394" s="251">
        <f t="shared" si="56"/>
        <v>0</v>
      </c>
      <c r="BF394" s="251">
        <f t="shared" si="57"/>
        <v>0</v>
      </c>
      <c r="BG394" s="223" t="s">
        <v>1501</v>
      </c>
      <c r="BH394" s="251">
        <f t="shared" si="58"/>
        <v>6316.48</v>
      </c>
      <c r="BI394" s="223" t="s">
        <v>1582</v>
      </c>
      <c r="BJ394" s="223" t="s">
        <v>1748</v>
      </c>
    </row>
    <row r="395" spans="1:62" s="217" customFormat="1" ht="31.5" customHeight="1">
      <c r="A395" s="218"/>
      <c r="B395" s="275">
        <v>60</v>
      </c>
      <c r="C395" s="288" t="s">
        <v>1578</v>
      </c>
      <c r="D395" s="283" t="s">
        <v>113</v>
      </c>
      <c r="E395" s="494" t="s">
        <v>120</v>
      </c>
      <c r="F395" s="495" t="s">
        <v>120</v>
      </c>
      <c r="G395" s="495" t="s">
        <v>120</v>
      </c>
      <c r="H395" s="496" t="s">
        <v>120</v>
      </c>
      <c r="I395" s="275" t="s">
        <v>121</v>
      </c>
      <c r="J395" s="284">
        <v>2592</v>
      </c>
      <c r="K395" s="512">
        <v>4.92</v>
      </c>
      <c r="L395" s="513"/>
      <c r="M395" s="499">
        <f t="shared" si="59"/>
        <v>12752.64</v>
      </c>
      <c r="N395" s="500"/>
      <c r="O395" s="500"/>
      <c r="P395" s="501"/>
      <c r="Q395" s="99" t="s">
        <v>1595</v>
      </c>
      <c r="R395" s="218"/>
      <c r="S395" s="278"/>
      <c r="T395" s="279" t="s">
        <v>1515</v>
      </c>
      <c r="W395" s="280">
        <v>0</v>
      </c>
      <c r="X395" s="280">
        <f t="shared" si="51"/>
        <v>0</v>
      </c>
      <c r="Y395" s="280">
        <v>0</v>
      </c>
      <c r="Z395" s="281">
        <f t="shared" si="52"/>
        <v>0</v>
      </c>
      <c r="AO395" s="223" t="s">
        <v>1582</v>
      </c>
      <c r="AQ395" s="223" t="s">
        <v>1578</v>
      </c>
      <c r="AR395" s="223" t="s">
        <v>1536</v>
      </c>
      <c r="AV395" s="223" t="s">
        <v>1577</v>
      </c>
      <c r="BB395" s="251">
        <f t="shared" si="53"/>
        <v>6316.4845999999998</v>
      </c>
      <c r="BC395" s="251">
        <f t="shared" si="54"/>
        <v>0</v>
      </c>
      <c r="BD395" s="251">
        <f t="shared" si="55"/>
        <v>0</v>
      </c>
      <c r="BE395" s="251">
        <f t="shared" si="56"/>
        <v>0</v>
      </c>
      <c r="BF395" s="251">
        <f t="shared" si="57"/>
        <v>0</v>
      </c>
      <c r="BG395" s="223" t="s">
        <v>1501</v>
      </c>
      <c r="BH395" s="251">
        <f t="shared" si="58"/>
        <v>6316.48</v>
      </c>
      <c r="BI395" s="223" t="s">
        <v>1582</v>
      </c>
      <c r="BJ395" s="223" t="s">
        <v>1748</v>
      </c>
    </row>
    <row r="396" spans="1:62" s="265" customFormat="1" ht="21" customHeight="1">
      <c r="A396" s="264"/>
      <c r="C396" s="272" t="s">
        <v>122</v>
      </c>
      <c r="K396" s="338"/>
      <c r="L396" s="338"/>
      <c r="M396" s="447">
        <f>M397</f>
        <v>5147.3203999999996</v>
      </c>
      <c r="N396" s="448"/>
      <c r="O396" s="448"/>
      <c r="P396" s="448"/>
      <c r="R396" s="264"/>
      <c r="S396" s="267"/>
      <c r="V396" s="268">
        <f>SUM($V$113:$V$182)</f>
        <v>0</v>
      </c>
      <c r="X396" s="268">
        <f>SUM($X$113:$X$182)</f>
        <v>0</v>
      </c>
      <c r="Z396" s="269">
        <f>SUM($Z$113:$Z$182)</f>
        <v>0</v>
      </c>
      <c r="AO396" s="270" t="s">
        <v>1536</v>
      </c>
      <c r="AQ396" s="270" t="s">
        <v>1530</v>
      </c>
      <c r="AR396" s="270" t="s">
        <v>1501</v>
      </c>
      <c r="AV396" s="270" t="s">
        <v>1577</v>
      </c>
      <c r="BH396" s="271">
        <f>SUM($BH$113:$BH$182)</f>
        <v>6316.48</v>
      </c>
    </row>
    <row r="397" spans="1:62" s="217" customFormat="1" ht="29.25" customHeight="1">
      <c r="A397" s="218"/>
      <c r="B397" s="275">
        <v>61</v>
      </c>
      <c r="C397" s="288" t="s">
        <v>1578</v>
      </c>
      <c r="D397" s="283" t="s">
        <v>123</v>
      </c>
      <c r="E397" s="494" t="s">
        <v>124</v>
      </c>
      <c r="F397" s="495" t="s">
        <v>124</v>
      </c>
      <c r="G397" s="495" t="s">
        <v>124</v>
      </c>
      <c r="H397" s="496" t="s">
        <v>124</v>
      </c>
      <c r="I397" s="275" t="s">
        <v>1632</v>
      </c>
      <c r="J397" s="284">
        <v>330.38</v>
      </c>
      <c r="K397" s="512">
        <v>15.579999999999998</v>
      </c>
      <c r="L397" s="513"/>
      <c r="M397" s="499">
        <f>J397*K397</f>
        <v>5147.3203999999996</v>
      </c>
      <c r="N397" s="500"/>
      <c r="O397" s="500"/>
      <c r="P397" s="501"/>
      <c r="Q397" s="99" t="s">
        <v>1595</v>
      </c>
      <c r="R397" s="218"/>
      <c r="S397" s="278"/>
      <c r="T397" s="279" t="s">
        <v>1515</v>
      </c>
      <c r="W397" s="280">
        <v>0</v>
      </c>
      <c r="X397" s="280">
        <f t="shared" ref="X397:X411" si="60">$W$113*$J$113</f>
        <v>0</v>
      </c>
      <c r="Y397" s="280">
        <v>0</v>
      </c>
      <c r="Z397" s="281">
        <f t="shared" ref="Z397:Z411" si="61">$Y$113*$J$113</f>
        <v>0</v>
      </c>
      <c r="AO397" s="223" t="s">
        <v>1582</v>
      </c>
      <c r="AQ397" s="223" t="s">
        <v>1578</v>
      </c>
      <c r="AR397" s="223" t="s">
        <v>1536</v>
      </c>
      <c r="AV397" s="223" t="s">
        <v>1577</v>
      </c>
      <c r="BB397" s="251">
        <f t="shared" ref="BB397:BB411" si="62">IF($T$113="základní",$M$113,0)</f>
        <v>6316.4845999999998</v>
      </c>
      <c r="BC397" s="251">
        <f t="shared" ref="BC397:BC411" si="63">IF($T$113="snížená",$M$113,0)</f>
        <v>0</v>
      </c>
      <c r="BD397" s="251">
        <f t="shared" ref="BD397:BD411" si="64">IF($T$113="zákl. přenesená",$M$113,0)</f>
        <v>0</v>
      </c>
      <c r="BE397" s="251">
        <f t="shared" ref="BE397:BE411" si="65">IF($T$113="sníž. přenesená",$M$113,0)</f>
        <v>0</v>
      </c>
      <c r="BF397" s="251">
        <f t="shared" ref="BF397:BF411" si="66">IF($T$113="nulová",$M$113,0)</f>
        <v>0</v>
      </c>
      <c r="BG397" s="223" t="s">
        <v>1501</v>
      </c>
      <c r="BH397" s="251">
        <f t="shared" ref="BH397:BH411" si="67">ROUND($K$113*$J$113,2)</f>
        <v>6316.48</v>
      </c>
      <c r="BI397" s="223" t="s">
        <v>1582</v>
      </c>
      <c r="BJ397" s="223" t="s">
        <v>1748</v>
      </c>
    </row>
    <row r="398" spans="1:62" s="217" customFormat="1" ht="17.25" customHeight="1">
      <c r="A398" s="218"/>
      <c r="B398" s="307"/>
      <c r="C398" s="300"/>
      <c r="D398" s="298"/>
      <c r="E398" s="508" t="s">
        <v>53</v>
      </c>
      <c r="F398" s="508" t="s">
        <v>53</v>
      </c>
      <c r="G398" s="508" t="s">
        <v>53</v>
      </c>
      <c r="H398" s="508" t="s">
        <v>53</v>
      </c>
      <c r="I398" s="307"/>
      <c r="J398" s="299">
        <v>157.30000000000001</v>
      </c>
      <c r="K398" s="503"/>
      <c r="L398" s="504"/>
      <c r="M398" s="505"/>
      <c r="N398" s="506"/>
      <c r="O398" s="506"/>
      <c r="P398" s="506"/>
      <c r="Q398" s="308"/>
      <c r="R398" s="292"/>
      <c r="S398" s="278"/>
      <c r="T398" s="279" t="s">
        <v>1515</v>
      </c>
      <c r="W398" s="280">
        <v>0</v>
      </c>
      <c r="X398" s="280">
        <f t="shared" si="60"/>
        <v>0</v>
      </c>
      <c r="Y398" s="280">
        <v>0</v>
      </c>
      <c r="Z398" s="281">
        <f t="shared" si="61"/>
        <v>0</v>
      </c>
      <c r="AO398" s="223" t="s">
        <v>1582</v>
      </c>
      <c r="AQ398" s="223" t="s">
        <v>1578</v>
      </c>
      <c r="AR398" s="223" t="s">
        <v>1536</v>
      </c>
      <c r="AV398" s="223" t="s">
        <v>1577</v>
      </c>
      <c r="BB398" s="251">
        <f t="shared" si="62"/>
        <v>6316.4845999999998</v>
      </c>
      <c r="BC398" s="251">
        <f t="shared" si="63"/>
        <v>0</v>
      </c>
      <c r="BD398" s="251">
        <f t="shared" si="64"/>
        <v>0</v>
      </c>
      <c r="BE398" s="251">
        <f t="shared" si="65"/>
        <v>0</v>
      </c>
      <c r="BF398" s="251">
        <f t="shared" si="66"/>
        <v>0</v>
      </c>
      <c r="BG398" s="223" t="s">
        <v>1501</v>
      </c>
      <c r="BH398" s="251">
        <f t="shared" si="67"/>
        <v>6316.48</v>
      </c>
      <c r="BI398" s="223" t="s">
        <v>1582</v>
      </c>
      <c r="BJ398" s="223" t="s">
        <v>1748</v>
      </c>
    </row>
    <row r="399" spans="1:62" s="217" customFormat="1" ht="17.25" customHeight="1">
      <c r="A399" s="218"/>
      <c r="B399" s="307"/>
      <c r="C399" s="300"/>
      <c r="D399" s="298"/>
      <c r="E399" s="502" t="s">
        <v>54</v>
      </c>
      <c r="F399" s="502" t="s">
        <v>54</v>
      </c>
      <c r="G399" s="502" t="s">
        <v>54</v>
      </c>
      <c r="H399" s="502" t="s">
        <v>54</v>
      </c>
      <c r="I399" s="307"/>
      <c r="J399" s="299">
        <v>12.2</v>
      </c>
      <c r="K399" s="503"/>
      <c r="L399" s="504"/>
      <c r="M399" s="505"/>
      <c r="N399" s="506"/>
      <c r="O399" s="506"/>
      <c r="P399" s="506"/>
      <c r="Q399" s="308"/>
      <c r="R399" s="292"/>
      <c r="S399" s="278"/>
      <c r="T399" s="279" t="s">
        <v>1515</v>
      </c>
      <c r="W399" s="280">
        <v>0</v>
      </c>
      <c r="X399" s="280">
        <f t="shared" si="60"/>
        <v>0</v>
      </c>
      <c r="Y399" s="280">
        <v>0</v>
      </c>
      <c r="Z399" s="281">
        <f t="shared" si="61"/>
        <v>0</v>
      </c>
      <c r="AO399" s="223" t="s">
        <v>1582</v>
      </c>
      <c r="AQ399" s="223" t="s">
        <v>1578</v>
      </c>
      <c r="AR399" s="223" t="s">
        <v>1536</v>
      </c>
      <c r="AV399" s="223" t="s">
        <v>1577</v>
      </c>
      <c r="BB399" s="251">
        <f t="shared" si="62"/>
        <v>6316.4845999999998</v>
      </c>
      <c r="BC399" s="251">
        <f t="shared" si="63"/>
        <v>0</v>
      </c>
      <c r="BD399" s="251">
        <f t="shared" si="64"/>
        <v>0</v>
      </c>
      <c r="BE399" s="251">
        <f t="shared" si="65"/>
        <v>0</v>
      </c>
      <c r="BF399" s="251">
        <f t="shared" si="66"/>
        <v>0</v>
      </c>
      <c r="BG399" s="223" t="s">
        <v>1501</v>
      </c>
      <c r="BH399" s="251">
        <f t="shared" si="67"/>
        <v>6316.48</v>
      </c>
      <c r="BI399" s="223" t="s">
        <v>1582</v>
      </c>
      <c r="BJ399" s="223" t="s">
        <v>1748</v>
      </c>
    </row>
    <row r="400" spans="1:62" s="217" customFormat="1" ht="17.25" customHeight="1">
      <c r="A400" s="218"/>
      <c r="B400" s="307"/>
      <c r="C400" s="300"/>
      <c r="D400" s="298"/>
      <c r="E400" s="502" t="s">
        <v>55</v>
      </c>
      <c r="F400" s="502" t="s">
        <v>55</v>
      </c>
      <c r="G400" s="502" t="s">
        <v>55</v>
      </c>
      <c r="H400" s="502" t="s">
        <v>55</v>
      </c>
      <c r="I400" s="307"/>
      <c r="J400" s="299">
        <v>29</v>
      </c>
      <c r="K400" s="503"/>
      <c r="L400" s="504"/>
      <c r="M400" s="505"/>
      <c r="N400" s="506"/>
      <c r="O400" s="506"/>
      <c r="P400" s="506"/>
      <c r="Q400" s="308"/>
      <c r="R400" s="292"/>
      <c r="S400" s="278"/>
      <c r="T400" s="279" t="s">
        <v>1515</v>
      </c>
      <c r="W400" s="280">
        <v>0</v>
      </c>
      <c r="X400" s="280">
        <f t="shared" si="60"/>
        <v>0</v>
      </c>
      <c r="Y400" s="280">
        <v>0</v>
      </c>
      <c r="Z400" s="281">
        <f t="shared" si="61"/>
        <v>0</v>
      </c>
      <c r="AO400" s="223" t="s">
        <v>1582</v>
      </c>
      <c r="AQ400" s="223" t="s">
        <v>1578</v>
      </c>
      <c r="AR400" s="223" t="s">
        <v>1536</v>
      </c>
      <c r="AV400" s="223" t="s">
        <v>1577</v>
      </c>
      <c r="BB400" s="251">
        <f t="shared" si="62"/>
        <v>6316.4845999999998</v>
      </c>
      <c r="BC400" s="251">
        <f t="shared" si="63"/>
        <v>0</v>
      </c>
      <c r="BD400" s="251">
        <f t="shared" si="64"/>
        <v>0</v>
      </c>
      <c r="BE400" s="251">
        <f t="shared" si="65"/>
        <v>0</v>
      </c>
      <c r="BF400" s="251">
        <f t="shared" si="66"/>
        <v>0</v>
      </c>
      <c r="BG400" s="223" t="s">
        <v>1501</v>
      </c>
      <c r="BH400" s="251">
        <f t="shared" si="67"/>
        <v>6316.48</v>
      </c>
      <c r="BI400" s="223" t="s">
        <v>1582</v>
      </c>
      <c r="BJ400" s="223" t="s">
        <v>1748</v>
      </c>
    </row>
    <row r="401" spans="1:62" s="217" customFormat="1" ht="17.25" customHeight="1">
      <c r="A401" s="218"/>
      <c r="B401" s="307"/>
      <c r="C401" s="300"/>
      <c r="D401" s="298"/>
      <c r="E401" s="502" t="s">
        <v>56</v>
      </c>
      <c r="F401" s="502" t="s">
        <v>56</v>
      </c>
      <c r="G401" s="502" t="s">
        <v>56</v>
      </c>
      <c r="H401" s="502" t="s">
        <v>56</v>
      </c>
      <c r="I401" s="307"/>
      <c r="J401" s="299">
        <v>16.899999999999999</v>
      </c>
      <c r="K401" s="503"/>
      <c r="L401" s="504"/>
      <c r="M401" s="505"/>
      <c r="N401" s="506"/>
      <c r="O401" s="506"/>
      <c r="P401" s="506"/>
      <c r="Q401" s="308"/>
      <c r="R401" s="292"/>
      <c r="S401" s="278"/>
      <c r="T401" s="279" t="s">
        <v>1515</v>
      </c>
      <c r="W401" s="280">
        <v>0</v>
      </c>
      <c r="X401" s="280">
        <f t="shared" si="60"/>
        <v>0</v>
      </c>
      <c r="Y401" s="280">
        <v>0</v>
      </c>
      <c r="Z401" s="281">
        <f t="shared" si="61"/>
        <v>0</v>
      </c>
      <c r="AO401" s="223" t="s">
        <v>1582</v>
      </c>
      <c r="AQ401" s="223" t="s">
        <v>1578</v>
      </c>
      <c r="AR401" s="223" t="s">
        <v>1536</v>
      </c>
      <c r="AV401" s="223" t="s">
        <v>1577</v>
      </c>
      <c r="BB401" s="251">
        <f t="shared" si="62"/>
        <v>6316.4845999999998</v>
      </c>
      <c r="BC401" s="251">
        <f t="shared" si="63"/>
        <v>0</v>
      </c>
      <c r="BD401" s="251">
        <f t="shared" si="64"/>
        <v>0</v>
      </c>
      <c r="BE401" s="251">
        <f t="shared" si="65"/>
        <v>0</v>
      </c>
      <c r="BF401" s="251">
        <f t="shared" si="66"/>
        <v>0</v>
      </c>
      <c r="BG401" s="223" t="s">
        <v>1501</v>
      </c>
      <c r="BH401" s="251">
        <f t="shared" si="67"/>
        <v>6316.48</v>
      </c>
      <c r="BI401" s="223" t="s">
        <v>1582</v>
      </c>
      <c r="BJ401" s="223" t="s">
        <v>1748</v>
      </c>
    </row>
    <row r="402" spans="1:62" s="217" customFormat="1" ht="17.25" customHeight="1">
      <c r="A402" s="218"/>
      <c r="B402" s="307"/>
      <c r="C402" s="300"/>
      <c r="D402" s="298"/>
      <c r="E402" s="502" t="s">
        <v>57</v>
      </c>
      <c r="F402" s="502" t="s">
        <v>57</v>
      </c>
      <c r="G402" s="502" t="s">
        <v>57</v>
      </c>
      <c r="H402" s="502" t="s">
        <v>57</v>
      </c>
      <c r="I402" s="307"/>
      <c r="J402" s="299">
        <v>8.25</v>
      </c>
      <c r="K402" s="503"/>
      <c r="L402" s="504"/>
      <c r="M402" s="505"/>
      <c r="N402" s="506"/>
      <c r="O402" s="506"/>
      <c r="P402" s="506"/>
      <c r="Q402" s="308"/>
      <c r="R402" s="292"/>
      <c r="S402" s="278"/>
      <c r="T402" s="279" t="s">
        <v>1515</v>
      </c>
      <c r="W402" s="280">
        <v>0</v>
      </c>
      <c r="X402" s="280">
        <f t="shared" si="60"/>
        <v>0</v>
      </c>
      <c r="Y402" s="280">
        <v>0</v>
      </c>
      <c r="Z402" s="281">
        <f t="shared" si="61"/>
        <v>0</v>
      </c>
      <c r="AO402" s="223" t="s">
        <v>1582</v>
      </c>
      <c r="AQ402" s="223" t="s">
        <v>1578</v>
      </c>
      <c r="AR402" s="223" t="s">
        <v>1536</v>
      </c>
      <c r="AV402" s="223" t="s">
        <v>1577</v>
      </c>
      <c r="BB402" s="251">
        <f t="shared" si="62"/>
        <v>6316.4845999999998</v>
      </c>
      <c r="BC402" s="251">
        <f t="shared" si="63"/>
        <v>0</v>
      </c>
      <c r="BD402" s="251">
        <f t="shared" si="64"/>
        <v>0</v>
      </c>
      <c r="BE402" s="251">
        <f t="shared" si="65"/>
        <v>0</v>
      </c>
      <c r="BF402" s="251">
        <f t="shared" si="66"/>
        <v>0</v>
      </c>
      <c r="BG402" s="223" t="s">
        <v>1501</v>
      </c>
      <c r="BH402" s="251">
        <f t="shared" si="67"/>
        <v>6316.48</v>
      </c>
      <c r="BI402" s="223" t="s">
        <v>1582</v>
      </c>
      <c r="BJ402" s="223" t="s">
        <v>1748</v>
      </c>
    </row>
    <row r="403" spans="1:62" s="217" customFormat="1" ht="17.25" customHeight="1">
      <c r="A403" s="218"/>
      <c r="B403" s="307"/>
      <c r="C403" s="300"/>
      <c r="D403" s="298"/>
      <c r="E403" s="502" t="s">
        <v>58</v>
      </c>
      <c r="F403" s="502" t="s">
        <v>58</v>
      </c>
      <c r="G403" s="502" t="s">
        <v>58</v>
      </c>
      <c r="H403" s="502" t="s">
        <v>58</v>
      </c>
      <c r="I403" s="307"/>
      <c r="J403" s="299">
        <v>48.3</v>
      </c>
      <c r="K403" s="503"/>
      <c r="L403" s="504"/>
      <c r="M403" s="505"/>
      <c r="N403" s="506"/>
      <c r="O403" s="506"/>
      <c r="P403" s="506"/>
      <c r="Q403" s="308"/>
      <c r="R403" s="292"/>
      <c r="S403" s="278"/>
      <c r="T403" s="279" t="s">
        <v>1515</v>
      </c>
      <c r="W403" s="280">
        <v>0</v>
      </c>
      <c r="X403" s="280">
        <f t="shared" si="60"/>
        <v>0</v>
      </c>
      <c r="Y403" s="280">
        <v>0</v>
      </c>
      <c r="Z403" s="281">
        <f t="shared" si="61"/>
        <v>0</v>
      </c>
      <c r="AO403" s="223" t="s">
        <v>1582</v>
      </c>
      <c r="AQ403" s="223" t="s">
        <v>1578</v>
      </c>
      <c r="AR403" s="223" t="s">
        <v>1536</v>
      </c>
      <c r="AV403" s="223" t="s">
        <v>1577</v>
      </c>
      <c r="BB403" s="251">
        <f t="shared" si="62"/>
        <v>6316.4845999999998</v>
      </c>
      <c r="BC403" s="251">
        <f t="shared" si="63"/>
        <v>0</v>
      </c>
      <c r="BD403" s="251">
        <f t="shared" si="64"/>
        <v>0</v>
      </c>
      <c r="BE403" s="251">
        <f t="shared" si="65"/>
        <v>0</v>
      </c>
      <c r="BF403" s="251">
        <f t="shared" si="66"/>
        <v>0</v>
      </c>
      <c r="BG403" s="223" t="s">
        <v>1501</v>
      </c>
      <c r="BH403" s="251">
        <f t="shared" si="67"/>
        <v>6316.48</v>
      </c>
      <c r="BI403" s="223" t="s">
        <v>1582</v>
      </c>
      <c r="BJ403" s="223" t="s">
        <v>1748</v>
      </c>
    </row>
    <row r="404" spans="1:62" s="217" customFormat="1" ht="17.25" customHeight="1">
      <c r="A404" s="218"/>
      <c r="B404" s="307"/>
      <c r="C404" s="300"/>
      <c r="D404" s="298"/>
      <c r="E404" s="502" t="s">
        <v>59</v>
      </c>
      <c r="F404" s="502" t="s">
        <v>59</v>
      </c>
      <c r="G404" s="502" t="s">
        <v>59</v>
      </c>
      <c r="H404" s="502" t="s">
        <v>59</v>
      </c>
      <c r="I404" s="307"/>
      <c r="J404" s="299">
        <v>271.95</v>
      </c>
      <c r="K404" s="503"/>
      <c r="L404" s="504"/>
      <c r="M404" s="505"/>
      <c r="N404" s="506"/>
      <c r="O404" s="506"/>
      <c r="P404" s="506"/>
      <c r="Q404" s="308"/>
      <c r="R404" s="292"/>
      <c r="S404" s="278"/>
      <c r="T404" s="279" t="s">
        <v>1515</v>
      </c>
      <c r="W404" s="280">
        <v>0</v>
      </c>
      <c r="X404" s="280">
        <f t="shared" si="60"/>
        <v>0</v>
      </c>
      <c r="Y404" s="280">
        <v>0</v>
      </c>
      <c r="Z404" s="281">
        <f t="shared" si="61"/>
        <v>0</v>
      </c>
      <c r="AO404" s="223" t="s">
        <v>1582</v>
      </c>
      <c r="AQ404" s="223" t="s">
        <v>1578</v>
      </c>
      <c r="AR404" s="223" t="s">
        <v>1536</v>
      </c>
      <c r="AV404" s="223" t="s">
        <v>1577</v>
      </c>
      <c r="BB404" s="251">
        <f t="shared" si="62"/>
        <v>6316.4845999999998</v>
      </c>
      <c r="BC404" s="251">
        <f t="shared" si="63"/>
        <v>0</v>
      </c>
      <c r="BD404" s="251">
        <f t="shared" si="64"/>
        <v>0</v>
      </c>
      <c r="BE404" s="251">
        <f t="shared" si="65"/>
        <v>0</v>
      </c>
      <c r="BF404" s="251">
        <f t="shared" si="66"/>
        <v>0</v>
      </c>
      <c r="BG404" s="223" t="s">
        <v>1501</v>
      </c>
      <c r="BH404" s="251">
        <f t="shared" si="67"/>
        <v>6316.48</v>
      </c>
      <c r="BI404" s="223" t="s">
        <v>1582</v>
      </c>
      <c r="BJ404" s="223" t="s">
        <v>1748</v>
      </c>
    </row>
    <row r="405" spans="1:62" s="217" customFormat="1" ht="17.25" customHeight="1">
      <c r="A405" s="218"/>
      <c r="B405" s="307"/>
      <c r="C405" s="300"/>
      <c r="D405" s="298"/>
      <c r="E405" s="502" t="s">
        <v>125</v>
      </c>
      <c r="F405" s="502" t="s">
        <v>125</v>
      </c>
      <c r="G405" s="502" t="s">
        <v>125</v>
      </c>
      <c r="H405" s="502" t="s">
        <v>125</v>
      </c>
      <c r="I405" s="307"/>
      <c r="J405" s="299">
        <v>251.68</v>
      </c>
      <c r="K405" s="503"/>
      <c r="L405" s="504"/>
      <c r="M405" s="505"/>
      <c r="N405" s="506"/>
      <c r="O405" s="506"/>
      <c r="P405" s="506"/>
      <c r="Q405" s="308"/>
      <c r="R405" s="292"/>
      <c r="S405" s="278"/>
      <c r="T405" s="279" t="s">
        <v>1515</v>
      </c>
      <c r="W405" s="280">
        <v>0</v>
      </c>
      <c r="X405" s="280">
        <f t="shared" si="60"/>
        <v>0</v>
      </c>
      <c r="Y405" s="280">
        <v>0</v>
      </c>
      <c r="Z405" s="281">
        <f t="shared" si="61"/>
        <v>0</v>
      </c>
      <c r="AO405" s="223" t="s">
        <v>1582</v>
      </c>
      <c r="AQ405" s="223" t="s">
        <v>1578</v>
      </c>
      <c r="AR405" s="223" t="s">
        <v>1536</v>
      </c>
      <c r="AV405" s="223" t="s">
        <v>1577</v>
      </c>
      <c r="BB405" s="251">
        <f t="shared" si="62"/>
        <v>6316.4845999999998</v>
      </c>
      <c r="BC405" s="251">
        <f t="shared" si="63"/>
        <v>0</v>
      </c>
      <c r="BD405" s="251">
        <f t="shared" si="64"/>
        <v>0</v>
      </c>
      <c r="BE405" s="251">
        <f t="shared" si="65"/>
        <v>0</v>
      </c>
      <c r="BF405" s="251">
        <f t="shared" si="66"/>
        <v>0</v>
      </c>
      <c r="BG405" s="223" t="s">
        <v>1501</v>
      </c>
      <c r="BH405" s="251">
        <f t="shared" si="67"/>
        <v>6316.48</v>
      </c>
      <c r="BI405" s="223" t="s">
        <v>1582</v>
      </c>
      <c r="BJ405" s="223" t="s">
        <v>1748</v>
      </c>
    </row>
    <row r="406" spans="1:62" s="217" customFormat="1" ht="17.25" customHeight="1">
      <c r="A406" s="218"/>
      <c r="B406" s="307"/>
      <c r="C406" s="300"/>
      <c r="D406" s="298"/>
      <c r="E406" s="502" t="s">
        <v>126</v>
      </c>
      <c r="F406" s="502" t="s">
        <v>126</v>
      </c>
      <c r="G406" s="502" t="s">
        <v>126</v>
      </c>
      <c r="H406" s="502" t="s">
        <v>126</v>
      </c>
      <c r="I406" s="307"/>
      <c r="J406" s="299">
        <v>20.3</v>
      </c>
      <c r="K406" s="503"/>
      <c r="L406" s="504"/>
      <c r="M406" s="505"/>
      <c r="N406" s="506"/>
      <c r="O406" s="506"/>
      <c r="P406" s="506"/>
      <c r="Q406" s="308"/>
      <c r="R406" s="292"/>
      <c r="S406" s="278"/>
      <c r="T406" s="279" t="s">
        <v>1515</v>
      </c>
      <c r="W406" s="280">
        <v>0</v>
      </c>
      <c r="X406" s="280">
        <f t="shared" si="60"/>
        <v>0</v>
      </c>
      <c r="Y406" s="280">
        <v>0</v>
      </c>
      <c r="Z406" s="281">
        <f t="shared" si="61"/>
        <v>0</v>
      </c>
      <c r="AO406" s="223" t="s">
        <v>1582</v>
      </c>
      <c r="AQ406" s="223" t="s">
        <v>1578</v>
      </c>
      <c r="AR406" s="223" t="s">
        <v>1536</v>
      </c>
      <c r="AV406" s="223" t="s">
        <v>1577</v>
      </c>
      <c r="BB406" s="251">
        <f t="shared" si="62"/>
        <v>6316.4845999999998</v>
      </c>
      <c r="BC406" s="251">
        <f t="shared" si="63"/>
        <v>0</v>
      </c>
      <c r="BD406" s="251">
        <f t="shared" si="64"/>
        <v>0</v>
      </c>
      <c r="BE406" s="251">
        <f t="shared" si="65"/>
        <v>0</v>
      </c>
      <c r="BF406" s="251">
        <f t="shared" si="66"/>
        <v>0</v>
      </c>
      <c r="BG406" s="223" t="s">
        <v>1501</v>
      </c>
      <c r="BH406" s="251">
        <f t="shared" si="67"/>
        <v>6316.48</v>
      </c>
      <c r="BI406" s="223" t="s">
        <v>1582</v>
      </c>
      <c r="BJ406" s="223" t="s">
        <v>1748</v>
      </c>
    </row>
    <row r="407" spans="1:62" s="217" customFormat="1" ht="17.25" customHeight="1">
      <c r="A407" s="218"/>
      <c r="B407" s="307"/>
      <c r="C407" s="300"/>
      <c r="D407" s="298"/>
      <c r="E407" s="502" t="s">
        <v>127</v>
      </c>
      <c r="F407" s="502" t="s">
        <v>127</v>
      </c>
      <c r="G407" s="502" t="s">
        <v>127</v>
      </c>
      <c r="H407" s="502" t="s">
        <v>127</v>
      </c>
      <c r="I407" s="307"/>
      <c r="J407" s="299">
        <v>8.5399999999999991</v>
      </c>
      <c r="K407" s="503"/>
      <c r="L407" s="504"/>
      <c r="M407" s="505"/>
      <c r="N407" s="506"/>
      <c r="O407" s="506"/>
      <c r="P407" s="506"/>
      <c r="Q407" s="308"/>
      <c r="R407" s="292"/>
      <c r="S407" s="278"/>
      <c r="T407" s="279" t="s">
        <v>1515</v>
      </c>
      <c r="W407" s="280">
        <v>0</v>
      </c>
      <c r="X407" s="280">
        <f t="shared" si="60"/>
        <v>0</v>
      </c>
      <c r="Y407" s="280">
        <v>0</v>
      </c>
      <c r="Z407" s="281">
        <f t="shared" si="61"/>
        <v>0</v>
      </c>
      <c r="AO407" s="223" t="s">
        <v>1582</v>
      </c>
      <c r="AQ407" s="223" t="s">
        <v>1578</v>
      </c>
      <c r="AR407" s="223" t="s">
        <v>1536</v>
      </c>
      <c r="AV407" s="223" t="s">
        <v>1577</v>
      </c>
      <c r="BB407" s="251">
        <f t="shared" si="62"/>
        <v>6316.4845999999998</v>
      </c>
      <c r="BC407" s="251">
        <f t="shared" si="63"/>
        <v>0</v>
      </c>
      <c r="BD407" s="251">
        <f t="shared" si="64"/>
        <v>0</v>
      </c>
      <c r="BE407" s="251">
        <f t="shared" si="65"/>
        <v>0</v>
      </c>
      <c r="BF407" s="251">
        <f t="shared" si="66"/>
        <v>0</v>
      </c>
      <c r="BG407" s="223" t="s">
        <v>1501</v>
      </c>
      <c r="BH407" s="251">
        <f t="shared" si="67"/>
        <v>6316.48</v>
      </c>
      <c r="BI407" s="223" t="s">
        <v>1582</v>
      </c>
      <c r="BJ407" s="223" t="s">
        <v>1748</v>
      </c>
    </row>
    <row r="408" spans="1:62" s="217" customFormat="1" ht="17.25" customHeight="1">
      <c r="A408" s="218"/>
      <c r="B408" s="307"/>
      <c r="C408" s="300"/>
      <c r="D408" s="298"/>
      <c r="E408" s="502" t="s">
        <v>128</v>
      </c>
      <c r="F408" s="502" t="s">
        <v>128</v>
      </c>
      <c r="G408" s="502" t="s">
        <v>128</v>
      </c>
      <c r="H408" s="502" t="s">
        <v>128</v>
      </c>
      <c r="I408" s="307"/>
      <c r="J408" s="299">
        <v>10.984999999999999</v>
      </c>
      <c r="K408" s="503"/>
      <c r="L408" s="504"/>
      <c r="M408" s="505"/>
      <c r="N408" s="506"/>
      <c r="O408" s="506"/>
      <c r="P408" s="506"/>
      <c r="Q408" s="308"/>
      <c r="R408" s="292"/>
      <c r="S408" s="278"/>
      <c r="T408" s="279" t="s">
        <v>1515</v>
      </c>
      <c r="W408" s="280">
        <v>0</v>
      </c>
      <c r="X408" s="280">
        <f t="shared" si="60"/>
        <v>0</v>
      </c>
      <c r="Y408" s="280">
        <v>0</v>
      </c>
      <c r="Z408" s="281">
        <f t="shared" si="61"/>
        <v>0</v>
      </c>
      <c r="AO408" s="223" t="s">
        <v>1582</v>
      </c>
      <c r="AQ408" s="223" t="s">
        <v>1578</v>
      </c>
      <c r="AR408" s="223" t="s">
        <v>1536</v>
      </c>
      <c r="AV408" s="223" t="s">
        <v>1577</v>
      </c>
      <c r="BB408" s="251">
        <f t="shared" si="62"/>
        <v>6316.4845999999998</v>
      </c>
      <c r="BC408" s="251">
        <f t="shared" si="63"/>
        <v>0</v>
      </c>
      <c r="BD408" s="251">
        <f t="shared" si="64"/>
        <v>0</v>
      </c>
      <c r="BE408" s="251">
        <f t="shared" si="65"/>
        <v>0</v>
      </c>
      <c r="BF408" s="251">
        <f t="shared" si="66"/>
        <v>0</v>
      </c>
      <c r="BG408" s="223" t="s">
        <v>1501</v>
      </c>
      <c r="BH408" s="251">
        <f t="shared" si="67"/>
        <v>6316.48</v>
      </c>
      <c r="BI408" s="223" t="s">
        <v>1582</v>
      </c>
      <c r="BJ408" s="223" t="s">
        <v>1748</v>
      </c>
    </row>
    <row r="409" spans="1:62" s="217" customFormat="1" ht="17.25" customHeight="1">
      <c r="A409" s="218"/>
      <c r="B409" s="307"/>
      <c r="C409" s="300"/>
      <c r="D409" s="298"/>
      <c r="E409" s="502" t="s">
        <v>129</v>
      </c>
      <c r="F409" s="502" t="s">
        <v>129</v>
      </c>
      <c r="G409" s="502" t="s">
        <v>129</v>
      </c>
      <c r="H409" s="502" t="s">
        <v>129</v>
      </c>
      <c r="I409" s="307"/>
      <c r="J409" s="299">
        <v>5.0644999999999998</v>
      </c>
      <c r="K409" s="503"/>
      <c r="L409" s="504"/>
      <c r="M409" s="505"/>
      <c r="N409" s="506"/>
      <c r="O409" s="506"/>
      <c r="P409" s="506"/>
      <c r="Q409" s="308"/>
      <c r="R409" s="292"/>
      <c r="S409" s="278"/>
      <c r="T409" s="279" t="s">
        <v>1515</v>
      </c>
      <c r="W409" s="280">
        <v>0</v>
      </c>
      <c r="X409" s="280">
        <f t="shared" si="60"/>
        <v>0</v>
      </c>
      <c r="Y409" s="280">
        <v>0</v>
      </c>
      <c r="Z409" s="281">
        <f t="shared" si="61"/>
        <v>0</v>
      </c>
      <c r="AO409" s="223" t="s">
        <v>1582</v>
      </c>
      <c r="AQ409" s="223" t="s">
        <v>1578</v>
      </c>
      <c r="AR409" s="223" t="s">
        <v>1536</v>
      </c>
      <c r="AV409" s="223" t="s">
        <v>1577</v>
      </c>
      <c r="BB409" s="251">
        <f t="shared" si="62"/>
        <v>6316.4845999999998</v>
      </c>
      <c r="BC409" s="251">
        <f t="shared" si="63"/>
        <v>0</v>
      </c>
      <c r="BD409" s="251">
        <f t="shared" si="64"/>
        <v>0</v>
      </c>
      <c r="BE409" s="251">
        <f t="shared" si="65"/>
        <v>0</v>
      </c>
      <c r="BF409" s="251">
        <f t="shared" si="66"/>
        <v>0</v>
      </c>
      <c r="BG409" s="223" t="s">
        <v>1501</v>
      </c>
      <c r="BH409" s="251">
        <f t="shared" si="67"/>
        <v>6316.48</v>
      </c>
      <c r="BI409" s="223" t="s">
        <v>1582</v>
      </c>
      <c r="BJ409" s="223" t="s">
        <v>1748</v>
      </c>
    </row>
    <row r="410" spans="1:62" s="217" customFormat="1" ht="17.25" customHeight="1">
      <c r="A410" s="218"/>
      <c r="B410" s="307"/>
      <c r="C410" s="300"/>
      <c r="D410" s="298"/>
      <c r="E410" s="502" t="s">
        <v>130</v>
      </c>
      <c r="F410" s="502" t="s">
        <v>130</v>
      </c>
      <c r="G410" s="502" t="s">
        <v>130</v>
      </c>
      <c r="H410" s="502" t="s">
        <v>130</v>
      </c>
      <c r="I410" s="307"/>
      <c r="J410" s="299">
        <v>33.81</v>
      </c>
      <c r="K410" s="503"/>
      <c r="L410" s="504"/>
      <c r="M410" s="505"/>
      <c r="N410" s="506"/>
      <c r="O410" s="506"/>
      <c r="P410" s="506"/>
      <c r="Q410" s="308"/>
      <c r="R410" s="292"/>
      <c r="S410" s="278"/>
      <c r="T410" s="279" t="s">
        <v>1515</v>
      </c>
      <c r="W410" s="280">
        <v>0</v>
      </c>
      <c r="X410" s="280">
        <f t="shared" si="60"/>
        <v>0</v>
      </c>
      <c r="Y410" s="280">
        <v>0</v>
      </c>
      <c r="Z410" s="281">
        <f t="shared" si="61"/>
        <v>0</v>
      </c>
      <c r="AO410" s="223" t="s">
        <v>1582</v>
      </c>
      <c r="AQ410" s="223" t="s">
        <v>1578</v>
      </c>
      <c r="AR410" s="223" t="s">
        <v>1536</v>
      </c>
      <c r="AV410" s="223" t="s">
        <v>1577</v>
      </c>
      <c r="BB410" s="251">
        <f t="shared" si="62"/>
        <v>6316.4845999999998</v>
      </c>
      <c r="BC410" s="251">
        <f t="shared" si="63"/>
        <v>0</v>
      </c>
      <c r="BD410" s="251">
        <f t="shared" si="64"/>
        <v>0</v>
      </c>
      <c r="BE410" s="251">
        <f t="shared" si="65"/>
        <v>0</v>
      </c>
      <c r="BF410" s="251">
        <f t="shared" si="66"/>
        <v>0</v>
      </c>
      <c r="BG410" s="223" t="s">
        <v>1501</v>
      </c>
      <c r="BH410" s="251">
        <f t="shared" si="67"/>
        <v>6316.48</v>
      </c>
      <c r="BI410" s="223" t="s">
        <v>1582</v>
      </c>
      <c r="BJ410" s="223" t="s">
        <v>1748</v>
      </c>
    </row>
    <row r="411" spans="1:62" s="217" customFormat="1" ht="17.25" customHeight="1">
      <c r="A411" s="218"/>
      <c r="B411" s="307"/>
      <c r="C411" s="300"/>
      <c r="D411" s="298"/>
      <c r="E411" s="502" t="s">
        <v>741</v>
      </c>
      <c r="F411" s="502" t="s">
        <v>741</v>
      </c>
      <c r="G411" s="502" t="s">
        <v>741</v>
      </c>
      <c r="H411" s="502" t="s">
        <v>741</v>
      </c>
      <c r="I411" s="307"/>
      <c r="J411" s="299">
        <v>330.38</v>
      </c>
      <c r="K411" s="503"/>
      <c r="L411" s="504"/>
      <c r="M411" s="505"/>
      <c r="N411" s="506"/>
      <c r="O411" s="506"/>
      <c r="P411" s="506"/>
      <c r="Q411" s="308"/>
      <c r="R411" s="292"/>
      <c r="S411" s="278"/>
      <c r="T411" s="279" t="s">
        <v>1515</v>
      </c>
      <c r="W411" s="280">
        <v>0</v>
      </c>
      <c r="X411" s="280">
        <f t="shared" si="60"/>
        <v>0</v>
      </c>
      <c r="Y411" s="280">
        <v>0</v>
      </c>
      <c r="Z411" s="281">
        <f t="shared" si="61"/>
        <v>0</v>
      </c>
      <c r="AO411" s="223" t="s">
        <v>1582</v>
      </c>
      <c r="AQ411" s="223" t="s">
        <v>1578</v>
      </c>
      <c r="AR411" s="223" t="s">
        <v>1536</v>
      </c>
      <c r="AV411" s="223" t="s">
        <v>1577</v>
      </c>
      <c r="BB411" s="251">
        <f t="shared" si="62"/>
        <v>6316.4845999999998</v>
      </c>
      <c r="BC411" s="251">
        <f t="shared" si="63"/>
        <v>0</v>
      </c>
      <c r="BD411" s="251">
        <f t="shared" si="64"/>
        <v>0</v>
      </c>
      <c r="BE411" s="251">
        <f t="shared" si="65"/>
        <v>0</v>
      </c>
      <c r="BF411" s="251">
        <f t="shared" si="66"/>
        <v>0</v>
      </c>
      <c r="BG411" s="223" t="s">
        <v>1501</v>
      </c>
      <c r="BH411" s="251">
        <f t="shared" si="67"/>
        <v>6316.48</v>
      </c>
      <c r="BI411" s="223" t="s">
        <v>1582</v>
      </c>
      <c r="BJ411" s="223" t="s">
        <v>1748</v>
      </c>
    </row>
    <row r="412" spans="1:62" s="265" customFormat="1" ht="21" customHeight="1">
      <c r="A412" s="264"/>
      <c r="C412" s="272" t="s">
        <v>131</v>
      </c>
      <c r="K412" s="338"/>
      <c r="L412" s="338"/>
      <c r="M412" s="447">
        <f>SUM(M413:P433)</f>
        <v>85806.866399999984</v>
      </c>
      <c r="N412" s="448"/>
      <c r="O412" s="448"/>
      <c r="P412" s="448"/>
      <c r="R412" s="264"/>
      <c r="S412" s="267"/>
      <c r="V412" s="268">
        <f>SUM($V$113:$V$182)</f>
        <v>0</v>
      </c>
      <c r="X412" s="268">
        <f>SUM($X$113:$X$182)</f>
        <v>0</v>
      </c>
      <c r="Z412" s="269">
        <f>SUM($Z$113:$Z$182)</f>
        <v>0</v>
      </c>
      <c r="AO412" s="270" t="s">
        <v>1536</v>
      </c>
      <c r="AQ412" s="270" t="s">
        <v>1530</v>
      </c>
      <c r="AR412" s="270" t="s">
        <v>1501</v>
      </c>
      <c r="AV412" s="270" t="s">
        <v>1577</v>
      </c>
      <c r="BH412" s="271">
        <f>SUM($BH$113:$BH$182)</f>
        <v>6316.48</v>
      </c>
    </row>
    <row r="413" spans="1:62" s="217" customFormat="1" ht="29.25" customHeight="1">
      <c r="A413" s="218"/>
      <c r="B413" s="275">
        <v>62</v>
      </c>
      <c r="C413" s="288" t="s">
        <v>1578</v>
      </c>
      <c r="D413" s="283" t="s">
        <v>132</v>
      </c>
      <c r="E413" s="494" t="s">
        <v>133</v>
      </c>
      <c r="F413" s="495" t="s">
        <v>133</v>
      </c>
      <c r="G413" s="495" t="s">
        <v>133</v>
      </c>
      <c r="H413" s="496" t="s">
        <v>133</v>
      </c>
      <c r="I413" s="275" t="s">
        <v>2077</v>
      </c>
      <c r="J413" s="284">
        <v>38.86</v>
      </c>
      <c r="K413" s="512">
        <v>468.21999999999997</v>
      </c>
      <c r="L413" s="513"/>
      <c r="M413" s="499">
        <f>J413*K413</f>
        <v>18195.029199999997</v>
      </c>
      <c r="N413" s="500"/>
      <c r="O413" s="500"/>
      <c r="P413" s="501"/>
      <c r="Q413" s="99" t="s">
        <v>1595</v>
      </c>
      <c r="R413" s="218"/>
      <c r="S413" s="278"/>
      <c r="T413" s="279" t="s">
        <v>1515</v>
      </c>
      <c r="W413" s="280">
        <v>0</v>
      </c>
      <c r="X413" s="280">
        <f t="shared" ref="X413:X436" si="68">$W$113*$J$113</f>
        <v>0</v>
      </c>
      <c r="Y413" s="280">
        <v>0</v>
      </c>
      <c r="Z413" s="281">
        <f t="shared" ref="Z413:Z436" si="69">$Y$113*$J$113</f>
        <v>0</v>
      </c>
      <c r="AO413" s="223" t="s">
        <v>1582</v>
      </c>
      <c r="AQ413" s="223" t="s">
        <v>1578</v>
      </c>
      <c r="AR413" s="223" t="s">
        <v>1536</v>
      </c>
      <c r="AV413" s="223" t="s">
        <v>1577</v>
      </c>
      <c r="BB413" s="251">
        <f t="shared" ref="BB413:BB436" si="70">IF($T$113="základní",$M$113,0)</f>
        <v>6316.4845999999998</v>
      </c>
      <c r="BC413" s="251">
        <f t="shared" ref="BC413:BC436" si="71">IF($T$113="snížená",$M$113,0)</f>
        <v>0</v>
      </c>
      <c r="BD413" s="251">
        <f t="shared" ref="BD413:BD436" si="72">IF($T$113="zákl. přenesená",$M$113,0)</f>
        <v>0</v>
      </c>
      <c r="BE413" s="251">
        <f t="shared" ref="BE413:BE436" si="73">IF($T$113="sníž. přenesená",$M$113,0)</f>
        <v>0</v>
      </c>
      <c r="BF413" s="251">
        <f t="shared" ref="BF413:BF436" si="74">IF($T$113="nulová",$M$113,0)</f>
        <v>0</v>
      </c>
      <c r="BG413" s="223" t="s">
        <v>1501</v>
      </c>
      <c r="BH413" s="251">
        <f t="shared" ref="BH413:BH436" si="75">ROUND($K$113*$J$113,2)</f>
        <v>6316.48</v>
      </c>
      <c r="BI413" s="223" t="s">
        <v>1582</v>
      </c>
      <c r="BJ413" s="223" t="s">
        <v>1748</v>
      </c>
    </row>
    <row r="414" spans="1:62" s="217" customFormat="1" ht="17.25" customHeight="1">
      <c r="A414" s="218"/>
      <c r="B414" s="307"/>
      <c r="C414" s="300"/>
      <c r="D414" s="298"/>
      <c r="E414" s="508" t="s">
        <v>134</v>
      </c>
      <c r="F414" s="508" t="s">
        <v>134</v>
      </c>
      <c r="G414" s="508" t="s">
        <v>134</v>
      </c>
      <c r="H414" s="508" t="s">
        <v>134</v>
      </c>
      <c r="I414" s="307"/>
      <c r="J414" s="299">
        <v>267.41000000000003</v>
      </c>
      <c r="K414" s="503"/>
      <c r="L414" s="504"/>
      <c r="M414" s="505"/>
      <c r="N414" s="506"/>
      <c r="O414" s="506"/>
      <c r="P414" s="506"/>
      <c r="Q414" s="308"/>
      <c r="R414" s="292"/>
      <c r="S414" s="278"/>
      <c r="T414" s="279" t="s">
        <v>1515</v>
      </c>
      <c r="W414" s="280">
        <v>0</v>
      </c>
      <c r="X414" s="280">
        <f t="shared" si="68"/>
        <v>0</v>
      </c>
      <c r="Y414" s="280">
        <v>0</v>
      </c>
      <c r="Z414" s="281">
        <f t="shared" si="69"/>
        <v>0</v>
      </c>
      <c r="AO414" s="223" t="s">
        <v>1582</v>
      </c>
      <c r="AQ414" s="223" t="s">
        <v>1578</v>
      </c>
      <c r="AR414" s="223" t="s">
        <v>1536</v>
      </c>
      <c r="AV414" s="223" t="s">
        <v>1577</v>
      </c>
      <c r="BB414" s="251">
        <f t="shared" si="70"/>
        <v>6316.4845999999998</v>
      </c>
      <c r="BC414" s="251">
        <f t="shared" si="71"/>
        <v>0</v>
      </c>
      <c r="BD414" s="251">
        <f t="shared" si="72"/>
        <v>0</v>
      </c>
      <c r="BE414" s="251">
        <f t="shared" si="73"/>
        <v>0</v>
      </c>
      <c r="BF414" s="251">
        <f t="shared" si="74"/>
        <v>0</v>
      </c>
      <c r="BG414" s="223" t="s">
        <v>1501</v>
      </c>
      <c r="BH414" s="251">
        <f t="shared" si="75"/>
        <v>6316.48</v>
      </c>
      <c r="BI414" s="223" t="s">
        <v>1582</v>
      </c>
      <c r="BJ414" s="223" t="s">
        <v>1748</v>
      </c>
    </row>
    <row r="415" spans="1:62" s="217" customFormat="1" ht="17.25" customHeight="1">
      <c r="A415" s="218"/>
      <c r="B415" s="307"/>
      <c r="C415" s="300"/>
      <c r="D415" s="298"/>
      <c r="E415" s="502" t="s">
        <v>135</v>
      </c>
      <c r="F415" s="502" t="s">
        <v>135</v>
      </c>
      <c r="G415" s="502" t="s">
        <v>135</v>
      </c>
      <c r="H415" s="502" t="s">
        <v>135</v>
      </c>
      <c r="I415" s="307"/>
      <c r="J415" s="299">
        <v>43.5</v>
      </c>
      <c r="K415" s="503"/>
      <c r="L415" s="504"/>
      <c r="M415" s="505"/>
      <c r="N415" s="506"/>
      <c r="O415" s="506"/>
      <c r="P415" s="506"/>
      <c r="Q415" s="308"/>
      <c r="R415" s="292"/>
      <c r="S415" s="278"/>
      <c r="T415" s="279" t="s">
        <v>1515</v>
      </c>
      <c r="W415" s="280">
        <v>0</v>
      </c>
      <c r="X415" s="280">
        <f t="shared" si="68"/>
        <v>0</v>
      </c>
      <c r="Y415" s="280">
        <v>0</v>
      </c>
      <c r="Z415" s="281">
        <f t="shared" si="69"/>
        <v>0</v>
      </c>
      <c r="AO415" s="223" t="s">
        <v>1582</v>
      </c>
      <c r="AQ415" s="223" t="s">
        <v>1578</v>
      </c>
      <c r="AR415" s="223" t="s">
        <v>1536</v>
      </c>
      <c r="AV415" s="223" t="s">
        <v>1577</v>
      </c>
      <c r="BB415" s="251">
        <f t="shared" si="70"/>
        <v>6316.4845999999998</v>
      </c>
      <c r="BC415" s="251">
        <f t="shared" si="71"/>
        <v>0</v>
      </c>
      <c r="BD415" s="251">
        <f t="shared" si="72"/>
        <v>0</v>
      </c>
      <c r="BE415" s="251">
        <f t="shared" si="73"/>
        <v>0</v>
      </c>
      <c r="BF415" s="251">
        <f t="shared" si="74"/>
        <v>0</v>
      </c>
      <c r="BG415" s="223" t="s">
        <v>1501</v>
      </c>
      <c r="BH415" s="251">
        <f t="shared" si="75"/>
        <v>6316.48</v>
      </c>
      <c r="BI415" s="223" t="s">
        <v>1582</v>
      </c>
      <c r="BJ415" s="223" t="s">
        <v>1748</v>
      </c>
    </row>
    <row r="416" spans="1:62" s="217" customFormat="1" ht="17.25" customHeight="1">
      <c r="A416" s="218"/>
      <c r="B416" s="307"/>
      <c r="C416" s="300"/>
      <c r="D416" s="298"/>
      <c r="E416" s="502" t="s">
        <v>136</v>
      </c>
      <c r="F416" s="502" t="s">
        <v>136</v>
      </c>
      <c r="G416" s="502" t="s">
        <v>136</v>
      </c>
      <c r="H416" s="502" t="s">
        <v>136</v>
      </c>
      <c r="I416" s="307"/>
      <c r="J416" s="299">
        <v>0</v>
      </c>
      <c r="K416" s="503"/>
      <c r="L416" s="504"/>
      <c r="M416" s="505"/>
      <c r="N416" s="506"/>
      <c r="O416" s="506"/>
      <c r="P416" s="506"/>
      <c r="Q416" s="308"/>
      <c r="R416" s="292"/>
      <c r="S416" s="278"/>
      <c r="T416" s="279" t="s">
        <v>1515</v>
      </c>
      <c r="W416" s="280">
        <v>0</v>
      </c>
      <c r="X416" s="280">
        <f t="shared" si="68"/>
        <v>0</v>
      </c>
      <c r="Y416" s="280">
        <v>0</v>
      </c>
      <c r="Z416" s="281">
        <f t="shared" si="69"/>
        <v>0</v>
      </c>
      <c r="AO416" s="223" t="s">
        <v>1582</v>
      </c>
      <c r="AQ416" s="223" t="s">
        <v>1578</v>
      </c>
      <c r="AR416" s="223" t="s">
        <v>1536</v>
      </c>
      <c r="AV416" s="223" t="s">
        <v>1577</v>
      </c>
      <c r="BB416" s="251">
        <f t="shared" si="70"/>
        <v>6316.4845999999998</v>
      </c>
      <c r="BC416" s="251">
        <f t="shared" si="71"/>
        <v>0</v>
      </c>
      <c r="BD416" s="251">
        <f t="shared" si="72"/>
        <v>0</v>
      </c>
      <c r="BE416" s="251">
        <f t="shared" si="73"/>
        <v>0</v>
      </c>
      <c r="BF416" s="251">
        <f t="shared" si="74"/>
        <v>0</v>
      </c>
      <c r="BG416" s="223" t="s">
        <v>1501</v>
      </c>
      <c r="BH416" s="251">
        <f t="shared" si="75"/>
        <v>6316.48</v>
      </c>
      <c r="BI416" s="223" t="s">
        <v>1582</v>
      </c>
      <c r="BJ416" s="223" t="s">
        <v>1748</v>
      </c>
    </row>
    <row r="417" spans="1:62" s="217" customFormat="1" ht="17.25" customHeight="1">
      <c r="A417" s="218"/>
      <c r="B417" s="307"/>
      <c r="C417" s="300"/>
      <c r="D417" s="298"/>
      <c r="E417" s="502" t="s">
        <v>137</v>
      </c>
      <c r="F417" s="502" t="s">
        <v>137</v>
      </c>
      <c r="G417" s="502" t="s">
        <v>137</v>
      </c>
      <c r="H417" s="502" t="s">
        <v>137</v>
      </c>
      <c r="I417" s="307"/>
      <c r="J417" s="299">
        <v>16.055</v>
      </c>
      <c r="K417" s="503"/>
      <c r="L417" s="504"/>
      <c r="M417" s="505"/>
      <c r="N417" s="506"/>
      <c r="O417" s="506"/>
      <c r="P417" s="506"/>
      <c r="Q417" s="308"/>
      <c r="R417" s="292"/>
      <c r="S417" s="278"/>
      <c r="T417" s="279" t="s">
        <v>1515</v>
      </c>
      <c r="W417" s="280">
        <v>0</v>
      </c>
      <c r="X417" s="280">
        <f t="shared" si="68"/>
        <v>0</v>
      </c>
      <c r="Y417" s="280">
        <v>0</v>
      </c>
      <c r="Z417" s="281">
        <f t="shared" si="69"/>
        <v>0</v>
      </c>
      <c r="AO417" s="223" t="s">
        <v>1582</v>
      </c>
      <c r="AQ417" s="223" t="s">
        <v>1578</v>
      </c>
      <c r="AR417" s="223" t="s">
        <v>1536</v>
      </c>
      <c r="AV417" s="223" t="s">
        <v>1577</v>
      </c>
      <c r="BB417" s="251">
        <f t="shared" si="70"/>
        <v>6316.4845999999998</v>
      </c>
      <c r="BC417" s="251">
        <f t="shared" si="71"/>
        <v>0</v>
      </c>
      <c r="BD417" s="251">
        <f t="shared" si="72"/>
        <v>0</v>
      </c>
      <c r="BE417" s="251">
        <f t="shared" si="73"/>
        <v>0</v>
      </c>
      <c r="BF417" s="251">
        <f t="shared" si="74"/>
        <v>0</v>
      </c>
      <c r="BG417" s="223" t="s">
        <v>1501</v>
      </c>
      <c r="BH417" s="251">
        <f t="shared" si="75"/>
        <v>6316.48</v>
      </c>
      <c r="BI417" s="223" t="s">
        <v>1582</v>
      </c>
      <c r="BJ417" s="223" t="s">
        <v>1748</v>
      </c>
    </row>
    <row r="418" spans="1:62" s="217" customFormat="1" ht="17.25" customHeight="1">
      <c r="A418" s="218"/>
      <c r="B418" s="307"/>
      <c r="C418" s="300"/>
      <c r="D418" s="298"/>
      <c r="E418" s="502" t="s">
        <v>138</v>
      </c>
      <c r="F418" s="502" t="s">
        <v>138</v>
      </c>
      <c r="G418" s="502" t="s">
        <v>138</v>
      </c>
      <c r="H418" s="502" t="s">
        <v>138</v>
      </c>
      <c r="I418" s="307"/>
      <c r="J418" s="299">
        <v>0</v>
      </c>
      <c r="K418" s="503"/>
      <c r="L418" s="504"/>
      <c r="M418" s="505"/>
      <c r="N418" s="506"/>
      <c r="O418" s="506"/>
      <c r="P418" s="506"/>
      <c r="Q418" s="308"/>
      <c r="R418" s="292"/>
      <c r="S418" s="278"/>
      <c r="T418" s="279" t="s">
        <v>1515</v>
      </c>
      <c r="W418" s="280">
        <v>0</v>
      </c>
      <c r="X418" s="280">
        <f t="shared" si="68"/>
        <v>0</v>
      </c>
      <c r="Y418" s="280">
        <v>0</v>
      </c>
      <c r="Z418" s="281">
        <f t="shared" si="69"/>
        <v>0</v>
      </c>
      <c r="AO418" s="223" t="s">
        <v>1582</v>
      </c>
      <c r="AQ418" s="223" t="s">
        <v>1578</v>
      </c>
      <c r="AR418" s="223" t="s">
        <v>1536</v>
      </c>
      <c r="AV418" s="223" t="s">
        <v>1577</v>
      </c>
      <c r="BB418" s="251">
        <f t="shared" si="70"/>
        <v>6316.4845999999998</v>
      </c>
      <c r="BC418" s="251">
        <f t="shared" si="71"/>
        <v>0</v>
      </c>
      <c r="BD418" s="251">
        <f t="shared" si="72"/>
        <v>0</v>
      </c>
      <c r="BE418" s="251">
        <f t="shared" si="73"/>
        <v>0</v>
      </c>
      <c r="BF418" s="251">
        <f t="shared" si="74"/>
        <v>0</v>
      </c>
      <c r="BG418" s="223" t="s">
        <v>1501</v>
      </c>
      <c r="BH418" s="251">
        <f t="shared" si="75"/>
        <v>6316.48</v>
      </c>
      <c r="BI418" s="223" t="s">
        <v>1582</v>
      </c>
      <c r="BJ418" s="223" t="s">
        <v>1748</v>
      </c>
    </row>
    <row r="419" spans="1:62" s="217" customFormat="1" ht="17.25" customHeight="1">
      <c r="A419" s="218"/>
      <c r="B419" s="307"/>
      <c r="C419" s="300"/>
      <c r="D419" s="298"/>
      <c r="E419" s="502" t="s">
        <v>139</v>
      </c>
      <c r="F419" s="502" t="s">
        <v>139</v>
      </c>
      <c r="G419" s="502" t="s">
        <v>139</v>
      </c>
      <c r="H419" s="502" t="s">
        <v>139</v>
      </c>
      <c r="I419" s="307"/>
      <c r="J419" s="299">
        <v>61.823999999999998</v>
      </c>
      <c r="K419" s="503"/>
      <c r="L419" s="504"/>
      <c r="M419" s="505"/>
      <c r="N419" s="506"/>
      <c r="O419" s="506"/>
      <c r="P419" s="506"/>
      <c r="Q419" s="308"/>
      <c r="R419" s="292"/>
      <c r="S419" s="278"/>
      <c r="T419" s="279" t="s">
        <v>1515</v>
      </c>
      <c r="W419" s="280">
        <v>0</v>
      </c>
      <c r="X419" s="280">
        <f t="shared" si="68"/>
        <v>0</v>
      </c>
      <c r="Y419" s="280">
        <v>0</v>
      </c>
      <c r="Z419" s="281">
        <f t="shared" si="69"/>
        <v>0</v>
      </c>
      <c r="AO419" s="223" t="s">
        <v>1582</v>
      </c>
      <c r="AQ419" s="223" t="s">
        <v>1578</v>
      </c>
      <c r="AR419" s="223" t="s">
        <v>1536</v>
      </c>
      <c r="AV419" s="223" t="s">
        <v>1577</v>
      </c>
      <c r="BB419" s="251">
        <f t="shared" si="70"/>
        <v>6316.4845999999998</v>
      </c>
      <c r="BC419" s="251">
        <f t="shared" si="71"/>
        <v>0</v>
      </c>
      <c r="BD419" s="251">
        <f t="shared" si="72"/>
        <v>0</v>
      </c>
      <c r="BE419" s="251">
        <f t="shared" si="73"/>
        <v>0</v>
      </c>
      <c r="BF419" s="251">
        <f t="shared" si="74"/>
        <v>0</v>
      </c>
      <c r="BG419" s="223" t="s">
        <v>1501</v>
      </c>
      <c r="BH419" s="251">
        <f t="shared" si="75"/>
        <v>6316.48</v>
      </c>
      <c r="BI419" s="223" t="s">
        <v>1582</v>
      </c>
      <c r="BJ419" s="223" t="s">
        <v>1748</v>
      </c>
    </row>
    <row r="420" spans="1:62" s="217" customFormat="1" ht="17.25" customHeight="1">
      <c r="A420" s="218"/>
      <c r="B420" s="307"/>
      <c r="C420" s="300"/>
      <c r="D420" s="298"/>
      <c r="E420" s="502" t="s">
        <v>741</v>
      </c>
      <c r="F420" s="502" t="s">
        <v>741</v>
      </c>
      <c r="G420" s="502" t="s">
        <v>741</v>
      </c>
      <c r="H420" s="502" t="s">
        <v>741</v>
      </c>
      <c r="I420" s="307"/>
      <c r="J420" s="299">
        <v>388.78899999999999</v>
      </c>
      <c r="K420" s="503"/>
      <c r="L420" s="504"/>
      <c r="M420" s="505"/>
      <c r="N420" s="506"/>
      <c r="O420" s="506"/>
      <c r="P420" s="506"/>
      <c r="Q420" s="308"/>
      <c r="R420" s="292"/>
      <c r="S420" s="278"/>
      <c r="T420" s="279" t="s">
        <v>1515</v>
      </c>
      <c r="W420" s="280">
        <v>0</v>
      </c>
      <c r="X420" s="280">
        <f t="shared" si="68"/>
        <v>0</v>
      </c>
      <c r="Y420" s="280">
        <v>0</v>
      </c>
      <c r="Z420" s="281">
        <f t="shared" si="69"/>
        <v>0</v>
      </c>
      <c r="AO420" s="223" t="s">
        <v>1582</v>
      </c>
      <c r="AQ420" s="223" t="s">
        <v>1578</v>
      </c>
      <c r="AR420" s="223" t="s">
        <v>1536</v>
      </c>
      <c r="AV420" s="223" t="s">
        <v>1577</v>
      </c>
      <c r="BB420" s="251">
        <f t="shared" si="70"/>
        <v>6316.4845999999998</v>
      </c>
      <c r="BC420" s="251">
        <f t="shared" si="71"/>
        <v>0</v>
      </c>
      <c r="BD420" s="251">
        <f t="shared" si="72"/>
        <v>0</v>
      </c>
      <c r="BE420" s="251">
        <f t="shared" si="73"/>
        <v>0</v>
      </c>
      <c r="BF420" s="251">
        <f t="shared" si="74"/>
        <v>0</v>
      </c>
      <c r="BG420" s="223" t="s">
        <v>1501</v>
      </c>
      <c r="BH420" s="251">
        <f t="shared" si="75"/>
        <v>6316.48</v>
      </c>
      <c r="BI420" s="223" t="s">
        <v>1582</v>
      </c>
      <c r="BJ420" s="223" t="s">
        <v>1748</v>
      </c>
    </row>
    <row r="421" spans="1:62" s="217" customFormat="1" ht="17.25" customHeight="1">
      <c r="A421" s="218"/>
      <c r="B421" s="307"/>
      <c r="C421" s="300"/>
      <c r="D421" s="298"/>
      <c r="E421" s="502" t="s">
        <v>140</v>
      </c>
      <c r="F421" s="502" t="s">
        <v>140</v>
      </c>
      <c r="G421" s="502" t="s">
        <v>140</v>
      </c>
      <c r="H421" s="502" t="s">
        <v>140</v>
      </c>
      <c r="I421" s="307"/>
      <c r="J421" s="299">
        <v>38.86</v>
      </c>
      <c r="K421" s="503"/>
      <c r="L421" s="504"/>
      <c r="M421" s="505"/>
      <c r="N421" s="506"/>
      <c r="O421" s="506"/>
      <c r="P421" s="506"/>
      <c r="Q421" s="308"/>
      <c r="R421" s="292"/>
      <c r="S421" s="278"/>
      <c r="T421" s="279" t="s">
        <v>1515</v>
      </c>
      <c r="W421" s="280">
        <v>0</v>
      </c>
      <c r="X421" s="280">
        <f t="shared" si="68"/>
        <v>0</v>
      </c>
      <c r="Y421" s="280">
        <v>0</v>
      </c>
      <c r="Z421" s="281">
        <f t="shared" si="69"/>
        <v>0</v>
      </c>
      <c r="AO421" s="223" t="s">
        <v>1582</v>
      </c>
      <c r="AQ421" s="223" t="s">
        <v>1578</v>
      </c>
      <c r="AR421" s="223" t="s">
        <v>1536</v>
      </c>
      <c r="AV421" s="223" t="s">
        <v>1577</v>
      </c>
      <c r="BB421" s="251">
        <f t="shared" si="70"/>
        <v>6316.4845999999998</v>
      </c>
      <c r="BC421" s="251">
        <f t="shared" si="71"/>
        <v>0</v>
      </c>
      <c r="BD421" s="251">
        <f t="shared" si="72"/>
        <v>0</v>
      </c>
      <c r="BE421" s="251">
        <f t="shared" si="73"/>
        <v>0</v>
      </c>
      <c r="BF421" s="251">
        <f t="shared" si="74"/>
        <v>0</v>
      </c>
      <c r="BG421" s="223" t="s">
        <v>1501</v>
      </c>
      <c r="BH421" s="251">
        <f t="shared" si="75"/>
        <v>6316.48</v>
      </c>
      <c r="BI421" s="223" t="s">
        <v>1582</v>
      </c>
      <c r="BJ421" s="223" t="s">
        <v>1748</v>
      </c>
    </row>
    <row r="422" spans="1:62" s="217" customFormat="1" ht="29.25" customHeight="1">
      <c r="A422" s="218"/>
      <c r="B422" s="275">
        <v>63</v>
      </c>
      <c r="C422" s="288" t="s">
        <v>1578</v>
      </c>
      <c r="D422" s="283" t="s">
        <v>141</v>
      </c>
      <c r="E422" s="494" t="s">
        <v>144</v>
      </c>
      <c r="F422" s="495" t="s">
        <v>144</v>
      </c>
      <c r="G422" s="495" t="s">
        <v>144</v>
      </c>
      <c r="H422" s="496" t="s">
        <v>144</v>
      </c>
      <c r="I422" s="275" t="s">
        <v>2077</v>
      </c>
      <c r="J422" s="284">
        <v>1.82</v>
      </c>
      <c r="K422" s="512">
        <v>809.33999999999992</v>
      </c>
      <c r="L422" s="513"/>
      <c r="M422" s="499">
        <f>J422*K422</f>
        <v>1472.9987999999998</v>
      </c>
      <c r="N422" s="500"/>
      <c r="O422" s="500"/>
      <c r="P422" s="501"/>
      <c r="Q422" s="99" t="s">
        <v>1595</v>
      </c>
      <c r="R422" s="218"/>
      <c r="S422" s="278"/>
      <c r="T422" s="279" t="s">
        <v>1515</v>
      </c>
      <c r="W422" s="280">
        <v>0</v>
      </c>
      <c r="X422" s="280">
        <f t="shared" si="68"/>
        <v>0</v>
      </c>
      <c r="Y422" s="280">
        <v>0</v>
      </c>
      <c r="Z422" s="281">
        <f t="shared" si="69"/>
        <v>0</v>
      </c>
      <c r="AO422" s="223" t="s">
        <v>1582</v>
      </c>
      <c r="AQ422" s="223" t="s">
        <v>1578</v>
      </c>
      <c r="AR422" s="223" t="s">
        <v>1536</v>
      </c>
      <c r="AV422" s="223" t="s">
        <v>1577</v>
      </c>
      <c r="BB422" s="251">
        <f t="shared" si="70"/>
        <v>6316.4845999999998</v>
      </c>
      <c r="BC422" s="251">
        <f t="shared" si="71"/>
        <v>0</v>
      </c>
      <c r="BD422" s="251">
        <f t="shared" si="72"/>
        <v>0</v>
      </c>
      <c r="BE422" s="251">
        <f t="shared" si="73"/>
        <v>0</v>
      </c>
      <c r="BF422" s="251">
        <f t="shared" si="74"/>
        <v>0</v>
      </c>
      <c r="BG422" s="223" t="s">
        <v>1501</v>
      </c>
      <c r="BH422" s="251">
        <f t="shared" si="75"/>
        <v>6316.48</v>
      </c>
      <c r="BI422" s="223" t="s">
        <v>1582</v>
      </c>
      <c r="BJ422" s="223" t="s">
        <v>1748</v>
      </c>
    </row>
    <row r="423" spans="1:62" s="217" customFormat="1" ht="17.25" customHeight="1">
      <c r="A423" s="218"/>
      <c r="B423" s="307"/>
      <c r="C423" s="300"/>
      <c r="D423" s="298" t="s">
        <v>719</v>
      </c>
      <c r="E423" s="509" t="s">
        <v>145</v>
      </c>
      <c r="F423" s="509" t="s">
        <v>145</v>
      </c>
      <c r="G423" s="509" t="s">
        <v>145</v>
      </c>
      <c r="H423" s="509" t="s">
        <v>145</v>
      </c>
      <c r="I423" s="307"/>
      <c r="J423" s="299"/>
      <c r="K423" s="503"/>
      <c r="L423" s="504"/>
      <c r="M423" s="505"/>
      <c r="N423" s="506"/>
      <c r="O423" s="506"/>
      <c r="P423" s="506"/>
      <c r="Q423" s="308"/>
      <c r="R423" s="292"/>
      <c r="S423" s="278"/>
      <c r="T423" s="279" t="s">
        <v>1515</v>
      </c>
      <c r="W423" s="280">
        <v>0</v>
      </c>
      <c r="X423" s="280">
        <f t="shared" si="68"/>
        <v>0</v>
      </c>
      <c r="Y423" s="280">
        <v>0</v>
      </c>
      <c r="Z423" s="281">
        <f t="shared" si="69"/>
        <v>0</v>
      </c>
      <c r="AO423" s="223" t="s">
        <v>1582</v>
      </c>
      <c r="AQ423" s="223" t="s">
        <v>1578</v>
      </c>
      <c r="AR423" s="223" t="s">
        <v>1536</v>
      </c>
      <c r="AV423" s="223" t="s">
        <v>1577</v>
      </c>
      <c r="BB423" s="251">
        <f t="shared" si="70"/>
        <v>6316.4845999999998</v>
      </c>
      <c r="BC423" s="251">
        <f t="shared" si="71"/>
        <v>0</v>
      </c>
      <c r="BD423" s="251">
        <f t="shared" si="72"/>
        <v>0</v>
      </c>
      <c r="BE423" s="251">
        <f t="shared" si="73"/>
        <v>0</v>
      </c>
      <c r="BF423" s="251">
        <f t="shared" si="74"/>
        <v>0</v>
      </c>
      <c r="BG423" s="223" t="s">
        <v>1501</v>
      </c>
      <c r="BH423" s="251">
        <f t="shared" si="75"/>
        <v>6316.48</v>
      </c>
      <c r="BI423" s="223" t="s">
        <v>1582</v>
      </c>
      <c r="BJ423" s="223" t="s">
        <v>1748</v>
      </c>
    </row>
    <row r="424" spans="1:62" s="217" customFormat="1" ht="29.25" customHeight="1">
      <c r="A424" s="218"/>
      <c r="B424" s="275">
        <v>64</v>
      </c>
      <c r="C424" s="288" t="s">
        <v>1578</v>
      </c>
      <c r="D424" s="283" t="s">
        <v>142</v>
      </c>
      <c r="E424" s="494" t="s">
        <v>146</v>
      </c>
      <c r="F424" s="495" t="s">
        <v>146</v>
      </c>
      <c r="G424" s="495" t="s">
        <v>146</v>
      </c>
      <c r="H424" s="496" t="s">
        <v>146</v>
      </c>
      <c r="I424" s="275" t="s">
        <v>2077</v>
      </c>
      <c r="J424" s="284">
        <v>1.82</v>
      </c>
      <c r="K424" s="512">
        <v>478.88</v>
      </c>
      <c r="L424" s="513"/>
      <c r="M424" s="499">
        <f>J424*K424</f>
        <v>871.5616</v>
      </c>
      <c r="N424" s="500"/>
      <c r="O424" s="500"/>
      <c r="P424" s="501"/>
      <c r="Q424" s="99" t="s">
        <v>1595</v>
      </c>
      <c r="R424" s="218"/>
      <c r="S424" s="278"/>
      <c r="T424" s="279" t="s">
        <v>1515</v>
      </c>
      <c r="W424" s="280">
        <v>0</v>
      </c>
      <c r="X424" s="280">
        <f t="shared" si="68"/>
        <v>0</v>
      </c>
      <c r="Y424" s="280">
        <v>0</v>
      </c>
      <c r="Z424" s="281">
        <f t="shared" si="69"/>
        <v>0</v>
      </c>
      <c r="AO424" s="223" t="s">
        <v>1582</v>
      </c>
      <c r="AQ424" s="223" t="s">
        <v>1578</v>
      </c>
      <c r="AR424" s="223" t="s">
        <v>1536</v>
      </c>
      <c r="AV424" s="223" t="s">
        <v>1577</v>
      </c>
      <c r="BB424" s="251">
        <f t="shared" si="70"/>
        <v>6316.4845999999998</v>
      </c>
      <c r="BC424" s="251">
        <f t="shared" si="71"/>
        <v>0</v>
      </c>
      <c r="BD424" s="251">
        <f t="shared" si="72"/>
        <v>0</v>
      </c>
      <c r="BE424" s="251">
        <f t="shared" si="73"/>
        <v>0</v>
      </c>
      <c r="BF424" s="251">
        <f t="shared" si="74"/>
        <v>0</v>
      </c>
      <c r="BG424" s="223" t="s">
        <v>1501</v>
      </c>
      <c r="BH424" s="251">
        <f t="shared" si="75"/>
        <v>6316.48</v>
      </c>
      <c r="BI424" s="223" t="s">
        <v>1582</v>
      </c>
      <c r="BJ424" s="223" t="s">
        <v>1748</v>
      </c>
    </row>
    <row r="425" spans="1:62" s="217" customFormat="1" ht="29.25" customHeight="1">
      <c r="A425" s="218"/>
      <c r="B425" s="275">
        <v>65</v>
      </c>
      <c r="C425" s="288" t="s">
        <v>1578</v>
      </c>
      <c r="D425" s="283" t="s">
        <v>143</v>
      </c>
      <c r="E425" s="494" t="s">
        <v>147</v>
      </c>
      <c r="F425" s="495" t="s">
        <v>147</v>
      </c>
      <c r="G425" s="495" t="s">
        <v>147</v>
      </c>
      <c r="H425" s="496" t="s">
        <v>147</v>
      </c>
      <c r="I425" s="275" t="s">
        <v>2077</v>
      </c>
      <c r="J425" s="284">
        <v>556</v>
      </c>
      <c r="K425" s="512">
        <v>112.33999999999999</v>
      </c>
      <c r="L425" s="513"/>
      <c r="M425" s="499">
        <f>J425*K425</f>
        <v>62461.039999999994</v>
      </c>
      <c r="N425" s="500"/>
      <c r="O425" s="500"/>
      <c r="P425" s="501"/>
      <c r="Q425" s="99" t="s">
        <v>1595</v>
      </c>
      <c r="R425" s="218"/>
      <c r="S425" s="278"/>
      <c r="T425" s="279" t="s">
        <v>1515</v>
      </c>
      <c r="W425" s="280">
        <v>0</v>
      </c>
      <c r="X425" s="280">
        <f t="shared" si="68"/>
        <v>0</v>
      </c>
      <c r="Y425" s="280">
        <v>0</v>
      </c>
      <c r="Z425" s="281">
        <f t="shared" si="69"/>
        <v>0</v>
      </c>
      <c r="AO425" s="223" t="s">
        <v>1582</v>
      </c>
      <c r="AQ425" s="223" t="s">
        <v>1578</v>
      </c>
      <c r="AR425" s="223" t="s">
        <v>1536</v>
      </c>
      <c r="AV425" s="223" t="s">
        <v>1577</v>
      </c>
      <c r="BB425" s="251">
        <f t="shared" si="70"/>
        <v>6316.4845999999998</v>
      </c>
      <c r="BC425" s="251">
        <f t="shared" si="71"/>
        <v>0</v>
      </c>
      <c r="BD425" s="251">
        <f t="shared" si="72"/>
        <v>0</v>
      </c>
      <c r="BE425" s="251">
        <f t="shared" si="73"/>
        <v>0</v>
      </c>
      <c r="BF425" s="251">
        <f t="shared" si="74"/>
        <v>0</v>
      </c>
      <c r="BG425" s="223" t="s">
        <v>1501</v>
      </c>
      <c r="BH425" s="251">
        <f t="shared" si="75"/>
        <v>6316.48</v>
      </c>
      <c r="BI425" s="223" t="s">
        <v>1582</v>
      </c>
      <c r="BJ425" s="223" t="s">
        <v>1748</v>
      </c>
    </row>
    <row r="426" spans="1:62" s="217" customFormat="1" ht="17.25" customHeight="1">
      <c r="A426" s="218"/>
      <c r="B426" s="307"/>
      <c r="C426" s="300"/>
      <c r="D426" s="298"/>
      <c r="E426" s="502" t="s">
        <v>59</v>
      </c>
      <c r="F426" s="502" t="s">
        <v>59</v>
      </c>
      <c r="G426" s="502" t="s">
        <v>59</v>
      </c>
      <c r="H426" s="502" t="s">
        <v>59</v>
      </c>
      <c r="I426" s="307"/>
      <c r="J426" s="299"/>
      <c r="K426" s="503"/>
      <c r="L426" s="504"/>
      <c r="M426" s="505"/>
      <c r="N426" s="506"/>
      <c r="O426" s="506"/>
      <c r="P426" s="506"/>
      <c r="Q426" s="308"/>
      <c r="R426" s="292"/>
      <c r="S426" s="278"/>
      <c r="T426" s="279" t="s">
        <v>1515</v>
      </c>
      <c r="W426" s="280">
        <v>0</v>
      </c>
      <c r="X426" s="280">
        <f t="shared" si="68"/>
        <v>0</v>
      </c>
      <c r="Y426" s="280">
        <v>0</v>
      </c>
      <c r="Z426" s="281">
        <f t="shared" si="69"/>
        <v>0</v>
      </c>
      <c r="AO426" s="223" t="s">
        <v>1582</v>
      </c>
      <c r="AQ426" s="223" t="s">
        <v>1578</v>
      </c>
      <c r="AR426" s="223" t="s">
        <v>1536</v>
      </c>
      <c r="AV426" s="223" t="s">
        <v>1577</v>
      </c>
      <c r="BB426" s="251">
        <f t="shared" si="70"/>
        <v>6316.4845999999998</v>
      </c>
      <c r="BC426" s="251">
        <f t="shared" si="71"/>
        <v>0</v>
      </c>
      <c r="BD426" s="251">
        <f t="shared" si="72"/>
        <v>0</v>
      </c>
      <c r="BE426" s="251">
        <f t="shared" si="73"/>
        <v>0</v>
      </c>
      <c r="BF426" s="251">
        <f t="shared" si="74"/>
        <v>0</v>
      </c>
      <c r="BG426" s="223" t="s">
        <v>1501</v>
      </c>
      <c r="BH426" s="251">
        <f t="shared" si="75"/>
        <v>6316.48</v>
      </c>
      <c r="BI426" s="223" t="s">
        <v>1582</v>
      </c>
      <c r="BJ426" s="223" t="s">
        <v>1748</v>
      </c>
    </row>
    <row r="427" spans="1:62" s="217" customFormat="1" ht="17.25" customHeight="1">
      <c r="A427" s="218"/>
      <c r="B427" s="307"/>
      <c r="C427" s="300"/>
      <c r="D427" s="298"/>
      <c r="E427" s="502" t="s">
        <v>148</v>
      </c>
      <c r="F427" s="502" t="s">
        <v>148</v>
      </c>
      <c r="G427" s="502" t="s">
        <v>148</v>
      </c>
      <c r="H427" s="502" t="s">
        <v>148</v>
      </c>
      <c r="I427" s="307"/>
      <c r="J427" s="299">
        <v>157.30000000000001</v>
      </c>
      <c r="K427" s="503"/>
      <c r="L427" s="504"/>
      <c r="M427" s="505"/>
      <c r="N427" s="506"/>
      <c r="O427" s="506"/>
      <c r="P427" s="506"/>
      <c r="Q427" s="308"/>
      <c r="R427" s="292"/>
      <c r="S427" s="278"/>
      <c r="T427" s="279" t="s">
        <v>1515</v>
      </c>
      <c r="W427" s="280">
        <v>0</v>
      </c>
      <c r="X427" s="280">
        <f t="shared" si="68"/>
        <v>0</v>
      </c>
      <c r="Y427" s="280">
        <v>0</v>
      </c>
      <c r="Z427" s="281">
        <f t="shared" si="69"/>
        <v>0</v>
      </c>
      <c r="AO427" s="223" t="s">
        <v>1582</v>
      </c>
      <c r="AQ427" s="223" t="s">
        <v>1578</v>
      </c>
      <c r="AR427" s="223" t="s">
        <v>1536</v>
      </c>
      <c r="AV427" s="223" t="s">
        <v>1577</v>
      </c>
      <c r="BB427" s="251">
        <f t="shared" si="70"/>
        <v>6316.4845999999998</v>
      </c>
      <c r="BC427" s="251">
        <f t="shared" si="71"/>
        <v>0</v>
      </c>
      <c r="BD427" s="251">
        <f t="shared" si="72"/>
        <v>0</v>
      </c>
      <c r="BE427" s="251">
        <f t="shared" si="73"/>
        <v>0</v>
      </c>
      <c r="BF427" s="251">
        <f t="shared" si="74"/>
        <v>0</v>
      </c>
      <c r="BG427" s="223" t="s">
        <v>1501</v>
      </c>
      <c r="BH427" s="251">
        <f t="shared" si="75"/>
        <v>6316.48</v>
      </c>
      <c r="BI427" s="223" t="s">
        <v>1582</v>
      </c>
      <c r="BJ427" s="223" t="s">
        <v>1748</v>
      </c>
    </row>
    <row r="428" spans="1:62" s="217" customFormat="1" ht="17.25" customHeight="1">
      <c r="A428" s="218"/>
      <c r="B428" s="307"/>
      <c r="C428" s="300"/>
      <c r="D428" s="298"/>
      <c r="E428" s="502" t="s">
        <v>149</v>
      </c>
      <c r="F428" s="502" t="s">
        <v>149</v>
      </c>
      <c r="G428" s="502" t="s">
        <v>149</v>
      </c>
      <c r="H428" s="502" t="s">
        <v>149</v>
      </c>
      <c r="I428" s="307"/>
      <c r="J428" s="299">
        <v>29</v>
      </c>
      <c r="K428" s="503"/>
      <c r="L428" s="504"/>
      <c r="M428" s="505"/>
      <c r="N428" s="506"/>
      <c r="O428" s="506"/>
      <c r="P428" s="506"/>
      <c r="Q428" s="308"/>
      <c r="R428" s="292"/>
      <c r="S428" s="278"/>
      <c r="T428" s="279" t="s">
        <v>1515</v>
      </c>
      <c r="W428" s="280">
        <v>0</v>
      </c>
      <c r="X428" s="280">
        <f t="shared" si="68"/>
        <v>0</v>
      </c>
      <c r="Y428" s="280">
        <v>0</v>
      </c>
      <c r="Z428" s="281">
        <f t="shared" si="69"/>
        <v>0</v>
      </c>
      <c r="AO428" s="223" t="s">
        <v>1582</v>
      </c>
      <c r="AQ428" s="223" t="s">
        <v>1578</v>
      </c>
      <c r="AR428" s="223" t="s">
        <v>1536</v>
      </c>
      <c r="AV428" s="223" t="s">
        <v>1577</v>
      </c>
      <c r="BB428" s="251">
        <f t="shared" si="70"/>
        <v>6316.4845999999998</v>
      </c>
      <c r="BC428" s="251">
        <f t="shared" si="71"/>
        <v>0</v>
      </c>
      <c r="BD428" s="251">
        <f t="shared" si="72"/>
        <v>0</v>
      </c>
      <c r="BE428" s="251">
        <f t="shared" si="73"/>
        <v>0</v>
      </c>
      <c r="BF428" s="251">
        <f t="shared" si="74"/>
        <v>0</v>
      </c>
      <c r="BG428" s="223" t="s">
        <v>1501</v>
      </c>
      <c r="BH428" s="251">
        <f t="shared" si="75"/>
        <v>6316.48</v>
      </c>
      <c r="BI428" s="223" t="s">
        <v>1582</v>
      </c>
      <c r="BJ428" s="223" t="s">
        <v>1748</v>
      </c>
    </row>
    <row r="429" spans="1:62" s="217" customFormat="1" ht="17.25" customHeight="1">
      <c r="A429" s="218"/>
      <c r="B429" s="307"/>
      <c r="C429" s="300"/>
      <c r="D429" s="298"/>
      <c r="E429" s="502" t="s">
        <v>150</v>
      </c>
      <c r="F429" s="502" t="s">
        <v>150</v>
      </c>
      <c r="G429" s="502" t="s">
        <v>150</v>
      </c>
      <c r="H429" s="502" t="s">
        <v>150</v>
      </c>
      <c r="I429" s="307"/>
      <c r="J429" s="299">
        <v>16.899999999999999</v>
      </c>
      <c r="K429" s="503"/>
      <c r="L429" s="504"/>
      <c r="M429" s="505"/>
      <c r="N429" s="506"/>
      <c r="O429" s="506"/>
      <c r="P429" s="506"/>
      <c r="Q429" s="308"/>
      <c r="R429" s="292"/>
      <c r="S429" s="278"/>
      <c r="T429" s="279" t="s">
        <v>1515</v>
      </c>
      <c r="W429" s="280">
        <v>0</v>
      </c>
      <c r="X429" s="280">
        <f t="shared" si="68"/>
        <v>0</v>
      </c>
      <c r="Y429" s="280">
        <v>0</v>
      </c>
      <c r="Z429" s="281">
        <f t="shared" si="69"/>
        <v>0</v>
      </c>
      <c r="AO429" s="223" t="s">
        <v>1582</v>
      </c>
      <c r="AQ429" s="223" t="s">
        <v>1578</v>
      </c>
      <c r="AR429" s="223" t="s">
        <v>1536</v>
      </c>
      <c r="AV429" s="223" t="s">
        <v>1577</v>
      </c>
      <c r="BB429" s="251">
        <f t="shared" si="70"/>
        <v>6316.4845999999998</v>
      </c>
      <c r="BC429" s="251">
        <f t="shared" si="71"/>
        <v>0</v>
      </c>
      <c r="BD429" s="251">
        <f t="shared" si="72"/>
        <v>0</v>
      </c>
      <c r="BE429" s="251">
        <f t="shared" si="73"/>
        <v>0</v>
      </c>
      <c r="BF429" s="251">
        <f t="shared" si="74"/>
        <v>0</v>
      </c>
      <c r="BG429" s="223" t="s">
        <v>1501</v>
      </c>
      <c r="BH429" s="251">
        <f t="shared" si="75"/>
        <v>6316.48</v>
      </c>
      <c r="BI429" s="223" t="s">
        <v>1582</v>
      </c>
      <c r="BJ429" s="223" t="s">
        <v>1748</v>
      </c>
    </row>
    <row r="430" spans="1:62" s="217" customFormat="1" ht="17.25" customHeight="1">
      <c r="A430" s="218"/>
      <c r="B430" s="307"/>
      <c r="C430" s="300"/>
      <c r="D430" s="298"/>
      <c r="E430" s="502" t="s">
        <v>151</v>
      </c>
      <c r="F430" s="502" t="s">
        <v>151</v>
      </c>
      <c r="G430" s="502" t="s">
        <v>151</v>
      </c>
      <c r="H430" s="502" t="s">
        <v>151</v>
      </c>
      <c r="I430" s="307"/>
      <c r="J430" s="299">
        <v>48.3</v>
      </c>
      <c r="K430" s="503"/>
      <c r="L430" s="504"/>
      <c r="M430" s="505"/>
      <c r="N430" s="506"/>
      <c r="O430" s="506"/>
      <c r="P430" s="506"/>
      <c r="Q430" s="308"/>
      <c r="R430" s="292"/>
      <c r="S430" s="278"/>
      <c r="T430" s="279" t="s">
        <v>1515</v>
      </c>
      <c r="W430" s="280">
        <v>0</v>
      </c>
      <c r="X430" s="280">
        <f t="shared" si="68"/>
        <v>0</v>
      </c>
      <c r="Y430" s="280">
        <v>0</v>
      </c>
      <c r="Z430" s="281">
        <f t="shared" si="69"/>
        <v>0</v>
      </c>
      <c r="AO430" s="223" t="s">
        <v>1582</v>
      </c>
      <c r="AQ430" s="223" t="s">
        <v>1578</v>
      </c>
      <c r="AR430" s="223" t="s">
        <v>1536</v>
      </c>
      <c r="AV430" s="223" t="s">
        <v>1577</v>
      </c>
      <c r="BB430" s="251">
        <f t="shared" si="70"/>
        <v>6316.4845999999998</v>
      </c>
      <c r="BC430" s="251">
        <f t="shared" si="71"/>
        <v>0</v>
      </c>
      <c r="BD430" s="251">
        <f t="shared" si="72"/>
        <v>0</v>
      </c>
      <c r="BE430" s="251">
        <f t="shared" si="73"/>
        <v>0</v>
      </c>
      <c r="BF430" s="251">
        <f t="shared" si="74"/>
        <v>0</v>
      </c>
      <c r="BG430" s="223" t="s">
        <v>1501</v>
      </c>
      <c r="BH430" s="251">
        <f t="shared" si="75"/>
        <v>6316.48</v>
      </c>
      <c r="BI430" s="223" t="s">
        <v>1582</v>
      </c>
      <c r="BJ430" s="223" t="s">
        <v>1748</v>
      </c>
    </row>
    <row r="431" spans="1:62" s="217" customFormat="1" ht="17.25" customHeight="1">
      <c r="A431" s="218"/>
      <c r="B431" s="307"/>
      <c r="C431" s="300"/>
      <c r="D431" s="298"/>
      <c r="E431" s="502" t="s">
        <v>741</v>
      </c>
      <c r="F431" s="502" t="s">
        <v>741</v>
      </c>
      <c r="G431" s="502" t="s">
        <v>741</v>
      </c>
      <c r="H431" s="502" t="s">
        <v>741</v>
      </c>
      <c r="I431" s="307"/>
      <c r="J431" s="299">
        <v>251.5</v>
      </c>
      <c r="K431" s="503"/>
      <c r="L431" s="504"/>
      <c r="M431" s="505"/>
      <c r="N431" s="506"/>
      <c r="O431" s="506"/>
      <c r="P431" s="506"/>
      <c r="Q431" s="308"/>
      <c r="R431" s="292"/>
      <c r="S431" s="278"/>
      <c r="T431" s="279" t="s">
        <v>1515</v>
      </c>
      <c r="W431" s="280">
        <v>0</v>
      </c>
      <c r="X431" s="280">
        <f t="shared" si="68"/>
        <v>0</v>
      </c>
      <c r="Y431" s="280">
        <v>0</v>
      </c>
      <c r="Z431" s="281">
        <f t="shared" si="69"/>
        <v>0</v>
      </c>
      <c r="AO431" s="223" t="s">
        <v>1582</v>
      </c>
      <c r="AQ431" s="223" t="s">
        <v>1578</v>
      </c>
      <c r="AR431" s="223" t="s">
        <v>1536</v>
      </c>
      <c r="AV431" s="223" t="s">
        <v>1577</v>
      </c>
      <c r="BB431" s="251">
        <f t="shared" si="70"/>
        <v>6316.4845999999998</v>
      </c>
      <c r="BC431" s="251">
        <f t="shared" si="71"/>
        <v>0</v>
      </c>
      <c r="BD431" s="251">
        <f t="shared" si="72"/>
        <v>0</v>
      </c>
      <c r="BE431" s="251">
        <f t="shared" si="73"/>
        <v>0</v>
      </c>
      <c r="BF431" s="251">
        <f t="shared" si="74"/>
        <v>0</v>
      </c>
      <c r="BG431" s="223" t="s">
        <v>1501</v>
      </c>
      <c r="BH431" s="251">
        <f t="shared" si="75"/>
        <v>6316.48</v>
      </c>
      <c r="BI431" s="223" t="s">
        <v>1582</v>
      </c>
      <c r="BJ431" s="223" t="s">
        <v>1748</v>
      </c>
    </row>
    <row r="432" spans="1:62" s="217" customFormat="1" ht="17.25" customHeight="1">
      <c r="A432" s="218"/>
      <c r="B432" s="307"/>
      <c r="C432" s="300"/>
      <c r="D432" s="298"/>
      <c r="E432" s="502" t="s">
        <v>152</v>
      </c>
      <c r="F432" s="502" t="s">
        <v>152</v>
      </c>
      <c r="G432" s="502" t="s">
        <v>152</v>
      </c>
      <c r="H432" s="502" t="s">
        <v>152</v>
      </c>
      <c r="I432" s="307"/>
      <c r="J432" s="299">
        <v>556</v>
      </c>
      <c r="K432" s="503"/>
      <c r="L432" s="504"/>
      <c r="M432" s="505"/>
      <c r="N432" s="506"/>
      <c r="O432" s="506"/>
      <c r="P432" s="506"/>
      <c r="Q432" s="308"/>
      <c r="R432" s="292"/>
      <c r="S432" s="278"/>
      <c r="T432" s="279" t="s">
        <v>1515</v>
      </c>
      <c r="W432" s="280">
        <v>0</v>
      </c>
      <c r="X432" s="280">
        <f t="shared" si="68"/>
        <v>0</v>
      </c>
      <c r="Y432" s="280">
        <v>0</v>
      </c>
      <c r="Z432" s="281">
        <f t="shared" si="69"/>
        <v>0</v>
      </c>
      <c r="AO432" s="223" t="s">
        <v>1582</v>
      </c>
      <c r="AQ432" s="223" t="s">
        <v>1578</v>
      </c>
      <c r="AR432" s="223" t="s">
        <v>1536</v>
      </c>
      <c r="AV432" s="223" t="s">
        <v>1577</v>
      </c>
      <c r="BB432" s="251">
        <f t="shared" si="70"/>
        <v>6316.4845999999998</v>
      </c>
      <c r="BC432" s="251">
        <f t="shared" si="71"/>
        <v>0</v>
      </c>
      <c r="BD432" s="251">
        <f t="shared" si="72"/>
        <v>0</v>
      </c>
      <c r="BE432" s="251">
        <f t="shared" si="73"/>
        <v>0</v>
      </c>
      <c r="BF432" s="251">
        <f t="shared" si="74"/>
        <v>0</v>
      </c>
      <c r="BG432" s="223" t="s">
        <v>1501</v>
      </c>
      <c r="BH432" s="251">
        <f t="shared" si="75"/>
        <v>6316.48</v>
      </c>
      <c r="BI432" s="223" t="s">
        <v>1582</v>
      </c>
      <c r="BJ432" s="223" t="s">
        <v>1748</v>
      </c>
    </row>
    <row r="433" spans="1:62" s="217" customFormat="1" ht="29.25" customHeight="1">
      <c r="A433" s="218"/>
      <c r="B433" s="275">
        <v>66</v>
      </c>
      <c r="C433" s="288" t="s">
        <v>1578</v>
      </c>
      <c r="D433" s="283" t="s">
        <v>153</v>
      </c>
      <c r="E433" s="494" t="s">
        <v>154</v>
      </c>
      <c r="F433" s="495" t="s">
        <v>147</v>
      </c>
      <c r="G433" s="495" t="s">
        <v>147</v>
      </c>
      <c r="H433" s="496" t="s">
        <v>147</v>
      </c>
      <c r="I433" s="275" t="s">
        <v>2077</v>
      </c>
      <c r="J433" s="284">
        <v>5.86</v>
      </c>
      <c r="K433" s="512">
        <v>478.88</v>
      </c>
      <c r="L433" s="513"/>
      <c r="M433" s="499">
        <f>J433*K433</f>
        <v>2806.2368000000001</v>
      </c>
      <c r="N433" s="500"/>
      <c r="O433" s="500"/>
      <c r="P433" s="501"/>
      <c r="Q433" s="99" t="s">
        <v>1595</v>
      </c>
      <c r="R433" s="218"/>
      <c r="S433" s="278"/>
      <c r="T433" s="279" t="s">
        <v>1515</v>
      </c>
      <c r="W433" s="280">
        <v>0</v>
      </c>
      <c r="X433" s="280">
        <f t="shared" si="68"/>
        <v>0</v>
      </c>
      <c r="Y433" s="280">
        <v>0</v>
      </c>
      <c r="Z433" s="281">
        <f t="shared" si="69"/>
        <v>0</v>
      </c>
      <c r="AO433" s="223" t="s">
        <v>1582</v>
      </c>
      <c r="AQ433" s="223" t="s">
        <v>1578</v>
      </c>
      <c r="AR433" s="223" t="s">
        <v>1536</v>
      </c>
      <c r="AV433" s="223" t="s">
        <v>1577</v>
      </c>
      <c r="BB433" s="251">
        <f t="shared" si="70"/>
        <v>6316.4845999999998</v>
      </c>
      <c r="BC433" s="251">
        <f t="shared" si="71"/>
        <v>0</v>
      </c>
      <c r="BD433" s="251">
        <f t="shared" si="72"/>
        <v>0</v>
      </c>
      <c r="BE433" s="251">
        <f t="shared" si="73"/>
        <v>0</v>
      </c>
      <c r="BF433" s="251">
        <f t="shared" si="74"/>
        <v>0</v>
      </c>
      <c r="BG433" s="223" t="s">
        <v>1501</v>
      </c>
      <c r="BH433" s="251">
        <f t="shared" si="75"/>
        <v>6316.48</v>
      </c>
      <c r="BI433" s="223" t="s">
        <v>1582</v>
      </c>
      <c r="BJ433" s="223" t="s">
        <v>1748</v>
      </c>
    </row>
    <row r="434" spans="1:62" s="217" customFormat="1" ht="17.25" customHeight="1">
      <c r="A434" s="218"/>
      <c r="B434" s="307"/>
      <c r="C434" s="300"/>
      <c r="D434" s="298"/>
      <c r="E434" s="508" t="s">
        <v>155</v>
      </c>
      <c r="F434" s="508" t="s">
        <v>155</v>
      </c>
      <c r="G434" s="508" t="s">
        <v>155</v>
      </c>
      <c r="H434" s="508" t="s">
        <v>155</v>
      </c>
      <c r="I434" s="307"/>
      <c r="J434" s="299"/>
      <c r="K434" s="503"/>
      <c r="L434" s="504"/>
      <c r="M434" s="505"/>
      <c r="N434" s="506"/>
      <c r="O434" s="506"/>
      <c r="P434" s="506"/>
      <c r="Q434" s="308"/>
      <c r="R434" s="292"/>
      <c r="S434" s="278"/>
      <c r="T434" s="279" t="s">
        <v>1515</v>
      </c>
      <c r="W434" s="280">
        <v>0</v>
      </c>
      <c r="X434" s="280">
        <f t="shared" si="68"/>
        <v>0</v>
      </c>
      <c r="Y434" s="280">
        <v>0</v>
      </c>
      <c r="Z434" s="281">
        <f t="shared" si="69"/>
        <v>0</v>
      </c>
      <c r="AO434" s="223" t="s">
        <v>1582</v>
      </c>
      <c r="AQ434" s="223" t="s">
        <v>1578</v>
      </c>
      <c r="AR434" s="223" t="s">
        <v>1536</v>
      </c>
      <c r="AV434" s="223" t="s">
        <v>1577</v>
      </c>
      <c r="BB434" s="251">
        <f t="shared" si="70"/>
        <v>6316.4845999999998</v>
      </c>
      <c r="BC434" s="251">
        <f t="shared" si="71"/>
        <v>0</v>
      </c>
      <c r="BD434" s="251">
        <f t="shared" si="72"/>
        <v>0</v>
      </c>
      <c r="BE434" s="251">
        <f t="shared" si="73"/>
        <v>0</v>
      </c>
      <c r="BF434" s="251">
        <f t="shared" si="74"/>
        <v>0</v>
      </c>
      <c r="BG434" s="223" t="s">
        <v>1501</v>
      </c>
      <c r="BH434" s="251">
        <f t="shared" si="75"/>
        <v>6316.48</v>
      </c>
      <c r="BI434" s="223" t="s">
        <v>1582</v>
      </c>
      <c r="BJ434" s="223" t="s">
        <v>1748</v>
      </c>
    </row>
    <row r="435" spans="1:62" s="217" customFormat="1" ht="17.25" customHeight="1">
      <c r="A435" s="218"/>
      <c r="B435" s="307"/>
      <c r="C435" s="300"/>
      <c r="D435" s="298"/>
      <c r="E435" s="502" t="s">
        <v>156</v>
      </c>
      <c r="F435" s="502" t="s">
        <v>156</v>
      </c>
      <c r="G435" s="502" t="s">
        <v>156</v>
      </c>
      <c r="H435" s="502" t="s">
        <v>156</v>
      </c>
      <c r="I435" s="307"/>
      <c r="J435" s="299">
        <v>5.8574999999999999</v>
      </c>
      <c r="K435" s="503"/>
      <c r="L435" s="504"/>
      <c r="M435" s="505"/>
      <c r="N435" s="506"/>
      <c r="O435" s="506"/>
      <c r="P435" s="506"/>
      <c r="Q435" s="308"/>
      <c r="R435" s="292"/>
      <c r="S435" s="278"/>
      <c r="T435" s="279" t="s">
        <v>1515</v>
      </c>
      <c r="W435" s="280">
        <v>0</v>
      </c>
      <c r="X435" s="280">
        <f t="shared" si="68"/>
        <v>0</v>
      </c>
      <c r="Y435" s="280">
        <v>0</v>
      </c>
      <c r="Z435" s="281">
        <f t="shared" si="69"/>
        <v>0</v>
      </c>
      <c r="AO435" s="223" t="s">
        <v>1582</v>
      </c>
      <c r="AQ435" s="223" t="s">
        <v>1578</v>
      </c>
      <c r="AR435" s="223" t="s">
        <v>1536</v>
      </c>
      <c r="AV435" s="223" t="s">
        <v>1577</v>
      </c>
      <c r="BB435" s="251">
        <f t="shared" si="70"/>
        <v>6316.4845999999998</v>
      </c>
      <c r="BC435" s="251">
        <f t="shared" si="71"/>
        <v>0</v>
      </c>
      <c r="BD435" s="251">
        <f t="shared" si="72"/>
        <v>0</v>
      </c>
      <c r="BE435" s="251">
        <f t="shared" si="73"/>
        <v>0</v>
      </c>
      <c r="BF435" s="251">
        <f t="shared" si="74"/>
        <v>0</v>
      </c>
      <c r="BG435" s="223" t="s">
        <v>1501</v>
      </c>
      <c r="BH435" s="251">
        <f t="shared" si="75"/>
        <v>6316.48</v>
      </c>
      <c r="BI435" s="223" t="s">
        <v>1582</v>
      </c>
      <c r="BJ435" s="223" t="s">
        <v>1748</v>
      </c>
    </row>
    <row r="436" spans="1:62" s="217" customFormat="1" ht="17.25" customHeight="1">
      <c r="A436" s="218"/>
      <c r="B436" s="307"/>
      <c r="C436" s="300"/>
      <c r="D436" s="298"/>
      <c r="E436" s="502" t="s">
        <v>157</v>
      </c>
      <c r="F436" s="502" t="s">
        <v>157</v>
      </c>
      <c r="G436" s="502" t="s">
        <v>157</v>
      </c>
      <c r="H436" s="502" t="s">
        <v>157</v>
      </c>
      <c r="I436" s="307"/>
      <c r="J436" s="299">
        <v>5.86</v>
      </c>
      <c r="K436" s="503"/>
      <c r="L436" s="504"/>
      <c r="M436" s="505"/>
      <c r="N436" s="506"/>
      <c r="O436" s="506"/>
      <c r="P436" s="506"/>
      <c r="Q436" s="308"/>
      <c r="R436" s="292"/>
      <c r="S436" s="278"/>
      <c r="T436" s="279" t="s">
        <v>1515</v>
      </c>
      <c r="W436" s="280">
        <v>0</v>
      </c>
      <c r="X436" s="280">
        <f t="shared" si="68"/>
        <v>0</v>
      </c>
      <c r="Y436" s="280">
        <v>0</v>
      </c>
      <c r="Z436" s="281">
        <f t="shared" si="69"/>
        <v>0</v>
      </c>
      <c r="AO436" s="223" t="s">
        <v>1582</v>
      </c>
      <c r="AQ436" s="223" t="s">
        <v>1578</v>
      </c>
      <c r="AR436" s="223" t="s">
        <v>1536</v>
      </c>
      <c r="AV436" s="223" t="s">
        <v>1577</v>
      </c>
      <c r="BB436" s="251">
        <f t="shared" si="70"/>
        <v>6316.4845999999998</v>
      </c>
      <c r="BC436" s="251">
        <f t="shared" si="71"/>
        <v>0</v>
      </c>
      <c r="BD436" s="251">
        <f t="shared" si="72"/>
        <v>0</v>
      </c>
      <c r="BE436" s="251">
        <f t="shared" si="73"/>
        <v>0</v>
      </c>
      <c r="BF436" s="251">
        <f t="shared" si="74"/>
        <v>0</v>
      </c>
      <c r="BG436" s="223" t="s">
        <v>1501</v>
      </c>
      <c r="BH436" s="251">
        <f t="shared" si="75"/>
        <v>6316.48</v>
      </c>
      <c r="BI436" s="223" t="s">
        <v>1582</v>
      </c>
      <c r="BJ436" s="223" t="s">
        <v>1748</v>
      </c>
    </row>
    <row r="437" spans="1:62" s="265" customFormat="1" ht="21" customHeight="1">
      <c r="A437" s="264"/>
      <c r="C437" s="272" t="s">
        <v>158</v>
      </c>
      <c r="K437" s="338"/>
      <c r="L437" s="338"/>
      <c r="M437" s="447">
        <f>SUM(M438:P442)</f>
        <v>2819.16</v>
      </c>
      <c r="N437" s="448"/>
      <c r="O437" s="448"/>
      <c r="P437" s="448"/>
      <c r="R437" s="264"/>
      <c r="S437" s="267"/>
      <c r="V437" s="268">
        <f>SUM($V$113:$V$182)</f>
        <v>0</v>
      </c>
      <c r="X437" s="268">
        <f>SUM($X$113:$X$182)</f>
        <v>0</v>
      </c>
      <c r="Z437" s="269">
        <f>SUM($Z$113:$Z$182)</f>
        <v>0</v>
      </c>
      <c r="AO437" s="270" t="s">
        <v>1536</v>
      </c>
      <c r="AQ437" s="270" t="s">
        <v>1530</v>
      </c>
      <c r="AR437" s="270" t="s">
        <v>1501</v>
      </c>
      <c r="AV437" s="270" t="s">
        <v>1577</v>
      </c>
      <c r="BH437" s="271">
        <f>SUM($BH$113:$BH$182)</f>
        <v>6316.48</v>
      </c>
    </row>
    <row r="438" spans="1:62" s="217" customFormat="1" ht="29.25" customHeight="1">
      <c r="A438" s="218"/>
      <c r="B438" s="275">
        <v>67</v>
      </c>
      <c r="C438" s="288" t="s">
        <v>1578</v>
      </c>
      <c r="D438" s="283" t="s">
        <v>159</v>
      </c>
      <c r="E438" s="494" t="s">
        <v>162</v>
      </c>
      <c r="F438" s="495" t="s">
        <v>162</v>
      </c>
      <c r="G438" s="495" t="s">
        <v>162</v>
      </c>
      <c r="H438" s="496" t="s">
        <v>162</v>
      </c>
      <c r="I438" s="275" t="s">
        <v>1648</v>
      </c>
      <c r="J438" s="284">
        <v>32</v>
      </c>
      <c r="K438" s="512">
        <v>9.84</v>
      </c>
      <c r="L438" s="513"/>
      <c r="M438" s="499">
        <f>J438*K438</f>
        <v>314.88</v>
      </c>
      <c r="N438" s="500"/>
      <c r="O438" s="500"/>
      <c r="P438" s="501"/>
      <c r="Q438" s="99" t="s">
        <v>1595</v>
      </c>
      <c r="R438" s="218"/>
      <c r="S438" s="278"/>
      <c r="T438" s="279" t="s">
        <v>1515</v>
      </c>
      <c r="W438" s="280">
        <v>0</v>
      </c>
      <c r="X438" s="280">
        <f>$W$113*$J$113</f>
        <v>0</v>
      </c>
      <c r="Y438" s="280">
        <v>0</v>
      </c>
      <c r="Z438" s="281">
        <f>$Y$113*$J$113</f>
        <v>0</v>
      </c>
      <c r="AO438" s="223" t="s">
        <v>1582</v>
      </c>
      <c r="AQ438" s="223" t="s">
        <v>1578</v>
      </c>
      <c r="AR438" s="223" t="s">
        <v>1536</v>
      </c>
      <c r="AV438" s="223" t="s">
        <v>1577</v>
      </c>
      <c r="BB438" s="251">
        <f>IF($T$113="základní",$M$113,0)</f>
        <v>6316.4845999999998</v>
      </c>
      <c r="BC438" s="251">
        <f>IF($T$113="snížená",$M$113,0)</f>
        <v>0</v>
      </c>
      <c r="BD438" s="251">
        <f>IF($T$113="zákl. přenesená",$M$113,0)</f>
        <v>0</v>
      </c>
      <c r="BE438" s="251">
        <f>IF($T$113="sníž. přenesená",$M$113,0)</f>
        <v>0</v>
      </c>
      <c r="BF438" s="251">
        <f>IF($T$113="nulová",$M$113,0)</f>
        <v>0</v>
      </c>
      <c r="BG438" s="223" t="s">
        <v>1501</v>
      </c>
      <c r="BH438" s="251">
        <f>ROUND($K$113*$J$113,2)</f>
        <v>6316.48</v>
      </c>
      <c r="BI438" s="223" t="s">
        <v>1582</v>
      </c>
      <c r="BJ438" s="223" t="s">
        <v>1748</v>
      </c>
    </row>
    <row r="439" spans="1:62" s="217" customFormat="1" ht="17.25" customHeight="1">
      <c r="A439" s="218"/>
      <c r="B439" s="307"/>
      <c r="C439" s="300"/>
      <c r="D439" s="298" t="s">
        <v>719</v>
      </c>
      <c r="E439" s="509" t="s">
        <v>163</v>
      </c>
      <c r="F439" s="509" t="s">
        <v>163</v>
      </c>
      <c r="G439" s="509" t="s">
        <v>163</v>
      </c>
      <c r="H439" s="509" t="s">
        <v>163</v>
      </c>
      <c r="I439" s="307"/>
      <c r="J439" s="299"/>
      <c r="K439" s="503"/>
      <c r="L439" s="504"/>
      <c r="M439" s="505"/>
      <c r="N439" s="506"/>
      <c r="O439" s="506"/>
      <c r="P439" s="506"/>
      <c r="Q439" s="308"/>
      <c r="R439" s="292"/>
      <c r="S439" s="278"/>
      <c r="T439" s="279" t="s">
        <v>1515</v>
      </c>
      <c r="W439" s="280">
        <v>0</v>
      </c>
      <c r="X439" s="280">
        <f>$W$113*$J$113</f>
        <v>0</v>
      </c>
      <c r="Y439" s="280">
        <v>0</v>
      </c>
      <c r="Z439" s="281">
        <f>$Y$113*$J$113</f>
        <v>0</v>
      </c>
      <c r="AO439" s="223" t="s">
        <v>1582</v>
      </c>
      <c r="AQ439" s="223" t="s">
        <v>1578</v>
      </c>
      <c r="AR439" s="223" t="s">
        <v>1536</v>
      </c>
      <c r="AV439" s="223" t="s">
        <v>1577</v>
      </c>
      <c r="BB439" s="251">
        <f>IF($T$113="základní",$M$113,0)</f>
        <v>6316.4845999999998</v>
      </c>
      <c r="BC439" s="251">
        <f>IF($T$113="snížená",$M$113,0)</f>
        <v>0</v>
      </c>
      <c r="BD439" s="251">
        <f>IF($T$113="zákl. přenesená",$M$113,0)</f>
        <v>0</v>
      </c>
      <c r="BE439" s="251">
        <f>IF($T$113="sníž. přenesená",$M$113,0)</f>
        <v>0</v>
      </c>
      <c r="BF439" s="251">
        <f>IF($T$113="nulová",$M$113,0)</f>
        <v>0</v>
      </c>
      <c r="BG439" s="223" t="s">
        <v>1501</v>
      </c>
      <c r="BH439" s="251">
        <f>ROUND($K$113*$J$113,2)</f>
        <v>6316.48</v>
      </c>
      <c r="BI439" s="223" t="s">
        <v>1582</v>
      </c>
      <c r="BJ439" s="223" t="s">
        <v>1748</v>
      </c>
    </row>
    <row r="440" spans="1:62" s="217" customFormat="1" ht="29.25" customHeight="1">
      <c r="A440" s="218"/>
      <c r="B440" s="275">
        <v>68</v>
      </c>
      <c r="C440" s="288" t="s">
        <v>1578</v>
      </c>
      <c r="D440" s="283" t="s">
        <v>160</v>
      </c>
      <c r="E440" s="494" t="s">
        <v>164</v>
      </c>
      <c r="F440" s="495" t="s">
        <v>164</v>
      </c>
      <c r="G440" s="495" t="s">
        <v>164</v>
      </c>
      <c r="H440" s="496" t="s">
        <v>164</v>
      </c>
      <c r="I440" s="275" t="s">
        <v>1632</v>
      </c>
      <c r="J440" s="284">
        <v>148</v>
      </c>
      <c r="K440" s="512">
        <v>13.12</v>
      </c>
      <c r="L440" s="513"/>
      <c r="M440" s="499">
        <f>J440*K440</f>
        <v>1941.76</v>
      </c>
      <c r="N440" s="500"/>
      <c r="O440" s="500"/>
      <c r="P440" s="501"/>
      <c r="Q440" s="99" t="s">
        <v>1595</v>
      </c>
      <c r="R440" s="218"/>
      <c r="S440" s="278"/>
      <c r="T440" s="279" t="s">
        <v>1515</v>
      </c>
      <c r="W440" s="280">
        <v>0</v>
      </c>
      <c r="X440" s="280">
        <f>$W$113*$J$113</f>
        <v>0</v>
      </c>
      <c r="Y440" s="280">
        <v>0</v>
      </c>
      <c r="Z440" s="281">
        <f>$Y$113*$J$113</f>
        <v>0</v>
      </c>
      <c r="AO440" s="223" t="s">
        <v>1582</v>
      </c>
      <c r="AQ440" s="223" t="s">
        <v>1578</v>
      </c>
      <c r="AR440" s="223" t="s">
        <v>1536</v>
      </c>
      <c r="AV440" s="223" t="s">
        <v>1577</v>
      </c>
      <c r="BB440" s="251">
        <f>IF($T$113="základní",$M$113,0)</f>
        <v>6316.4845999999998</v>
      </c>
      <c r="BC440" s="251">
        <f>IF($T$113="snížená",$M$113,0)</f>
        <v>0</v>
      </c>
      <c r="BD440" s="251">
        <f>IF($T$113="zákl. přenesená",$M$113,0)</f>
        <v>0</v>
      </c>
      <c r="BE440" s="251">
        <f>IF($T$113="sníž. přenesená",$M$113,0)</f>
        <v>0</v>
      </c>
      <c r="BF440" s="251">
        <f>IF($T$113="nulová",$M$113,0)</f>
        <v>0</v>
      </c>
      <c r="BG440" s="223" t="s">
        <v>1501</v>
      </c>
      <c r="BH440" s="251">
        <f>ROUND($K$113*$J$113,2)</f>
        <v>6316.48</v>
      </c>
      <c r="BI440" s="223" t="s">
        <v>1582</v>
      </c>
      <c r="BJ440" s="223" t="s">
        <v>1748</v>
      </c>
    </row>
    <row r="441" spans="1:62" s="217" customFormat="1" ht="17.25" customHeight="1">
      <c r="A441" s="218"/>
      <c r="B441" s="307"/>
      <c r="C441" s="300"/>
      <c r="D441" s="298" t="s">
        <v>719</v>
      </c>
      <c r="E441" s="509" t="s">
        <v>79</v>
      </c>
      <c r="F441" s="509" t="s">
        <v>79</v>
      </c>
      <c r="G441" s="509" t="s">
        <v>79</v>
      </c>
      <c r="H441" s="509" t="s">
        <v>79</v>
      </c>
      <c r="I441" s="307"/>
      <c r="J441" s="299"/>
      <c r="K441" s="503"/>
      <c r="L441" s="504"/>
      <c r="M441" s="505"/>
      <c r="N441" s="506"/>
      <c r="O441" s="506"/>
      <c r="P441" s="506"/>
      <c r="Q441" s="308"/>
      <c r="R441" s="292"/>
      <c r="S441" s="278"/>
      <c r="T441" s="279" t="s">
        <v>1515</v>
      </c>
      <c r="W441" s="280">
        <v>0</v>
      </c>
      <c r="X441" s="280">
        <f>$W$113*$J$113</f>
        <v>0</v>
      </c>
      <c r="Y441" s="280">
        <v>0</v>
      </c>
      <c r="Z441" s="281">
        <f>$Y$113*$J$113</f>
        <v>0</v>
      </c>
      <c r="AO441" s="223" t="s">
        <v>1582</v>
      </c>
      <c r="AQ441" s="223" t="s">
        <v>1578</v>
      </c>
      <c r="AR441" s="223" t="s">
        <v>1536</v>
      </c>
      <c r="AV441" s="223" t="s">
        <v>1577</v>
      </c>
      <c r="BB441" s="251">
        <f>IF($T$113="základní",$M$113,0)</f>
        <v>6316.4845999999998</v>
      </c>
      <c r="BC441" s="251">
        <f>IF($T$113="snížená",$M$113,0)</f>
        <v>0</v>
      </c>
      <c r="BD441" s="251">
        <f>IF($T$113="zákl. přenesená",$M$113,0)</f>
        <v>0</v>
      </c>
      <c r="BE441" s="251">
        <f>IF($T$113="sníž. přenesená",$M$113,0)</f>
        <v>0</v>
      </c>
      <c r="BF441" s="251">
        <f>IF($T$113="nulová",$M$113,0)</f>
        <v>0</v>
      </c>
      <c r="BG441" s="223" t="s">
        <v>1501</v>
      </c>
      <c r="BH441" s="251">
        <f>ROUND($K$113*$J$113,2)</f>
        <v>6316.48</v>
      </c>
      <c r="BI441" s="223" t="s">
        <v>1582</v>
      </c>
      <c r="BJ441" s="223" t="s">
        <v>1748</v>
      </c>
    </row>
    <row r="442" spans="1:62" s="217" customFormat="1" ht="29.25" customHeight="1">
      <c r="A442" s="218"/>
      <c r="B442" s="275">
        <v>69</v>
      </c>
      <c r="C442" s="288" t="s">
        <v>1578</v>
      </c>
      <c r="D442" s="283" t="s">
        <v>161</v>
      </c>
      <c r="E442" s="494" t="s">
        <v>165</v>
      </c>
      <c r="F442" s="495" t="s">
        <v>165</v>
      </c>
      <c r="G442" s="495" t="s">
        <v>165</v>
      </c>
      <c r="H442" s="496" t="s">
        <v>165</v>
      </c>
      <c r="I442" s="275" t="s">
        <v>1648</v>
      </c>
      <c r="J442" s="284">
        <v>14</v>
      </c>
      <c r="K442" s="512">
        <v>40.18</v>
      </c>
      <c r="L442" s="513"/>
      <c r="M442" s="499">
        <f>J442*K442</f>
        <v>562.52</v>
      </c>
      <c r="N442" s="500"/>
      <c r="O442" s="500"/>
      <c r="P442" s="501"/>
      <c r="Q442" s="99" t="s">
        <v>1595</v>
      </c>
      <c r="R442" s="218"/>
      <c r="S442" s="278"/>
      <c r="T442" s="279" t="s">
        <v>1515</v>
      </c>
      <c r="W442" s="280">
        <v>0</v>
      </c>
      <c r="X442" s="280">
        <f>$W$113*$J$113</f>
        <v>0</v>
      </c>
      <c r="Y442" s="280">
        <v>0</v>
      </c>
      <c r="Z442" s="281">
        <f>$Y$113*$J$113</f>
        <v>0</v>
      </c>
      <c r="AO442" s="223" t="s">
        <v>1582</v>
      </c>
      <c r="AQ442" s="223" t="s">
        <v>1578</v>
      </c>
      <c r="AR442" s="223" t="s">
        <v>1536</v>
      </c>
      <c r="AV442" s="223" t="s">
        <v>1577</v>
      </c>
      <c r="BB442" s="251">
        <f>IF($T$113="základní",$M$113,0)</f>
        <v>6316.4845999999998</v>
      </c>
      <c r="BC442" s="251">
        <f>IF($T$113="snížená",$M$113,0)</f>
        <v>0</v>
      </c>
      <c r="BD442" s="251">
        <f>IF($T$113="zákl. přenesená",$M$113,0)</f>
        <v>0</v>
      </c>
      <c r="BE442" s="251">
        <f>IF($T$113="sníž. přenesená",$M$113,0)</f>
        <v>0</v>
      </c>
      <c r="BF442" s="251">
        <f>IF($T$113="nulová",$M$113,0)</f>
        <v>0</v>
      </c>
      <c r="BG442" s="223" t="s">
        <v>1501</v>
      </c>
      <c r="BH442" s="251">
        <f>ROUND($K$113*$J$113,2)</f>
        <v>6316.48</v>
      </c>
      <c r="BI442" s="223" t="s">
        <v>1582</v>
      </c>
      <c r="BJ442" s="223" t="s">
        <v>1748</v>
      </c>
    </row>
    <row r="443" spans="1:62" s="265" customFormat="1" ht="21" customHeight="1">
      <c r="A443" s="264"/>
      <c r="C443" s="272" t="s">
        <v>166</v>
      </c>
      <c r="K443" s="338"/>
      <c r="L443" s="338"/>
      <c r="M443" s="447">
        <f>M444</f>
        <v>9217.0623999999989</v>
      </c>
      <c r="N443" s="448"/>
      <c r="O443" s="448"/>
      <c r="P443" s="448"/>
      <c r="R443" s="264"/>
      <c r="S443" s="267"/>
      <c r="V443" s="268">
        <f>SUM($V$113:$V$182)</f>
        <v>0</v>
      </c>
      <c r="X443" s="268">
        <f>SUM($X$113:$X$182)</f>
        <v>0</v>
      </c>
      <c r="Z443" s="269">
        <f>SUM($Z$113:$Z$182)</f>
        <v>0</v>
      </c>
      <c r="AO443" s="270" t="s">
        <v>1536</v>
      </c>
      <c r="AQ443" s="270" t="s">
        <v>1530</v>
      </c>
      <c r="AR443" s="270" t="s">
        <v>1501</v>
      </c>
      <c r="AV443" s="270" t="s">
        <v>1577</v>
      </c>
      <c r="BH443" s="271">
        <f>SUM($BH$113:$BH$182)</f>
        <v>6316.48</v>
      </c>
    </row>
    <row r="444" spans="1:62" s="217" customFormat="1" ht="29.25" customHeight="1">
      <c r="A444" s="218"/>
      <c r="B444" s="275">
        <v>70</v>
      </c>
      <c r="C444" s="288" t="s">
        <v>1578</v>
      </c>
      <c r="D444" s="283" t="s">
        <v>167</v>
      </c>
      <c r="E444" s="494" t="s">
        <v>168</v>
      </c>
      <c r="F444" s="495" t="s">
        <v>162</v>
      </c>
      <c r="G444" s="495" t="s">
        <v>162</v>
      </c>
      <c r="H444" s="496" t="s">
        <v>162</v>
      </c>
      <c r="I444" s="275" t="s">
        <v>1618</v>
      </c>
      <c r="J444" s="284">
        <v>802.88</v>
      </c>
      <c r="K444" s="512">
        <v>11.479999999999999</v>
      </c>
      <c r="L444" s="513"/>
      <c r="M444" s="499">
        <f>J444*K444</f>
        <v>9217.0623999999989</v>
      </c>
      <c r="N444" s="500"/>
      <c r="O444" s="500"/>
      <c r="P444" s="501"/>
      <c r="Q444" s="99" t="s">
        <v>1595</v>
      </c>
      <c r="R444" s="218"/>
      <c r="S444" s="278"/>
      <c r="T444" s="279" t="s">
        <v>1515</v>
      </c>
      <c r="W444" s="280">
        <v>0</v>
      </c>
      <c r="X444" s="280">
        <f>$W$113*$J$113</f>
        <v>0</v>
      </c>
      <c r="Y444" s="280">
        <v>0</v>
      </c>
      <c r="Z444" s="281">
        <f>$Y$113*$J$113</f>
        <v>0</v>
      </c>
      <c r="AO444" s="223" t="s">
        <v>1582</v>
      </c>
      <c r="AQ444" s="223" t="s">
        <v>1578</v>
      </c>
      <c r="AR444" s="223" t="s">
        <v>1536</v>
      </c>
      <c r="AV444" s="223" t="s">
        <v>1577</v>
      </c>
      <c r="BB444" s="251">
        <f>IF($T$113="základní",$M$113,0)</f>
        <v>6316.4845999999998</v>
      </c>
      <c r="BC444" s="251">
        <f>IF($T$113="snížená",$M$113,0)</f>
        <v>0</v>
      </c>
      <c r="BD444" s="251">
        <f>IF($T$113="zákl. přenesená",$M$113,0)</f>
        <v>0</v>
      </c>
      <c r="BE444" s="251">
        <f>IF($T$113="sníž. přenesená",$M$113,0)</f>
        <v>0</v>
      </c>
      <c r="BF444" s="251">
        <f>IF($T$113="nulová",$M$113,0)</f>
        <v>0</v>
      </c>
      <c r="BG444" s="223" t="s">
        <v>1501</v>
      </c>
      <c r="BH444" s="251">
        <f>ROUND($K$113*$J$113,2)</f>
        <v>6316.48</v>
      </c>
      <c r="BI444" s="223" t="s">
        <v>1582</v>
      </c>
      <c r="BJ444" s="223" t="s">
        <v>1748</v>
      </c>
    </row>
    <row r="445" spans="1:62" s="265" customFormat="1" ht="37.5" customHeight="1">
      <c r="A445" s="264"/>
      <c r="C445" s="150" t="s">
        <v>1556</v>
      </c>
      <c r="K445" s="338"/>
      <c r="L445" s="338"/>
      <c r="M445" s="465">
        <f>M446</f>
        <v>17435.58794496</v>
      </c>
      <c r="N445" s="448"/>
      <c r="O445" s="448"/>
      <c r="P445" s="448"/>
      <c r="R445" s="264"/>
      <c r="S445" s="267"/>
      <c r="V445" s="268" t="e">
        <f>$V$101+#REF!+#REF!+#REF!+#REF!+#REF!</f>
        <v>#REF!</v>
      </c>
      <c r="X445" s="268" t="e">
        <f>$X$101+#REF!+#REF!+#REF!+#REF!+#REF!</f>
        <v>#REF!</v>
      </c>
      <c r="Z445" s="269" t="e">
        <f>$Z$101+#REF!+#REF!+#REF!+#REF!+#REF!</f>
        <v>#REF!</v>
      </c>
      <c r="AO445" s="270" t="s">
        <v>1536</v>
      </c>
      <c r="AQ445" s="270" t="s">
        <v>1530</v>
      </c>
      <c r="AR445" s="270" t="s">
        <v>1531</v>
      </c>
      <c r="AV445" s="270" t="s">
        <v>1577</v>
      </c>
      <c r="BH445" s="271" t="e">
        <f>$BH$101+#REF!+#REF!+#REF!+#REF!+#REF!</f>
        <v>#REF!</v>
      </c>
    </row>
    <row r="446" spans="1:62" s="265" customFormat="1" ht="21" customHeight="1">
      <c r="A446" s="264"/>
      <c r="C446" s="272" t="s">
        <v>169</v>
      </c>
      <c r="K446" s="338"/>
      <c r="L446" s="338"/>
      <c r="M446" s="447">
        <f>M447+M464+M476+M478+M482</f>
        <v>17435.58794496</v>
      </c>
      <c r="N446" s="448"/>
      <c r="O446" s="448"/>
      <c r="P446" s="448"/>
      <c r="R446" s="264"/>
      <c r="S446" s="267"/>
      <c r="V446" s="268">
        <f>SUM($V$113:$V$182)</f>
        <v>0</v>
      </c>
      <c r="X446" s="268">
        <f>SUM($X$113:$X$182)</f>
        <v>0</v>
      </c>
      <c r="Z446" s="269">
        <f>SUM($Z$113:$Z$182)</f>
        <v>0</v>
      </c>
      <c r="AO446" s="270" t="s">
        <v>1536</v>
      </c>
      <c r="AQ446" s="270" t="s">
        <v>1530</v>
      </c>
      <c r="AR446" s="270" t="s">
        <v>1501</v>
      </c>
      <c r="AV446" s="270" t="s">
        <v>1577</v>
      </c>
      <c r="BH446" s="271">
        <f>SUM($BH$113:$BH$182)</f>
        <v>6316.48</v>
      </c>
    </row>
    <row r="447" spans="1:62" s="217" customFormat="1" ht="30.75" customHeight="1">
      <c r="A447" s="218"/>
      <c r="B447" s="275">
        <v>71</v>
      </c>
      <c r="C447" s="282" t="s">
        <v>1578</v>
      </c>
      <c r="D447" s="283" t="s">
        <v>170</v>
      </c>
      <c r="E447" s="510" t="s">
        <v>171</v>
      </c>
      <c r="F447" s="511"/>
      <c r="G447" s="511"/>
      <c r="H447" s="511"/>
      <c r="I447" s="275" t="s">
        <v>1632</v>
      </c>
      <c r="J447" s="284">
        <v>388.56</v>
      </c>
      <c r="K447" s="497">
        <v>19.68</v>
      </c>
      <c r="L447" s="498"/>
      <c r="M447" s="499">
        <f>J447*K447</f>
        <v>7646.8608000000004</v>
      </c>
      <c r="N447" s="500"/>
      <c r="O447" s="500"/>
      <c r="P447" s="501"/>
      <c r="Q447" s="99" t="s">
        <v>1595</v>
      </c>
      <c r="R447" s="218"/>
      <c r="S447" s="278"/>
      <c r="T447" s="279" t="s">
        <v>1515</v>
      </c>
      <c r="W447" s="280">
        <v>0</v>
      </c>
      <c r="X447" s="280">
        <f t="shared" ref="X447:X482" si="76">$W$113*$J$113</f>
        <v>0</v>
      </c>
      <c r="Y447" s="280">
        <v>0</v>
      </c>
      <c r="Z447" s="281">
        <f t="shared" ref="Z447:Z482" si="77">$Y$113*$J$113</f>
        <v>0</v>
      </c>
      <c r="AO447" s="223" t="s">
        <v>1582</v>
      </c>
      <c r="AQ447" s="223" t="s">
        <v>1578</v>
      </c>
      <c r="AR447" s="223" t="s">
        <v>1536</v>
      </c>
      <c r="AV447" s="223" t="s">
        <v>1577</v>
      </c>
      <c r="BB447" s="251">
        <f t="shared" ref="BB447:BB482" si="78">IF($T$113="základní",$M$113,0)</f>
        <v>6316.4845999999998</v>
      </c>
      <c r="BC447" s="251">
        <f t="shared" ref="BC447:BC482" si="79">IF($T$113="snížená",$M$113,0)</f>
        <v>0</v>
      </c>
      <c r="BD447" s="251">
        <f t="shared" ref="BD447:BD482" si="80">IF($T$113="zákl. přenesená",$M$113,0)</f>
        <v>0</v>
      </c>
      <c r="BE447" s="251">
        <f t="shared" ref="BE447:BE482" si="81">IF($T$113="sníž. přenesená",$M$113,0)</f>
        <v>0</v>
      </c>
      <c r="BF447" s="251">
        <f t="shared" ref="BF447:BF482" si="82">IF($T$113="nulová",$M$113,0)</f>
        <v>0</v>
      </c>
      <c r="BG447" s="223" t="s">
        <v>1501</v>
      </c>
      <c r="BH447" s="251">
        <f t="shared" ref="BH447:BH482" si="83">ROUND($K$113*$J$113,2)</f>
        <v>6316.48</v>
      </c>
      <c r="BI447" s="223" t="s">
        <v>1582</v>
      </c>
      <c r="BJ447" s="223" t="s">
        <v>1748</v>
      </c>
    </row>
    <row r="448" spans="1:62" s="217" customFormat="1" ht="17.25" customHeight="1">
      <c r="A448" s="218"/>
      <c r="B448" s="307"/>
      <c r="C448" s="300"/>
      <c r="D448" s="298"/>
      <c r="E448" s="508" t="s">
        <v>172</v>
      </c>
      <c r="F448" s="508" t="s">
        <v>172</v>
      </c>
      <c r="G448" s="508" t="s">
        <v>172</v>
      </c>
      <c r="H448" s="508" t="s">
        <v>172</v>
      </c>
      <c r="I448" s="307"/>
      <c r="J448" s="299"/>
      <c r="K448" s="503"/>
      <c r="L448" s="504"/>
      <c r="M448" s="505"/>
      <c r="N448" s="506"/>
      <c r="O448" s="506"/>
      <c r="P448" s="506"/>
      <c r="Q448" s="308"/>
      <c r="R448" s="292"/>
      <c r="S448" s="278"/>
      <c r="T448" s="279" t="s">
        <v>1515</v>
      </c>
      <c r="W448" s="280">
        <v>0</v>
      </c>
      <c r="X448" s="280">
        <f t="shared" si="76"/>
        <v>0</v>
      </c>
      <c r="Y448" s="280">
        <v>0</v>
      </c>
      <c r="Z448" s="281">
        <f t="shared" si="77"/>
        <v>0</v>
      </c>
      <c r="AO448" s="223" t="s">
        <v>1582</v>
      </c>
      <c r="AQ448" s="223" t="s">
        <v>1578</v>
      </c>
      <c r="AR448" s="223" t="s">
        <v>1536</v>
      </c>
      <c r="AV448" s="223" t="s">
        <v>1577</v>
      </c>
      <c r="BB448" s="251">
        <f t="shared" si="78"/>
        <v>6316.4845999999998</v>
      </c>
      <c r="BC448" s="251">
        <f t="shared" si="79"/>
        <v>0</v>
      </c>
      <c r="BD448" s="251">
        <f t="shared" si="80"/>
        <v>0</v>
      </c>
      <c r="BE448" s="251">
        <f t="shared" si="81"/>
        <v>0</v>
      </c>
      <c r="BF448" s="251">
        <f t="shared" si="82"/>
        <v>0</v>
      </c>
      <c r="BG448" s="223" t="s">
        <v>1501</v>
      </c>
      <c r="BH448" s="251">
        <f t="shared" si="83"/>
        <v>6316.48</v>
      </c>
      <c r="BI448" s="223" t="s">
        <v>1582</v>
      </c>
      <c r="BJ448" s="223" t="s">
        <v>1748</v>
      </c>
    </row>
    <row r="449" spans="1:62" s="217" customFormat="1" ht="17.25" customHeight="1">
      <c r="A449" s="218"/>
      <c r="B449" s="307"/>
      <c r="C449" s="300"/>
      <c r="D449" s="298"/>
      <c r="E449" s="502" t="s">
        <v>53</v>
      </c>
      <c r="F449" s="502" t="s">
        <v>53</v>
      </c>
      <c r="G449" s="502" t="s">
        <v>53</v>
      </c>
      <c r="H449" s="502" t="s">
        <v>53</v>
      </c>
      <c r="I449" s="307"/>
      <c r="J449" s="299">
        <v>157.30000000000001</v>
      </c>
      <c r="K449" s="503"/>
      <c r="L449" s="504"/>
      <c r="M449" s="505"/>
      <c r="N449" s="506"/>
      <c r="O449" s="506"/>
      <c r="P449" s="506"/>
      <c r="Q449" s="308"/>
      <c r="R449" s="292"/>
      <c r="S449" s="278"/>
      <c r="T449" s="279" t="s">
        <v>1515</v>
      </c>
      <c r="W449" s="280">
        <v>0</v>
      </c>
      <c r="X449" s="280">
        <f t="shared" si="76"/>
        <v>0</v>
      </c>
      <c r="Y449" s="280">
        <v>0</v>
      </c>
      <c r="Z449" s="281">
        <f t="shared" si="77"/>
        <v>0</v>
      </c>
      <c r="AO449" s="223" t="s">
        <v>1582</v>
      </c>
      <c r="AQ449" s="223" t="s">
        <v>1578</v>
      </c>
      <c r="AR449" s="223" t="s">
        <v>1536</v>
      </c>
      <c r="AV449" s="223" t="s">
        <v>1577</v>
      </c>
      <c r="BB449" s="251">
        <f t="shared" si="78"/>
        <v>6316.4845999999998</v>
      </c>
      <c r="BC449" s="251">
        <f t="shared" si="79"/>
        <v>0</v>
      </c>
      <c r="BD449" s="251">
        <f t="shared" si="80"/>
        <v>0</v>
      </c>
      <c r="BE449" s="251">
        <f t="shared" si="81"/>
        <v>0</v>
      </c>
      <c r="BF449" s="251">
        <f t="shared" si="82"/>
        <v>0</v>
      </c>
      <c r="BG449" s="223" t="s">
        <v>1501</v>
      </c>
      <c r="BH449" s="251">
        <f t="shared" si="83"/>
        <v>6316.48</v>
      </c>
      <c r="BI449" s="223" t="s">
        <v>1582</v>
      </c>
      <c r="BJ449" s="223" t="s">
        <v>1748</v>
      </c>
    </row>
    <row r="450" spans="1:62" s="217" customFormat="1" ht="17.25" customHeight="1">
      <c r="A450" s="218"/>
      <c r="B450" s="307"/>
      <c r="C450" s="300"/>
      <c r="D450" s="298"/>
      <c r="E450" s="502" t="s">
        <v>54</v>
      </c>
      <c r="F450" s="502" t="s">
        <v>54</v>
      </c>
      <c r="G450" s="502" t="s">
        <v>54</v>
      </c>
      <c r="H450" s="502" t="s">
        <v>54</v>
      </c>
      <c r="I450" s="307"/>
      <c r="J450" s="299">
        <v>12.2</v>
      </c>
      <c r="K450" s="503"/>
      <c r="L450" s="504"/>
      <c r="M450" s="505"/>
      <c r="N450" s="506"/>
      <c r="O450" s="506"/>
      <c r="P450" s="506"/>
      <c r="Q450" s="308"/>
      <c r="R450" s="292"/>
      <c r="S450" s="278"/>
      <c r="T450" s="279" t="s">
        <v>1515</v>
      </c>
      <c r="W450" s="280">
        <v>0</v>
      </c>
      <c r="X450" s="280">
        <f t="shared" si="76"/>
        <v>0</v>
      </c>
      <c r="Y450" s="280">
        <v>0</v>
      </c>
      <c r="Z450" s="281">
        <f t="shared" si="77"/>
        <v>0</v>
      </c>
      <c r="AO450" s="223" t="s">
        <v>1582</v>
      </c>
      <c r="AQ450" s="223" t="s">
        <v>1578</v>
      </c>
      <c r="AR450" s="223" t="s">
        <v>1536</v>
      </c>
      <c r="AV450" s="223" t="s">
        <v>1577</v>
      </c>
      <c r="BB450" s="251">
        <f t="shared" si="78"/>
        <v>6316.4845999999998</v>
      </c>
      <c r="BC450" s="251">
        <f t="shared" si="79"/>
        <v>0</v>
      </c>
      <c r="BD450" s="251">
        <f t="shared" si="80"/>
        <v>0</v>
      </c>
      <c r="BE450" s="251">
        <f t="shared" si="81"/>
        <v>0</v>
      </c>
      <c r="BF450" s="251">
        <f t="shared" si="82"/>
        <v>0</v>
      </c>
      <c r="BG450" s="223" t="s">
        <v>1501</v>
      </c>
      <c r="BH450" s="251">
        <f t="shared" si="83"/>
        <v>6316.48</v>
      </c>
      <c r="BI450" s="223" t="s">
        <v>1582</v>
      </c>
      <c r="BJ450" s="223" t="s">
        <v>1748</v>
      </c>
    </row>
    <row r="451" spans="1:62" s="217" customFormat="1" ht="17.25" customHeight="1">
      <c r="A451" s="218"/>
      <c r="B451" s="307"/>
      <c r="C451" s="300"/>
      <c r="D451" s="298"/>
      <c r="E451" s="502" t="s">
        <v>55</v>
      </c>
      <c r="F451" s="502" t="s">
        <v>55</v>
      </c>
      <c r="G451" s="502" t="s">
        <v>55</v>
      </c>
      <c r="H451" s="502" t="s">
        <v>55</v>
      </c>
      <c r="I451" s="307"/>
      <c r="J451" s="299">
        <v>29</v>
      </c>
      <c r="K451" s="503"/>
      <c r="L451" s="504"/>
      <c r="M451" s="505"/>
      <c r="N451" s="506"/>
      <c r="O451" s="506"/>
      <c r="P451" s="506"/>
      <c r="Q451" s="308"/>
      <c r="R451" s="292"/>
      <c r="S451" s="278"/>
      <c r="T451" s="279" t="s">
        <v>1515</v>
      </c>
      <c r="W451" s="280">
        <v>0</v>
      </c>
      <c r="X451" s="280">
        <f t="shared" si="76"/>
        <v>0</v>
      </c>
      <c r="Y451" s="280">
        <v>0</v>
      </c>
      <c r="Z451" s="281">
        <f t="shared" si="77"/>
        <v>0</v>
      </c>
      <c r="AO451" s="223" t="s">
        <v>1582</v>
      </c>
      <c r="AQ451" s="223" t="s">
        <v>1578</v>
      </c>
      <c r="AR451" s="223" t="s">
        <v>1536</v>
      </c>
      <c r="AV451" s="223" t="s">
        <v>1577</v>
      </c>
      <c r="BB451" s="251">
        <f t="shared" si="78"/>
        <v>6316.4845999999998</v>
      </c>
      <c r="BC451" s="251">
        <f t="shared" si="79"/>
        <v>0</v>
      </c>
      <c r="BD451" s="251">
        <f t="shared" si="80"/>
        <v>0</v>
      </c>
      <c r="BE451" s="251">
        <f t="shared" si="81"/>
        <v>0</v>
      </c>
      <c r="BF451" s="251">
        <f t="shared" si="82"/>
        <v>0</v>
      </c>
      <c r="BG451" s="223" t="s">
        <v>1501</v>
      </c>
      <c r="BH451" s="251">
        <f t="shared" si="83"/>
        <v>6316.48</v>
      </c>
      <c r="BI451" s="223" t="s">
        <v>1582</v>
      </c>
      <c r="BJ451" s="223" t="s">
        <v>1748</v>
      </c>
    </row>
    <row r="452" spans="1:62" s="217" customFormat="1" ht="17.25" customHeight="1">
      <c r="A452" s="218"/>
      <c r="B452" s="307"/>
      <c r="C452" s="300"/>
      <c r="D452" s="298"/>
      <c r="E452" s="502" t="s">
        <v>56</v>
      </c>
      <c r="F452" s="502" t="s">
        <v>56</v>
      </c>
      <c r="G452" s="502" t="s">
        <v>56</v>
      </c>
      <c r="H452" s="502" t="s">
        <v>56</v>
      </c>
      <c r="I452" s="307"/>
      <c r="J452" s="299">
        <v>16.899999999999999</v>
      </c>
      <c r="K452" s="503"/>
      <c r="L452" s="504"/>
      <c r="M452" s="505"/>
      <c r="N452" s="506"/>
      <c r="O452" s="506"/>
      <c r="P452" s="506"/>
      <c r="Q452" s="308"/>
      <c r="R452" s="292"/>
      <c r="S452" s="278"/>
      <c r="T452" s="279" t="s">
        <v>1515</v>
      </c>
      <c r="W452" s="280">
        <v>0</v>
      </c>
      <c r="X452" s="280">
        <f t="shared" si="76"/>
        <v>0</v>
      </c>
      <c r="Y452" s="280">
        <v>0</v>
      </c>
      <c r="Z452" s="281">
        <f t="shared" si="77"/>
        <v>0</v>
      </c>
      <c r="AO452" s="223" t="s">
        <v>1582</v>
      </c>
      <c r="AQ452" s="223" t="s">
        <v>1578</v>
      </c>
      <c r="AR452" s="223" t="s">
        <v>1536</v>
      </c>
      <c r="AV452" s="223" t="s">
        <v>1577</v>
      </c>
      <c r="BB452" s="251">
        <f t="shared" si="78"/>
        <v>6316.4845999999998</v>
      </c>
      <c r="BC452" s="251">
        <f t="shared" si="79"/>
        <v>0</v>
      </c>
      <c r="BD452" s="251">
        <f t="shared" si="80"/>
        <v>0</v>
      </c>
      <c r="BE452" s="251">
        <f t="shared" si="81"/>
        <v>0</v>
      </c>
      <c r="BF452" s="251">
        <f t="shared" si="82"/>
        <v>0</v>
      </c>
      <c r="BG452" s="223" t="s">
        <v>1501</v>
      </c>
      <c r="BH452" s="251">
        <f t="shared" si="83"/>
        <v>6316.48</v>
      </c>
      <c r="BI452" s="223" t="s">
        <v>1582</v>
      </c>
      <c r="BJ452" s="223" t="s">
        <v>1748</v>
      </c>
    </row>
    <row r="453" spans="1:62" s="217" customFormat="1" ht="17.25" customHeight="1">
      <c r="A453" s="218"/>
      <c r="B453" s="307"/>
      <c r="C453" s="300"/>
      <c r="D453" s="298"/>
      <c r="E453" s="502" t="s">
        <v>57</v>
      </c>
      <c r="F453" s="502" t="s">
        <v>57</v>
      </c>
      <c r="G453" s="502" t="s">
        <v>57</v>
      </c>
      <c r="H453" s="502" t="s">
        <v>57</v>
      </c>
      <c r="I453" s="307"/>
      <c r="J453" s="299">
        <v>8.25</v>
      </c>
      <c r="K453" s="503"/>
      <c r="L453" s="504"/>
      <c r="M453" s="505"/>
      <c r="N453" s="506"/>
      <c r="O453" s="506"/>
      <c r="P453" s="506"/>
      <c r="Q453" s="308"/>
      <c r="R453" s="292"/>
      <c r="S453" s="278"/>
      <c r="T453" s="279" t="s">
        <v>1515</v>
      </c>
      <c r="W453" s="280">
        <v>0</v>
      </c>
      <c r="X453" s="280">
        <f t="shared" si="76"/>
        <v>0</v>
      </c>
      <c r="Y453" s="280">
        <v>0</v>
      </c>
      <c r="Z453" s="281">
        <f t="shared" si="77"/>
        <v>0</v>
      </c>
      <c r="AO453" s="223" t="s">
        <v>1582</v>
      </c>
      <c r="AQ453" s="223" t="s">
        <v>1578</v>
      </c>
      <c r="AR453" s="223" t="s">
        <v>1536</v>
      </c>
      <c r="AV453" s="223" t="s">
        <v>1577</v>
      </c>
      <c r="BB453" s="251">
        <f t="shared" si="78"/>
        <v>6316.4845999999998</v>
      </c>
      <c r="BC453" s="251">
        <f t="shared" si="79"/>
        <v>0</v>
      </c>
      <c r="BD453" s="251">
        <f t="shared" si="80"/>
        <v>0</v>
      </c>
      <c r="BE453" s="251">
        <f t="shared" si="81"/>
        <v>0</v>
      </c>
      <c r="BF453" s="251">
        <f t="shared" si="82"/>
        <v>0</v>
      </c>
      <c r="BG453" s="223" t="s">
        <v>1501</v>
      </c>
      <c r="BH453" s="251">
        <f t="shared" si="83"/>
        <v>6316.48</v>
      </c>
      <c r="BI453" s="223" t="s">
        <v>1582</v>
      </c>
      <c r="BJ453" s="223" t="s">
        <v>1748</v>
      </c>
    </row>
    <row r="454" spans="1:62" s="217" customFormat="1" ht="17.25" customHeight="1">
      <c r="A454" s="218"/>
      <c r="B454" s="307"/>
      <c r="C454" s="300"/>
      <c r="D454" s="298"/>
      <c r="E454" s="502" t="s">
        <v>58</v>
      </c>
      <c r="F454" s="502" t="s">
        <v>58</v>
      </c>
      <c r="G454" s="502" t="s">
        <v>58</v>
      </c>
      <c r="H454" s="502" t="s">
        <v>58</v>
      </c>
      <c r="I454" s="307"/>
      <c r="J454" s="299">
        <v>48.3</v>
      </c>
      <c r="K454" s="503"/>
      <c r="L454" s="504"/>
      <c r="M454" s="505"/>
      <c r="N454" s="506"/>
      <c r="O454" s="506"/>
      <c r="P454" s="506"/>
      <c r="Q454" s="308"/>
      <c r="R454" s="292"/>
      <c r="S454" s="278"/>
      <c r="T454" s="279" t="s">
        <v>1515</v>
      </c>
      <c r="W454" s="280">
        <v>0</v>
      </c>
      <c r="X454" s="280">
        <f t="shared" si="76"/>
        <v>0</v>
      </c>
      <c r="Y454" s="280">
        <v>0</v>
      </c>
      <c r="Z454" s="281">
        <f t="shared" si="77"/>
        <v>0</v>
      </c>
      <c r="AO454" s="223" t="s">
        <v>1582</v>
      </c>
      <c r="AQ454" s="223" t="s">
        <v>1578</v>
      </c>
      <c r="AR454" s="223" t="s">
        <v>1536</v>
      </c>
      <c r="AV454" s="223" t="s">
        <v>1577</v>
      </c>
      <c r="BB454" s="251">
        <f t="shared" si="78"/>
        <v>6316.4845999999998</v>
      </c>
      <c r="BC454" s="251">
        <f t="shared" si="79"/>
        <v>0</v>
      </c>
      <c r="BD454" s="251">
        <f t="shared" si="80"/>
        <v>0</v>
      </c>
      <c r="BE454" s="251">
        <f t="shared" si="81"/>
        <v>0</v>
      </c>
      <c r="BF454" s="251">
        <f t="shared" si="82"/>
        <v>0</v>
      </c>
      <c r="BG454" s="223" t="s">
        <v>1501</v>
      </c>
      <c r="BH454" s="251">
        <f t="shared" si="83"/>
        <v>6316.48</v>
      </c>
      <c r="BI454" s="223" t="s">
        <v>1582</v>
      </c>
      <c r="BJ454" s="223" t="s">
        <v>1748</v>
      </c>
    </row>
    <row r="455" spans="1:62" s="217" customFormat="1" ht="17.25" customHeight="1">
      <c r="A455" s="218"/>
      <c r="B455" s="307"/>
      <c r="C455" s="300"/>
      <c r="D455" s="298"/>
      <c r="E455" s="502" t="s">
        <v>59</v>
      </c>
      <c r="F455" s="502" t="s">
        <v>59</v>
      </c>
      <c r="G455" s="502" t="s">
        <v>59</v>
      </c>
      <c r="H455" s="502" t="s">
        <v>59</v>
      </c>
      <c r="I455" s="307"/>
      <c r="J455" s="299">
        <v>271.95</v>
      </c>
      <c r="K455" s="503"/>
      <c r="L455" s="504"/>
      <c r="M455" s="505"/>
      <c r="N455" s="506"/>
      <c r="O455" s="506"/>
      <c r="P455" s="506"/>
      <c r="Q455" s="308"/>
      <c r="R455" s="292"/>
      <c r="S455" s="278"/>
      <c r="T455" s="279" t="s">
        <v>1515</v>
      </c>
      <c r="W455" s="280">
        <v>0</v>
      </c>
      <c r="X455" s="280">
        <f t="shared" si="76"/>
        <v>0</v>
      </c>
      <c r="Y455" s="280">
        <v>0</v>
      </c>
      <c r="Z455" s="281">
        <f t="shared" si="77"/>
        <v>0</v>
      </c>
      <c r="AO455" s="223" t="s">
        <v>1582</v>
      </c>
      <c r="AQ455" s="223" t="s">
        <v>1578</v>
      </c>
      <c r="AR455" s="223" t="s">
        <v>1536</v>
      </c>
      <c r="AV455" s="223" t="s">
        <v>1577</v>
      </c>
      <c r="BB455" s="251">
        <f t="shared" si="78"/>
        <v>6316.4845999999998</v>
      </c>
      <c r="BC455" s="251">
        <f t="shared" si="79"/>
        <v>0</v>
      </c>
      <c r="BD455" s="251">
        <f t="shared" si="80"/>
        <v>0</v>
      </c>
      <c r="BE455" s="251">
        <f t="shared" si="81"/>
        <v>0</v>
      </c>
      <c r="BF455" s="251">
        <f t="shared" si="82"/>
        <v>0</v>
      </c>
      <c r="BG455" s="223" t="s">
        <v>1501</v>
      </c>
      <c r="BH455" s="251">
        <f t="shared" si="83"/>
        <v>6316.48</v>
      </c>
      <c r="BI455" s="223" t="s">
        <v>1582</v>
      </c>
      <c r="BJ455" s="223" t="s">
        <v>1748</v>
      </c>
    </row>
    <row r="456" spans="1:62" s="217" customFormat="1" ht="17.25" customHeight="1">
      <c r="A456" s="218"/>
      <c r="B456" s="307"/>
      <c r="C456" s="300"/>
      <c r="D456" s="298"/>
      <c r="E456" s="502" t="s">
        <v>173</v>
      </c>
      <c r="F456" s="502" t="s">
        <v>173</v>
      </c>
      <c r="G456" s="502" t="s">
        <v>173</v>
      </c>
      <c r="H456" s="502" t="s">
        <v>173</v>
      </c>
      <c r="I456" s="307"/>
      <c r="J456" s="299">
        <v>267.41000000000003</v>
      </c>
      <c r="K456" s="503"/>
      <c r="L456" s="504"/>
      <c r="M456" s="505"/>
      <c r="N456" s="506"/>
      <c r="O456" s="506"/>
      <c r="P456" s="506"/>
      <c r="Q456" s="308"/>
      <c r="R456" s="292"/>
      <c r="S456" s="278"/>
      <c r="T456" s="279" t="s">
        <v>1515</v>
      </c>
      <c r="W456" s="280">
        <v>0</v>
      </c>
      <c r="X456" s="280">
        <f t="shared" si="76"/>
        <v>0</v>
      </c>
      <c r="Y456" s="280">
        <v>0</v>
      </c>
      <c r="Z456" s="281">
        <f t="shared" si="77"/>
        <v>0</v>
      </c>
      <c r="AO456" s="223" t="s">
        <v>1582</v>
      </c>
      <c r="AQ456" s="223" t="s">
        <v>1578</v>
      </c>
      <c r="AR456" s="223" t="s">
        <v>1536</v>
      </c>
      <c r="AV456" s="223" t="s">
        <v>1577</v>
      </c>
      <c r="BB456" s="251">
        <f t="shared" si="78"/>
        <v>6316.4845999999998</v>
      </c>
      <c r="BC456" s="251">
        <f t="shared" si="79"/>
        <v>0</v>
      </c>
      <c r="BD456" s="251">
        <f t="shared" si="80"/>
        <v>0</v>
      </c>
      <c r="BE456" s="251">
        <f t="shared" si="81"/>
        <v>0</v>
      </c>
      <c r="BF456" s="251">
        <f t="shared" si="82"/>
        <v>0</v>
      </c>
      <c r="BG456" s="223" t="s">
        <v>1501</v>
      </c>
      <c r="BH456" s="251">
        <f t="shared" si="83"/>
        <v>6316.48</v>
      </c>
      <c r="BI456" s="223" t="s">
        <v>1582</v>
      </c>
      <c r="BJ456" s="223" t="s">
        <v>1748</v>
      </c>
    </row>
    <row r="457" spans="1:62" s="217" customFormat="1" ht="17.25" customHeight="1">
      <c r="A457" s="218"/>
      <c r="B457" s="307"/>
      <c r="C457" s="300"/>
      <c r="D457" s="298"/>
      <c r="E457" s="502" t="s">
        <v>135</v>
      </c>
      <c r="F457" s="502" t="s">
        <v>135</v>
      </c>
      <c r="G457" s="502" t="s">
        <v>135</v>
      </c>
      <c r="H457" s="502" t="s">
        <v>135</v>
      </c>
      <c r="I457" s="307"/>
      <c r="J457" s="299">
        <v>43.5</v>
      </c>
      <c r="K457" s="503"/>
      <c r="L457" s="504"/>
      <c r="M457" s="505"/>
      <c r="N457" s="506"/>
      <c r="O457" s="506"/>
      <c r="P457" s="506"/>
      <c r="Q457" s="308"/>
      <c r="R457" s="292"/>
      <c r="S457" s="278"/>
      <c r="T457" s="279" t="s">
        <v>1515</v>
      </c>
      <c r="W457" s="280">
        <v>0</v>
      </c>
      <c r="X457" s="280">
        <f t="shared" si="76"/>
        <v>0</v>
      </c>
      <c r="Y457" s="280">
        <v>0</v>
      </c>
      <c r="Z457" s="281">
        <f t="shared" si="77"/>
        <v>0</v>
      </c>
      <c r="AO457" s="223" t="s">
        <v>1582</v>
      </c>
      <c r="AQ457" s="223" t="s">
        <v>1578</v>
      </c>
      <c r="AR457" s="223" t="s">
        <v>1536</v>
      </c>
      <c r="AV457" s="223" t="s">
        <v>1577</v>
      </c>
      <c r="BB457" s="251">
        <f t="shared" si="78"/>
        <v>6316.4845999999998</v>
      </c>
      <c r="BC457" s="251">
        <f t="shared" si="79"/>
        <v>0</v>
      </c>
      <c r="BD457" s="251">
        <f t="shared" si="80"/>
        <v>0</v>
      </c>
      <c r="BE457" s="251">
        <f t="shared" si="81"/>
        <v>0</v>
      </c>
      <c r="BF457" s="251">
        <f t="shared" si="82"/>
        <v>0</v>
      </c>
      <c r="BG457" s="223" t="s">
        <v>1501</v>
      </c>
      <c r="BH457" s="251">
        <f t="shared" si="83"/>
        <v>6316.48</v>
      </c>
      <c r="BI457" s="223" t="s">
        <v>1582</v>
      </c>
      <c r="BJ457" s="223" t="s">
        <v>1748</v>
      </c>
    </row>
    <row r="458" spans="1:62" s="217" customFormat="1" ht="17.25" customHeight="1">
      <c r="A458" s="218"/>
      <c r="B458" s="307"/>
      <c r="C458" s="300"/>
      <c r="D458" s="298"/>
      <c r="E458" s="502" t="s">
        <v>174</v>
      </c>
      <c r="F458" s="502" t="s">
        <v>174</v>
      </c>
      <c r="G458" s="502" t="s">
        <v>174</v>
      </c>
      <c r="H458" s="502" t="s">
        <v>174</v>
      </c>
      <c r="I458" s="307"/>
      <c r="J458" s="299">
        <v>0</v>
      </c>
      <c r="K458" s="503"/>
      <c r="L458" s="504"/>
      <c r="M458" s="505"/>
      <c r="N458" s="506"/>
      <c r="O458" s="506"/>
      <c r="P458" s="506"/>
      <c r="Q458" s="308"/>
      <c r="R458" s="292"/>
      <c r="S458" s="278"/>
      <c r="T458" s="279" t="s">
        <v>1515</v>
      </c>
      <c r="W458" s="280">
        <v>0</v>
      </c>
      <c r="X458" s="280">
        <f t="shared" si="76"/>
        <v>0</v>
      </c>
      <c r="Y458" s="280">
        <v>0</v>
      </c>
      <c r="Z458" s="281">
        <f t="shared" si="77"/>
        <v>0</v>
      </c>
      <c r="AO458" s="223" t="s">
        <v>1582</v>
      </c>
      <c r="AQ458" s="223" t="s">
        <v>1578</v>
      </c>
      <c r="AR458" s="223" t="s">
        <v>1536</v>
      </c>
      <c r="AV458" s="223" t="s">
        <v>1577</v>
      </c>
      <c r="BB458" s="251">
        <f t="shared" si="78"/>
        <v>6316.4845999999998</v>
      </c>
      <c r="BC458" s="251">
        <f t="shared" si="79"/>
        <v>0</v>
      </c>
      <c r="BD458" s="251">
        <f t="shared" si="80"/>
        <v>0</v>
      </c>
      <c r="BE458" s="251">
        <f t="shared" si="81"/>
        <v>0</v>
      </c>
      <c r="BF458" s="251">
        <f t="shared" si="82"/>
        <v>0</v>
      </c>
      <c r="BG458" s="223" t="s">
        <v>1501</v>
      </c>
      <c r="BH458" s="251">
        <f t="shared" si="83"/>
        <v>6316.48</v>
      </c>
      <c r="BI458" s="223" t="s">
        <v>1582</v>
      </c>
      <c r="BJ458" s="223" t="s">
        <v>1748</v>
      </c>
    </row>
    <row r="459" spans="1:62" s="217" customFormat="1" ht="17.25" customHeight="1">
      <c r="A459" s="218"/>
      <c r="B459" s="307"/>
      <c r="C459" s="300"/>
      <c r="D459" s="298"/>
      <c r="E459" s="502" t="s">
        <v>175</v>
      </c>
      <c r="F459" s="502" t="s">
        <v>175</v>
      </c>
      <c r="G459" s="502" t="s">
        <v>175</v>
      </c>
      <c r="H459" s="502" t="s">
        <v>175</v>
      </c>
      <c r="I459" s="307"/>
      <c r="J459" s="299">
        <v>19.688500000000001</v>
      </c>
      <c r="K459" s="503"/>
      <c r="L459" s="504"/>
      <c r="M459" s="505"/>
      <c r="N459" s="506"/>
      <c r="O459" s="506"/>
      <c r="P459" s="506"/>
      <c r="Q459" s="308"/>
      <c r="R459" s="292"/>
      <c r="S459" s="278"/>
      <c r="T459" s="279" t="s">
        <v>1515</v>
      </c>
      <c r="W459" s="280">
        <v>0</v>
      </c>
      <c r="X459" s="280">
        <f t="shared" si="76"/>
        <v>0</v>
      </c>
      <c r="Y459" s="280">
        <v>0</v>
      </c>
      <c r="Z459" s="281">
        <f t="shared" si="77"/>
        <v>0</v>
      </c>
      <c r="AO459" s="223" t="s">
        <v>1582</v>
      </c>
      <c r="AQ459" s="223" t="s">
        <v>1578</v>
      </c>
      <c r="AR459" s="223" t="s">
        <v>1536</v>
      </c>
      <c r="AV459" s="223" t="s">
        <v>1577</v>
      </c>
      <c r="BB459" s="251">
        <f t="shared" si="78"/>
        <v>6316.4845999999998</v>
      </c>
      <c r="BC459" s="251">
        <f t="shared" si="79"/>
        <v>0</v>
      </c>
      <c r="BD459" s="251">
        <f t="shared" si="80"/>
        <v>0</v>
      </c>
      <c r="BE459" s="251">
        <f t="shared" si="81"/>
        <v>0</v>
      </c>
      <c r="BF459" s="251">
        <f t="shared" si="82"/>
        <v>0</v>
      </c>
      <c r="BG459" s="223" t="s">
        <v>1501</v>
      </c>
      <c r="BH459" s="251">
        <f t="shared" si="83"/>
        <v>6316.48</v>
      </c>
      <c r="BI459" s="223" t="s">
        <v>1582</v>
      </c>
      <c r="BJ459" s="223" t="s">
        <v>1748</v>
      </c>
    </row>
    <row r="460" spans="1:62" s="217" customFormat="1" ht="17.25" customHeight="1">
      <c r="A460" s="218"/>
      <c r="B460" s="307"/>
      <c r="C460" s="300"/>
      <c r="D460" s="298"/>
      <c r="E460" s="502" t="s">
        <v>138</v>
      </c>
      <c r="F460" s="502" t="s">
        <v>138</v>
      </c>
      <c r="G460" s="502" t="s">
        <v>138</v>
      </c>
      <c r="H460" s="502" t="s">
        <v>138</v>
      </c>
      <c r="I460" s="307"/>
      <c r="J460" s="299">
        <v>0</v>
      </c>
      <c r="K460" s="503"/>
      <c r="L460" s="504"/>
      <c r="M460" s="505"/>
      <c r="N460" s="506"/>
      <c r="O460" s="506"/>
      <c r="P460" s="506"/>
      <c r="Q460" s="308"/>
      <c r="R460" s="292"/>
      <c r="S460" s="278"/>
      <c r="T460" s="279" t="s">
        <v>1515</v>
      </c>
      <c r="W460" s="280">
        <v>0</v>
      </c>
      <c r="X460" s="280">
        <f t="shared" si="76"/>
        <v>0</v>
      </c>
      <c r="Y460" s="280">
        <v>0</v>
      </c>
      <c r="Z460" s="281">
        <f t="shared" si="77"/>
        <v>0</v>
      </c>
      <c r="AO460" s="223" t="s">
        <v>1582</v>
      </c>
      <c r="AQ460" s="223" t="s">
        <v>1578</v>
      </c>
      <c r="AR460" s="223" t="s">
        <v>1536</v>
      </c>
      <c r="AV460" s="223" t="s">
        <v>1577</v>
      </c>
      <c r="BB460" s="251">
        <f t="shared" si="78"/>
        <v>6316.4845999999998</v>
      </c>
      <c r="BC460" s="251">
        <f t="shared" si="79"/>
        <v>0</v>
      </c>
      <c r="BD460" s="251">
        <f t="shared" si="80"/>
        <v>0</v>
      </c>
      <c r="BE460" s="251">
        <f t="shared" si="81"/>
        <v>0</v>
      </c>
      <c r="BF460" s="251">
        <f t="shared" si="82"/>
        <v>0</v>
      </c>
      <c r="BG460" s="223" t="s">
        <v>1501</v>
      </c>
      <c r="BH460" s="251">
        <f t="shared" si="83"/>
        <v>6316.48</v>
      </c>
      <c r="BI460" s="223" t="s">
        <v>1582</v>
      </c>
      <c r="BJ460" s="223" t="s">
        <v>1748</v>
      </c>
    </row>
    <row r="461" spans="1:62" s="217" customFormat="1" ht="17.25" customHeight="1">
      <c r="A461" s="218"/>
      <c r="B461" s="307"/>
      <c r="C461" s="300"/>
      <c r="D461" s="298"/>
      <c r="E461" s="502" t="s">
        <v>176</v>
      </c>
      <c r="F461" s="502" t="s">
        <v>176</v>
      </c>
      <c r="G461" s="502" t="s">
        <v>176</v>
      </c>
      <c r="H461" s="502" t="s">
        <v>176</v>
      </c>
      <c r="I461" s="307"/>
      <c r="J461" s="299">
        <v>57.96</v>
      </c>
      <c r="K461" s="503"/>
      <c r="L461" s="504"/>
      <c r="M461" s="505"/>
      <c r="N461" s="506"/>
      <c r="O461" s="506"/>
      <c r="P461" s="506"/>
      <c r="Q461" s="308"/>
      <c r="R461" s="292"/>
      <c r="S461" s="278"/>
      <c r="T461" s="279" t="s">
        <v>1515</v>
      </c>
      <c r="W461" s="280">
        <v>0</v>
      </c>
      <c r="X461" s="280">
        <f t="shared" si="76"/>
        <v>0</v>
      </c>
      <c r="Y461" s="280">
        <v>0</v>
      </c>
      <c r="Z461" s="281">
        <f t="shared" si="77"/>
        <v>0</v>
      </c>
      <c r="AO461" s="223" t="s">
        <v>1582</v>
      </c>
      <c r="AQ461" s="223" t="s">
        <v>1578</v>
      </c>
      <c r="AR461" s="223" t="s">
        <v>1536</v>
      </c>
      <c r="AV461" s="223" t="s">
        <v>1577</v>
      </c>
      <c r="BB461" s="251">
        <f t="shared" si="78"/>
        <v>6316.4845999999998</v>
      </c>
      <c r="BC461" s="251">
        <f t="shared" si="79"/>
        <v>0</v>
      </c>
      <c r="BD461" s="251">
        <f t="shared" si="80"/>
        <v>0</v>
      </c>
      <c r="BE461" s="251">
        <f t="shared" si="81"/>
        <v>0</v>
      </c>
      <c r="BF461" s="251">
        <f t="shared" si="82"/>
        <v>0</v>
      </c>
      <c r="BG461" s="223" t="s">
        <v>1501</v>
      </c>
      <c r="BH461" s="251">
        <f t="shared" si="83"/>
        <v>6316.48</v>
      </c>
      <c r="BI461" s="223" t="s">
        <v>1582</v>
      </c>
      <c r="BJ461" s="223" t="s">
        <v>1748</v>
      </c>
    </row>
    <row r="462" spans="1:62" s="217" customFormat="1" ht="17.25" customHeight="1">
      <c r="A462" s="218"/>
      <c r="B462" s="307"/>
      <c r="C462" s="300"/>
      <c r="D462" s="298"/>
      <c r="E462" s="502" t="s">
        <v>741</v>
      </c>
      <c r="F462" s="502" t="s">
        <v>741</v>
      </c>
      <c r="G462" s="502" t="s">
        <v>741</v>
      </c>
      <c r="H462" s="502" t="s">
        <v>741</v>
      </c>
      <c r="I462" s="307"/>
      <c r="J462" s="299">
        <v>388.55900000000003</v>
      </c>
      <c r="K462" s="503"/>
      <c r="L462" s="504"/>
      <c r="M462" s="505"/>
      <c r="N462" s="506"/>
      <c r="O462" s="506"/>
      <c r="P462" s="506"/>
      <c r="Q462" s="308"/>
      <c r="R462" s="292"/>
      <c r="S462" s="278"/>
      <c r="T462" s="279" t="s">
        <v>1515</v>
      </c>
      <c r="W462" s="280">
        <v>0</v>
      </c>
      <c r="X462" s="280">
        <f t="shared" si="76"/>
        <v>0</v>
      </c>
      <c r="Y462" s="280">
        <v>0</v>
      </c>
      <c r="Z462" s="281">
        <f t="shared" si="77"/>
        <v>0</v>
      </c>
      <c r="AO462" s="223" t="s">
        <v>1582</v>
      </c>
      <c r="AQ462" s="223" t="s">
        <v>1578</v>
      </c>
      <c r="AR462" s="223" t="s">
        <v>1536</v>
      </c>
      <c r="AV462" s="223" t="s">
        <v>1577</v>
      </c>
      <c r="BB462" s="251">
        <f t="shared" si="78"/>
        <v>6316.4845999999998</v>
      </c>
      <c r="BC462" s="251">
        <f t="shared" si="79"/>
        <v>0</v>
      </c>
      <c r="BD462" s="251">
        <f t="shared" si="80"/>
        <v>0</v>
      </c>
      <c r="BE462" s="251">
        <f t="shared" si="81"/>
        <v>0</v>
      </c>
      <c r="BF462" s="251">
        <f t="shared" si="82"/>
        <v>0</v>
      </c>
      <c r="BG462" s="223" t="s">
        <v>1501</v>
      </c>
      <c r="BH462" s="251">
        <f t="shared" si="83"/>
        <v>6316.48</v>
      </c>
      <c r="BI462" s="223" t="s">
        <v>1582</v>
      </c>
      <c r="BJ462" s="223" t="s">
        <v>1748</v>
      </c>
    </row>
    <row r="463" spans="1:62" s="217" customFormat="1" ht="17.25" customHeight="1">
      <c r="A463" s="218"/>
      <c r="B463" s="307"/>
      <c r="C463" s="300"/>
      <c r="D463" s="298"/>
      <c r="E463" s="502" t="s">
        <v>177</v>
      </c>
      <c r="F463" s="502" t="s">
        <v>177</v>
      </c>
      <c r="G463" s="502" t="s">
        <v>177</v>
      </c>
      <c r="H463" s="502" t="s">
        <v>177</v>
      </c>
      <c r="I463" s="307"/>
      <c r="J463" s="299"/>
      <c r="K463" s="503"/>
      <c r="L463" s="504"/>
      <c r="M463" s="505"/>
      <c r="N463" s="506"/>
      <c r="O463" s="506"/>
      <c r="P463" s="506"/>
      <c r="Q463" s="308"/>
      <c r="R463" s="292"/>
      <c r="S463" s="278"/>
      <c r="T463" s="279" t="s">
        <v>1515</v>
      </c>
      <c r="W463" s="280">
        <v>0</v>
      </c>
      <c r="X463" s="280">
        <f t="shared" si="76"/>
        <v>0</v>
      </c>
      <c r="Y463" s="280">
        <v>0</v>
      </c>
      <c r="Z463" s="281">
        <f t="shared" si="77"/>
        <v>0</v>
      </c>
      <c r="AO463" s="223" t="s">
        <v>1582</v>
      </c>
      <c r="AQ463" s="223" t="s">
        <v>1578</v>
      </c>
      <c r="AR463" s="223" t="s">
        <v>1536</v>
      </c>
      <c r="AV463" s="223" t="s">
        <v>1577</v>
      </c>
      <c r="BB463" s="251">
        <f t="shared" si="78"/>
        <v>6316.4845999999998</v>
      </c>
      <c r="BC463" s="251">
        <f t="shared" si="79"/>
        <v>0</v>
      </c>
      <c r="BD463" s="251">
        <f t="shared" si="80"/>
        <v>0</v>
      </c>
      <c r="BE463" s="251">
        <f t="shared" si="81"/>
        <v>0</v>
      </c>
      <c r="BF463" s="251">
        <f t="shared" si="82"/>
        <v>0</v>
      </c>
      <c r="BG463" s="223" t="s">
        <v>1501</v>
      </c>
      <c r="BH463" s="251">
        <f t="shared" si="83"/>
        <v>6316.48</v>
      </c>
      <c r="BI463" s="223" t="s">
        <v>1582</v>
      </c>
      <c r="BJ463" s="223" t="s">
        <v>1748</v>
      </c>
    </row>
    <row r="464" spans="1:62" s="217" customFormat="1" ht="30.75" customHeight="1">
      <c r="A464" s="218"/>
      <c r="B464" s="275">
        <v>72</v>
      </c>
      <c r="C464" s="282" t="s">
        <v>1578</v>
      </c>
      <c r="D464" s="283" t="s">
        <v>178</v>
      </c>
      <c r="E464" s="494" t="s">
        <v>179</v>
      </c>
      <c r="F464" s="495" t="s">
        <v>179</v>
      </c>
      <c r="G464" s="495" t="s">
        <v>179</v>
      </c>
      <c r="H464" s="496" t="s">
        <v>179</v>
      </c>
      <c r="I464" s="275" t="s">
        <v>1632</v>
      </c>
      <c r="J464" s="284">
        <v>54</v>
      </c>
      <c r="K464" s="497">
        <v>36.9</v>
      </c>
      <c r="L464" s="498"/>
      <c r="M464" s="499">
        <f>J464*K464</f>
        <v>1992.6</v>
      </c>
      <c r="N464" s="500"/>
      <c r="O464" s="500"/>
      <c r="P464" s="501"/>
      <c r="Q464" s="99" t="s">
        <v>1595</v>
      </c>
      <c r="R464" s="218"/>
      <c r="S464" s="278"/>
      <c r="T464" s="279" t="s">
        <v>1515</v>
      </c>
      <c r="W464" s="280">
        <v>0</v>
      </c>
      <c r="X464" s="280">
        <f t="shared" si="76"/>
        <v>0</v>
      </c>
      <c r="Y464" s="280">
        <v>0</v>
      </c>
      <c r="Z464" s="281">
        <f t="shared" si="77"/>
        <v>0</v>
      </c>
      <c r="AO464" s="223" t="s">
        <v>1582</v>
      </c>
      <c r="AQ464" s="223" t="s">
        <v>1578</v>
      </c>
      <c r="AR464" s="223" t="s">
        <v>1536</v>
      </c>
      <c r="AV464" s="223" t="s">
        <v>1577</v>
      </c>
      <c r="BB464" s="251">
        <f t="shared" si="78"/>
        <v>6316.4845999999998</v>
      </c>
      <c r="BC464" s="251">
        <f t="shared" si="79"/>
        <v>0</v>
      </c>
      <c r="BD464" s="251">
        <f t="shared" si="80"/>
        <v>0</v>
      </c>
      <c r="BE464" s="251">
        <f t="shared" si="81"/>
        <v>0</v>
      </c>
      <c r="BF464" s="251">
        <f t="shared" si="82"/>
        <v>0</v>
      </c>
      <c r="BG464" s="223" t="s">
        <v>1501</v>
      </c>
      <c r="BH464" s="251">
        <f t="shared" si="83"/>
        <v>6316.48</v>
      </c>
      <c r="BI464" s="223" t="s">
        <v>1582</v>
      </c>
      <c r="BJ464" s="223" t="s">
        <v>1748</v>
      </c>
    </row>
    <row r="465" spans="1:62" s="217" customFormat="1" ht="17.25" customHeight="1">
      <c r="A465" s="218"/>
      <c r="B465" s="307"/>
      <c r="C465" s="300"/>
      <c r="D465" s="298"/>
      <c r="E465" s="508" t="s">
        <v>83</v>
      </c>
      <c r="F465" s="508" t="s">
        <v>83</v>
      </c>
      <c r="G465" s="508" t="s">
        <v>83</v>
      </c>
      <c r="H465" s="508" t="s">
        <v>83</v>
      </c>
      <c r="I465" s="307"/>
      <c r="J465" s="299"/>
      <c r="K465" s="503"/>
      <c r="L465" s="504"/>
      <c r="M465" s="505"/>
      <c r="N465" s="506"/>
      <c r="O465" s="506"/>
      <c r="P465" s="506"/>
      <c r="Q465" s="308"/>
      <c r="R465" s="292"/>
      <c r="S465" s="278"/>
      <c r="T465" s="279" t="s">
        <v>1515</v>
      </c>
      <c r="W465" s="280">
        <v>0</v>
      </c>
      <c r="X465" s="280">
        <f t="shared" si="76"/>
        <v>0</v>
      </c>
      <c r="Y465" s="280">
        <v>0</v>
      </c>
      <c r="Z465" s="281">
        <f t="shared" si="77"/>
        <v>0</v>
      </c>
      <c r="AO465" s="223" t="s">
        <v>1582</v>
      </c>
      <c r="AQ465" s="223" t="s">
        <v>1578</v>
      </c>
      <c r="AR465" s="223" t="s">
        <v>1536</v>
      </c>
      <c r="AV465" s="223" t="s">
        <v>1577</v>
      </c>
      <c r="BB465" s="251">
        <f t="shared" si="78"/>
        <v>6316.4845999999998</v>
      </c>
      <c r="BC465" s="251">
        <f t="shared" si="79"/>
        <v>0</v>
      </c>
      <c r="BD465" s="251">
        <f t="shared" si="80"/>
        <v>0</v>
      </c>
      <c r="BE465" s="251">
        <f t="shared" si="81"/>
        <v>0</v>
      </c>
      <c r="BF465" s="251">
        <f t="shared" si="82"/>
        <v>0</v>
      </c>
      <c r="BG465" s="223" t="s">
        <v>1501</v>
      </c>
      <c r="BH465" s="251">
        <f t="shared" si="83"/>
        <v>6316.48</v>
      </c>
      <c r="BI465" s="223" t="s">
        <v>1582</v>
      </c>
      <c r="BJ465" s="223" t="s">
        <v>1748</v>
      </c>
    </row>
    <row r="466" spans="1:62" s="217" customFormat="1" ht="17.25" customHeight="1">
      <c r="A466" s="218"/>
      <c r="B466" s="307"/>
      <c r="C466" s="300"/>
      <c r="D466" s="298"/>
      <c r="E466" s="502" t="s">
        <v>84</v>
      </c>
      <c r="F466" s="502" t="s">
        <v>84</v>
      </c>
      <c r="G466" s="502" t="s">
        <v>84</v>
      </c>
      <c r="H466" s="502" t="s">
        <v>84</v>
      </c>
      <c r="I466" s="307"/>
      <c r="J466" s="299">
        <v>1.95</v>
      </c>
      <c r="K466" s="503"/>
      <c r="L466" s="504"/>
      <c r="M466" s="505"/>
      <c r="N466" s="506"/>
      <c r="O466" s="506"/>
      <c r="P466" s="506"/>
      <c r="Q466" s="308"/>
      <c r="R466" s="292"/>
      <c r="S466" s="278"/>
      <c r="T466" s="279" t="s">
        <v>1515</v>
      </c>
      <c r="W466" s="280">
        <v>0</v>
      </c>
      <c r="X466" s="280">
        <f t="shared" si="76"/>
        <v>0</v>
      </c>
      <c r="Y466" s="280">
        <v>0</v>
      </c>
      <c r="Z466" s="281">
        <f t="shared" si="77"/>
        <v>0</v>
      </c>
      <c r="AO466" s="223" t="s">
        <v>1582</v>
      </c>
      <c r="AQ466" s="223" t="s">
        <v>1578</v>
      </c>
      <c r="AR466" s="223" t="s">
        <v>1536</v>
      </c>
      <c r="AV466" s="223" t="s">
        <v>1577</v>
      </c>
      <c r="BB466" s="251">
        <f t="shared" si="78"/>
        <v>6316.4845999999998</v>
      </c>
      <c r="BC466" s="251">
        <f t="shared" si="79"/>
        <v>0</v>
      </c>
      <c r="BD466" s="251">
        <f t="shared" si="80"/>
        <v>0</v>
      </c>
      <c r="BE466" s="251">
        <f t="shared" si="81"/>
        <v>0</v>
      </c>
      <c r="BF466" s="251">
        <f t="shared" si="82"/>
        <v>0</v>
      </c>
      <c r="BG466" s="223" t="s">
        <v>1501</v>
      </c>
      <c r="BH466" s="251">
        <f t="shared" si="83"/>
        <v>6316.48</v>
      </c>
      <c r="BI466" s="223" t="s">
        <v>1582</v>
      </c>
      <c r="BJ466" s="223" t="s">
        <v>1748</v>
      </c>
    </row>
    <row r="467" spans="1:62" s="217" customFormat="1" ht="17.25" customHeight="1">
      <c r="A467" s="218"/>
      <c r="B467" s="307"/>
      <c r="C467" s="300"/>
      <c r="D467" s="298"/>
      <c r="E467" s="502" t="s">
        <v>85</v>
      </c>
      <c r="F467" s="502" t="s">
        <v>85</v>
      </c>
      <c r="G467" s="502" t="s">
        <v>85</v>
      </c>
      <c r="H467" s="502" t="s">
        <v>85</v>
      </c>
      <c r="I467" s="307"/>
      <c r="J467" s="299">
        <v>1.92</v>
      </c>
      <c r="K467" s="503"/>
      <c r="L467" s="504"/>
      <c r="M467" s="505"/>
      <c r="N467" s="506"/>
      <c r="O467" s="506"/>
      <c r="P467" s="506"/>
      <c r="Q467" s="308"/>
      <c r="R467" s="292"/>
      <c r="S467" s="278"/>
      <c r="T467" s="279" t="s">
        <v>1515</v>
      </c>
      <c r="W467" s="280">
        <v>0</v>
      </c>
      <c r="X467" s="280">
        <f t="shared" si="76"/>
        <v>0</v>
      </c>
      <c r="Y467" s="280">
        <v>0</v>
      </c>
      <c r="Z467" s="281">
        <f t="shared" si="77"/>
        <v>0</v>
      </c>
      <c r="AO467" s="223" t="s">
        <v>1582</v>
      </c>
      <c r="AQ467" s="223" t="s">
        <v>1578</v>
      </c>
      <c r="AR467" s="223" t="s">
        <v>1536</v>
      </c>
      <c r="AV467" s="223" t="s">
        <v>1577</v>
      </c>
      <c r="BB467" s="251">
        <f t="shared" si="78"/>
        <v>6316.4845999999998</v>
      </c>
      <c r="BC467" s="251">
        <f t="shared" si="79"/>
        <v>0</v>
      </c>
      <c r="BD467" s="251">
        <f t="shared" si="80"/>
        <v>0</v>
      </c>
      <c r="BE467" s="251">
        <f t="shared" si="81"/>
        <v>0</v>
      </c>
      <c r="BF467" s="251">
        <f t="shared" si="82"/>
        <v>0</v>
      </c>
      <c r="BG467" s="223" t="s">
        <v>1501</v>
      </c>
      <c r="BH467" s="251">
        <f t="shared" si="83"/>
        <v>6316.48</v>
      </c>
      <c r="BI467" s="223" t="s">
        <v>1582</v>
      </c>
      <c r="BJ467" s="223" t="s">
        <v>1748</v>
      </c>
    </row>
    <row r="468" spans="1:62" s="217" customFormat="1" ht="17.25" customHeight="1">
      <c r="A468" s="218"/>
      <c r="B468" s="307"/>
      <c r="C468" s="300"/>
      <c r="D468" s="298"/>
      <c r="E468" s="502" t="s">
        <v>86</v>
      </c>
      <c r="F468" s="502" t="s">
        <v>86</v>
      </c>
      <c r="G468" s="502" t="s">
        <v>86</v>
      </c>
      <c r="H468" s="502" t="s">
        <v>86</v>
      </c>
      <c r="I468" s="307"/>
      <c r="J468" s="299">
        <v>1.69</v>
      </c>
      <c r="K468" s="503"/>
      <c r="L468" s="504"/>
      <c r="M468" s="505"/>
      <c r="N468" s="506"/>
      <c r="O468" s="506"/>
      <c r="P468" s="506"/>
      <c r="Q468" s="308"/>
      <c r="R468" s="292"/>
      <c r="S468" s="278"/>
      <c r="T468" s="279" t="s">
        <v>1515</v>
      </c>
      <c r="W468" s="280">
        <v>0</v>
      </c>
      <c r="X468" s="280">
        <f t="shared" si="76"/>
        <v>0</v>
      </c>
      <c r="Y468" s="280">
        <v>0</v>
      </c>
      <c r="Z468" s="281">
        <f t="shared" si="77"/>
        <v>0</v>
      </c>
      <c r="AO468" s="223" t="s">
        <v>1582</v>
      </c>
      <c r="AQ468" s="223" t="s">
        <v>1578</v>
      </c>
      <c r="AR468" s="223" t="s">
        <v>1536</v>
      </c>
      <c r="AV468" s="223" t="s">
        <v>1577</v>
      </c>
      <c r="BB468" s="251">
        <f t="shared" si="78"/>
        <v>6316.4845999999998</v>
      </c>
      <c r="BC468" s="251">
        <f t="shared" si="79"/>
        <v>0</v>
      </c>
      <c r="BD468" s="251">
        <f t="shared" si="80"/>
        <v>0</v>
      </c>
      <c r="BE468" s="251">
        <f t="shared" si="81"/>
        <v>0</v>
      </c>
      <c r="BF468" s="251">
        <f t="shared" si="82"/>
        <v>0</v>
      </c>
      <c r="BG468" s="223" t="s">
        <v>1501</v>
      </c>
      <c r="BH468" s="251">
        <f t="shared" si="83"/>
        <v>6316.48</v>
      </c>
      <c r="BI468" s="223" t="s">
        <v>1582</v>
      </c>
      <c r="BJ468" s="223" t="s">
        <v>1748</v>
      </c>
    </row>
    <row r="469" spans="1:62" s="217" customFormat="1" ht="17.25" customHeight="1">
      <c r="A469" s="218"/>
      <c r="B469" s="307"/>
      <c r="C469" s="300"/>
      <c r="D469" s="298"/>
      <c r="E469" s="502" t="s">
        <v>87</v>
      </c>
      <c r="F469" s="502" t="s">
        <v>87</v>
      </c>
      <c r="G469" s="502" t="s">
        <v>87</v>
      </c>
      <c r="H469" s="502" t="s">
        <v>87</v>
      </c>
      <c r="I469" s="307"/>
      <c r="J469" s="299">
        <v>9.1</v>
      </c>
      <c r="K469" s="503"/>
      <c r="L469" s="504"/>
      <c r="M469" s="505"/>
      <c r="N469" s="506"/>
      <c r="O469" s="506"/>
      <c r="P469" s="506"/>
      <c r="Q469" s="308"/>
      <c r="R469" s="292"/>
      <c r="S469" s="278"/>
      <c r="T469" s="279" t="s">
        <v>1515</v>
      </c>
      <c r="W469" s="280">
        <v>0</v>
      </c>
      <c r="X469" s="280">
        <f t="shared" si="76"/>
        <v>0</v>
      </c>
      <c r="Y469" s="280">
        <v>0</v>
      </c>
      <c r="Z469" s="281">
        <f t="shared" si="77"/>
        <v>0</v>
      </c>
      <c r="AO469" s="223" t="s">
        <v>1582</v>
      </c>
      <c r="AQ469" s="223" t="s">
        <v>1578</v>
      </c>
      <c r="AR469" s="223" t="s">
        <v>1536</v>
      </c>
      <c r="AV469" s="223" t="s">
        <v>1577</v>
      </c>
      <c r="BB469" s="251">
        <f t="shared" si="78"/>
        <v>6316.4845999999998</v>
      </c>
      <c r="BC469" s="251">
        <f t="shared" si="79"/>
        <v>0</v>
      </c>
      <c r="BD469" s="251">
        <f t="shared" si="80"/>
        <v>0</v>
      </c>
      <c r="BE469" s="251">
        <f t="shared" si="81"/>
        <v>0</v>
      </c>
      <c r="BF469" s="251">
        <f t="shared" si="82"/>
        <v>0</v>
      </c>
      <c r="BG469" s="223" t="s">
        <v>1501</v>
      </c>
      <c r="BH469" s="251">
        <f t="shared" si="83"/>
        <v>6316.48</v>
      </c>
      <c r="BI469" s="223" t="s">
        <v>1582</v>
      </c>
      <c r="BJ469" s="223" t="s">
        <v>1748</v>
      </c>
    </row>
    <row r="470" spans="1:62" s="217" customFormat="1" ht="17.25" customHeight="1">
      <c r="A470" s="218"/>
      <c r="B470" s="307"/>
      <c r="C470" s="300"/>
      <c r="D470" s="298"/>
      <c r="E470" s="502" t="s">
        <v>88</v>
      </c>
      <c r="F470" s="502" t="s">
        <v>88</v>
      </c>
      <c r="G470" s="502" t="s">
        <v>88</v>
      </c>
      <c r="H470" s="502" t="s">
        <v>88</v>
      </c>
      <c r="I470" s="307"/>
      <c r="J470" s="299">
        <v>1.96</v>
      </c>
      <c r="K470" s="503"/>
      <c r="L470" s="504"/>
      <c r="M470" s="505"/>
      <c r="N470" s="506"/>
      <c r="O470" s="506"/>
      <c r="P470" s="506"/>
      <c r="Q470" s="308"/>
      <c r="R470" s="292"/>
      <c r="S470" s="278"/>
      <c r="T470" s="279" t="s">
        <v>1515</v>
      </c>
      <c r="W470" s="280">
        <v>0</v>
      </c>
      <c r="X470" s="280">
        <f t="shared" si="76"/>
        <v>0</v>
      </c>
      <c r="Y470" s="280">
        <v>0</v>
      </c>
      <c r="Z470" s="281">
        <f t="shared" si="77"/>
        <v>0</v>
      </c>
      <c r="AO470" s="223" t="s">
        <v>1582</v>
      </c>
      <c r="AQ470" s="223" t="s">
        <v>1578</v>
      </c>
      <c r="AR470" s="223" t="s">
        <v>1536</v>
      </c>
      <c r="AV470" s="223" t="s">
        <v>1577</v>
      </c>
      <c r="BB470" s="251">
        <f t="shared" si="78"/>
        <v>6316.4845999999998</v>
      </c>
      <c r="BC470" s="251">
        <f t="shared" si="79"/>
        <v>0</v>
      </c>
      <c r="BD470" s="251">
        <f t="shared" si="80"/>
        <v>0</v>
      </c>
      <c r="BE470" s="251">
        <f t="shared" si="81"/>
        <v>0</v>
      </c>
      <c r="BF470" s="251">
        <f t="shared" si="82"/>
        <v>0</v>
      </c>
      <c r="BG470" s="223" t="s">
        <v>1501</v>
      </c>
      <c r="BH470" s="251">
        <f t="shared" si="83"/>
        <v>6316.48</v>
      </c>
      <c r="BI470" s="223" t="s">
        <v>1582</v>
      </c>
      <c r="BJ470" s="223" t="s">
        <v>1748</v>
      </c>
    </row>
    <row r="471" spans="1:62" s="217" customFormat="1" ht="17.25" customHeight="1">
      <c r="A471" s="218"/>
      <c r="B471" s="307"/>
      <c r="C471" s="300"/>
      <c r="D471" s="298"/>
      <c r="E471" s="502" t="s">
        <v>89</v>
      </c>
      <c r="F471" s="502" t="s">
        <v>89</v>
      </c>
      <c r="G471" s="502" t="s">
        <v>89</v>
      </c>
      <c r="H471" s="502" t="s">
        <v>89</v>
      </c>
      <c r="I471" s="307"/>
      <c r="J471" s="299">
        <v>2.52</v>
      </c>
      <c r="K471" s="503"/>
      <c r="L471" s="504"/>
      <c r="M471" s="505"/>
      <c r="N471" s="506"/>
      <c r="O471" s="506"/>
      <c r="P471" s="506"/>
      <c r="Q471" s="308"/>
      <c r="R471" s="292"/>
      <c r="S471" s="278"/>
      <c r="T471" s="279" t="s">
        <v>1515</v>
      </c>
      <c r="W471" s="280">
        <v>0</v>
      </c>
      <c r="X471" s="280">
        <f t="shared" si="76"/>
        <v>0</v>
      </c>
      <c r="Y471" s="280">
        <v>0</v>
      </c>
      <c r="Z471" s="281">
        <f t="shared" si="77"/>
        <v>0</v>
      </c>
      <c r="AO471" s="223" t="s">
        <v>1582</v>
      </c>
      <c r="AQ471" s="223" t="s">
        <v>1578</v>
      </c>
      <c r="AR471" s="223" t="s">
        <v>1536</v>
      </c>
      <c r="AV471" s="223" t="s">
        <v>1577</v>
      </c>
      <c r="BB471" s="251">
        <f t="shared" si="78"/>
        <v>6316.4845999999998</v>
      </c>
      <c r="BC471" s="251">
        <f t="shared" si="79"/>
        <v>0</v>
      </c>
      <c r="BD471" s="251">
        <f t="shared" si="80"/>
        <v>0</v>
      </c>
      <c r="BE471" s="251">
        <f t="shared" si="81"/>
        <v>0</v>
      </c>
      <c r="BF471" s="251">
        <f t="shared" si="82"/>
        <v>0</v>
      </c>
      <c r="BG471" s="223" t="s">
        <v>1501</v>
      </c>
      <c r="BH471" s="251">
        <f t="shared" si="83"/>
        <v>6316.48</v>
      </c>
      <c r="BI471" s="223" t="s">
        <v>1582</v>
      </c>
      <c r="BJ471" s="223" t="s">
        <v>1748</v>
      </c>
    </row>
    <row r="472" spans="1:62" s="217" customFormat="1" ht="17.25" customHeight="1">
      <c r="A472" s="218"/>
      <c r="B472" s="307"/>
      <c r="C472" s="300"/>
      <c r="D472" s="298"/>
      <c r="E472" s="502" t="s">
        <v>90</v>
      </c>
      <c r="F472" s="502" t="s">
        <v>90</v>
      </c>
      <c r="G472" s="502" t="s">
        <v>90</v>
      </c>
      <c r="H472" s="502" t="s">
        <v>90</v>
      </c>
      <c r="I472" s="307"/>
      <c r="J472" s="299">
        <v>5.04</v>
      </c>
      <c r="K472" s="503"/>
      <c r="L472" s="504"/>
      <c r="M472" s="505"/>
      <c r="N472" s="506"/>
      <c r="O472" s="506"/>
      <c r="P472" s="506"/>
      <c r="Q472" s="308"/>
      <c r="R472" s="292"/>
      <c r="S472" s="278"/>
      <c r="T472" s="279" t="s">
        <v>1515</v>
      </c>
      <c r="W472" s="280">
        <v>0</v>
      </c>
      <c r="X472" s="280">
        <f t="shared" si="76"/>
        <v>0</v>
      </c>
      <c r="Y472" s="280">
        <v>0</v>
      </c>
      <c r="Z472" s="281">
        <f t="shared" si="77"/>
        <v>0</v>
      </c>
      <c r="AO472" s="223" t="s">
        <v>1582</v>
      </c>
      <c r="AQ472" s="223" t="s">
        <v>1578</v>
      </c>
      <c r="AR472" s="223" t="s">
        <v>1536</v>
      </c>
      <c r="AV472" s="223" t="s">
        <v>1577</v>
      </c>
      <c r="BB472" s="251">
        <f t="shared" si="78"/>
        <v>6316.4845999999998</v>
      </c>
      <c r="BC472" s="251">
        <f t="shared" si="79"/>
        <v>0</v>
      </c>
      <c r="BD472" s="251">
        <f t="shared" si="80"/>
        <v>0</v>
      </c>
      <c r="BE472" s="251">
        <f t="shared" si="81"/>
        <v>0</v>
      </c>
      <c r="BF472" s="251">
        <f t="shared" si="82"/>
        <v>0</v>
      </c>
      <c r="BG472" s="223" t="s">
        <v>1501</v>
      </c>
      <c r="BH472" s="251">
        <f t="shared" si="83"/>
        <v>6316.48</v>
      </c>
      <c r="BI472" s="223" t="s">
        <v>1582</v>
      </c>
      <c r="BJ472" s="223" t="s">
        <v>1748</v>
      </c>
    </row>
    <row r="473" spans="1:62" s="217" customFormat="1" ht="17.25" customHeight="1">
      <c r="A473" s="218"/>
      <c r="B473" s="307"/>
      <c r="C473" s="300"/>
      <c r="D473" s="298"/>
      <c r="E473" s="502" t="s">
        <v>91</v>
      </c>
      <c r="F473" s="502" t="s">
        <v>91</v>
      </c>
      <c r="G473" s="502" t="s">
        <v>91</v>
      </c>
      <c r="H473" s="502" t="s">
        <v>91</v>
      </c>
      <c r="I473" s="307"/>
      <c r="J473" s="299">
        <v>2.8</v>
      </c>
      <c r="K473" s="503"/>
      <c r="L473" s="504"/>
      <c r="M473" s="505"/>
      <c r="N473" s="506"/>
      <c r="O473" s="506"/>
      <c r="P473" s="506"/>
      <c r="Q473" s="308"/>
      <c r="R473" s="292"/>
      <c r="S473" s="278"/>
      <c r="T473" s="279" t="s">
        <v>1515</v>
      </c>
      <c r="W473" s="280">
        <v>0</v>
      </c>
      <c r="X473" s="280">
        <f t="shared" si="76"/>
        <v>0</v>
      </c>
      <c r="Y473" s="280">
        <v>0</v>
      </c>
      <c r="Z473" s="281">
        <f t="shared" si="77"/>
        <v>0</v>
      </c>
      <c r="AO473" s="223" t="s">
        <v>1582</v>
      </c>
      <c r="AQ473" s="223" t="s">
        <v>1578</v>
      </c>
      <c r="AR473" s="223" t="s">
        <v>1536</v>
      </c>
      <c r="AV473" s="223" t="s">
        <v>1577</v>
      </c>
      <c r="BB473" s="251">
        <f t="shared" si="78"/>
        <v>6316.4845999999998</v>
      </c>
      <c r="BC473" s="251">
        <f t="shared" si="79"/>
        <v>0</v>
      </c>
      <c r="BD473" s="251">
        <f t="shared" si="80"/>
        <v>0</v>
      </c>
      <c r="BE473" s="251">
        <f t="shared" si="81"/>
        <v>0</v>
      </c>
      <c r="BF473" s="251">
        <f t="shared" si="82"/>
        <v>0</v>
      </c>
      <c r="BG473" s="223" t="s">
        <v>1501</v>
      </c>
      <c r="BH473" s="251">
        <f t="shared" si="83"/>
        <v>6316.48</v>
      </c>
      <c r="BI473" s="223" t="s">
        <v>1582</v>
      </c>
      <c r="BJ473" s="223" t="s">
        <v>1748</v>
      </c>
    </row>
    <row r="474" spans="1:62" s="217" customFormat="1" ht="17.25" customHeight="1">
      <c r="A474" s="218"/>
      <c r="B474" s="307"/>
      <c r="C474" s="300"/>
      <c r="D474" s="298"/>
      <c r="E474" s="502" t="s">
        <v>741</v>
      </c>
      <c r="F474" s="502" t="s">
        <v>741</v>
      </c>
      <c r="G474" s="502" t="s">
        <v>741</v>
      </c>
      <c r="H474" s="502" t="s">
        <v>741</v>
      </c>
      <c r="I474" s="307"/>
      <c r="J474" s="299">
        <v>26.98</v>
      </c>
      <c r="K474" s="503"/>
      <c r="L474" s="504"/>
      <c r="M474" s="505"/>
      <c r="N474" s="506"/>
      <c r="O474" s="506"/>
      <c r="P474" s="506"/>
      <c r="Q474" s="308"/>
      <c r="R474" s="292"/>
      <c r="S474" s="278"/>
      <c r="T474" s="279" t="s">
        <v>1515</v>
      </c>
      <c r="W474" s="280">
        <v>0</v>
      </c>
      <c r="X474" s="280">
        <f t="shared" si="76"/>
        <v>0</v>
      </c>
      <c r="Y474" s="280">
        <v>0</v>
      </c>
      <c r="Z474" s="281">
        <f t="shared" si="77"/>
        <v>0</v>
      </c>
      <c r="AO474" s="223" t="s">
        <v>1582</v>
      </c>
      <c r="AQ474" s="223" t="s">
        <v>1578</v>
      </c>
      <c r="AR474" s="223" t="s">
        <v>1536</v>
      </c>
      <c r="AV474" s="223" t="s">
        <v>1577</v>
      </c>
      <c r="BB474" s="251">
        <f t="shared" si="78"/>
        <v>6316.4845999999998</v>
      </c>
      <c r="BC474" s="251">
        <f t="shared" si="79"/>
        <v>0</v>
      </c>
      <c r="BD474" s="251">
        <f t="shared" si="80"/>
        <v>0</v>
      </c>
      <c r="BE474" s="251">
        <f t="shared" si="81"/>
        <v>0</v>
      </c>
      <c r="BF474" s="251">
        <f t="shared" si="82"/>
        <v>0</v>
      </c>
      <c r="BG474" s="223" t="s">
        <v>1501</v>
      </c>
      <c r="BH474" s="251">
        <f t="shared" si="83"/>
        <v>6316.48</v>
      </c>
      <c r="BI474" s="223" t="s">
        <v>1582</v>
      </c>
      <c r="BJ474" s="223" t="s">
        <v>1748</v>
      </c>
    </row>
    <row r="475" spans="1:62" s="217" customFormat="1" ht="17.25" customHeight="1">
      <c r="A475" s="218"/>
      <c r="B475" s="307"/>
      <c r="C475" s="300"/>
      <c r="D475" s="298"/>
      <c r="E475" s="502" t="s">
        <v>180</v>
      </c>
      <c r="F475" s="502" t="s">
        <v>180</v>
      </c>
      <c r="G475" s="502" t="s">
        <v>180</v>
      </c>
      <c r="H475" s="502" t="s">
        <v>180</v>
      </c>
      <c r="I475" s="307"/>
      <c r="J475" s="299">
        <v>54</v>
      </c>
      <c r="K475" s="503"/>
      <c r="L475" s="504"/>
      <c r="M475" s="505"/>
      <c r="N475" s="506"/>
      <c r="O475" s="506"/>
      <c r="P475" s="506"/>
      <c r="Q475" s="308"/>
      <c r="R475" s="292"/>
      <c r="S475" s="278"/>
      <c r="T475" s="279" t="s">
        <v>1515</v>
      </c>
      <c r="W475" s="280">
        <v>0</v>
      </c>
      <c r="X475" s="280">
        <f t="shared" si="76"/>
        <v>0</v>
      </c>
      <c r="Y475" s="280">
        <v>0</v>
      </c>
      <c r="Z475" s="281">
        <f t="shared" si="77"/>
        <v>0</v>
      </c>
      <c r="AO475" s="223" t="s">
        <v>1582</v>
      </c>
      <c r="AQ475" s="223" t="s">
        <v>1578</v>
      </c>
      <c r="AR475" s="223" t="s">
        <v>1536</v>
      </c>
      <c r="AV475" s="223" t="s">
        <v>1577</v>
      </c>
      <c r="BB475" s="251">
        <f t="shared" si="78"/>
        <v>6316.4845999999998</v>
      </c>
      <c r="BC475" s="251">
        <f t="shared" si="79"/>
        <v>0</v>
      </c>
      <c r="BD475" s="251">
        <f t="shared" si="80"/>
        <v>0</v>
      </c>
      <c r="BE475" s="251">
        <f t="shared" si="81"/>
        <v>0</v>
      </c>
      <c r="BF475" s="251">
        <f t="shared" si="82"/>
        <v>0</v>
      </c>
      <c r="BG475" s="223" t="s">
        <v>1501</v>
      </c>
      <c r="BH475" s="251">
        <f t="shared" si="83"/>
        <v>6316.48</v>
      </c>
      <c r="BI475" s="223" t="s">
        <v>1582</v>
      </c>
      <c r="BJ475" s="223" t="s">
        <v>1748</v>
      </c>
    </row>
    <row r="476" spans="1:62" s="217" customFormat="1" ht="30.75" customHeight="1">
      <c r="A476" s="218"/>
      <c r="B476" s="275">
        <v>73</v>
      </c>
      <c r="C476" s="282" t="s">
        <v>1578</v>
      </c>
      <c r="D476" s="283" t="s">
        <v>181</v>
      </c>
      <c r="E476" s="494" t="s">
        <v>184</v>
      </c>
      <c r="F476" s="495" t="s">
        <v>184</v>
      </c>
      <c r="G476" s="495" t="s">
        <v>184</v>
      </c>
      <c r="H476" s="496" t="s">
        <v>184</v>
      </c>
      <c r="I476" s="275" t="s">
        <v>1632</v>
      </c>
      <c r="J476" s="284">
        <v>10</v>
      </c>
      <c r="K476" s="497">
        <v>53.3</v>
      </c>
      <c r="L476" s="498"/>
      <c r="M476" s="499">
        <f>J476*K476</f>
        <v>533</v>
      </c>
      <c r="N476" s="500"/>
      <c r="O476" s="500"/>
      <c r="P476" s="501"/>
      <c r="Q476" s="99" t="s">
        <v>1595</v>
      </c>
      <c r="R476" s="218"/>
      <c r="S476" s="278"/>
      <c r="T476" s="279" t="s">
        <v>1515</v>
      </c>
      <c r="W476" s="280">
        <v>0</v>
      </c>
      <c r="X476" s="280">
        <f t="shared" si="76"/>
        <v>0</v>
      </c>
      <c r="Y476" s="280">
        <v>0</v>
      </c>
      <c r="Z476" s="281">
        <f t="shared" si="77"/>
        <v>0</v>
      </c>
      <c r="AO476" s="223" t="s">
        <v>1582</v>
      </c>
      <c r="AQ476" s="223" t="s">
        <v>1578</v>
      </c>
      <c r="AR476" s="223" t="s">
        <v>1536</v>
      </c>
      <c r="AV476" s="223" t="s">
        <v>1577</v>
      </c>
      <c r="BB476" s="251">
        <f t="shared" si="78"/>
        <v>6316.4845999999998</v>
      </c>
      <c r="BC476" s="251">
        <f t="shared" si="79"/>
        <v>0</v>
      </c>
      <c r="BD476" s="251">
        <f t="shared" si="80"/>
        <v>0</v>
      </c>
      <c r="BE476" s="251">
        <f t="shared" si="81"/>
        <v>0</v>
      </c>
      <c r="BF476" s="251">
        <f t="shared" si="82"/>
        <v>0</v>
      </c>
      <c r="BG476" s="223" t="s">
        <v>1501</v>
      </c>
      <c r="BH476" s="251">
        <f t="shared" si="83"/>
        <v>6316.48</v>
      </c>
      <c r="BI476" s="223" t="s">
        <v>1582</v>
      </c>
      <c r="BJ476" s="223" t="s">
        <v>1748</v>
      </c>
    </row>
    <row r="477" spans="1:62" s="217" customFormat="1" ht="17.25" customHeight="1">
      <c r="A477" s="218"/>
      <c r="B477" s="307"/>
      <c r="C477" s="300"/>
      <c r="D477" s="298" t="s">
        <v>719</v>
      </c>
      <c r="E477" s="509" t="s">
        <v>185</v>
      </c>
      <c r="F477" s="509" t="s">
        <v>185</v>
      </c>
      <c r="G477" s="509" t="s">
        <v>185</v>
      </c>
      <c r="H477" s="509" t="s">
        <v>185</v>
      </c>
      <c r="I477" s="307"/>
      <c r="J477" s="299"/>
      <c r="K477" s="503"/>
      <c r="L477" s="504"/>
      <c r="M477" s="505"/>
      <c r="N477" s="506"/>
      <c r="O477" s="506"/>
      <c r="P477" s="506"/>
      <c r="Q477" s="308"/>
      <c r="R477" s="292"/>
      <c r="S477" s="278"/>
      <c r="T477" s="279" t="s">
        <v>1515</v>
      </c>
      <c r="W477" s="280">
        <v>0</v>
      </c>
      <c r="X477" s="280">
        <f t="shared" si="76"/>
        <v>0</v>
      </c>
      <c r="Y477" s="280">
        <v>0</v>
      </c>
      <c r="Z477" s="281">
        <f t="shared" si="77"/>
        <v>0</v>
      </c>
      <c r="AO477" s="223" t="s">
        <v>1582</v>
      </c>
      <c r="AQ477" s="223" t="s">
        <v>1578</v>
      </c>
      <c r="AR477" s="223" t="s">
        <v>1536</v>
      </c>
      <c r="AV477" s="223" t="s">
        <v>1577</v>
      </c>
      <c r="BB477" s="251">
        <f t="shared" si="78"/>
        <v>6316.4845999999998</v>
      </c>
      <c r="BC477" s="251">
        <f t="shared" si="79"/>
        <v>0</v>
      </c>
      <c r="BD477" s="251">
        <f t="shared" si="80"/>
        <v>0</v>
      </c>
      <c r="BE477" s="251">
        <f t="shared" si="81"/>
        <v>0</v>
      </c>
      <c r="BF477" s="251">
        <f t="shared" si="82"/>
        <v>0</v>
      </c>
      <c r="BG477" s="223" t="s">
        <v>1501</v>
      </c>
      <c r="BH477" s="251">
        <f t="shared" si="83"/>
        <v>6316.48</v>
      </c>
      <c r="BI477" s="223" t="s">
        <v>1582</v>
      </c>
      <c r="BJ477" s="223" t="s">
        <v>1748</v>
      </c>
    </row>
    <row r="478" spans="1:62" s="217" customFormat="1" ht="30.75" customHeight="1">
      <c r="A478" s="218"/>
      <c r="B478" s="275">
        <v>74</v>
      </c>
      <c r="C478" s="282" t="s">
        <v>1578</v>
      </c>
      <c r="D478" s="283" t="s">
        <v>182</v>
      </c>
      <c r="E478" s="494" t="s">
        <v>186</v>
      </c>
      <c r="F478" s="495" t="s">
        <v>186</v>
      </c>
      <c r="G478" s="495" t="s">
        <v>186</v>
      </c>
      <c r="H478" s="496" t="s">
        <v>186</v>
      </c>
      <c r="I478" s="275" t="s">
        <v>1632</v>
      </c>
      <c r="J478" s="284">
        <v>78.8</v>
      </c>
      <c r="K478" s="497">
        <v>85.28</v>
      </c>
      <c r="L478" s="498"/>
      <c r="M478" s="499">
        <f>J478*K478</f>
        <v>6720.0639999999994</v>
      </c>
      <c r="N478" s="500"/>
      <c r="O478" s="500"/>
      <c r="P478" s="501"/>
      <c r="Q478" s="99" t="s">
        <v>1595</v>
      </c>
      <c r="R478" s="218"/>
      <c r="S478" s="278"/>
      <c r="T478" s="279" t="s">
        <v>1515</v>
      </c>
      <c r="W478" s="280">
        <v>0</v>
      </c>
      <c r="X478" s="280">
        <f t="shared" si="76"/>
        <v>0</v>
      </c>
      <c r="Y478" s="280">
        <v>0</v>
      </c>
      <c r="Z478" s="281">
        <f t="shared" si="77"/>
        <v>0</v>
      </c>
      <c r="AO478" s="223" t="s">
        <v>1582</v>
      </c>
      <c r="AQ478" s="223" t="s">
        <v>1578</v>
      </c>
      <c r="AR478" s="223" t="s">
        <v>1536</v>
      </c>
      <c r="AV478" s="223" t="s">
        <v>1577</v>
      </c>
      <c r="BB478" s="251">
        <f t="shared" si="78"/>
        <v>6316.4845999999998</v>
      </c>
      <c r="BC478" s="251">
        <f t="shared" si="79"/>
        <v>0</v>
      </c>
      <c r="BD478" s="251">
        <f t="shared" si="80"/>
        <v>0</v>
      </c>
      <c r="BE478" s="251">
        <f t="shared" si="81"/>
        <v>0</v>
      </c>
      <c r="BF478" s="251">
        <f t="shared" si="82"/>
        <v>0</v>
      </c>
      <c r="BG478" s="223" t="s">
        <v>1501</v>
      </c>
      <c r="BH478" s="251">
        <f t="shared" si="83"/>
        <v>6316.48</v>
      </c>
      <c r="BI478" s="223" t="s">
        <v>1582</v>
      </c>
      <c r="BJ478" s="223" t="s">
        <v>1748</v>
      </c>
    </row>
    <row r="479" spans="1:62" s="217" customFormat="1" ht="17.25" customHeight="1">
      <c r="A479" s="218"/>
      <c r="B479" s="307"/>
      <c r="C479" s="300"/>
      <c r="D479" s="298" t="s">
        <v>719</v>
      </c>
      <c r="E479" s="508" t="s">
        <v>187</v>
      </c>
      <c r="F479" s="508" t="s">
        <v>187</v>
      </c>
      <c r="G479" s="508" t="s">
        <v>187</v>
      </c>
      <c r="H479" s="508" t="s">
        <v>187</v>
      </c>
      <c r="I479" s="307"/>
      <c r="J479" s="299">
        <v>64</v>
      </c>
      <c r="K479" s="503"/>
      <c r="L479" s="504"/>
      <c r="M479" s="505"/>
      <c r="N479" s="506"/>
      <c r="O479" s="506"/>
      <c r="P479" s="506"/>
      <c r="Q479" s="308"/>
      <c r="R479" s="292"/>
      <c r="S479" s="278"/>
      <c r="T479" s="279" t="s">
        <v>1515</v>
      </c>
      <c r="W479" s="280">
        <v>0</v>
      </c>
      <c r="X479" s="280">
        <f t="shared" si="76"/>
        <v>0</v>
      </c>
      <c r="Y479" s="280">
        <v>0</v>
      </c>
      <c r="Z479" s="281">
        <f t="shared" si="77"/>
        <v>0</v>
      </c>
      <c r="AO479" s="223" t="s">
        <v>1582</v>
      </c>
      <c r="AQ479" s="223" t="s">
        <v>1578</v>
      </c>
      <c r="AR479" s="223" t="s">
        <v>1536</v>
      </c>
      <c r="AV479" s="223" t="s">
        <v>1577</v>
      </c>
      <c r="BB479" s="251">
        <f t="shared" si="78"/>
        <v>6316.4845999999998</v>
      </c>
      <c r="BC479" s="251">
        <f t="shared" si="79"/>
        <v>0</v>
      </c>
      <c r="BD479" s="251">
        <f t="shared" si="80"/>
        <v>0</v>
      </c>
      <c r="BE479" s="251">
        <f t="shared" si="81"/>
        <v>0</v>
      </c>
      <c r="BF479" s="251">
        <f t="shared" si="82"/>
        <v>0</v>
      </c>
      <c r="BG479" s="223" t="s">
        <v>1501</v>
      </c>
      <c r="BH479" s="251">
        <f t="shared" si="83"/>
        <v>6316.48</v>
      </c>
      <c r="BI479" s="223" t="s">
        <v>1582</v>
      </c>
      <c r="BJ479" s="223" t="s">
        <v>1748</v>
      </c>
    </row>
    <row r="480" spans="1:62" s="217" customFormat="1" ht="17.25" customHeight="1">
      <c r="A480" s="218"/>
      <c r="B480" s="307"/>
      <c r="C480" s="300"/>
      <c r="D480" s="298" t="s">
        <v>719</v>
      </c>
      <c r="E480" s="502" t="s">
        <v>741</v>
      </c>
      <c r="F480" s="502" t="s">
        <v>741</v>
      </c>
      <c r="G480" s="502" t="s">
        <v>741</v>
      </c>
      <c r="H480" s="502" t="s">
        <v>741</v>
      </c>
      <c r="I480" s="307"/>
      <c r="J480" s="299">
        <v>64</v>
      </c>
      <c r="K480" s="503"/>
      <c r="L480" s="504"/>
      <c r="M480" s="505"/>
      <c r="N480" s="506"/>
      <c r="O480" s="506"/>
      <c r="P480" s="506"/>
      <c r="Q480" s="308"/>
      <c r="R480" s="292"/>
      <c r="S480" s="278"/>
      <c r="T480" s="279" t="s">
        <v>1515</v>
      </c>
      <c r="W480" s="280">
        <v>0</v>
      </c>
      <c r="X480" s="280">
        <f t="shared" si="76"/>
        <v>0</v>
      </c>
      <c r="Y480" s="280">
        <v>0</v>
      </c>
      <c r="Z480" s="281">
        <f t="shared" si="77"/>
        <v>0</v>
      </c>
      <c r="AO480" s="223" t="s">
        <v>1582</v>
      </c>
      <c r="AQ480" s="223" t="s">
        <v>1578</v>
      </c>
      <c r="AR480" s="223" t="s">
        <v>1536</v>
      </c>
      <c r="AV480" s="223" t="s">
        <v>1577</v>
      </c>
      <c r="BB480" s="251">
        <f t="shared" si="78"/>
        <v>6316.4845999999998</v>
      </c>
      <c r="BC480" s="251">
        <f t="shared" si="79"/>
        <v>0</v>
      </c>
      <c r="BD480" s="251">
        <f t="shared" si="80"/>
        <v>0</v>
      </c>
      <c r="BE480" s="251">
        <f t="shared" si="81"/>
        <v>0</v>
      </c>
      <c r="BF480" s="251">
        <f t="shared" si="82"/>
        <v>0</v>
      </c>
      <c r="BG480" s="223" t="s">
        <v>1501</v>
      </c>
      <c r="BH480" s="251">
        <f t="shared" si="83"/>
        <v>6316.48</v>
      </c>
      <c r="BI480" s="223" t="s">
        <v>1582</v>
      </c>
      <c r="BJ480" s="223" t="s">
        <v>1748</v>
      </c>
    </row>
    <row r="481" spans="1:62" s="217" customFormat="1" ht="17.25" customHeight="1">
      <c r="A481" s="218"/>
      <c r="B481" s="307"/>
      <c r="C481" s="300"/>
      <c r="D481" s="298" t="s">
        <v>719</v>
      </c>
      <c r="E481" s="507" t="s">
        <v>188</v>
      </c>
      <c r="F481" s="507" t="s">
        <v>188</v>
      </c>
      <c r="G481" s="507" t="s">
        <v>188</v>
      </c>
      <c r="H481" s="507" t="s">
        <v>188</v>
      </c>
      <c r="I481" s="307"/>
      <c r="J481" s="299">
        <v>76.8</v>
      </c>
      <c r="K481" s="503"/>
      <c r="L481" s="504"/>
      <c r="M481" s="505"/>
      <c r="N481" s="506"/>
      <c r="O481" s="506"/>
      <c r="P481" s="506"/>
      <c r="Q481" s="308"/>
      <c r="R481" s="292"/>
      <c r="S481" s="278"/>
      <c r="T481" s="279" t="s">
        <v>1515</v>
      </c>
      <c r="W481" s="280">
        <v>0</v>
      </c>
      <c r="X481" s="280">
        <f t="shared" si="76"/>
        <v>0</v>
      </c>
      <c r="Y481" s="280">
        <v>0</v>
      </c>
      <c r="Z481" s="281">
        <f t="shared" si="77"/>
        <v>0</v>
      </c>
      <c r="AO481" s="223" t="s">
        <v>1582</v>
      </c>
      <c r="AQ481" s="223" t="s">
        <v>1578</v>
      </c>
      <c r="AR481" s="223" t="s">
        <v>1536</v>
      </c>
      <c r="AV481" s="223" t="s">
        <v>1577</v>
      </c>
      <c r="BB481" s="251">
        <f t="shared" si="78"/>
        <v>6316.4845999999998</v>
      </c>
      <c r="BC481" s="251">
        <f t="shared" si="79"/>
        <v>0</v>
      </c>
      <c r="BD481" s="251">
        <f t="shared" si="80"/>
        <v>0</v>
      </c>
      <c r="BE481" s="251">
        <f t="shared" si="81"/>
        <v>0</v>
      </c>
      <c r="BF481" s="251">
        <f t="shared" si="82"/>
        <v>0</v>
      </c>
      <c r="BG481" s="223" t="s">
        <v>1501</v>
      </c>
      <c r="BH481" s="251">
        <f t="shared" si="83"/>
        <v>6316.48</v>
      </c>
      <c r="BI481" s="223" t="s">
        <v>1582</v>
      </c>
      <c r="BJ481" s="223" t="s">
        <v>1748</v>
      </c>
    </row>
    <row r="482" spans="1:62" s="217" customFormat="1" ht="30.75" customHeight="1">
      <c r="A482" s="218"/>
      <c r="B482" s="275">
        <v>75</v>
      </c>
      <c r="C482" s="282" t="s">
        <v>1578</v>
      </c>
      <c r="D482" s="283" t="s">
        <v>183</v>
      </c>
      <c r="E482" s="494" t="s">
        <v>189</v>
      </c>
      <c r="F482" s="495" t="s">
        <v>189</v>
      </c>
      <c r="G482" s="495" t="s">
        <v>189</v>
      </c>
      <c r="H482" s="496" t="s">
        <v>189</v>
      </c>
      <c r="I482" s="275" t="s">
        <v>910</v>
      </c>
      <c r="J482" s="284">
        <v>3.5</v>
      </c>
      <c r="K482" s="497">
        <v>155.16089855999999</v>
      </c>
      <c r="L482" s="498"/>
      <c r="M482" s="499">
        <f>J482*K482</f>
        <v>543.06314495999993</v>
      </c>
      <c r="N482" s="500"/>
      <c r="O482" s="500"/>
      <c r="P482" s="501"/>
      <c r="Q482" s="99" t="s">
        <v>1595</v>
      </c>
      <c r="R482" s="218"/>
      <c r="S482" s="278"/>
      <c r="T482" s="279" t="s">
        <v>1515</v>
      </c>
      <c r="W482" s="280">
        <v>0</v>
      </c>
      <c r="X482" s="280">
        <f t="shared" si="76"/>
        <v>0</v>
      </c>
      <c r="Y482" s="280">
        <v>0</v>
      </c>
      <c r="Z482" s="281">
        <f t="shared" si="77"/>
        <v>0</v>
      </c>
      <c r="AO482" s="223" t="s">
        <v>1582</v>
      </c>
      <c r="AQ482" s="223" t="s">
        <v>1578</v>
      </c>
      <c r="AR482" s="223" t="s">
        <v>1536</v>
      </c>
      <c r="AV482" s="223" t="s">
        <v>1577</v>
      </c>
      <c r="BB482" s="251">
        <f t="shared" si="78"/>
        <v>6316.4845999999998</v>
      </c>
      <c r="BC482" s="251">
        <f t="shared" si="79"/>
        <v>0</v>
      </c>
      <c r="BD482" s="251">
        <f t="shared" si="80"/>
        <v>0</v>
      </c>
      <c r="BE482" s="251">
        <f t="shared" si="81"/>
        <v>0</v>
      </c>
      <c r="BF482" s="251">
        <f t="shared" si="82"/>
        <v>0</v>
      </c>
      <c r="BG482" s="223" t="s">
        <v>1501</v>
      </c>
      <c r="BH482" s="251">
        <f t="shared" si="83"/>
        <v>6316.48</v>
      </c>
      <c r="BI482" s="223" t="s">
        <v>1582</v>
      </c>
      <c r="BJ482" s="223" t="s">
        <v>1748</v>
      </c>
    </row>
    <row r="483" spans="1:62" s="217" customFormat="1" ht="7.5" customHeight="1">
      <c r="A483" s="236"/>
      <c r="B483" s="237"/>
      <c r="C483" s="237"/>
      <c r="D483" s="237"/>
      <c r="E483" s="237"/>
      <c r="F483" s="237"/>
      <c r="G483" s="237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18"/>
    </row>
  </sheetData>
  <mergeCells count="1142">
    <mergeCell ref="B2:Q2"/>
    <mergeCell ref="E4:P4"/>
    <mergeCell ref="E5:P5"/>
    <mergeCell ref="E268:H268"/>
    <mergeCell ref="K268:L268"/>
    <mergeCell ref="M268:P268"/>
    <mergeCell ref="N8:O8"/>
    <mergeCell ref="N10:O10"/>
    <mergeCell ref="N11:O11"/>
    <mergeCell ref="N13:O13"/>
    <mergeCell ref="L23:O23"/>
    <mergeCell ref="G25:I25"/>
    <mergeCell ref="L25:O25"/>
    <mergeCell ref="G26:I26"/>
    <mergeCell ref="L26:O26"/>
    <mergeCell ref="N14:O14"/>
    <mergeCell ref="N16:O16"/>
    <mergeCell ref="N17:O17"/>
    <mergeCell ref="D20:O20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1:P51"/>
    <mergeCell ref="M52:P52"/>
    <mergeCell ref="O70:P70"/>
    <mergeCell ref="E266:H266"/>
    <mergeCell ref="K266:L266"/>
    <mergeCell ref="M266:P266"/>
    <mergeCell ref="M264:P264"/>
    <mergeCell ref="B82:Q82"/>
    <mergeCell ref="E84:P84"/>
    <mergeCell ref="E85:P85"/>
    <mergeCell ref="M75:P75"/>
    <mergeCell ref="E260:H260"/>
    <mergeCell ref="K260:L260"/>
    <mergeCell ref="M260:P260"/>
    <mergeCell ref="E265:H265"/>
    <mergeCell ref="K265:L265"/>
    <mergeCell ref="M265:P265"/>
    <mergeCell ref="L87:O87"/>
    <mergeCell ref="L89:P89"/>
    <mergeCell ref="E92:H92"/>
    <mergeCell ref="K92:L92"/>
    <mergeCell ref="M92:P92"/>
    <mergeCell ref="E267:H267"/>
    <mergeCell ref="K267:L267"/>
    <mergeCell ref="M267:P267"/>
    <mergeCell ref="M97:P97"/>
    <mergeCell ref="E98:H98"/>
    <mergeCell ref="K98:L98"/>
    <mergeCell ref="M98:P98"/>
    <mergeCell ref="M93:P93"/>
    <mergeCell ref="M94:P94"/>
    <mergeCell ref="M95:P95"/>
    <mergeCell ref="E96:H96"/>
    <mergeCell ref="K96:L96"/>
    <mergeCell ref="M96:P96"/>
    <mergeCell ref="M101:P101"/>
    <mergeCell ref="E102:H102"/>
    <mergeCell ref="K102:L102"/>
    <mergeCell ref="M102:P102"/>
    <mergeCell ref="E99:H99"/>
    <mergeCell ref="K99:L99"/>
    <mergeCell ref="M99:P99"/>
    <mergeCell ref="M100:P100"/>
    <mergeCell ref="E103:H103"/>
    <mergeCell ref="K103:L103"/>
    <mergeCell ref="M103:P103"/>
    <mergeCell ref="E104:H104"/>
    <mergeCell ref="K104:L104"/>
    <mergeCell ref="M104:P104"/>
    <mergeCell ref="E105:H105"/>
    <mergeCell ref="K105:L105"/>
    <mergeCell ref="M105:P105"/>
    <mergeCell ref="E106:H106"/>
    <mergeCell ref="K106:L106"/>
    <mergeCell ref="M106:P106"/>
    <mergeCell ref="E107:H107"/>
    <mergeCell ref="K107:L107"/>
    <mergeCell ref="M107:P107"/>
    <mergeCell ref="E108:H108"/>
    <mergeCell ref="K108:L108"/>
    <mergeCell ref="M108:P108"/>
    <mergeCell ref="E109:H109"/>
    <mergeCell ref="K109:L109"/>
    <mergeCell ref="M109:P109"/>
    <mergeCell ref="E110:H110"/>
    <mergeCell ref="K110:L110"/>
    <mergeCell ref="M110:P110"/>
    <mergeCell ref="E111:H111"/>
    <mergeCell ref="K111:L111"/>
    <mergeCell ref="M111:P111"/>
    <mergeCell ref="E112:H112"/>
    <mergeCell ref="K112:L112"/>
    <mergeCell ref="M112:P112"/>
    <mergeCell ref="E113:H113"/>
    <mergeCell ref="K113:L113"/>
    <mergeCell ref="M113:P113"/>
    <mergeCell ref="E114:H114"/>
    <mergeCell ref="K114:L114"/>
    <mergeCell ref="M114:P114"/>
    <mergeCell ref="E115:H115"/>
    <mergeCell ref="K115:L115"/>
    <mergeCell ref="M115:P115"/>
    <mergeCell ref="E116:H116"/>
    <mergeCell ref="K116:L116"/>
    <mergeCell ref="M116:P116"/>
    <mergeCell ref="E119:H119"/>
    <mergeCell ref="M119:P119"/>
    <mergeCell ref="E120:H120"/>
    <mergeCell ref="M120:P120"/>
    <mergeCell ref="E117:H117"/>
    <mergeCell ref="M117:P117"/>
    <mergeCell ref="E118:H118"/>
    <mergeCell ref="M118:P118"/>
    <mergeCell ref="E123:H123"/>
    <mergeCell ref="M123:P123"/>
    <mergeCell ref="E124:H124"/>
    <mergeCell ref="M124:P124"/>
    <mergeCell ref="E121:H121"/>
    <mergeCell ref="M121:P121"/>
    <mergeCell ref="E122:H122"/>
    <mergeCell ref="M122:P122"/>
    <mergeCell ref="E127:H127"/>
    <mergeCell ref="M127:P127"/>
    <mergeCell ref="E128:H128"/>
    <mergeCell ref="M128:P128"/>
    <mergeCell ref="E125:H125"/>
    <mergeCell ref="M125:P125"/>
    <mergeCell ref="E126:H126"/>
    <mergeCell ref="M126:P126"/>
    <mergeCell ref="E131:H131"/>
    <mergeCell ref="M131:P131"/>
    <mergeCell ref="E132:H132"/>
    <mergeCell ref="M132:P132"/>
    <mergeCell ref="E129:H129"/>
    <mergeCell ref="M129:P129"/>
    <mergeCell ref="E130:H130"/>
    <mergeCell ref="M130:P130"/>
    <mergeCell ref="E135:H135"/>
    <mergeCell ref="M135:P135"/>
    <mergeCell ref="E136:H136"/>
    <mergeCell ref="M136:P136"/>
    <mergeCell ref="E133:H133"/>
    <mergeCell ref="M133:P133"/>
    <mergeCell ref="E134:H134"/>
    <mergeCell ref="M134:P134"/>
    <mergeCell ref="M142:P142"/>
    <mergeCell ref="E139:H139"/>
    <mergeCell ref="M139:P139"/>
    <mergeCell ref="E140:H140"/>
    <mergeCell ref="M140:P140"/>
    <mergeCell ref="E137:H137"/>
    <mergeCell ref="M137:P137"/>
    <mergeCell ref="E138:H138"/>
    <mergeCell ref="M138:P138"/>
    <mergeCell ref="E143:H143"/>
    <mergeCell ref="K143:L143"/>
    <mergeCell ref="M143:P143"/>
    <mergeCell ref="E144:H144"/>
    <mergeCell ref="M144:P144"/>
    <mergeCell ref="E141:H141"/>
    <mergeCell ref="K141:L141"/>
    <mergeCell ref="M141:P141"/>
    <mergeCell ref="E142:H142"/>
    <mergeCell ref="K142:L142"/>
    <mergeCell ref="E147:H147"/>
    <mergeCell ref="M147:P147"/>
    <mergeCell ref="E148:H148"/>
    <mergeCell ref="M148:P148"/>
    <mergeCell ref="E145:H145"/>
    <mergeCell ref="K145:L145"/>
    <mergeCell ref="M145:P145"/>
    <mergeCell ref="E146:H146"/>
    <mergeCell ref="M146:P146"/>
    <mergeCell ref="E151:H151"/>
    <mergeCell ref="M151:P151"/>
    <mergeCell ref="E152:H152"/>
    <mergeCell ref="M152:P152"/>
    <mergeCell ref="E149:H149"/>
    <mergeCell ref="K149:L149"/>
    <mergeCell ref="M149:P149"/>
    <mergeCell ref="E150:H150"/>
    <mergeCell ref="M150:P150"/>
    <mergeCell ref="E155:H155"/>
    <mergeCell ref="M155:P155"/>
    <mergeCell ref="E156:H156"/>
    <mergeCell ref="M156:P156"/>
    <mergeCell ref="E153:H153"/>
    <mergeCell ref="K153:L153"/>
    <mergeCell ref="M153:P153"/>
    <mergeCell ref="E154:H154"/>
    <mergeCell ref="M154:P154"/>
    <mergeCell ref="E159:H159"/>
    <mergeCell ref="M159:P159"/>
    <mergeCell ref="E160:H160"/>
    <mergeCell ref="M160:P160"/>
    <mergeCell ref="E157:H157"/>
    <mergeCell ref="M157:P157"/>
    <mergeCell ref="E158:H158"/>
    <mergeCell ref="M158:P158"/>
    <mergeCell ref="E163:H163"/>
    <mergeCell ref="K163:L163"/>
    <mergeCell ref="M163:P163"/>
    <mergeCell ref="E164:H164"/>
    <mergeCell ref="M164:P164"/>
    <mergeCell ref="E161:H161"/>
    <mergeCell ref="M161:P161"/>
    <mergeCell ref="E162:H162"/>
    <mergeCell ref="M162:P162"/>
    <mergeCell ref="E167:H167"/>
    <mergeCell ref="M167:P167"/>
    <mergeCell ref="E168:H168"/>
    <mergeCell ref="M168:P168"/>
    <mergeCell ref="E165:H165"/>
    <mergeCell ref="M165:P165"/>
    <mergeCell ref="E166:H166"/>
    <mergeCell ref="M166:P166"/>
    <mergeCell ref="E171:H171"/>
    <mergeCell ref="M171:P171"/>
    <mergeCell ref="E172:H172"/>
    <mergeCell ref="M172:P172"/>
    <mergeCell ref="E169:H169"/>
    <mergeCell ref="M169:P169"/>
    <mergeCell ref="E170:H170"/>
    <mergeCell ref="M170:P170"/>
    <mergeCell ref="E175:H175"/>
    <mergeCell ref="M175:P175"/>
    <mergeCell ref="E176:H176"/>
    <mergeCell ref="M176:P176"/>
    <mergeCell ref="E173:H173"/>
    <mergeCell ref="M173:P173"/>
    <mergeCell ref="E174:H174"/>
    <mergeCell ref="M174:P174"/>
    <mergeCell ref="E179:H179"/>
    <mergeCell ref="K179:L179"/>
    <mergeCell ref="M179:P179"/>
    <mergeCell ref="E180:H180"/>
    <mergeCell ref="M180:P180"/>
    <mergeCell ref="E177:H177"/>
    <mergeCell ref="M177:P177"/>
    <mergeCell ref="E178:H178"/>
    <mergeCell ref="M178:P178"/>
    <mergeCell ref="M184:P184"/>
    <mergeCell ref="E185:H185"/>
    <mergeCell ref="K185:L185"/>
    <mergeCell ref="M185:P185"/>
    <mergeCell ref="E181:H181"/>
    <mergeCell ref="M181:P181"/>
    <mergeCell ref="E182:H182"/>
    <mergeCell ref="K182:L182"/>
    <mergeCell ref="M182:P182"/>
    <mergeCell ref="E186:H186"/>
    <mergeCell ref="K186:L186"/>
    <mergeCell ref="M186:P186"/>
    <mergeCell ref="E187:H187"/>
    <mergeCell ref="K187:L187"/>
    <mergeCell ref="M187:P187"/>
    <mergeCell ref="E188:H188"/>
    <mergeCell ref="K188:L188"/>
    <mergeCell ref="M188:P188"/>
    <mergeCell ref="E189:H189"/>
    <mergeCell ref="K189:L189"/>
    <mergeCell ref="M189:P189"/>
    <mergeCell ref="E190:H190"/>
    <mergeCell ref="K190:L190"/>
    <mergeCell ref="M190:P190"/>
    <mergeCell ref="E191:H191"/>
    <mergeCell ref="K191:L191"/>
    <mergeCell ref="M191:P191"/>
    <mergeCell ref="E192:H192"/>
    <mergeCell ref="K192:L192"/>
    <mergeCell ref="M192:P192"/>
    <mergeCell ref="E193:H193"/>
    <mergeCell ref="K193:L193"/>
    <mergeCell ref="M193:P193"/>
    <mergeCell ref="E194:H194"/>
    <mergeCell ref="K194:L194"/>
    <mergeCell ref="M194:P194"/>
    <mergeCell ref="E195:H195"/>
    <mergeCell ref="K195:L195"/>
    <mergeCell ref="M195:P195"/>
    <mergeCell ref="E196:H196"/>
    <mergeCell ref="K196:L196"/>
    <mergeCell ref="M196:P196"/>
    <mergeCell ref="E197:H197"/>
    <mergeCell ref="K197:L197"/>
    <mergeCell ref="M197:P197"/>
    <mergeCell ref="E198:H198"/>
    <mergeCell ref="K198:L198"/>
    <mergeCell ref="M198:P198"/>
    <mergeCell ref="E199:H199"/>
    <mergeCell ref="K199:L199"/>
    <mergeCell ref="M199:P199"/>
    <mergeCell ref="E200:H200"/>
    <mergeCell ref="K200:L200"/>
    <mergeCell ref="M200:P200"/>
    <mergeCell ref="E201:H201"/>
    <mergeCell ref="K201:L201"/>
    <mergeCell ref="M201:P201"/>
    <mergeCell ref="E202:H202"/>
    <mergeCell ref="K202:L202"/>
    <mergeCell ref="M202:P202"/>
    <mergeCell ref="E203:H203"/>
    <mergeCell ref="K203:L203"/>
    <mergeCell ref="M203:P203"/>
    <mergeCell ref="E204:H204"/>
    <mergeCell ref="K204:L204"/>
    <mergeCell ref="M204:P204"/>
    <mergeCell ref="E205:H205"/>
    <mergeCell ref="K205:L205"/>
    <mergeCell ref="M205:P205"/>
    <mergeCell ref="E206:H206"/>
    <mergeCell ref="K206:L206"/>
    <mergeCell ref="M206:P206"/>
    <mergeCell ref="E207:H207"/>
    <mergeCell ref="K207:L207"/>
    <mergeCell ref="M207:P207"/>
    <mergeCell ref="M211:P211"/>
    <mergeCell ref="E212:H212"/>
    <mergeCell ref="K212:L212"/>
    <mergeCell ref="M212:P212"/>
    <mergeCell ref="E208:H208"/>
    <mergeCell ref="K208:L208"/>
    <mergeCell ref="M208:P208"/>
    <mergeCell ref="E209:H209"/>
    <mergeCell ref="K209:L209"/>
    <mergeCell ref="M209:P209"/>
    <mergeCell ref="E213:H213"/>
    <mergeCell ref="K213:L213"/>
    <mergeCell ref="M213:P213"/>
    <mergeCell ref="E214:H214"/>
    <mergeCell ref="K214:L214"/>
    <mergeCell ref="M214:P214"/>
    <mergeCell ref="E215:H215"/>
    <mergeCell ref="K215:L215"/>
    <mergeCell ref="M215:P215"/>
    <mergeCell ref="E216:H216"/>
    <mergeCell ref="K216:L216"/>
    <mergeCell ref="M216:P216"/>
    <mergeCell ref="E217:H217"/>
    <mergeCell ref="K217:L217"/>
    <mergeCell ref="M217:P217"/>
    <mergeCell ref="E218:H218"/>
    <mergeCell ref="K218:L218"/>
    <mergeCell ref="M218:P218"/>
    <mergeCell ref="M221:P221"/>
    <mergeCell ref="E222:H222"/>
    <mergeCell ref="K222:L222"/>
    <mergeCell ref="M222:P222"/>
    <mergeCell ref="E219:H219"/>
    <mergeCell ref="K219:L219"/>
    <mergeCell ref="M219:P219"/>
    <mergeCell ref="E220:H220"/>
    <mergeCell ref="K220:L220"/>
    <mergeCell ref="M220:P220"/>
    <mergeCell ref="E223:H223"/>
    <mergeCell ref="K223:L223"/>
    <mergeCell ref="M223:P223"/>
    <mergeCell ref="E224:H224"/>
    <mergeCell ref="K224:L224"/>
    <mergeCell ref="M224:P224"/>
    <mergeCell ref="E225:H225"/>
    <mergeCell ref="K225:L225"/>
    <mergeCell ref="M225:P225"/>
    <mergeCell ref="E226:H226"/>
    <mergeCell ref="K226:L226"/>
    <mergeCell ref="M226:P226"/>
    <mergeCell ref="E227:H227"/>
    <mergeCell ref="K227:L227"/>
    <mergeCell ref="M227:P227"/>
    <mergeCell ref="E228:H228"/>
    <mergeCell ref="K228:L228"/>
    <mergeCell ref="M228:P228"/>
    <mergeCell ref="E229:H229"/>
    <mergeCell ref="K229:L229"/>
    <mergeCell ref="M229:P229"/>
    <mergeCell ref="E230:H230"/>
    <mergeCell ref="K230:L230"/>
    <mergeCell ref="M230:P230"/>
    <mergeCell ref="E231:H231"/>
    <mergeCell ref="K231:L231"/>
    <mergeCell ref="M231:P231"/>
    <mergeCell ref="E232:H232"/>
    <mergeCell ref="K232:L232"/>
    <mergeCell ref="M232:P232"/>
    <mergeCell ref="E233:H233"/>
    <mergeCell ref="K233:L233"/>
    <mergeCell ref="M233:P233"/>
    <mergeCell ref="E234:H234"/>
    <mergeCell ref="K234:L234"/>
    <mergeCell ref="M234:P234"/>
    <mergeCell ref="E235:H235"/>
    <mergeCell ref="K235:L235"/>
    <mergeCell ref="M235:P235"/>
    <mergeCell ref="E236:H236"/>
    <mergeCell ref="K236:L236"/>
    <mergeCell ref="M236:P236"/>
    <mergeCell ref="E237:H237"/>
    <mergeCell ref="K237:L237"/>
    <mergeCell ref="M237:P237"/>
    <mergeCell ref="E238:H238"/>
    <mergeCell ref="K238:L238"/>
    <mergeCell ref="M238:P238"/>
    <mergeCell ref="E239:H239"/>
    <mergeCell ref="K239:L239"/>
    <mergeCell ref="M239:P239"/>
    <mergeCell ref="E240:H240"/>
    <mergeCell ref="K240:L240"/>
    <mergeCell ref="M240:P240"/>
    <mergeCell ref="E241:H241"/>
    <mergeCell ref="K241:L241"/>
    <mergeCell ref="M241:P241"/>
    <mergeCell ref="E242:H242"/>
    <mergeCell ref="K242:L242"/>
    <mergeCell ref="M242:P242"/>
    <mergeCell ref="M246:P246"/>
    <mergeCell ref="E243:H243"/>
    <mergeCell ref="K243:L243"/>
    <mergeCell ref="M243:P243"/>
    <mergeCell ref="E244:H244"/>
    <mergeCell ref="K244:L244"/>
    <mergeCell ref="M244:P244"/>
    <mergeCell ref="K247:L247"/>
    <mergeCell ref="M247:P247"/>
    <mergeCell ref="E248:H248"/>
    <mergeCell ref="K248:L248"/>
    <mergeCell ref="M248:P248"/>
    <mergeCell ref="E245:H245"/>
    <mergeCell ref="K245:L245"/>
    <mergeCell ref="M245:P245"/>
    <mergeCell ref="E246:H246"/>
    <mergeCell ref="K246:L246"/>
    <mergeCell ref="M251:P251"/>
    <mergeCell ref="E252:H252"/>
    <mergeCell ref="K252:L252"/>
    <mergeCell ref="M252:P252"/>
    <mergeCell ref="E249:H249"/>
    <mergeCell ref="K249:L249"/>
    <mergeCell ref="M249:P249"/>
    <mergeCell ref="E250:H250"/>
    <mergeCell ref="K250:L250"/>
    <mergeCell ref="M250:P250"/>
    <mergeCell ref="M256:P256"/>
    <mergeCell ref="E253:H253"/>
    <mergeCell ref="K253:L253"/>
    <mergeCell ref="M253:P253"/>
    <mergeCell ref="E254:H254"/>
    <mergeCell ref="K254:L254"/>
    <mergeCell ref="M254:P254"/>
    <mergeCell ref="E255:H255"/>
    <mergeCell ref="K255:L255"/>
    <mergeCell ref="M255:P255"/>
    <mergeCell ref="M262:P262"/>
    <mergeCell ref="E256:H256"/>
    <mergeCell ref="K256:L256"/>
    <mergeCell ref="E261:H261"/>
    <mergeCell ref="K261:L261"/>
    <mergeCell ref="K257:L257"/>
    <mergeCell ref="M257:P257"/>
    <mergeCell ref="E259:H259"/>
    <mergeCell ref="K259:L259"/>
    <mergeCell ref="M259:P259"/>
    <mergeCell ref="M263:P263"/>
    <mergeCell ref="I53:J53"/>
    <mergeCell ref="I54:J54"/>
    <mergeCell ref="I55:J55"/>
    <mergeCell ref="I56:J56"/>
    <mergeCell ref="I57:J57"/>
    <mergeCell ref="I58:J58"/>
    <mergeCell ref="I59:J59"/>
    <mergeCell ref="M261:P261"/>
    <mergeCell ref="K262:L262"/>
    <mergeCell ref="I60:J60"/>
    <mergeCell ref="I61:J61"/>
    <mergeCell ref="I62:J62"/>
    <mergeCell ref="I65:J65"/>
    <mergeCell ref="E263:H263"/>
    <mergeCell ref="K263:L263"/>
    <mergeCell ref="E262:H262"/>
    <mergeCell ref="E251:H251"/>
    <mergeCell ref="K251:L251"/>
    <mergeCell ref="E247:H247"/>
    <mergeCell ref="O69:P69"/>
    <mergeCell ref="O67:P67"/>
    <mergeCell ref="I74:J74"/>
    <mergeCell ref="I63:J63"/>
    <mergeCell ref="I64:J64"/>
    <mergeCell ref="I69:J69"/>
    <mergeCell ref="I70:J70"/>
    <mergeCell ref="I67:J67"/>
    <mergeCell ref="I68:J68"/>
    <mergeCell ref="I72:J72"/>
    <mergeCell ref="O53:P53"/>
    <mergeCell ref="O54:P54"/>
    <mergeCell ref="O55:P55"/>
    <mergeCell ref="O56:P56"/>
    <mergeCell ref="O64:P64"/>
    <mergeCell ref="O68:P68"/>
    <mergeCell ref="O57:P57"/>
    <mergeCell ref="O58:P58"/>
    <mergeCell ref="I66:J66"/>
    <mergeCell ref="O66:P66"/>
    <mergeCell ref="O59:P59"/>
    <mergeCell ref="O60:P60"/>
    <mergeCell ref="O61:P61"/>
    <mergeCell ref="O62:P62"/>
    <mergeCell ref="O65:P65"/>
    <mergeCell ref="O63:P63"/>
    <mergeCell ref="O72:P72"/>
    <mergeCell ref="I71:J71"/>
    <mergeCell ref="O71:P71"/>
    <mergeCell ref="E258:H258"/>
    <mergeCell ref="K258:L258"/>
    <mergeCell ref="M258:P258"/>
    <mergeCell ref="O74:P74"/>
    <mergeCell ref="O73:P73"/>
    <mergeCell ref="E257:H257"/>
    <mergeCell ref="I73:J73"/>
    <mergeCell ref="M271:P271"/>
    <mergeCell ref="E272:H272"/>
    <mergeCell ref="K272:L272"/>
    <mergeCell ref="M272:P272"/>
    <mergeCell ref="E269:H269"/>
    <mergeCell ref="K269:L269"/>
    <mergeCell ref="M269:P269"/>
    <mergeCell ref="E270:H270"/>
    <mergeCell ref="K270:L270"/>
    <mergeCell ref="M270:P270"/>
    <mergeCell ref="E273:H273"/>
    <mergeCell ref="K273:L273"/>
    <mergeCell ref="M273:P273"/>
    <mergeCell ref="E274:H274"/>
    <mergeCell ref="K274:L274"/>
    <mergeCell ref="M274:P274"/>
    <mergeCell ref="E275:H275"/>
    <mergeCell ref="K275:L275"/>
    <mergeCell ref="M275:P275"/>
    <mergeCell ref="E276:H276"/>
    <mergeCell ref="K276:L276"/>
    <mergeCell ref="M276:P276"/>
    <mergeCell ref="E277:H277"/>
    <mergeCell ref="K277:L277"/>
    <mergeCell ref="M277:P277"/>
    <mergeCell ref="E278:H278"/>
    <mergeCell ref="K278:L278"/>
    <mergeCell ref="M278:P278"/>
    <mergeCell ref="E279:H279"/>
    <mergeCell ref="K279:L279"/>
    <mergeCell ref="M279:P279"/>
    <mergeCell ref="E280:H280"/>
    <mergeCell ref="K280:L280"/>
    <mergeCell ref="M280:P280"/>
    <mergeCell ref="E281:H281"/>
    <mergeCell ref="K281:L281"/>
    <mergeCell ref="M281:P281"/>
    <mergeCell ref="E282:H282"/>
    <mergeCell ref="K282:L282"/>
    <mergeCell ref="M282:P282"/>
    <mergeCell ref="E285:H285"/>
    <mergeCell ref="K285:L285"/>
    <mergeCell ref="M285:P285"/>
    <mergeCell ref="M286:P286"/>
    <mergeCell ref="E283:H283"/>
    <mergeCell ref="K283:L283"/>
    <mergeCell ref="M283:P283"/>
    <mergeCell ref="E284:H284"/>
    <mergeCell ref="K284:L284"/>
    <mergeCell ref="M284:P284"/>
    <mergeCell ref="E287:H287"/>
    <mergeCell ref="K287:L287"/>
    <mergeCell ref="M287:P287"/>
    <mergeCell ref="E288:H288"/>
    <mergeCell ref="K288:L288"/>
    <mergeCell ref="M288:P288"/>
    <mergeCell ref="E289:H289"/>
    <mergeCell ref="K289:L289"/>
    <mergeCell ref="M289:P289"/>
    <mergeCell ref="E290:H290"/>
    <mergeCell ref="K290:L290"/>
    <mergeCell ref="M290:P290"/>
    <mergeCell ref="E291:H291"/>
    <mergeCell ref="K291:L291"/>
    <mergeCell ref="M291:P291"/>
    <mergeCell ref="E292:H292"/>
    <mergeCell ref="K292:L292"/>
    <mergeCell ref="M292:P292"/>
    <mergeCell ref="E293:H293"/>
    <mergeCell ref="K293:L293"/>
    <mergeCell ref="M293:P293"/>
    <mergeCell ref="E294:H294"/>
    <mergeCell ref="K294:L294"/>
    <mergeCell ref="M294:P294"/>
    <mergeCell ref="E296:H296"/>
    <mergeCell ref="K296:L296"/>
    <mergeCell ref="M296:P296"/>
    <mergeCell ref="E295:H295"/>
    <mergeCell ref="K295:L295"/>
    <mergeCell ref="M295:P295"/>
    <mergeCell ref="E297:H297"/>
    <mergeCell ref="K297:L297"/>
    <mergeCell ref="M297:P297"/>
    <mergeCell ref="E298:H298"/>
    <mergeCell ref="K298:L298"/>
    <mergeCell ref="M298:P298"/>
    <mergeCell ref="E299:H299"/>
    <mergeCell ref="K299:L299"/>
    <mergeCell ref="M299:P299"/>
    <mergeCell ref="E300:H300"/>
    <mergeCell ref="K300:L300"/>
    <mergeCell ref="M300:P300"/>
    <mergeCell ref="E301:H301"/>
    <mergeCell ref="K301:L301"/>
    <mergeCell ref="M301:P301"/>
    <mergeCell ref="E302:H302"/>
    <mergeCell ref="K302:L302"/>
    <mergeCell ref="M302:P302"/>
    <mergeCell ref="E303:H303"/>
    <mergeCell ref="K303:L303"/>
    <mergeCell ref="M303:P303"/>
    <mergeCell ref="E304:H304"/>
    <mergeCell ref="K304:L304"/>
    <mergeCell ref="M304:P304"/>
    <mergeCell ref="E305:H305"/>
    <mergeCell ref="K305:L305"/>
    <mergeCell ref="M305:P305"/>
    <mergeCell ref="E306:H306"/>
    <mergeCell ref="K306:L306"/>
    <mergeCell ref="M306:P306"/>
    <mergeCell ref="E307:H307"/>
    <mergeCell ref="K307:L307"/>
    <mergeCell ref="M307:P307"/>
    <mergeCell ref="E308:H308"/>
    <mergeCell ref="K308:L308"/>
    <mergeCell ref="M308:P308"/>
    <mergeCell ref="E309:H309"/>
    <mergeCell ref="K309:L309"/>
    <mergeCell ref="M309:P309"/>
    <mergeCell ref="E310:H310"/>
    <mergeCell ref="K310:L310"/>
    <mergeCell ref="M310:P310"/>
    <mergeCell ref="E317:H317"/>
    <mergeCell ref="K317:L317"/>
    <mergeCell ref="M317:P317"/>
    <mergeCell ref="E318:H318"/>
    <mergeCell ref="K318:L318"/>
    <mergeCell ref="M318:P318"/>
    <mergeCell ref="M313:P313"/>
    <mergeCell ref="E314:H314"/>
    <mergeCell ref="K314:L314"/>
    <mergeCell ref="M314:P314"/>
    <mergeCell ref="E311:H311"/>
    <mergeCell ref="K311:L311"/>
    <mergeCell ref="M311:P311"/>
    <mergeCell ref="E312:H312"/>
    <mergeCell ref="K312:L312"/>
    <mergeCell ref="M312:P312"/>
    <mergeCell ref="E316:H316"/>
    <mergeCell ref="K316:L316"/>
    <mergeCell ref="M316:P316"/>
    <mergeCell ref="E315:H315"/>
    <mergeCell ref="K315:L315"/>
    <mergeCell ref="M315:P315"/>
    <mergeCell ref="E319:H319"/>
    <mergeCell ref="K319:L319"/>
    <mergeCell ref="M319:P319"/>
    <mergeCell ref="M321:P321"/>
    <mergeCell ref="E320:H320"/>
    <mergeCell ref="K320:L320"/>
    <mergeCell ref="M320:P320"/>
    <mergeCell ref="M324:P324"/>
    <mergeCell ref="E325:H325"/>
    <mergeCell ref="K325:L325"/>
    <mergeCell ref="M325:P325"/>
    <mergeCell ref="E322:H322"/>
    <mergeCell ref="K322:L322"/>
    <mergeCell ref="M322:P322"/>
    <mergeCell ref="E323:H323"/>
    <mergeCell ref="K323:L323"/>
    <mergeCell ref="M323:P323"/>
    <mergeCell ref="E326:H326"/>
    <mergeCell ref="K326:L326"/>
    <mergeCell ref="M326:P326"/>
    <mergeCell ref="E327:H327"/>
    <mergeCell ref="K327:L327"/>
    <mergeCell ref="M327:P327"/>
    <mergeCell ref="E333:H333"/>
    <mergeCell ref="K333:L333"/>
    <mergeCell ref="M333:P333"/>
    <mergeCell ref="E329:H329"/>
    <mergeCell ref="K329:L329"/>
    <mergeCell ref="M329:P329"/>
    <mergeCell ref="E330:H330"/>
    <mergeCell ref="K330:L330"/>
    <mergeCell ref="M330:P330"/>
    <mergeCell ref="E331:H331"/>
    <mergeCell ref="K331:L331"/>
    <mergeCell ref="M331:P331"/>
    <mergeCell ref="E328:H328"/>
    <mergeCell ref="K328:L328"/>
    <mergeCell ref="M328:P328"/>
    <mergeCell ref="E332:H332"/>
    <mergeCell ref="K332:L332"/>
    <mergeCell ref="M332:P332"/>
    <mergeCell ref="E337:H337"/>
    <mergeCell ref="K337:L337"/>
    <mergeCell ref="M337:P337"/>
    <mergeCell ref="M334:P334"/>
    <mergeCell ref="E335:H335"/>
    <mergeCell ref="K335:L335"/>
    <mergeCell ref="M335:P335"/>
    <mergeCell ref="E336:H336"/>
    <mergeCell ref="K336:L336"/>
    <mergeCell ref="M336:P336"/>
    <mergeCell ref="E338:H338"/>
    <mergeCell ref="K338:L338"/>
    <mergeCell ref="M338:P338"/>
    <mergeCell ref="E339:H339"/>
    <mergeCell ref="K339:L339"/>
    <mergeCell ref="M339:P339"/>
    <mergeCell ref="E340:H340"/>
    <mergeCell ref="K340:L340"/>
    <mergeCell ref="M340:P340"/>
    <mergeCell ref="E341:H341"/>
    <mergeCell ref="K341:L341"/>
    <mergeCell ref="M341:P341"/>
    <mergeCell ref="E342:H342"/>
    <mergeCell ref="K342:L342"/>
    <mergeCell ref="M342:P342"/>
    <mergeCell ref="E343:H343"/>
    <mergeCell ref="K343:L343"/>
    <mergeCell ref="M343:P343"/>
    <mergeCell ref="E346:H346"/>
    <mergeCell ref="K346:L346"/>
    <mergeCell ref="M346:P346"/>
    <mergeCell ref="M344:P344"/>
    <mergeCell ref="E345:H345"/>
    <mergeCell ref="K345:L345"/>
    <mergeCell ref="M345:P345"/>
    <mergeCell ref="E347:H347"/>
    <mergeCell ref="K347:L347"/>
    <mergeCell ref="M347:P347"/>
    <mergeCell ref="E348:H348"/>
    <mergeCell ref="K348:L348"/>
    <mergeCell ref="M348:P348"/>
    <mergeCell ref="E349:H349"/>
    <mergeCell ref="K349:L349"/>
    <mergeCell ref="M349:P349"/>
    <mergeCell ref="E350:H350"/>
    <mergeCell ref="K350:L350"/>
    <mergeCell ref="M350:P350"/>
    <mergeCell ref="E353:H353"/>
    <mergeCell ref="K353:L353"/>
    <mergeCell ref="M353:P353"/>
    <mergeCell ref="E351:H351"/>
    <mergeCell ref="K351:L351"/>
    <mergeCell ref="M351:P351"/>
    <mergeCell ref="E352:H352"/>
    <mergeCell ref="K352:L352"/>
    <mergeCell ref="M352:P352"/>
    <mergeCell ref="M355:P355"/>
    <mergeCell ref="E356:H356"/>
    <mergeCell ref="K356:L356"/>
    <mergeCell ref="M356:P356"/>
    <mergeCell ref="E354:H354"/>
    <mergeCell ref="K354:L354"/>
    <mergeCell ref="M354:P354"/>
    <mergeCell ref="E359:H359"/>
    <mergeCell ref="K359:L359"/>
    <mergeCell ref="M359:P359"/>
    <mergeCell ref="M360:P360"/>
    <mergeCell ref="E357:H357"/>
    <mergeCell ref="K357:L357"/>
    <mergeCell ref="M357:P357"/>
    <mergeCell ref="E358:H358"/>
    <mergeCell ref="K358:L358"/>
    <mergeCell ref="M358:P358"/>
    <mergeCell ref="E361:H361"/>
    <mergeCell ref="K361:L361"/>
    <mergeCell ref="M361:P361"/>
    <mergeCell ref="E362:H362"/>
    <mergeCell ref="K362:L362"/>
    <mergeCell ref="M362:P362"/>
    <mergeCell ref="E363:H363"/>
    <mergeCell ref="K363:L363"/>
    <mergeCell ref="M363:P363"/>
    <mergeCell ref="E364:H364"/>
    <mergeCell ref="K364:L364"/>
    <mergeCell ref="M364:P364"/>
    <mergeCell ref="E365:H365"/>
    <mergeCell ref="K365:L365"/>
    <mergeCell ref="M365:P365"/>
    <mergeCell ref="E366:H366"/>
    <mergeCell ref="K366:L366"/>
    <mergeCell ref="M366:P366"/>
    <mergeCell ref="E367:H367"/>
    <mergeCell ref="K367:L367"/>
    <mergeCell ref="M367:P367"/>
    <mergeCell ref="E368:H368"/>
    <mergeCell ref="K368:L368"/>
    <mergeCell ref="M368:P368"/>
    <mergeCell ref="E369:H369"/>
    <mergeCell ref="K369:L369"/>
    <mergeCell ref="M369:P369"/>
    <mergeCell ref="E370:H370"/>
    <mergeCell ref="K370:L370"/>
    <mergeCell ref="M370:P370"/>
    <mergeCell ref="E371:H371"/>
    <mergeCell ref="K371:L371"/>
    <mergeCell ref="M371:P371"/>
    <mergeCell ref="E372:H372"/>
    <mergeCell ref="K372:L372"/>
    <mergeCell ref="M372:P372"/>
    <mergeCell ref="E373:H373"/>
    <mergeCell ref="K373:L373"/>
    <mergeCell ref="M373:P373"/>
    <mergeCell ref="E374:H374"/>
    <mergeCell ref="K374:L374"/>
    <mergeCell ref="M374:P374"/>
    <mergeCell ref="E375:H375"/>
    <mergeCell ref="K375:L375"/>
    <mergeCell ref="M375:P375"/>
    <mergeCell ref="E376:H376"/>
    <mergeCell ref="K376:L376"/>
    <mergeCell ref="M376:P376"/>
    <mergeCell ref="E377:H377"/>
    <mergeCell ref="K377:L377"/>
    <mergeCell ref="M377:P377"/>
    <mergeCell ref="E378:H378"/>
    <mergeCell ref="K378:L378"/>
    <mergeCell ref="M378:P378"/>
    <mergeCell ref="E379:H379"/>
    <mergeCell ref="K379:L379"/>
    <mergeCell ref="M379:P379"/>
    <mergeCell ref="E380:H380"/>
    <mergeCell ref="K380:L380"/>
    <mergeCell ref="M380:P380"/>
    <mergeCell ref="E381:H381"/>
    <mergeCell ref="K381:L381"/>
    <mergeCell ref="M381:P381"/>
    <mergeCell ref="E382:H382"/>
    <mergeCell ref="K382:L382"/>
    <mergeCell ref="M382:P382"/>
    <mergeCell ref="E383:H383"/>
    <mergeCell ref="K383:L383"/>
    <mergeCell ref="M383:P383"/>
    <mergeCell ref="E384:H384"/>
    <mergeCell ref="K384:L384"/>
    <mergeCell ref="M384:P384"/>
    <mergeCell ref="E385:H385"/>
    <mergeCell ref="K385:L385"/>
    <mergeCell ref="M385:P385"/>
    <mergeCell ref="E386:H386"/>
    <mergeCell ref="K386:L386"/>
    <mergeCell ref="M386:P386"/>
    <mergeCell ref="E387:H387"/>
    <mergeCell ref="K387:L387"/>
    <mergeCell ref="M387:P387"/>
    <mergeCell ref="E389:H389"/>
    <mergeCell ref="K389:L389"/>
    <mergeCell ref="M389:P389"/>
    <mergeCell ref="M388:P388"/>
    <mergeCell ref="E390:H390"/>
    <mergeCell ref="K390:L390"/>
    <mergeCell ref="M390:P390"/>
    <mergeCell ref="E391:H391"/>
    <mergeCell ref="K391:L391"/>
    <mergeCell ref="M391:P391"/>
    <mergeCell ref="E392:H392"/>
    <mergeCell ref="K392:L392"/>
    <mergeCell ref="M392:P392"/>
    <mergeCell ref="E393:H393"/>
    <mergeCell ref="K393:L393"/>
    <mergeCell ref="M393:P393"/>
    <mergeCell ref="E395:H395"/>
    <mergeCell ref="K395:L395"/>
    <mergeCell ref="M395:P395"/>
    <mergeCell ref="E394:H394"/>
    <mergeCell ref="K394:L394"/>
    <mergeCell ref="M394:P394"/>
    <mergeCell ref="E397:H397"/>
    <mergeCell ref="K397:L397"/>
    <mergeCell ref="M397:P397"/>
    <mergeCell ref="E398:H398"/>
    <mergeCell ref="K398:L398"/>
    <mergeCell ref="M398:P398"/>
    <mergeCell ref="E399:H399"/>
    <mergeCell ref="K399:L399"/>
    <mergeCell ref="M399:P399"/>
    <mergeCell ref="E400:H400"/>
    <mergeCell ref="K400:L400"/>
    <mergeCell ref="M400:P400"/>
    <mergeCell ref="E401:H401"/>
    <mergeCell ref="K401:L401"/>
    <mergeCell ref="M401:P401"/>
    <mergeCell ref="E402:H402"/>
    <mergeCell ref="K402:L402"/>
    <mergeCell ref="M402:P402"/>
    <mergeCell ref="E403:H403"/>
    <mergeCell ref="K403:L403"/>
    <mergeCell ref="M403:P403"/>
    <mergeCell ref="E404:H404"/>
    <mergeCell ref="K404:L404"/>
    <mergeCell ref="M404:P404"/>
    <mergeCell ref="E410:H410"/>
    <mergeCell ref="K410:L410"/>
    <mergeCell ref="M410:P410"/>
    <mergeCell ref="E405:H405"/>
    <mergeCell ref="K405:L405"/>
    <mergeCell ref="M405:P405"/>
    <mergeCell ref="E406:H406"/>
    <mergeCell ref="K406:L406"/>
    <mergeCell ref="M406:P406"/>
    <mergeCell ref="M396:P396"/>
    <mergeCell ref="E409:H409"/>
    <mergeCell ref="K409:L409"/>
    <mergeCell ref="E407:H407"/>
    <mergeCell ref="K407:L407"/>
    <mergeCell ref="M407:P407"/>
    <mergeCell ref="E408:H408"/>
    <mergeCell ref="K408:L408"/>
    <mergeCell ref="M408:P408"/>
    <mergeCell ref="M409:P409"/>
    <mergeCell ref="M412:P412"/>
    <mergeCell ref="E413:H413"/>
    <mergeCell ref="K413:L413"/>
    <mergeCell ref="M413:P413"/>
    <mergeCell ref="E411:H411"/>
    <mergeCell ref="K411:L411"/>
    <mergeCell ref="M411:P411"/>
    <mergeCell ref="E414:H414"/>
    <mergeCell ref="K414:L414"/>
    <mergeCell ref="M414:P414"/>
    <mergeCell ref="E415:H415"/>
    <mergeCell ref="K415:L415"/>
    <mergeCell ref="M415:P415"/>
    <mergeCell ref="E416:H416"/>
    <mergeCell ref="K416:L416"/>
    <mergeCell ref="M416:P416"/>
    <mergeCell ref="E417:H417"/>
    <mergeCell ref="K417:L417"/>
    <mergeCell ref="M417:P417"/>
    <mergeCell ref="E418:H418"/>
    <mergeCell ref="K418:L418"/>
    <mergeCell ref="M418:P418"/>
    <mergeCell ref="E419:H419"/>
    <mergeCell ref="K419:L419"/>
    <mergeCell ref="M419:P419"/>
    <mergeCell ref="E420:H420"/>
    <mergeCell ref="K420:L420"/>
    <mergeCell ref="M420:P420"/>
    <mergeCell ref="E421:H421"/>
    <mergeCell ref="K421:L421"/>
    <mergeCell ref="M421:P421"/>
    <mergeCell ref="K432:L432"/>
    <mergeCell ref="M432:P432"/>
    <mergeCell ref="E429:H429"/>
    <mergeCell ref="K429:L429"/>
    <mergeCell ref="M429:P429"/>
    <mergeCell ref="E430:H430"/>
    <mergeCell ref="K431:L431"/>
    <mergeCell ref="M431:P431"/>
    <mergeCell ref="E422:H422"/>
    <mergeCell ref="K422:L422"/>
    <mergeCell ref="M422:P422"/>
    <mergeCell ref="E423:H423"/>
    <mergeCell ref="K423:L423"/>
    <mergeCell ref="M423:P423"/>
    <mergeCell ref="E425:H425"/>
    <mergeCell ref="K425:L425"/>
    <mergeCell ref="M425:P425"/>
    <mergeCell ref="E424:H424"/>
    <mergeCell ref="K424:L424"/>
    <mergeCell ref="M424:P424"/>
    <mergeCell ref="E426:H426"/>
    <mergeCell ref="K426:L426"/>
    <mergeCell ref="M426:P426"/>
    <mergeCell ref="E427:H427"/>
    <mergeCell ref="K427:L427"/>
    <mergeCell ref="M427:P427"/>
    <mergeCell ref="E428:H428"/>
    <mergeCell ref="K428:L428"/>
    <mergeCell ref="M428:P428"/>
    <mergeCell ref="E433:H433"/>
    <mergeCell ref="K433:L433"/>
    <mergeCell ref="M433:P433"/>
    <mergeCell ref="K430:L430"/>
    <mergeCell ref="M430:P430"/>
    <mergeCell ref="E431:H431"/>
    <mergeCell ref="E432:H432"/>
    <mergeCell ref="E436:H436"/>
    <mergeCell ref="K436:L436"/>
    <mergeCell ref="M436:P436"/>
    <mergeCell ref="M437:P437"/>
    <mergeCell ref="E434:H434"/>
    <mergeCell ref="K434:L434"/>
    <mergeCell ref="M434:P434"/>
    <mergeCell ref="E435:H435"/>
    <mergeCell ref="K435:L435"/>
    <mergeCell ref="M435:P435"/>
    <mergeCell ref="E438:H438"/>
    <mergeCell ref="K438:L438"/>
    <mergeCell ref="M438:P438"/>
    <mergeCell ref="E439:H439"/>
    <mergeCell ref="K439:L439"/>
    <mergeCell ref="M439:P439"/>
    <mergeCell ref="E442:H442"/>
    <mergeCell ref="K442:L442"/>
    <mergeCell ref="M442:P442"/>
    <mergeCell ref="M443:P443"/>
    <mergeCell ref="E440:H440"/>
    <mergeCell ref="K440:L440"/>
    <mergeCell ref="M440:P440"/>
    <mergeCell ref="E441:H441"/>
    <mergeCell ref="K441:L441"/>
    <mergeCell ref="M441:P441"/>
    <mergeCell ref="M446:P446"/>
    <mergeCell ref="E447:H447"/>
    <mergeCell ref="K447:L447"/>
    <mergeCell ref="M447:P447"/>
    <mergeCell ref="E444:H444"/>
    <mergeCell ref="K444:L444"/>
    <mergeCell ref="M444:P444"/>
    <mergeCell ref="M445:P445"/>
    <mergeCell ref="E448:H448"/>
    <mergeCell ref="K448:L448"/>
    <mergeCell ref="M448:P448"/>
    <mergeCell ref="E449:H449"/>
    <mergeCell ref="K449:L449"/>
    <mergeCell ref="M449:P449"/>
    <mergeCell ref="E450:H450"/>
    <mergeCell ref="K450:L450"/>
    <mergeCell ref="M450:P450"/>
    <mergeCell ref="E451:H451"/>
    <mergeCell ref="K451:L451"/>
    <mergeCell ref="M451:P451"/>
    <mergeCell ref="E452:H452"/>
    <mergeCell ref="K452:L452"/>
    <mergeCell ref="M452:P452"/>
    <mergeCell ref="E453:H453"/>
    <mergeCell ref="K453:L453"/>
    <mergeCell ref="M453:P453"/>
    <mergeCell ref="E454:H454"/>
    <mergeCell ref="K454:L454"/>
    <mergeCell ref="M454:P454"/>
    <mergeCell ref="E455:H455"/>
    <mergeCell ref="K455:L455"/>
    <mergeCell ref="M455:P455"/>
    <mergeCell ref="E456:H456"/>
    <mergeCell ref="K456:L456"/>
    <mergeCell ref="M456:P456"/>
    <mergeCell ref="E457:H457"/>
    <mergeCell ref="K457:L457"/>
    <mergeCell ref="M457:P457"/>
    <mergeCell ref="E458:H458"/>
    <mergeCell ref="K458:L458"/>
    <mergeCell ref="M458:P458"/>
    <mergeCell ref="E459:H459"/>
    <mergeCell ref="K459:L459"/>
    <mergeCell ref="M459:P459"/>
    <mergeCell ref="E460:H460"/>
    <mergeCell ref="K460:L460"/>
    <mergeCell ref="M460:P460"/>
    <mergeCell ref="E461:H461"/>
    <mergeCell ref="K461:L461"/>
    <mergeCell ref="M461:P461"/>
    <mergeCell ref="E462:H462"/>
    <mergeCell ref="K462:L462"/>
    <mergeCell ref="M462:P462"/>
    <mergeCell ref="E463:H463"/>
    <mergeCell ref="K463:L463"/>
    <mergeCell ref="M463:P463"/>
    <mergeCell ref="E464:H464"/>
    <mergeCell ref="K464:L464"/>
    <mergeCell ref="M464:P464"/>
    <mergeCell ref="E465:H465"/>
    <mergeCell ref="K465:L465"/>
    <mergeCell ref="M465:P465"/>
    <mergeCell ref="E466:H466"/>
    <mergeCell ref="K466:L466"/>
    <mergeCell ref="M466:P466"/>
    <mergeCell ref="E467:H467"/>
    <mergeCell ref="K467:L467"/>
    <mergeCell ref="M467:P467"/>
    <mergeCell ref="E468:H468"/>
    <mergeCell ref="K468:L468"/>
    <mergeCell ref="M468:P468"/>
    <mergeCell ref="E469:H469"/>
    <mergeCell ref="K469:L469"/>
    <mergeCell ref="M469:P469"/>
    <mergeCell ref="E470:H470"/>
    <mergeCell ref="K470:L470"/>
    <mergeCell ref="M470:P470"/>
    <mergeCell ref="E471:H471"/>
    <mergeCell ref="K471:L471"/>
    <mergeCell ref="M471:P471"/>
    <mergeCell ref="E472:H472"/>
    <mergeCell ref="K472:L472"/>
    <mergeCell ref="M472:P472"/>
    <mergeCell ref="E473:H473"/>
    <mergeCell ref="K473:L473"/>
    <mergeCell ref="M473:P473"/>
    <mergeCell ref="E474:H474"/>
    <mergeCell ref="K474:L474"/>
    <mergeCell ref="M474:P474"/>
    <mergeCell ref="E475:H475"/>
    <mergeCell ref="K475:L475"/>
    <mergeCell ref="M475:P475"/>
    <mergeCell ref="E476:H476"/>
    <mergeCell ref="K476:L476"/>
    <mergeCell ref="M476:P476"/>
    <mergeCell ref="K477:L477"/>
    <mergeCell ref="M477:P477"/>
    <mergeCell ref="E477:H477"/>
    <mergeCell ref="E478:H478"/>
    <mergeCell ref="K478:L478"/>
    <mergeCell ref="M478:P478"/>
    <mergeCell ref="E479:H479"/>
    <mergeCell ref="K479:L479"/>
    <mergeCell ref="M479:P479"/>
    <mergeCell ref="E482:H482"/>
    <mergeCell ref="K482:L482"/>
    <mergeCell ref="M482:P482"/>
    <mergeCell ref="E480:H480"/>
    <mergeCell ref="K480:L480"/>
    <mergeCell ref="M480:P480"/>
    <mergeCell ref="E481:H481"/>
    <mergeCell ref="K481:L481"/>
    <mergeCell ref="M481:P481"/>
  </mergeCells>
  <phoneticPr fontId="27" type="noConversion"/>
  <pageMargins left="0.59027779102325439" right="0.59027779102325439" top="0.59027779102325439" bottom="0.59027779102325439" header="0" footer="0"/>
  <pageSetup paperSize="9" scale="79" fitToHeight="100" orientation="portrait" blackAndWhite="1" r:id="rId1"/>
  <headerFooter alignWithMargins="0">
    <oddFooter>&amp;CStrana &amp;P z &amp;N</oddFooter>
  </headerFooter>
  <rowBreaks count="1" manualBreakCount="1">
    <brk id="32" min="1" max="16" man="1"/>
  </rowBreaks>
  <colBreaks count="1" manualBreakCount="1">
    <brk id="16" min="1" max="479" man="1"/>
  </colBreaks>
  <ignoredErrors>
    <ignoredError sqref="M49 L23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337"/>
  <sheetViews>
    <sheetView showGridLines="0" view="pageBreakPreview" zoomScaleNormal="80" zoomScaleSheetLayoutView="100" workbookViewId="0">
      <pane ySplit="1" topLeftCell="A285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08" customWidth="1"/>
    <col min="2" max="2" width="5.1640625" style="208" customWidth="1"/>
    <col min="3" max="3" width="4.33203125" style="208" customWidth="1"/>
    <col min="4" max="4" width="17.1640625" style="208" customWidth="1"/>
    <col min="5" max="6" width="11.1640625" style="208" customWidth="1"/>
    <col min="7" max="7" width="12.5" style="208" customWidth="1"/>
    <col min="8" max="8" width="18.6640625" style="208" customWidth="1"/>
    <col min="9" max="9" width="5.1640625" style="208" customWidth="1"/>
    <col min="10" max="10" width="11.5" style="208" customWidth="1"/>
    <col min="11" max="11" width="12" style="208" customWidth="1"/>
    <col min="12" max="13" width="6" style="208" customWidth="1"/>
    <col min="14" max="14" width="2" style="208" customWidth="1"/>
    <col min="15" max="15" width="12.5" style="208" customWidth="1"/>
    <col min="16" max="16" width="4.1640625" style="208" customWidth="1"/>
    <col min="17" max="17" width="14.6640625" style="208" customWidth="1"/>
    <col min="18" max="18" width="8.1640625" style="208" customWidth="1"/>
    <col min="19" max="19" width="29.6640625" style="208" hidden="1" customWidth="1"/>
    <col min="20" max="20" width="16.33203125" style="208" hidden="1" customWidth="1"/>
    <col min="21" max="21" width="12.33203125" style="208" hidden="1" customWidth="1"/>
    <col min="22" max="22" width="16.33203125" style="208" hidden="1" customWidth="1"/>
    <col min="23" max="23" width="12.1640625" style="208" hidden="1" customWidth="1"/>
    <col min="24" max="24" width="15" style="208" hidden="1" customWidth="1"/>
    <col min="25" max="25" width="11" style="208" hidden="1" customWidth="1"/>
    <col min="26" max="26" width="15" style="208" hidden="1" customWidth="1"/>
    <col min="27" max="27" width="16.33203125" style="208" hidden="1" customWidth="1"/>
    <col min="28" max="28" width="16.33203125" style="208" customWidth="1"/>
    <col min="29" max="40" width="10.5" style="209" customWidth="1"/>
    <col min="41" max="62" width="10.5" style="208" hidden="1" customWidth="1"/>
    <col min="63" max="16384" width="10.5" style="209"/>
  </cols>
  <sheetData>
    <row r="1" spans="1:43" ht="7.5" customHeight="1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Q1" s="208" t="s">
        <v>1536</v>
      </c>
    </row>
    <row r="2" spans="1:43" ht="37.5" customHeight="1">
      <c r="A2" s="213"/>
      <c r="B2" s="547" t="s">
        <v>508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3"/>
      <c r="S2" s="215" t="s">
        <v>1497</v>
      </c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Q2" s="208" t="s">
        <v>1490</v>
      </c>
    </row>
    <row r="3" spans="1:43" ht="7.5" customHeight="1">
      <c r="A3" s="213"/>
      <c r="Q3" s="214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</row>
    <row r="4" spans="1:43" ht="15.75" customHeight="1">
      <c r="A4" s="213"/>
      <c r="C4" s="216" t="s">
        <v>1499</v>
      </c>
      <c r="E4" s="548" t="s">
        <v>318</v>
      </c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214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</row>
    <row r="5" spans="1:43" s="217" customFormat="1" ht="18.75" customHeight="1">
      <c r="A5" s="218"/>
      <c r="C5" s="219" t="s">
        <v>1550</v>
      </c>
      <c r="E5" s="549" t="s">
        <v>496</v>
      </c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220"/>
    </row>
    <row r="6" spans="1:43" s="217" customFormat="1" ht="14.25" customHeight="1">
      <c r="A6" s="218"/>
      <c r="Q6" s="220"/>
    </row>
    <row r="7" spans="1:43" s="217" customFormat="1" ht="15" customHeight="1">
      <c r="A7" s="218"/>
      <c r="C7" s="216" t="s">
        <v>1551</v>
      </c>
      <c r="E7" s="221" t="s">
        <v>495</v>
      </c>
      <c r="Q7" s="220"/>
    </row>
    <row r="8" spans="1:43" s="217" customFormat="1" ht="15" customHeight="1">
      <c r="A8" s="218"/>
      <c r="C8" s="216" t="s">
        <v>1502</v>
      </c>
      <c r="E8" s="13" t="s">
        <v>319</v>
      </c>
      <c r="L8" s="216" t="s">
        <v>1504</v>
      </c>
      <c r="N8" s="539">
        <v>41426</v>
      </c>
      <c r="O8" s="540"/>
      <c r="Q8" s="220"/>
    </row>
    <row r="9" spans="1:43" s="217" customFormat="1" ht="7.5" customHeight="1">
      <c r="A9" s="218"/>
      <c r="E9" s="3"/>
      <c r="Q9" s="220"/>
    </row>
    <row r="10" spans="1:43" s="217" customFormat="1" ht="15" customHeight="1">
      <c r="A10" s="218"/>
      <c r="C10" s="216" t="s">
        <v>1507</v>
      </c>
      <c r="E10" s="2" t="s">
        <v>320</v>
      </c>
      <c r="L10" s="216" t="s">
        <v>1508</v>
      </c>
      <c r="N10" s="541"/>
      <c r="O10" s="540"/>
      <c r="Q10" s="220"/>
    </row>
    <row r="11" spans="1:43" s="217" customFormat="1" ht="18.75" customHeight="1">
      <c r="A11" s="218"/>
      <c r="D11" s="221" t="str">
        <f>IF('[2]Rekapitulace stavby'!$E$11="","",'[2]Rekapitulace stavby'!$E$11)</f>
        <v xml:space="preserve"> </v>
      </c>
      <c r="L11" s="216" t="s">
        <v>1509</v>
      </c>
      <c r="N11" s="541"/>
      <c r="O11" s="540"/>
      <c r="Q11" s="220"/>
    </row>
    <row r="12" spans="1:43" s="217" customFormat="1" ht="7.5" customHeight="1">
      <c r="A12" s="218"/>
      <c r="Q12" s="220"/>
    </row>
    <row r="13" spans="1:43" s="217" customFormat="1" ht="15" customHeight="1">
      <c r="A13" s="218"/>
      <c r="C13" s="216" t="s">
        <v>1510</v>
      </c>
      <c r="L13" s="216" t="s">
        <v>1508</v>
      </c>
      <c r="N13" s="541"/>
      <c r="O13" s="540"/>
      <c r="Q13" s="220"/>
    </row>
    <row r="14" spans="1:43" s="217" customFormat="1" ht="18.75" customHeight="1">
      <c r="A14" s="218"/>
      <c r="D14" s="221"/>
      <c r="L14" s="216" t="s">
        <v>1509</v>
      </c>
      <c r="N14" s="541"/>
      <c r="O14" s="540"/>
      <c r="Q14" s="220"/>
    </row>
    <row r="15" spans="1:43" s="217" customFormat="1" ht="7.5" customHeight="1">
      <c r="A15" s="218"/>
      <c r="Q15" s="220"/>
    </row>
    <row r="16" spans="1:43" s="217" customFormat="1" ht="15" customHeight="1">
      <c r="A16" s="218"/>
      <c r="C16" s="216" t="s">
        <v>1511</v>
      </c>
      <c r="E16" s="430"/>
      <c r="F16" s="430"/>
      <c r="G16" s="430"/>
      <c r="H16" s="430"/>
      <c r="I16" s="430"/>
      <c r="L16" s="216" t="s">
        <v>1508</v>
      </c>
      <c r="N16" s="541"/>
      <c r="O16" s="540"/>
      <c r="Q16" s="220"/>
    </row>
    <row r="17" spans="1:17" s="217" customFormat="1" ht="18.75" customHeight="1">
      <c r="A17" s="218"/>
      <c r="D17" s="221" t="str">
        <f>IF('[2]Rekapitulace stavby'!$E$17="","",'[2]Rekapitulace stavby'!$E$17)</f>
        <v xml:space="preserve"> </v>
      </c>
      <c r="E17" s="3"/>
      <c r="F17" s="3"/>
      <c r="G17" s="3"/>
      <c r="H17" s="3"/>
      <c r="I17" s="3"/>
      <c r="L17" s="216" t="s">
        <v>1509</v>
      </c>
      <c r="N17" s="541" t="str">
        <f>IF('[2]Rekapitulace stavby'!$AN$17="","",'[2]Rekapitulace stavby'!$AN$17)</f>
        <v/>
      </c>
      <c r="O17" s="540"/>
      <c r="Q17" s="220"/>
    </row>
    <row r="18" spans="1:17" s="217" customFormat="1" ht="7.5" customHeight="1">
      <c r="A18" s="218"/>
      <c r="Q18" s="220"/>
    </row>
    <row r="19" spans="1:17" s="217" customFormat="1" ht="15" customHeight="1">
      <c r="A19" s="218"/>
      <c r="C19" s="216" t="s">
        <v>1512</v>
      </c>
      <c r="Q19" s="220"/>
    </row>
    <row r="20" spans="1:17" s="223" customFormat="1" ht="15.75" customHeight="1">
      <c r="A20" s="222"/>
      <c r="D20" s="560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Q20" s="224"/>
    </row>
    <row r="21" spans="1:17" s="217" customFormat="1" ht="7.5" customHeight="1">
      <c r="A21" s="218"/>
      <c r="Q21" s="220"/>
    </row>
    <row r="22" spans="1:17" s="217" customFormat="1" ht="7.5" customHeight="1">
      <c r="A22" s="218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Q22" s="220"/>
    </row>
    <row r="23" spans="1:17" s="217" customFormat="1" ht="26.25" customHeight="1">
      <c r="A23" s="218"/>
      <c r="C23" s="226" t="s">
        <v>1513</v>
      </c>
      <c r="L23" s="552">
        <f>M49</f>
        <v>739087.52499999979</v>
      </c>
      <c r="M23" s="540"/>
      <c r="N23" s="540"/>
      <c r="O23" s="540"/>
      <c r="Q23" s="220"/>
    </row>
    <row r="24" spans="1:17" s="217" customFormat="1" ht="7.5" customHeight="1">
      <c r="A24" s="218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Q24" s="220"/>
    </row>
    <row r="25" spans="1:17" s="217" customFormat="1" ht="15" customHeight="1">
      <c r="A25" s="218"/>
      <c r="C25" s="227" t="s">
        <v>1514</v>
      </c>
      <c r="D25" s="227" t="s">
        <v>1515</v>
      </c>
      <c r="E25" s="228">
        <v>0.21</v>
      </c>
      <c r="F25" s="229" t="s">
        <v>1516</v>
      </c>
      <c r="G25" s="554">
        <f>L23</f>
        <v>739087.52499999979</v>
      </c>
      <c r="H25" s="540"/>
      <c r="I25" s="540"/>
      <c r="L25" s="554">
        <f>G25*0.21</f>
        <v>155208.38024999996</v>
      </c>
      <c r="M25" s="540"/>
      <c r="N25" s="540"/>
      <c r="O25" s="540"/>
      <c r="Q25" s="220"/>
    </row>
    <row r="26" spans="1:17" s="217" customFormat="1" ht="15" customHeight="1">
      <c r="A26" s="218"/>
      <c r="D26" s="227" t="s">
        <v>1517</v>
      </c>
      <c r="E26" s="228">
        <v>0.15</v>
      </c>
      <c r="F26" s="229" t="s">
        <v>1516</v>
      </c>
      <c r="G26" s="554">
        <v>0</v>
      </c>
      <c r="H26" s="540"/>
      <c r="I26" s="540"/>
      <c r="L26" s="554">
        <v>0</v>
      </c>
      <c r="M26" s="540"/>
      <c r="N26" s="540"/>
      <c r="O26" s="540"/>
      <c r="Q26" s="220"/>
    </row>
    <row r="27" spans="1:17" s="217" customFormat="1" ht="15" hidden="1" customHeight="1">
      <c r="A27" s="218"/>
      <c r="D27" s="227" t="s">
        <v>1518</v>
      </c>
      <c r="E27" s="228">
        <v>0.21</v>
      </c>
      <c r="F27" s="229" t="s">
        <v>1516</v>
      </c>
      <c r="G27" s="554" t="e">
        <f>SUM($BD$81:$BD$331)</f>
        <v>#REF!</v>
      </c>
      <c r="H27" s="540"/>
      <c r="I27" s="540"/>
      <c r="L27" s="554">
        <v>0</v>
      </c>
      <c r="M27" s="540"/>
      <c r="N27" s="540"/>
      <c r="O27" s="540"/>
      <c r="Q27" s="220"/>
    </row>
    <row r="28" spans="1:17" s="217" customFormat="1" ht="15" hidden="1" customHeight="1">
      <c r="A28" s="218"/>
      <c r="D28" s="227" t="s">
        <v>1519</v>
      </c>
      <c r="E28" s="228">
        <v>0.15</v>
      </c>
      <c r="F28" s="229" t="s">
        <v>1516</v>
      </c>
      <c r="G28" s="554" t="e">
        <f>SUM($BE$81:$BE$331)</f>
        <v>#REF!</v>
      </c>
      <c r="H28" s="540"/>
      <c r="I28" s="540"/>
      <c r="L28" s="554">
        <v>0</v>
      </c>
      <c r="M28" s="540"/>
      <c r="N28" s="540"/>
      <c r="O28" s="540"/>
      <c r="Q28" s="220"/>
    </row>
    <row r="29" spans="1:17" s="217" customFormat="1" ht="15" hidden="1" customHeight="1">
      <c r="A29" s="218"/>
      <c r="D29" s="227" t="s">
        <v>1520</v>
      </c>
      <c r="E29" s="228">
        <v>0</v>
      </c>
      <c r="F29" s="229" t="s">
        <v>1516</v>
      </c>
      <c r="G29" s="554" t="e">
        <f>SUM($BF$81:$BF$331)</f>
        <v>#REF!</v>
      </c>
      <c r="H29" s="540"/>
      <c r="I29" s="540"/>
      <c r="L29" s="554">
        <v>0</v>
      </c>
      <c r="M29" s="540"/>
      <c r="N29" s="540"/>
      <c r="O29" s="540"/>
      <c r="Q29" s="220"/>
    </row>
    <row r="30" spans="1:17" s="217" customFormat="1" ht="7.5" customHeight="1">
      <c r="A30" s="218"/>
      <c r="Q30" s="220"/>
    </row>
    <row r="31" spans="1:17" s="217" customFormat="1" ht="26.25" customHeight="1">
      <c r="A31" s="218"/>
      <c r="B31" s="230"/>
      <c r="C31" s="231" t="s">
        <v>1521</v>
      </c>
      <c r="D31" s="232"/>
      <c r="E31" s="232"/>
      <c r="F31" s="233" t="s">
        <v>1522</v>
      </c>
      <c r="G31" s="234" t="s">
        <v>1523</v>
      </c>
      <c r="H31" s="232"/>
      <c r="I31" s="232"/>
      <c r="J31" s="232"/>
      <c r="K31" s="555">
        <f>ROUNDUP(SUM($L$23:$L$29),2)</f>
        <v>894295.91</v>
      </c>
      <c r="L31" s="556"/>
      <c r="M31" s="556"/>
      <c r="N31" s="556"/>
      <c r="O31" s="557"/>
      <c r="P31" s="230"/>
      <c r="Q31" s="235"/>
    </row>
    <row r="32" spans="1:17" s="217" customFormat="1" ht="15" customHeight="1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8"/>
    </row>
    <row r="36" spans="1:17" s="217" customFormat="1" ht="7.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/>
    </row>
    <row r="37" spans="1:17" s="217" customFormat="1" ht="37.5" customHeight="1">
      <c r="A37" s="218"/>
      <c r="B37" s="547" t="s">
        <v>509</v>
      </c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58"/>
    </row>
    <row r="38" spans="1:17" s="217" customFormat="1" ht="7.5" customHeight="1">
      <c r="A38" s="218"/>
      <c r="Q38" s="220"/>
    </row>
    <row r="39" spans="1:17" s="217" customFormat="1" ht="15" customHeight="1">
      <c r="A39" s="218"/>
      <c r="B39" s="216" t="s">
        <v>1499</v>
      </c>
      <c r="E39" s="548" t="str">
        <f>$E$4</f>
        <v>Rekonstrukce plynové kotelny v Křimicích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220"/>
    </row>
    <row r="40" spans="1:17" s="217" customFormat="1" ht="15" customHeight="1">
      <c r="A40" s="218"/>
      <c r="B40" s="219" t="s">
        <v>1550</v>
      </c>
      <c r="E40" s="549" t="str">
        <f>$E$5</f>
        <v>132121-8_1-2 - SPŠD Křimice - PS - Venkovní rozvody - Teplovody - Technologická část</v>
      </c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220"/>
    </row>
    <row r="41" spans="1:17" s="217" customFormat="1" ht="7.5" customHeight="1">
      <c r="A41" s="218"/>
      <c r="Q41" s="220"/>
    </row>
    <row r="42" spans="1:17" s="217" customFormat="1" ht="18.75" customHeight="1">
      <c r="A42" s="218"/>
      <c r="B42" s="216" t="s">
        <v>1502</v>
      </c>
      <c r="E42" s="221" t="str">
        <f>$E$8</f>
        <v>SPŠD Křimice</v>
      </c>
      <c r="J42" s="216" t="s">
        <v>1504</v>
      </c>
      <c r="L42" s="539">
        <f>IF($N$8="","",$N$8)</f>
        <v>41426</v>
      </c>
      <c r="M42" s="540"/>
      <c r="N42" s="540"/>
      <c r="O42" s="540"/>
      <c r="Q42" s="220"/>
    </row>
    <row r="43" spans="1:17" s="217" customFormat="1" ht="7.5" customHeight="1">
      <c r="A43" s="218"/>
      <c r="Q43" s="220"/>
    </row>
    <row r="44" spans="1:17" s="217" customFormat="1" ht="15.75" customHeight="1">
      <c r="A44" s="218"/>
      <c r="B44" s="216" t="s">
        <v>1507</v>
      </c>
      <c r="E44" s="2" t="s">
        <v>320</v>
      </c>
      <c r="J44" s="216" t="s">
        <v>1511</v>
      </c>
      <c r="L44" s="430"/>
      <c r="M44" s="430"/>
      <c r="N44" s="430"/>
      <c r="O44" s="430"/>
      <c r="P44" s="430"/>
      <c r="Q44" s="220"/>
    </row>
    <row r="45" spans="1:17" s="217" customFormat="1" ht="15" customHeight="1">
      <c r="A45" s="218"/>
      <c r="B45" s="216" t="s">
        <v>1510</v>
      </c>
      <c r="E45" s="221" t="str">
        <f>IF($D$14="","",$D$14)</f>
        <v/>
      </c>
      <c r="L45" s="3"/>
      <c r="M45" s="3"/>
      <c r="N45" s="3"/>
      <c r="O45" s="3"/>
      <c r="P45" s="3"/>
      <c r="Q45" s="220"/>
    </row>
    <row r="46" spans="1:17" s="217" customFormat="1" ht="11.25" customHeight="1">
      <c r="A46" s="218"/>
      <c r="Q46" s="220"/>
    </row>
    <row r="47" spans="1:17" s="217" customFormat="1" ht="30" customHeight="1">
      <c r="A47" s="218"/>
      <c r="B47" s="550" t="s">
        <v>1552</v>
      </c>
      <c r="C47" s="551"/>
      <c r="D47" s="551"/>
      <c r="E47" s="551"/>
      <c r="F47" s="551"/>
      <c r="G47" s="230"/>
      <c r="H47" s="230"/>
      <c r="I47" s="230"/>
      <c r="J47" s="230"/>
      <c r="K47" s="230"/>
      <c r="L47" s="230"/>
      <c r="M47" s="550" t="s">
        <v>1554</v>
      </c>
      <c r="N47" s="551"/>
      <c r="O47" s="551"/>
      <c r="P47" s="551"/>
      <c r="Q47" s="235"/>
    </row>
    <row r="48" spans="1:17" s="217" customFormat="1" ht="11.25" customHeight="1">
      <c r="A48" s="218"/>
      <c r="Q48" s="220"/>
    </row>
    <row r="49" spans="1:44" s="217" customFormat="1" ht="30" customHeight="1">
      <c r="A49" s="218"/>
      <c r="B49" s="242" t="s">
        <v>513</v>
      </c>
      <c r="M49" s="552">
        <f>M53</f>
        <v>739087.52499999979</v>
      </c>
      <c r="N49" s="540"/>
      <c r="O49" s="540"/>
      <c r="P49" s="540"/>
      <c r="Q49" s="220"/>
      <c r="AR49" s="217" t="s">
        <v>1555</v>
      </c>
    </row>
    <row r="50" spans="1:44" s="244" customFormat="1" ht="25.5" hidden="1" customHeight="1">
      <c r="A50" s="243"/>
      <c r="C50" s="245" t="s">
        <v>1620</v>
      </c>
      <c r="M50" s="553">
        <f>ROUNDUP($M$82,2)</f>
        <v>0</v>
      </c>
      <c r="N50" s="546"/>
      <c r="O50" s="546"/>
      <c r="P50" s="546"/>
      <c r="Q50" s="246"/>
    </row>
    <row r="51" spans="1:44" s="248" customFormat="1" ht="21" hidden="1" customHeight="1">
      <c r="A51" s="247"/>
      <c r="C51" s="249" t="s">
        <v>1621</v>
      </c>
      <c r="M51" s="545">
        <f>ROUNDUP($M$83,2)</f>
        <v>0</v>
      </c>
      <c r="N51" s="546"/>
      <c r="O51" s="546"/>
      <c r="P51" s="546"/>
      <c r="Q51" s="250"/>
    </row>
    <row r="52" spans="1:44" s="248" customFormat="1" ht="21" hidden="1" customHeight="1">
      <c r="A52" s="247"/>
      <c r="C52" s="249" t="s">
        <v>1622</v>
      </c>
      <c r="M52" s="545">
        <f>ROUNDUP($M$85,2)</f>
        <v>0</v>
      </c>
      <c r="N52" s="546"/>
      <c r="O52" s="546"/>
      <c r="P52" s="546"/>
      <c r="Q52" s="250"/>
    </row>
    <row r="53" spans="1:44" s="244" customFormat="1" ht="25.5" customHeight="1">
      <c r="A53" s="243"/>
      <c r="C53" s="245" t="s">
        <v>1556</v>
      </c>
      <c r="M53" s="553">
        <f>SUM(M54:P64)</f>
        <v>739087.52499999979</v>
      </c>
      <c r="N53" s="546"/>
      <c r="O53" s="546"/>
      <c r="P53" s="546"/>
      <c r="Q53" s="246"/>
    </row>
    <row r="54" spans="1:44" s="248" customFormat="1" ht="21" customHeight="1">
      <c r="A54" s="247"/>
      <c r="C54" s="249" t="s">
        <v>190</v>
      </c>
      <c r="M54" s="545">
        <f>M89</f>
        <v>5033.3649999999998</v>
      </c>
      <c r="N54" s="546"/>
      <c r="O54" s="546"/>
      <c r="P54" s="546"/>
      <c r="Q54" s="250"/>
    </row>
    <row r="55" spans="1:44" s="248" customFormat="1" ht="21" customHeight="1">
      <c r="A55" s="247"/>
      <c r="C55" s="249" t="s">
        <v>191</v>
      </c>
      <c r="M55" s="545">
        <f>M161</f>
        <v>13021.599999999999</v>
      </c>
      <c r="N55" s="546"/>
      <c r="O55" s="546"/>
      <c r="P55" s="546"/>
      <c r="Q55" s="250"/>
    </row>
    <row r="56" spans="1:44" s="248" customFormat="1" ht="21" hidden="1" customHeight="1">
      <c r="A56" s="247"/>
      <c r="C56" s="249" t="s">
        <v>323</v>
      </c>
      <c r="M56" s="545">
        <f>ROUNDUP($M$298,2)</f>
        <v>0</v>
      </c>
      <c r="N56" s="546"/>
      <c r="O56" s="546"/>
      <c r="P56" s="546"/>
      <c r="Q56" s="250"/>
    </row>
    <row r="57" spans="1:44" s="248" customFormat="1" ht="21" hidden="1" customHeight="1">
      <c r="A57" s="247"/>
      <c r="C57" s="249" t="s">
        <v>1559</v>
      </c>
      <c r="M57" s="545">
        <f>ROUNDUP($M$319,2)</f>
        <v>0</v>
      </c>
      <c r="N57" s="546"/>
      <c r="O57" s="546"/>
      <c r="P57" s="546"/>
      <c r="Q57" s="250"/>
    </row>
    <row r="58" spans="1:44" s="248" customFormat="1" ht="21" hidden="1" customHeight="1">
      <c r="A58" s="247"/>
      <c r="C58" s="249" t="s">
        <v>1626</v>
      </c>
      <c r="M58" s="545">
        <f>ROUNDUP($M$325,2)</f>
        <v>0</v>
      </c>
      <c r="N58" s="546"/>
      <c r="O58" s="546"/>
      <c r="P58" s="546"/>
      <c r="Q58" s="250"/>
    </row>
    <row r="59" spans="1:44" s="248" customFormat="1" ht="21" hidden="1" customHeight="1">
      <c r="A59" s="247"/>
      <c r="C59" s="249" t="s">
        <v>1627</v>
      </c>
      <c r="M59" s="545">
        <f>ROUNDUP($M$329,2)</f>
        <v>0</v>
      </c>
      <c r="N59" s="546"/>
      <c r="O59" s="546"/>
      <c r="P59" s="546"/>
      <c r="Q59" s="250"/>
    </row>
    <row r="60" spans="1:44" s="248" customFormat="1" ht="21" customHeight="1">
      <c r="A60" s="247"/>
      <c r="C60" s="249" t="s">
        <v>192</v>
      </c>
      <c r="M60" s="545">
        <f>M165</f>
        <v>2441.9599999999996</v>
      </c>
      <c r="N60" s="545"/>
      <c r="O60" s="545"/>
      <c r="P60" s="545"/>
      <c r="Q60" s="250"/>
    </row>
    <row r="61" spans="1:44" s="248" customFormat="1" ht="21" customHeight="1">
      <c r="A61" s="247"/>
      <c r="C61" s="249" t="s">
        <v>193</v>
      </c>
      <c r="M61" s="545">
        <f>M169</f>
        <v>40542.439999999995</v>
      </c>
      <c r="N61" s="545"/>
      <c r="O61" s="545"/>
      <c r="P61" s="545"/>
      <c r="Q61" s="250"/>
    </row>
    <row r="62" spans="1:44" s="248" customFormat="1" ht="21" customHeight="1">
      <c r="A62" s="247"/>
      <c r="C62" s="249" t="s">
        <v>194</v>
      </c>
      <c r="M62" s="545">
        <f>M180</f>
        <v>576940.51999999979</v>
      </c>
      <c r="N62" s="545"/>
      <c r="O62" s="545"/>
      <c r="P62" s="545"/>
      <c r="Q62" s="250"/>
    </row>
    <row r="63" spans="1:44" s="248" customFormat="1" ht="21" customHeight="1">
      <c r="A63" s="247"/>
      <c r="C63" s="249" t="s">
        <v>195</v>
      </c>
      <c r="M63" s="545">
        <f>M276</f>
        <v>63732.039999999994</v>
      </c>
      <c r="N63" s="545"/>
      <c r="O63" s="545"/>
      <c r="P63" s="545"/>
      <c r="Q63" s="250"/>
    </row>
    <row r="64" spans="1:44" s="217" customFormat="1" ht="22.5" customHeight="1">
      <c r="A64" s="218"/>
      <c r="C64" s="249" t="s">
        <v>322</v>
      </c>
      <c r="D64" s="249"/>
      <c r="M64" s="545">
        <f>M332</f>
        <v>37375.599999999999</v>
      </c>
      <c r="N64" s="545"/>
      <c r="O64" s="545"/>
      <c r="P64" s="545"/>
      <c r="Q64" s="220"/>
    </row>
    <row r="65" spans="1:26" s="217" customFormat="1" ht="7.5" customHeight="1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8"/>
    </row>
    <row r="69" spans="1:26" s="217" customFormat="1" ht="7.5" customHeight="1">
      <c r="A69" s="239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18"/>
    </row>
    <row r="70" spans="1:26" s="217" customFormat="1" ht="37.5" customHeight="1">
      <c r="A70" s="218"/>
      <c r="B70" s="547" t="s">
        <v>511</v>
      </c>
      <c r="C70" s="540"/>
      <c r="D70" s="540"/>
      <c r="E70" s="540"/>
      <c r="F70" s="540"/>
      <c r="G70" s="540"/>
      <c r="H70" s="540"/>
      <c r="I70" s="540"/>
      <c r="J70" s="540"/>
      <c r="K70" s="540"/>
      <c r="L70" s="540"/>
      <c r="M70" s="540"/>
      <c r="N70" s="540"/>
      <c r="O70" s="540"/>
      <c r="P70" s="540"/>
      <c r="Q70" s="540"/>
      <c r="R70" s="218"/>
    </row>
    <row r="71" spans="1:26" s="217" customFormat="1" ht="7.5" customHeight="1">
      <c r="A71" s="218"/>
      <c r="R71" s="218"/>
    </row>
    <row r="72" spans="1:26" s="217" customFormat="1" ht="15" customHeight="1">
      <c r="A72" s="218"/>
      <c r="B72" s="216" t="s">
        <v>1499</v>
      </c>
      <c r="E72" s="548" t="str">
        <f>$E$4</f>
        <v>Rekonstrukce plynové kotelny v Křimicích</v>
      </c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R72" s="218"/>
    </row>
    <row r="73" spans="1:26" s="217" customFormat="1" ht="15" customHeight="1">
      <c r="A73" s="218"/>
      <c r="B73" s="219" t="s">
        <v>1550</v>
      </c>
      <c r="E73" s="549" t="str">
        <f>$E$5</f>
        <v>132121-8_1-2 - SPŠD Křimice - PS - Venkovní rozvody - Teplovody - Technologická část</v>
      </c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R73" s="218"/>
    </row>
    <row r="74" spans="1:26" s="217" customFormat="1" ht="7.5" customHeight="1">
      <c r="A74" s="218"/>
      <c r="R74" s="218"/>
    </row>
    <row r="75" spans="1:26" s="217" customFormat="1" ht="18.75" customHeight="1">
      <c r="A75" s="218"/>
      <c r="B75" s="216" t="s">
        <v>1502</v>
      </c>
      <c r="E75" s="221" t="str">
        <f>$E$8</f>
        <v>SPŠD Křimice</v>
      </c>
      <c r="J75" s="216" t="s">
        <v>1504</v>
      </c>
      <c r="L75" s="539">
        <f>IF($N$8="","",$N$8)</f>
        <v>41426</v>
      </c>
      <c r="M75" s="540"/>
      <c r="N75" s="540"/>
      <c r="O75" s="540"/>
      <c r="R75" s="218"/>
    </row>
    <row r="76" spans="1:26" s="217" customFormat="1" ht="7.5" customHeight="1">
      <c r="A76" s="218"/>
      <c r="R76" s="218"/>
    </row>
    <row r="77" spans="1:26" s="217" customFormat="1" ht="15.75" customHeight="1">
      <c r="A77" s="218"/>
      <c r="B77" s="216" t="s">
        <v>1507</v>
      </c>
      <c r="E77" s="2" t="s">
        <v>320</v>
      </c>
      <c r="J77" s="216" t="s">
        <v>1511</v>
      </c>
      <c r="L77" s="430"/>
      <c r="M77" s="430"/>
      <c r="N77" s="430"/>
      <c r="O77" s="430"/>
      <c r="P77" s="430"/>
      <c r="R77" s="218"/>
    </row>
    <row r="78" spans="1:26" s="217" customFormat="1" ht="15" customHeight="1">
      <c r="A78" s="218"/>
      <c r="B78" s="216" t="s">
        <v>1510</v>
      </c>
      <c r="E78" s="221" t="str">
        <f>IF($D$14="","",$D$14)</f>
        <v/>
      </c>
      <c r="L78" s="3"/>
      <c r="M78" s="3"/>
      <c r="N78" s="3"/>
      <c r="O78" s="3"/>
      <c r="P78" s="3"/>
      <c r="R78" s="218"/>
    </row>
    <row r="79" spans="1:26" s="217" customFormat="1" ht="11.25" customHeight="1">
      <c r="A79" s="218"/>
      <c r="R79" s="218"/>
    </row>
    <row r="80" spans="1:26" s="259" customFormat="1" ht="30" customHeight="1">
      <c r="A80" s="252"/>
      <c r="B80" s="253" t="s">
        <v>1560</v>
      </c>
      <c r="C80" s="254" t="s">
        <v>1528</v>
      </c>
      <c r="D80" s="254" t="s">
        <v>1524</v>
      </c>
      <c r="E80" s="542" t="s">
        <v>1561</v>
      </c>
      <c r="F80" s="543"/>
      <c r="G80" s="543"/>
      <c r="H80" s="543"/>
      <c r="I80" s="254" t="s">
        <v>1562</v>
      </c>
      <c r="J80" s="254" t="s">
        <v>1563</v>
      </c>
      <c r="K80" s="542" t="s">
        <v>1567</v>
      </c>
      <c r="L80" s="543"/>
      <c r="M80" s="542" t="s">
        <v>1564</v>
      </c>
      <c r="N80" s="543"/>
      <c r="O80" s="543"/>
      <c r="P80" s="543"/>
      <c r="Q80" s="255" t="s">
        <v>1565</v>
      </c>
      <c r="R80" s="252"/>
      <c r="S80" s="256" t="s">
        <v>1566</v>
      </c>
      <c r="T80" s="257" t="s">
        <v>1514</v>
      </c>
      <c r="U80" s="257" t="s">
        <v>1570</v>
      </c>
      <c r="V80" s="257" t="s">
        <v>1571</v>
      </c>
      <c r="W80" s="257" t="s">
        <v>1572</v>
      </c>
      <c r="X80" s="257" t="s">
        <v>1573</v>
      </c>
      <c r="Y80" s="257" t="s">
        <v>1574</v>
      </c>
      <c r="Z80" s="258" t="s">
        <v>1575</v>
      </c>
    </row>
    <row r="81" spans="1:62" s="217" customFormat="1" ht="30" customHeight="1">
      <c r="A81" s="218"/>
      <c r="B81" s="242" t="s">
        <v>513</v>
      </c>
      <c r="M81" s="598">
        <f>M88</f>
        <v>739087.52499999979</v>
      </c>
      <c r="N81" s="540"/>
      <c r="O81" s="540"/>
      <c r="P81" s="540"/>
      <c r="R81" s="218"/>
      <c r="S81" s="260"/>
      <c r="T81" s="225"/>
      <c r="U81" s="225"/>
      <c r="V81" s="261">
        <f>$V$82+$V$88</f>
        <v>0</v>
      </c>
      <c r="W81" s="225"/>
      <c r="X81" s="261">
        <f>$X$82+$X$88</f>
        <v>7.2550000000000003E-2</v>
      </c>
      <c r="Y81" s="225"/>
      <c r="Z81" s="262">
        <f>$Z$82+$Z$88</f>
        <v>0</v>
      </c>
      <c r="AQ81" s="217" t="s">
        <v>1530</v>
      </c>
      <c r="AR81" s="217" t="s">
        <v>1555</v>
      </c>
      <c r="BH81" s="263">
        <f>$BH$82+$BH$88</f>
        <v>12183.77</v>
      </c>
    </row>
    <row r="82" spans="1:62" s="265" customFormat="1" ht="37.5" hidden="1" customHeight="1">
      <c r="A82" s="264"/>
      <c r="C82" s="266" t="s">
        <v>1620</v>
      </c>
      <c r="M82" s="595">
        <f>$BH$82</f>
        <v>0</v>
      </c>
      <c r="N82" s="595"/>
      <c r="O82" s="595"/>
      <c r="P82" s="595"/>
      <c r="R82" s="264"/>
      <c r="S82" s="267"/>
      <c r="V82" s="268">
        <f>$V$83+$V$85</f>
        <v>0</v>
      </c>
      <c r="X82" s="268">
        <f>$X$83+$X$85</f>
        <v>0</v>
      </c>
      <c r="Z82" s="269">
        <f>$Z$83+$Z$85</f>
        <v>0</v>
      </c>
      <c r="AO82" s="270" t="s">
        <v>1501</v>
      </c>
      <c r="AQ82" s="270" t="s">
        <v>1530</v>
      </c>
      <c r="AR82" s="270" t="s">
        <v>1531</v>
      </c>
      <c r="AV82" s="270" t="s">
        <v>1577</v>
      </c>
      <c r="BH82" s="271">
        <f>$BH$83+$BH$85</f>
        <v>0</v>
      </c>
    </row>
    <row r="83" spans="1:62" s="265" customFormat="1" ht="21" hidden="1" customHeight="1">
      <c r="A83" s="264"/>
      <c r="C83" s="272" t="s">
        <v>1621</v>
      </c>
      <c r="M83" s="597">
        <f>$BH$83</f>
        <v>0</v>
      </c>
      <c r="N83" s="597"/>
      <c r="O83" s="597"/>
      <c r="P83" s="597"/>
      <c r="R83" s="264"/>
      <c r="S83" s="267"/>
      <c r="V83" s="268">
        <f>$V$84</f>
        <v>0</v>
      </c>
      <c r="X83" s="268">
        <f>$X$84</f>
        <v>0</v>
      </c>
      <c r="Z83" s="269">
        <f>$Z$84</f>
        <v>0</v>
      </c>
      <c r="AO83" s="270" t="s">
        <v>1501</v>
      </c>
      <c r="AQ83" s="270" t="s">
        <v>1530</v>
      </c>
      <c r="AR83" s="270" t="s">
        <v>1501</v>
      </c>
      <c r="AV83" s="270" t="s">
        <v>1577</v>
      </c>
      <c r="BH83" s="271">
        <f>$BH$84</f>
        <v>0</v>
      </c>
    </row>
    <row r="84" spans="1:62" s="217" customFormat="1" ht="27" hidden="1" customHeight="1">
      <c r="A84" s="218"/>
      <c r="B84" s="273" t="s">
        <v>1501</v>
      </c>
      <c r="C84" s="273" t="s">
        <v>1578</v>
      </c>
      <c r="D84" s="274" t="s">
        <v>1630</v>
      </c>
      <c r="E84" s="530" t="s">
        <v>1631</v>
      </c>
      <c r="F84" s="495"/>
      <c r="G84" s="495"/>
      <c r="H84" s="496"/>
      <c r="I84" s="275" t="s">
        <v>1632</v>
      </c>
      <c r="J84" s="276"/>
      <c r="K84" s="537"/>
      <c r="L84" s="538"/>
      <c r="M84" s="568">
        <f>ROUND($K$84*$J$84,2)</f>
        <v>0</v>
      </c>
      <c r="N84" s="569"/>
      <c r="O84" s="569"/>
      <c r="P84" s="570"/>
      <c r="Q84" s="277"/>
      <c r="R84" s="218"/>
      <c r="S84" s="278"/>
      <c r="T84" s="279" t="s">
        <v>1515</v>
      </c>
      <c r="W84" s="280">
        <v>5.79E-3</v>
      </c>
      <c r="X84" s="280">
        <f>$W$84*$J$84</f>
        <v>0</v>
      </c>
      <c r="Y84" s="280">
        <v>0</v>
      </c>
      <c r="Z84" s="281">
        <f>$Y$84*$J$84</f>
        <v>0</v>
      </c>
      <c r="AO84" s="223" t="s">
        <v>1591</v>
      </c>
      <c r="AQ84" s="223" t="s">
        <v>1578</v>
      </c>
      <c r="AR84" s="223" t="s">
        <v>1536</v>
      </c>
      <c r="AV84" s="217" t="s">
        <v>1577</v>
      </c>
      <c r="BB84" s="251">
        <f>IF($T$84="základní",$M$84,0)</f>
        <v>0</v>
      </c>
      <c r="BC84" s="251">
        <f>IF($T$84="snížená",$M$84,0)</f>
        <v>0</v>
      </c>
      <c r="BD84" s="251">
        <f>IF($T$84="zákl. přenesená",$M$84,0)</f>
        <v>0</v>
      </c>
      <c r="BE84" s="251">
        <f>IF($T$84="sníž. přenesená",$M$84,0)</f>
        <v>0</v>
      </c>
      <c r="BF84" s="251">
        <f>IF($T$84="nulová",$M$84,0)</f>
        <v>0</v>
      </c>
      <c r="BG84" s="223" t="s">
        <v>1501</v>
      </c>
      <c r="BH84" s="251">
        <f>ROUND($K$84*$J$84,2)</f>
        <v>0</v>
      </c>
      <c r="BI84" s="223" t="s">
        <v>1591</v>
      </c>
      <c r="BJ84" s="223" t="s">
        <v>1633</v>
      </c>
    </row>
    <row r="85" spans="1:62" s="265" customFormat="1" ht="30.75" hidden="1" customHeight="1">
      <c r="A85" s="264"/>
      <c r="C85" s="272" t="s">
        <v>1622</v>
      </c>
      <c r="M85" s="596">
        <f>$BH$85</f>
        <v>0</v>
      </c>
      <c r="N85" s="596"/>
      <c r="O85" s="596"/>
      <c r="P85" s="596"/>
      <c r="R85" s="264"/>
      <c r="S85" s="267"/>
      <c r="V85" s="268">
        <f>SUM($V$86:$V$87)</f>
        <v>0</v>
      </c>
      <c r="X85" s="268">
        <f>SUM($X$86:$X$87)</f>
        <v>0</v>
      </c>
      <c r="Z85" s="269">
        <f>SUM($Z$86:$Z$87)</f>
        <v>0</v>
      </c>
      <c r="AO85" s="270" t="s">
        <v>1501</v>
      </c>
      <c r="AQ85" s="270" t="s">
        <v>1530</v>
      </c>
      <c r="AR85" s="270" t="s">
        <v>1501</v>
      </c>
      <c r="AV85" s="270" t="s">
        <v>1577</v>
      </c>
      <c r="BH85" s="271">
        <f>SUM($BH$86:$BH$87)</f>
        <v>0</v>
      </c>
    </row>
    <row r="86" spans="1:62" s="217" customFormat="1" ht="15.75" hidden="1" customHeight="1">
      <c r="A86" s="218"/>
      <c r="B86" s="275" t="s">
        <v>1536</v>
      </c>
      <c r="C86" s="275" t="s">
        <v>1578</v>
      </c>
      <c r="D86" s="274" t="s">
        <v>1634</v>
      </c>
      <c r="E86" s="530" t="s">
        <v>1635</v>
      </c>
      <c r="F86" s="495"/>
      <c r="G86" s="495"/>
      <c r="H86" s="496"/>
      <c r="I86" s="275" t="s">
        <v>1636</v>
      </c>
      <c r="J86" s="276"/>
      <c r="K86" s="537"/>
      <c r="L86" s="538"/>
      <c r="M86" s="568">
        <f>ROUND($K$86*$J$86,2)</f>
        <v>0</v>
      </c>
      <c r="N86" s="569"/>
      <c r="O86" s="569"/>
      <c r="P86" s="570"/>
      <c r="Q86" s="277"/>
      <c r="R86" s="218"/>
      <c r="S86" s="278"/>
      <c r="T86" s="279" t="s">
        <v>1515</v>
      </c>
      <c r="W86" s="280">
        <v>1.0000000000000001E-5</v>
      </c>
      <c r="X86" s="280">
        <f>$W$86*$J$86</f>
        <v>0</v>
      </c>
      <c r="Y86" s="280">
        <v>0</v>
      </c>
      <c r="Z86" s="281">
        <f>$Y$86*$J$86</f>
        <v>0</v>
      </c>
      <c r="AO86" s="223" t="s">
        <v>1591</v>
      </c>
      <c r="AQ86" s="223" t="s">
        <v>1578</v>
      </c>
      <c r="AR86" s="223" t="s">
        <v>1536</v>
      </c>
      <c r="AV86" s="223" t="s">
        <v>1577</v>
      </c>
      <c r="BB86" s="251">
        <f>IF($T$86="základní",$M$86,0)</f>
        <v>0</v>
      </c>
      <c r="BC86" s="251">
        <f>IF($T$86="snížená",$M$86,0)</f>
        <v>0</v>
      </c>
      <c r="BD86" s="251">
        <f>IF($T$86="zákl. přenesená",$M$86,0)</f>
        <v>0</v>
      </c>
      <c r="BE86" s="251">
        <f>IF($T$86="sníž. přenesená",$M$86,0)</f>
        <v>0</v>
      </c>
      <c r="BF86" s="251">
        <f>IF($T$86="nulová",$M$86,0)</f>
        <v>0</v>
      </c>
      <c r="BG86" s="223" t="s">
        <v>1501</v>
      </c>
      <c r="BH86" s="251">
        <f>ROUND($K$86*$J$86,2)</f>
        <v>0</v>
      </c>
      <c r="BI86" s="223" t="s">
        <v>1591</v>
      </c>
      <c r="BJ86" s="223" t="s">
        <v>1637</v>
      </c>
    </row>
    <row r="87" spans="1:62" s="217" customFormat="1" ht="15.75" hidden="1" customHeight="1">
      <c r="A87" s="218"/>
      <c r="B87" s="275" t="s">
        <v>1587</v>
      </c>
      <c r="C87" s="275" t="s">
        <v>1578</v>
      </c>
      <c r="D87" s="274" t="s">
        <v>1638</v>
      </c>
      <c r="E87" s="530" t="s">
        <v>1639</v>
      </c>
      <c r="F87" s="495"/>
      <c r="G87" s="495"/>
      <c r="H87" s="496"/>
      <c r="I87" s="275" t="s">
        <v>1632</v>
      </c>
      <c r="J87" s="276"/>
      <c r="K87" s="537"/>
      <c r="L87" s="538"/>
      <c r="M87" s="568">
        <f>ROUND($K$87*$J$87,2)</f>
        <v>0</v>
      </c>
      <c r="N87" s="569"/>
      <c r="O87" s="569"/>
      <c r="P87" s="570"/>
      <c r="Q87" s="277" t="s">
        <v>1595</v>
      </c>
      <c r="R87" s="218"/>
      <c r="S87" s="278"/>
      <c r="T87" s="279" t="s">
        <v>1515</v>
      </c>
      <c r="W87" s="280">
        <v>0</v>
      </c>
      <c r="X87" s="280">
        <f>$W$87*$J$87</f>
        <v>0</v>
      </c>
      <c r="Y87" s="280">
        <v>0</v>
      </c>
      <c r="Z87" s="281">
        <f>$Y$87*$J$87</f>
        <v>0</v>
      </c>
      <c r="AO87" s="223" t="s">
        <v>1591</v>
      </c>
      <c r="AQ87" s="223" t="s">
        <v>1578</v>
      </c>
      <c r="AR87" s="223" t="s">
        <v>1536</v>
      </c>
      <c r="AV87" s="223" t="s">
        <v>1577</v>
      </c>
      <c r="BB87" s="251">
        <f>IF($T$87="základní",$M$87,0)</f>
        <v>0</v>
      </c>
      <c r="BC87" s="251">
        <f>IF($T$87="snížená",$M$87,0)</f>
        <v>0</v>
      </c>
      <c r="BD87" s="251">
        <f>IF($T$87="zákl. přenesená",$M$87,0)</f>
        <v>0</v>
      </c>
      <c r="BE87" s="251">
        <f>IF($T$87="sníž. přenesená",$M$87,0)</f>
        <v>0</v>
      </c>
      <c r="BF87" s="251">
        <f>IF($T$87="nulová",$M$87,0)</f>
        <v>0</v>
      </c>
      <c r="BG87" s="223" t="s">
        <v>1501</v>
      </c>
      <c r="BH87" s="251">
        <f>ROUND($K$87*$J$87,2)</f>
        <v>0</v>
      </c>
      <c r="BI87" s="223" t="s">
        <v>1591</v>
      </c>
      <c r="BJ87" s="223" t="s">
        <v>1640</v>
      </c>
    </row>
    <row r="88" spans="1:62" s="265" customFormat="1" ht="37.5" customHeight="1">
      <c r="A88" s="264"/>
      <c r="C88" s="266" t="s">
        <v>1556</v>
      </c>
      <c r="M88" s="595">
        <f>M89+M161+M165+M169+M180+M276+M332</f>
        <v>739087.52499999979</v>
      </c>
      <c r="N88" s="572"/>
      <c r="O88" s="572"/>
      <c r="P88" s="572"/>
      <c r="R88" s="264"/>
      <c r="S88" s="267"/>
      <c r="V88" s="268">
        <f>$V$89+$V$180+$V$298+$V$319+$V$325+$V$329</f>
        <v>0</v>
      </c>
      <c r="X88" s="268">
        <f>$X$89+$X$180+$X$298+$X$319+$X$325+$X$329</f>
        <v>7.2550000000000003E-2</v>
      </c>
      <c r="Z88" s="269">
        <f>$Z$89+$Z$180+$Z$298+$Z$319+$Z$325+$Z$329</f>
        <v>0</v>
      </c>
      <c r="AO88" s="270" t="s">
        <v>1536</v>
      </c>
      <c r="AQ88" s="270" t="s">
        <v>1530</v>
      </c>
      <c r="AR88" s="270" t="s">
        <v>1531</v>
      </c>
      <c r="AV88" s="270" t="s">
        <v>1577</v>
      </c>
      <c r="BH88" s="271">
        <f>$BH$89+$BH$180+$BH$298+$BH$319+$BH$325+$BH$329</f>
        <v>12183.77</v>
      </c>
    </row>
    <row r="89" spans="1:62" s="265" customFormat="1" ht="21" customHeight="1">
      <c r="A89" s="264"/>
      <c r="C89" s="272" t="s">
        <v>190</v>
      </c>
      <c r="M89" s="571">
        <f>M90</f>
        <v>5033.3649999999998</v>
      </c>
      <c r="N89" s="572"/>
      <c r="O89" s="572"/>
      <c r="P89" s="572"/>
      <c r="R89" s="264"/>
      <c r="S89" s="267"/>
      <c r="V89" s="268">
        <f>SUM($V$90:$V$159)</f>
        <v>0</v>
      </c>
      <c r="X89" s="268">
        <f>SUM($X$90:$X$159)</f>
        <v>0</v>
      </c>
      <c r="Z89" s="269">
        <f>SUM($Z$90:$Z$159)</f>
        <v>0</v>
      </c>
      <c r="AO89" s="270" t="s">
        <v>1536</v>
      </c>
      <c r="AQ89" s="270" t="s">
        <v>1530</v>
      </c>
      <c r="AR89" s="270" t="s">
        <v>1501</v>
      </c>
      <c r="AV89" s="270" t="s">
        <v>1577</v>
      </c>
      <c r="BH89" s="271">
        <f>SUM($BH$90:$BH$159)</f>
        <v>5033.37</v>
      </c>
    </row>
    <row r="90" spans="1:62" s="217" customFormat="1" ht="30.75" customHeight="1">
      <c r="A90" s="218"/>
      <c r="B90" s="275">
        <v>1</v>
      </c>
      <c r="C90" s="282" t="s">
        <v>1578</v>
      </c>
      <c r="D90" s="283" t="s">
        <v>196</v>
      </c>
      <c r="E90" s="510" t="s">
        <v>197</v>
      </c>
      <c r="F90" s="511"/>
      <c r="G90" s="511"/>
      <c r="H90" s="511"/>
      <c r="I90" s="275" t="s">
        <v>1618</v>
      </c>
      <c r="J90" s="342">
        <v>24.553000000000001</v>
      </c>
      <c r="K90" s="512">
        <v>205</v>
      </c>
      <c r="L90" s="513"/>
      <c r="M90" s="536">
        <f>J90*K90</f>
        <v>5033.3649999999998</v>
      </c>
      <c r="N90" s="513"/>
      <c r="O90" s="513"/>
      <c r="P90" s="513"/>
      <c r="Q90" s="277"/>
      <c r="R90" s="218"/>
      <c r="S90" s="278"/>
      <c r="T90" s="279" t="s">
        <v>1515</v>
      </c>
      <c r="W90" s="280">
        <v>0</v>
      </c>
      <c r="X90" s="280">
        <f>$W$90*$J$90</f>
        <v>0</v>
      </c>
      <c r="Y90" s="280">
        <v>0</v>
      </c>
      <c r="Z90" s="281">
        <f>$Y$90*$J$90</f>
        <v>0</v>
      </c>
      <c r="AO90" s="223" t="s">
        <v>1582</v>
      </c>
      <c r="AQ90" s="223" t="s">
        <v>1578</v>
      </c>
      <c r="AR90" s="223" t="s">
        <v>1536</v>
      </c>
      <c r="AV90" s="223" t="s">
        <v>1577</v>
      </c>
      <c r="BB90" s="251">
        <f>IF($T$90="základní",$M$90,0)</f>
        <v>5033.3649999999998</v>
      </c>
      <c r="BC90" s="251">
        <f>IF($T$90="snížená",$M$90,0)</f>
        <v>0</v>
      </c>
      <c r="BD90" s="251">
        <f>IF($T$90="zákl. přenesená",$M$90,0)</f>
        <v>0</v>
      </c>
      <c r="BE90" s="251">
        <f>IF($T$90="sníž. přenesená",$M$90,0)</f>
        <v>0</v>
      </c>
      <c r="BF90" s="251">
        <f>IF($T$90="nulová",$M$90,0)</f>
        <v>0</v>
      </c>
      <c r="BG90" s="223" t="s">
        <v>1501</v>
      </c>
      <c r="BH90" s="251">
        <f>ROUND($K$90*$J$90,2)</f>
        <v>5033.37</v>
      </c>
      <c r="BI90" s="223" t="s">
        <v>1582</v>
      </c>
      <c r="BJ90" s="223" t="s">
        <v>1748</v>
      </c>
    </row>
    <row r="91" spans="1:62" s="217" customFormat="1" ht="15.75" hidden="1" customHeight="1">
      <c r="A91" s="218"/>
      <c r="B91" s="275">
        <v>2</v>
      </c>
      <c r="C91" s="285" t="s">
        <v>1578</v>
      </c>
      <c r="D91" s="274"/>
      <c r="E91" s="510"/>
      <c r="F91" s="511"/>
      <c r="G91" s="511"/>
      <c r="H91" s="511"/>
      <c r="I91" s="275"/>
      <c r="J91" s="276"/>
      <c r="K91" s="578"/>
      <c r="L91" s="579"/>
      <c r="M91" s="528">
        <f>ROUND($K$90*$J$90,2)</f>
        <v>5033.37</v>
      </c>
      <c r="N91" s="511"/>
      <c r="O91" s="511"/>
      <c r="P91" s="511"/>
      <c r="Q91" s="277"/>
      <c r="R91" s="218"/>
      <c r="S91" s="278"/>
      <c r="T91" s="279"/>
      <c r="W91" s="280"/>
      <c r="X91" s="280"/>
      <c r="Y91" s="280"/>
      <c r="Z91" s="281"/>
      <c r="AO91" s="223"/>
      <c r="AQ91" s="223"/>
      <c r="AR91" s="223"/>
      <c r="AV91" s="223"/>
      <c r="BB91" s="251"/>
      <c r="BC91" s="251"/>
      <c r="BD91" s="251"/>
      <c r="BE91" s="251"/>
      <c r="BF91" s="251"/>
      <c r="BG91" s="223"/>
      <c r="BH91" s="251"/>
      <c r="BI91" s="223"/>
      <c r="BJ91" s="223"/>
    </row>
    <row r="92" spans="1:62" s="217" customFormat="1" ht="21.75" hidden="1" customHeight="1">
      <c r="A92" s="218"/>
      <c r="B92" s="275">
        <v>3</v>
      </c>
      <c r="C92" s="288" t="s">
        <v>1530</v>
      </c>
      <c r="D92" s="274"/>
      <c r="E92" s="510"/>
      <c r="F92" s="529"/>
      <c r="G92" s="529"/>
      <c r="H92" s="529"/>
      <c r="I92" s="275"/>
      <c r="J92" s="276"/>
      <c r="K92" s="573"/>
      <c r="L92" s="529"/>
      <c r="M92" s="528">
        <f>ROUND($K$92*$J$92,2)</f>
        <v>0</v>
      </c>
      <c r="N92" s="529"/>
      <c r="O92" s="529"/>
      <c r="P92" s="529"/>
      <c r="Q92" s="277"/>
      <c r="R92" s="218"/>
      <c r="S92" s="278"/>
      <c r="T92" s="279" t="s">
        <v>1515</v>
      </c>
      <c r="W92" s="280">
        <v>1</v>
      </c>
      <c r="X92" s="280">
        <f>$W$92*$J$92</f>
        <v>0</v>
      </c>
      <c r="Y92" s="280">
        <v>0</v>
      </c>
      <c r="Z92" s="281">
        <f>$Y$92*$J$92</f>
        <v>0</v>
      </c>
      <c r="AO92" s="223" t="s">
        <v>1654</v>
      </c>
      <c r="AQ92" s="223" t="s">
        <v>1651</v>
      </c>
      <c r="AR92" s="223" t="s">
        <v>1536</v>
      </c>
      <c r="AV92" s="223" t="s">
        <v>1577</v>
      </c>
      <c r="BB92" s="251">
        <f>IF($T$92="základní",$M$92,0)</f>
        <v>0</v>
      </c>
      <c r="BC92" s="251">
        <f>IF($T$92="snížená",$M$92,0)</f>
        <v>0</v>
      </c>
      <c r="BD92" s="251">
        <f>IF($T$92="zákl. přenesená",$M$92,0)</f>
        <v>0</v>
      </c>
      <c r="BE92" s="251">
        <f>IF($T$92="sníž. přenesená",$M$92,0)</f>
        <v>0</v>
      </c>
      <c r="BF92" s="251">
        <f>IF($T$92="nulová",$M$92,0)</f>
        <v>0</v>
      </c>
      <c r="BG92" s="223" t="s">
        <v>1501</v>
      </c>
      <c r="BH92" s="251">
        <f>ROUND($K$92*$J$92,2)</f>
        <v>0</v>
      </c>
      <c r="BI92" s="223" t="s">
        <v>1582</v>
      </c>
      <c r="BJ92" s="223" t="s">
        <v>1750</v>
      </c>
    </row>
    <row r="93" spans="1:62" s="217" customFormat="1" ht="21.75" hidden="1" customHeight="1">
      <c r="A93" s="218"/>
      <c r="B93" s="275">
        <v>4</v>
      </c>
      <c r="C93" s="285" t="s">
        <v>1578</v>
      </c>
      <c r="D93" s="274"/>
      <c r="E93" s="510"/>
      <c r="F93" s="529"/>
      <c r="G93" s="529"/>
      <c r="H93" s="529"/>
      <c r="I93" s="275"/>
      <c r="J93" s="276"/>
      <c r="K93" s="578"/>
      <c r="L93" s="579"/>
      <c r="M93" s="528">
        <f>ROUND($K$92*$J$92,2)</f>
        <v>0</v>
      </c>
      <c r="N93" s="529"/>
      <c r="O93" s="529"/>
      <c r="P93" s="529"/>
      <c r="Q93" s="277"/>
      <c r="R93" s="218"/>
      <c r="S93" s="278"/>
      <c r="T93" s="279"/>
      <c r="W93" s="280"/>
      <c r="X93" s="280"/>
      <c r="Y93" s="280"/>
      <c r="Z93" s="281"/>
      <c r="AO93" s="223"/>
      <c r="AQ93" s="223"/>
      <c r="AR93" s="223"/>
      <c r="AV93" s="223"/>
      <c r="BB93" s="251"/>
      <c r="BC93" s="251"/>
      <c r="BD93" s="251"/>
      <c r="BE93" s="251"/>
      <c r="BF93" s="251"/>
      <c r="BG93" s="223"/>
      <c r="BH93" s="251"/>
      <c r="BI93" s="223"/>
      <c r="BJ93" s="223"/>
    </row>
    <row r="94" spans="1:62" s="217" customFormat="1" ht="32.25" hidden="1" customHeight="1">
      <c r="A94" s="218"/>
      <c r="B94" s="275">
        <v>5</v>
      </c>
      <c r="C94" s="285" t="s">
        <v>1578</v>
      </c>
      <c r="D94" s="274"/>
      <c r="E94" s="530"/>
      <c r="F94" s="495"/>
      <c r="G94" s="495"/>
      <c r="H94" s="496"/>
      <c r="I94" s="275"/>
      <c r="J94" s="276"/>
      <c r="K94" s="286"/>
      <c r="L94" s="287"/>
      <c r="M94" s="528">
        <f t="shared" ref="M94:M117" si="0">ROUND($K$92*$J$92,2)</f>
        <v>0</v>
      </c>
      <c r="N94" s="529"/>
      <c r="O94" s="529"/>
      <c r="P94" s="529"/>
      <c r="Q94" s="277"/>
      <c r="R94" s="218"/>
      <c r="S94" s="278"/>
      <c r="T94" s="279"/>
      <c r="W94" s="280"/>
      <c r="X94" s="280"/>
      <c r="Y94" s="280"/>
      <c r="Z94" s="281"/>
      <c r="AO94" s="223"/>
      <c r="AQ94" s="223"/>
      <c r="AR94" s="223"/>
      <c r="AV94" s="223"/>
      <c r="BB94" s="251"/>
      <c r="BC94" s="251"/>
      <c r="BD94" s="251"/>
      <c r="BE94" s="251"/>
      <c r="BF94" s="251"/>
      <c r="BG94" s="223"/>
      <c r="BH94" s="251"/>
      <c r="BI94" s="223"/>
      <c r="BJ94" s="223"/>
    </row>
    <row r="95" spans="1:62" s="217" customFormat="1" ht="27.75" hidden="1" customHeight="1">
      <c r="A95" s="218"/>
      <c r="B95" s="275">
        <v>6</v>
      </c>
      <c r="C95" s="288" t="s">
        <v>1530</v>
      </c>
      <c r="D95" s="274"/>
      <c r="E95" s="530"/>
      <c r="F95" s="495"/>
      <c r="G95" s="495"/>
      <c r="H95" s="496"/>
      <c r="I95" s="275"/>
      <c r="J95" s="276"/>
      <c r="K95" s="286"/>
      <c r="L95" s="287"/>
      <c r="M95" s="528">
        <f t="shared" si="0"/>
        <v>0</v>
      </c>
      <c r="N95" s="529"/>
      <c r="O95" s="529"/>
      <c r="P95" s="529"/>
      <c r="Q95" s="277"/>
      <c r="R95" s="218"/>
      <c r="S95" s="278"/>
      <c r="T95" s="279"/>
      <c r="W95" s="280"/>
      <c r="X95" s="280"/>
      <c r="Y95" s="280"/>
      <c r="Z95" s="281"/>
      <c r="AO95" s="223"/>
      <c r="AQ95" s="223"/>
      <c r="AR95" s="223"/>
      <c r="AV95" s="223"/>
      <c r="BB95" s="251"/>
      <c r="BC95" s="251"/>
      <c r="BD95" s="251"/>
      <c r="BE95" s="251"/>
      <c r="BF95" s="251"/>
      <c r="BG95" s="223"/>
      <c r="BH95" s="251"/>
      <c r="BI95" s="223"/>
      <c r="BJ95" s="223"/>
    </row>
    <row r="96" spans="1:62" s="217" customFormat="1" ht="27.75" hidden="1" customHeight="1">
      <c r="A96" s="218"/>
      <c r="B96" s="275">
        <v>7</v>
      </c>
      <c r="C96" s="285" t="s">
        <v>1578</v>
      </c>
      <c r="D96" s="274"/>
      <c r="E96" s="530"/>
      <c r="F96" s="495"/>
      <c r="G96" s="495"/>
      <c r="H96" s="496"/>
      <c r="I96" s="275"/>
      <c r="J96" s="276"/>
      <c r="K96" s="286"/>
      <c r="L96" s="287"/>
      <c r="M96" s="528">
        <f t="shared" si="0"/>
        <v>0</v>
      </c>
      <c r="N96" s="529"/>
      <c r="O96" s="529"/>
      <c r="P96" s="529"/>
      <c r="Q96" s="277"/>
      <c r="R96" s="218"/>
      <c r="S96" s="278"/>
      <c r="T96" s="279"/>
      <c r="W96" s="280"/>
      <c r="X96" s="280"/>
      <c r="Y96" s="280"/>
      <c r="Z96" s="281"/>
      <c r="AO96" s="223"/>
      <c r="AQ96" s="223"/>
      <c r="AR96" s="223"/>
      <c r="AV96" s="223"/>
      <c r="BB96" s="251"/>
      <c r="BC96" s="251"/>
      <c r="BD96" s="251"/>
      <c r="BE96" s="251"/>
      <c r="BF96" s="251"/>
      <c r="BG96" s="223"/>
      <c r="BH96" s="251"/>
      <c r="BI96" s="223"/>
      <c r="BJ96" s="223"/>
    </row>
    <row r="97" spans="1:62" s="217" customFormat="1" ht="27.75" hidden="1" customHeight="1">
      <c r="A97" s="218"/>
      <c r="B97" s="275">
        <v>8</v>
      </c>
      <c r="C97" s="285" t="s">
        <v>1578</v>
      </c>
      <c r="D97" s="274"/>
      <c r="E97" s="530"/>
      <c r="F97" s="495"/>
      <c r="G97" s="495"/>
      <c r="H97" s="496"/>
      <c r="I97" s="275"/>
      <c r="J97" s="276"/>
      <c r="K97" s="286"/>
      <c r="L97" s="287"/>
      <c r="M97" s="528">
        <f t="shared" si="0"/>
        <v>0</v>
      </c>
      <c r="N97" s="529"/>
      <c r="O97" s="529"/>
      <c r="P97" s="529"/>
      <c r="Q97" s="277"/>
      <c r="R97" s="218"/>
      <c r="S97" s="278"/>
      <c r="T97" s="279"/>
      <c r="W97" s="280"/>
      <c r="X97" s="280"/>
      <c r="Y97" s="280"/>
      <c r="Z97" s="281"/>
      <c r="AO97" s="223"/>
      <c r="AQ97" s="223"/>
      <c r="AR97" s="223"/>
      <c r="AV97" s="223"/>
      <c r="BB97" s="251"/>
      <c r="BC97" s="251"/>
      <c r="BD97" s="251"/>
      <c r="BE97" s="251"/>
      <c r="BF97" s="251"/>
      <c r="BG97" s="223"/>
      <c r="BH97" s="251"/>
      <c r="BI97" s="223"/>
      <c r="BJ97" s="223"/>
    </row>
    <row r="98" spans="1:62" s="217" customFormat="1" ht="31.5" hidden="1" customHeight="1">
      <c r="A98" s="218"/>
      <c r="B98" s="275">
        <v>9</v>
      </c>
      <c r="C98" s="285" t="s">
        <v>1578</v>
      </c>
      <c r="D98" s="274"/>
      <c r="E98" s="530"/>
      <c r="F98" s="495"/>
      <c r="G98" s="495"/>
      <c r="H98" s="496"/>
      <c r="I98" s="275"/>
      <c r="J98" s="276"/>
      <c r="K98" s="286"/>
      <c r="L98" s="287"/>
      <c r="M98" s="528">
        <f t="shared" si="0"/>
        <v>0</v>
      </c>
      <c r="N98" s="529"/>
      <c r="O98" s="529"/>
      <c r="P98" s="529"/>
      <c r="Q98" s="277"/>
      <c r="R98" s="218"/>
      <c r="S98" s="278"/>
      <c r="T98" s="279"/>
      <c r="W98" s="280"/>
      <c r="X98" s="280"/>
      <c r="Y98" s="280"/>
      <c r="Z98" s="281"/>
      <c r="AO98" s="223"/>
      <c r="AQ98" s="223"/>
      <c r="AR98" s="223"/>
      <c r="AV98" s="223"/>
      <c r="BB98" s="251"/>
      <c r="BC98" s="251"/>
      <c r="BD98" s="251"/>
      <c r="BE98" s="251"/>
      <c r="BF98" s="251"/>
      <c r="BG98" s="223"/>
      <c r="BH98" s="251"/>
      <c r="BI98" s="223"/>
      <c r="BJ98" s="223"/>
    </row>
    <row r="99" spans="1:62" s="217" customFormat="1" ht="27.75" hidden="1" customHeight="1">
      <c r="A99" s="218"/>
      <c r="B99" s="275">
        <v>10</v>
      </c>
      <c r="C99" s="288" t="s">
        <v>1530</v>
      </c>
      <c r="D99" s="274"/>
      <c r="E99" s="530"/>
      <c r="F99" s="495"/>
      <c r="G99" s="495"/>
      <c r="H99" s="496"/>
      <c r="I99" s="275"/>
      <c r="J99" s="276"/>
      <c r="K99" s="286"/>
      <c r="L99" s="287"/>
      <c r="M99" s="528">
        <f t="shared" si="0"/>
        <v>0</v>
      </c>
      <c r="N99" s="529"/>
      <c r="O99" s="529"/>
      <c r="P99" s="529"/>
      <c r="Q99" s="277"/>
      <c r="R99" s="218"/>
      <c r="S99" s="278"/>
      <c r="T99" s="279"/>
      <c r="W99" s="280"/>
      <c r="X99" s="280"/>
      <c r="Y99" s="280"/>
      <c r="Z99" s="281"/>
      <c r="AO99" s="223"/>
      <c r="AQ99" s="223"/>
      <c r="AR99" s="223"/>
      <c r="AV99" s="223"/>
      <c r="BB99" s="251"/>
      <c r="BC99" s="251"/>
      <c r="BD99" s="251"/>
      <c r="BE99" s="251"/>
      <c r="BF99" s="251"/>
      <c r="BG99" s="223"/>
      <c r="BH99" s="251"/>
      <c r="BI99" s="223"/>
      <c r="BJ99" s="223"/>
    </row>
    <row r="100" spans="1:62" s="217" customFormat="1" ht="27.75" hidden="1" customHeight="1">
      <c r="A100" s="218"/>
      <c r="B100" s="275">
        <v>11</v>
      </c>
      <c r="C100" s="285" t="s">
        <v>1578</v>
      </c>
      <c r="D100" s="274"/>
      <c r="E100" s="530"/>
      <c r="F100" s="495"/>
      <c r="G100" s="495"/>
      <c r="H100" s="496"/>
      <c r="I100" s="275"/>
      <c r="J100" s="276"/>
      <c r="K100" s="286"/>
      <c r="L100" s="287"/>
      <c r="M100" s="528">
        <f t="shared" si="0"/>
        <v>0</v>
      </c>
      <c r="N100" s="529"/>
      <c r="O100" s="529"/>
      <c r="P100" s="529"/>
      <c r="Q100" s="277"/>
      <c r="R100" s="218"/>
      <c r="S100" s="278"/>
      <c r="T100" s="279"/>
      <c r="W100" s="280"/>
      <c r="X100" s="280"/>
      <c r="Y100" s="280"/>
      <c r="Z100" s="281"/>
      <c r="AO100" s="223"/>
      <c r="AQ100" s="223"/>
      <c r="AR100" s="223"/>
      <c r="AV100" s="223"/>
      <c r="BB100" s="251"/>
      <c r="BC100" s="251"/>
      <c r="BD100" s="251"/>
      <c r="BE100" s="251"/>
      <c r="BF100" s="251"/>
      <c r="BG100" s="223"/>
      <c r="BH100" s="251"/>
      <c r="BI100" s="223"/>
      <c r="BJ100" s="223"/>
    </row>
    <row r="101" spans="1:62" s="217" customFormat="1" ht="27.75" hidden="1" customHeight="1">
      <c r="A101" s="218"/>
      <c r="B101" s="275">
        <v>12</v>
      </c>
      <c r="C101" s="285" t="s">
        <v>1578</v>
      </c>
      <c r="D101" s="274"/>
      <c r="E101" s="530"/>
      <c r="F101" s="495"/>
      <c r="G101" s="495"/>
      <c r="H101" s="496"/>
      <c r="I101" s="275"/>
      <c r="J101" s="276"/>
      <c r="K101" s="286"/>
      <c r="L101" s="287"/>
      <c r="M101" s="528">
        <f>ROUND($K$92*$J$92,2)</f>
        <v>0</v>
      </c>
      <c r="N101" s="529"/>
      <c r="O101" s="529"/>
      <c r="P101" s="529"/>
      <c r="Q101" s="277"/>
      <c r="R101" s="218"/>
      <c r="S101" s="278"/>
      <c r="T101" s="279"/>
      <c r="W101" s="280"/>
      <c r="X101" s="280"/>
      <c r="Y101" s="280"/>
      <c r="Z101" s="281"/>
      <c r="AO101" s="223"/>
      <c r="AQ101" s="223"/>
      <c r="AR101" s="223"/>
      <c r="AV101" s="223"/>
      <c r="BB101" s="251"/>
      <c r="BC101" s="251"/>
      <c r="BD101" s="251"/>
      <c r="BE101" s="251"/>
      <c r="BF101" s="251"/>
      <c r="BG101" s="223"/>
      <c r="BH101" s="251"/>
      <c r="BI101" s="223"/>
      <c r="BJ101" s="223"/>
    </row>
    <row r="102" spans="1:62" s="217" customFormat="1" ht="27.75" hidden="1" customHeight="1">
      <c r="A102" s="218"/>
      <c r="B102" s="275">
        <v>13</v>
      </c>
      <c r="C102" s="285" t="s">
        <v>1578</v>
      </c>
      <c r="D102" s="274"/>
      <c r="E102" s="530"/>
      <c r="F102" s="495"/>
      <c r="G102" s="495"/>
      <c r="H102" s="496"/>
      <c r="I102" s="275"/>
      <c r="J102" s="276"/>
      <c r="K102" s="286"/>
      <c r="L102" s="287"/>
      <c r="M102" s="528">
        <f t="shared" si="0"/>
        <v>0</v>
      </c>
      <c r="N102" s="529"/>
      <c r="O102" s="529"/>
      <c r="P102" s="529"/>
      <c r="Q102" s="277"/>
      <c r="R102" s="218"/>
      <c r="S102" s="278"/>
      <c r="T102" s="279"/>
      <c r="W102" s="280"/>
      <c r="X102" s="280"/>
      <c r="Y102" s="280"/>
      <c r="Z102" s="281"/>
      <c r="AO102" s="223"/>
      <c r="AQ102" s="223"/>
      <c r="AR102" s="223"/>
      <c r="AV102" s="223"/>
      <c r="BB102" s="251"/>
      <c r="BC102" s="251"/>
      <c r="BD102" s="251"/>
      <c r="BE102" s="251"/>
      <c r="BF102" s="251"/>
      <c r="BG102" s="223"/>
      <c r="BH102" s="251"/>
      <c r="BI102" s="223"/>
      <c r="BJ102" s="223"/>
    </row>
    <row r="103" spans="1:62" s="217" customFormat="1" ht="27.75" hidden="1" customHeight="1">
      <c r="A103" s="218"/>
      <c r="B103" s="275">
        <v>14</v>
      </c>
      <c r="C103" s="285" t="s">
        <v>1578</v>
      </c>
      <c r="D103" s="274"/>
      <c r="E103" s="530"/>
      <c r="F103" s="495"/>
      <c r="G103" s="495"/>
      <c r="H103" s="496"/>
      <c r="I103" s="275"/>
      <c r="J103" s="276"/>
      <c r="K103" s="286"/>
      <c r="L103" s="287"/>
      <c r="M103" s="528">
        <f t="shared" si="0"/>
        <v>0</v>
      </c>
      <c r="N103" s="529"/>
      <c r="O103" s="529"/>
      <c r="P103" s="529"/>
      <c r="Q103" s="277"/>
      <c r="R103" s="218"/>
      <c r="S103" s="278"/>
      <c r="T103" s="279"/>
      <c r="W103" s="280"/>
      <c r="X103" s="280"/>
      <c r="Y103" s="280"/>
      <c r="Z103" s="281"/>
      <c r="AO103" s="223"/>
      <c r="AQ103" s="223"/>
      <c r="AR103" s="223"/>
      <c r="AV103" s="223"/>
      <c r="BB103" s="251"/>
      <c r="BC103" s="251"/>
      <c r="BD103" s="251"/>
      <c r="BE103" s="251"/>
      <c r="BF103" s="251"/>
      <c r="BG103" s="223"/>
      <c r="BH103" s="251"/>
      <c r="BI103" s="223"/>
      <c r="BJ103" s="223"/>
    </row>
    <row r="104" spans="1:62" s="217" customFormat="1" ht="27.75" hidden="1" customHeight="1">
      <c r="A104" s="218"/>
      <c r="B104" s="275">
        <v>15</v>
      </c>
      <c r="C104" s="285" t="s">
        <v>1578</v>
      </c>
      <c r="D104" s="274"/>
      <c r="E104" s="530"/>
      <c r="F104" s="495"/>
      <c r="G104" s="495"/>
      <c r="H104" s="496"/>
      <c r="I104" s="275"/>
      <c r="J104" s="276"/>
      <c r="K104" s="286"/>
      <c r="L104" s="287"/>
      <c r="M104" s="528">
        <f t="shared" si="0"/>
        <v>0</v>
      </c>
      <c r="N104" s="529"/>
      <c r="O104" s="529"/>
      <c r="P104" s="529"/>
      <c r="Q104" s="277"/>
      <c r="R104" s="218"/>
      <c r="S104" s="278"/>
      <c r="T104" s="279"/>
      <c r="W104" s="280"/>
      <c r="X104" s="280"/>
      <c r="Y104" s="280"/>
      <c r="Z104" s="281"/>
      <c r="AO104" s="223"/>
      <c r="AQ104" s="223"/>
      <c r="AR104" s="223"/>
      <c r="AV104" s="223"/>
      <c r="BB104" s="251"/>
      <c r="BC104" s="251"/>
      <c r="BD104" s="251"/>
      <c r="BE104" s="251"/>
      <c r="BF104" s="251"/>
      <c r="BG104" s="223"/>
      <c r="BH104" s="251"/>
      <c r="BI104" s="223"/>
      <c r="BJ104" s="223"/>
    </row>
    <row r="105" spans="1:62" s="217" customFormat="1" ht="27.75" hidden="1" customHeight="1">
      <c r="A105" s="218"/>
      <c r="B105" s="275">
        <v>16</v>
      </c>
      <c r="C105" s="285" t="s">
        <v>1578</v>
      </c>
      <c r="D105" s="274"/>
      <c r="E105" s="530"/>
      <c r="F105" s="495"/>
      <c r="G105" s="495"/>
      <c r="H105" s="496"/>
      <c r="I105" s="275"/>
      <c r="J105" s="276"/>
      <c r="K105" s="286"/>
      <c r="L105" s="287"/>
      <c r="M105" s="528">
        <f t="shared" si="0"/>
        <v>0</v>
      </c>
      <c r="N105" s="529"/>
      <c r="O105" s="529"/>
      <c r="P105" s="529"/>
      <c r="Q105" s="277"/>
      <c r="R105" s="218"/>
      <c r="S105" s="278"/>
      <c r="T105" s="279"/>
      <c r="W105" s="280"/>
      <c r="X105" s="280"/>
      <c r="Y105" s="280"/>
      <c r="Z105" s="281"/>
      <c r="AO105" s="223"/>
      <c r="AQ105" s="223"/>
      <c r="AR105" s="223"/>
      <c r="AV105" s="223"/>
      <c r="BB105" s="251"/>
      <c r="BC105" s="251"/>
      <c r="BD105" s="251"/>
      <c r="BE105" s="251"/>
      <c r="BF105" s="251"/>
      <c r="BG105" s="223"/>
      <c r="BH105" s="251"/>
      <c r="BI105" s="223"/>
      <c r="BJ105" s="223"/>
    </row>
    <row r="106" spans="1:62" s="217" customFormat="1" ht="27.75" hidden="1" customHeight="1">
      <c r="A106" s="218"/>
      <c r="B106" s="275">
        <v>17</v>
      </c>
      <c r="C106" s="285" t="s">
        <v>1578</v>
      </c>
      <c r="D106" s="274"/>
      <c r="E106" s="530"/>
      <c r="F106" s="495"/>
      <c r="G106" s="495"/>
      <c r="H106" s="496"/>
      <c r="I106" s="275"/>
      <c r="J106" s="276"/>
      <c r="K106" s="286"/>
      <c r="L106" s="287"/>
      <c r="M106" s="528">
        <f t="shared" si="0"/>
        <v>0</v>
      </c>
      <c r="N106" s="529"/>
      <c r="O106" s="529"/>
      <c r="P106" s="529"/>
      <c r="Q106" s="277"/>
      <c r="R106" s="218"/>
      <c r="S106" s="278"/>
      <c r="T106" s="279"/>
      <c r="W106" s="280"/>
      <c r="X106" s="280"/>
      <c r="Y106" s="280"/>
      <c r="Z106" s="281"/>
      <c r="AO106" s="223"/>
      <c r="AQ106" s="223"/>
      <c r="AR106" s="223"/>
      <c r="AV106" s="223"/>
      <c r="BB106" s="251"/>
      <c r="BC106" s="251"/>
      <c r="BD106" s="251"/>
      <c r="BE106" s="251"/>
      <c r="BF106" s="251"/>
      <c r="BG106" s="223"/>
      <c r="BH106" s="251"/>
      <c r="BI106" s="223"/>
      <c r="BJ106" s="223"/>
    </row>
    <row r="107" spans="1:62" s="217" customFormat="1" ht="27.75" hidden="1" customHeight="1">
      <c r="A107" s="218"/>
      <c r="B107" s="275">
        <v>18</v>
      </c>
      <c r="C107" s="285" t="s">
        <v>1578</v>
      </c>
      <c r="D107" s="274"/>
      <c r="E107" s="530"/>
      <c r="F107" s="495"/>
      <c r="G107" s="495"/>
      <c r="H107" s="496"/>
      <c r="I107" s="275"/>
      <c r="J107" s="276"/>
      <c r="K107" s="286"/>
      <c r="L107" s="287"/>
      <c r="M107" s="528">
        <f>ROUND($K$92*$J$92,2)</f>
        <v>0</v>
      </c>
      <c r="N107" s="529"/>
      <c r="O107" s="529"/>
      <c r="P107" s="529"/>
      <c r="Q107" s="277"/>
      <c r="R107" s="218"/>
      <c r="S107" s="278"/>
      <c r="T107" s="279"/>
      <c r="W107" s="280"/>
      <c r="X107" s="280"/>
      <c r="Y107" s="280"/>
      <c r="Z107" s="281"/>
      <c r="AO107" s="223"/>
      <c r="AQ107" s="223"/>
      <c r="AR107" s="223"/>
      <c r="AV107" s="223"/>
      <c r="BB107" s="251"/>
      <c r="BC107" s="251"/>
      <c r="BD107" s="251"/>
      <c r="BE107" s="251"/>
      <c r="BF107" s="251"/>
      <c r="BG107" s="223"/>
      <c r="BH107" s="251"/>
      <c r="BI107" s="223"/>
      <c r="BJ107" s="223"/>
    </row>
    <row r="108" spans="1:62" s="217" customFormat="1" ht="18.75" hidden="1" customHeight="1">
      <c r="A108" s="218"/>
      <c r="B108" s="275">
        <v>19</v>
      </c>
      <c r="C108" s="285" t="s">
        <v>1578</v>
      </c>
      <c r="D108" s="274"/>
      <c r="E108" s="530"/>
      <c r="F108" s="495"/>
      <c r="G108" s="495"/>
      <c r="H108" s="496"/>
      <c r="I108" s="275"/>
      <c r="J108" s="276"/>
      <c r="K108" s="286"/>
      <c r="L108" s="287"/>
      <c r="M108" s="528">
        <f t="shared" si="0"/>
        <v>0</v>
      </c>
      <c r="N108" s="529"/>
      <c r="O108" s="529"/>
      <c r="P108" s="529"/>
      <c r="Q108" s="277"/>
      <c r="R108" s="218"/>
      <c r="S108" s="278"/>
      <c r="T108" s="279"/>
      <c r="W108" s="280"/>
      <c r="X108" s="280"/>
      <c r="Y108" s="280"/>
      <c r="Z108" s="281"/>
      <c r="AO108" s="223"/>
      <c r="AQ108" s="223"/>
      <c r="AR108" s="223"/>
      <c r="AV108" s="223"/>
      <c r="BB108" s="251"/>
      <c r="BC108" s="251"/>
      <c r="BD108" s="251"/>
      <c r="BE108" s="251"/>
      <c r="BF108" s="251"/>
      <c r="BG108" s="223"/>
      <c r="BH108" s="251"/>
      <c r="BI108" s="223"/>
      <c r="BJ108" s="223"/>
    </row>
    <row r="109" spans="1:62" s="217" customFormat="1" ht="18" hidden="1" customHeight="1">
      <c r="A109" s="218"/>
      <c r="B109" s="275">
        <v>20</v>
      </c>
      <c r="C109" s="285" t="s">
        <v>1578</v>
      </c>
      <c r="D109" s="274"/>
      <c r="E109" s="530"/>
      <c r="F109" s="495"/>
      <c r="G109" s="495"/>
      <c r="H109" s="496"/>
      <c r="I109" s="275"/>
      <c r="J109" s="276"/>
      <c r="K109" s="286"/>
      <c r="L109" s="287"/>
      <c r="M109" s="528">
        <f t="shared" si="0"/>
        <v>0</v>
      </c>
      <c r="N109" s="529"/>
      <c r="O109" s="529"/>
      <c r="P109" s="529"/>
      <c r="Q109" s="277"/>
      <c r="R109" s="218"/>
      <c r="S109" s="278"/>
      <c r="T109" s="279"/>
      <c r="W109" s="280"/>
      <c r="X109" s="280"/>
      <c r="Y109" s="280"/>
      <c r="Z109" s="281"/>
      <c r="AO109" s="223"/>
      <c r="AQ109" s="223"/>
      <c r="AR109" s="223"/>
      <c r="AV109" s="223"/>
      <c r="BB109" s="251"/>
      <c r="BC109" s="251"/>
      <c r="BD109" s="251"/>
      <c r="BE109" s="251"/>
      <c r="BF109" s="251"/>
      <c r="BG109" s="223"/>
      <c r="BH109" s="251"/>
      <c r="BI109" s="223"/>
      <c r="BJ109" s="223"/>
    </row>
    <row r="110" spans="1:62" s="217" customFormat="1" ht="27.75" hidden="1" customHeight="1">
      <c r="A110" s="218"/>
      <c r="B110" s="275"/>
      <c r="C110" s="275"/>
      <c r="D110" s="274"/>
      <c r="E110" s="530"/>
      <c r="F110" s="495"/>
      <c r="G110" s="495"/>
      <c r="H110" s="496"/>
      <c r="I110" s="275"/>
      <c r="J110" s="276"/>
      <c r="K110" s="286"/>
      <c r="L110" s="287"/>
      <c r="M110" s="528">
        <f t="shared" si="0"/>
        <v>0</v>
      </c>
      <c r="N110" s="529"/>
      <c r="O110" s="529"/>
      <c r="P110" s="529"/>
      <c r="Q110" s="277"/>
      <c r="R110" s="218"/>
      <c r="S110" s="278"/>
      <c r="T110" s="279"/>
      <c r="W110" s="280"/>
      <c r="X110" s="280"/>
      <c r="Y110" s="280"/>
      <c r="Z110" s="281"/>
      <c r="AO110" s="223"/>
      <c r="AQ110" s="223"/>
      <c r="AR110" s="223"/>
      <c r="AV110" s="223"/>
      <c r="BB110" s="251"/>
      <c r="BC110" s="251"/>
      <c r="BD110" s="251"/>
      <c r="BE110" s="251"/>
      <c r="BF110" s="251"/>
      <c r="BG110" s="223"/>
      <c r="BH110" s="251"/>
      <c r="BI110" s="223"/>
      <c r="BJ110" s="223"/>
    </row>
    <row r="111" spans="1:62" s="217" customFormat="1" ht="24" hidden="1" customHeight="1">
      <c r="A111" s="218"/>
      <c r="B111" s="275"/>
      <c r="C111" s="275"/>
      <c r="D111" s="274"/>
      <c r="E111" s="530"/>
      <c r="F111" s="495"/>
      <c r="G111" s="495"/>
      <c r="H111" s="496"/>
      <c r="I111" s="275"/>
      <c r="J111" s="276"/>
      <c r="K111" s="286"/>
      <c r="L111" s="287"/>
      <c r="M111" s="528">
        <f t="shared" si="0"/>
        <v>0</v>
      </c>
      <c r="N111" s="529"/>
      <c r="O111" s="529"/>
      <c r="P111" s="529"/>
      <c r="Q111" s="277"/>
      <c r="R111" s="218"/>
      <c r="S111" s="278"/>
      <c r="T111" s="279"/>
      <c r="W111" s="280"/>
      <c r="X111" s="280"/>
      <c r="Y111" s="280"/>
      <c r="Z111" s="281"/>
      <c r="AO111" s="223"/>
      <c r="AQ111" s="223"/>
      <c r="AR111" s="223"/>
      <c r="AV111" s="223"/>
      <c r="BB111" s="251"/>
      <c r="BC111" s="251"/>
      <c r="BD111" s="251"/>
      <c r="BE111" s="251"/>
      <c r="BF111" s="251"/>
      <c r="BG111" s="223"/>
      <c r="BH111" s="251"/>
      <c r="BI111" s="223"/>
      <c r="BJ111" s="223"/>
    </row>
    <row r="112" spans="1:62" s="217" customFormat="1" ht="17.25" hidden="1" customHeight="1">
      <c r="A112" s="218"/>
      <c r="B112" s="275"/>
      <c r="C112" s="275"/>
      <c r="D112" s="274"/>
      <c r="E112" s="530"/>
      <c r="F112" s="495"/>
      <c r="G112" s="495"/>
      <c r="H112" s="496"/>
      <c r="I112" s="275"/>
      <c r="J112" s="276"/>
      <c r="K112" s="286"/>
      <c r="L112" s="287"/>
      <c r="M112" s="528">
        <f t="shared" si="0"/>
        <v>0</v>
      </c>
      <c r="N112" s="529"/>
      <c r="O112" s="529"/>
      <c r="P112" s="529"/>
      <c r="Q112" s="277"/>
      <c r="R112" s="218"/>
      <c r="S112" s="278"/>
      <c r="T112" s="279"/>
      <c r="W112" s="280"/>
      <c r="X112" s="280"/>
      <c r="Y112" s="280"/>
      <c r="Z112" s="281"/>
      <c r="AO112" s="223"/>
      <c r="AQ112" s="223"/>
      <c r="AR112" s="223"/>
      <c r="AV112" s="223"/>
      <c r="BB112" s="251"/>
      <c r="BC112" s="251"/>
      <c r="BD112" s="251"/>
      <c r="BE112" s="251"/>
      <c r="BF112" s="251"/>
      <c r="BG112" s="223"/>
      <c r="BH112" s="251"/>
      <c r="BI112" s="223"/>
      <c r="BJ112" s="223"/>
    </row>
    <row r="113" spans="1:62" s="217" customFormat="1" ht="17.25" hidden="1" customHeight="1">
      <c r="A113" s="218"/>
      <c r="B113" s="275"/>
      <c r="C113" s="275"/>
      <c r="D113" s="274"/>
      <c r="E113" s="530"/>
      <c r="F113" s="495"/>
      <c r="G113" s="495"/>
      <c r="H113" s="496"/>
      <c r="I113" s="275"/>
      <c r="J113" s="276"/>
      <c r="K113" s="286"/>
      <c r="L113" s="287"/>
      <c r="M113" s="528">
        <f t="shared" si="0"/>
        <v>0</v>
      </c>
      <c r="N113" s="529"/>
      <c r="O113" s="529"/>
      <c r="P113" s="529"/>
      <c r="Q113" s="277"/>
      <c r="R113" s="218"/>
      <c r="S113" s="278"/>
      <c r="T113" s="279"/>
      <c r="W113" s="280"/>
      <c r="X113" s="280"/>
      <c r="Y113" s="280"/>
      <c r="Z113" s="281"/>
      <c r="AO113" s="223"/>
      <c r="AQ113" s="223"/>
      <c r="AR113" s="223"/>
      <c r="AV113" s="223"/>
      <c r="BB113" s="251"/>
      <c r="BC113" s="251"/>
      <c r="BD113" s="251"/>
      <c r="BE113" s="251"/>
      <c r="BF113" s="251"/>
      <c r="BG113" s="223"/>
      <c r="BH113" s="251"/>
      <c r="BI113" s="223"/>
      <c r="BJ113" s="223"/>
    </row>
    <row r="114" spans="1:62" s="217" customFormat="1" ht="17.25" hidden="1" customHeight="1">
      <c r="A114" s="218"/>
      <c r="B114" s="275"/>
      <c r="C114" s="275"/>
      <c r="D114" s="274"/>
      <c r="E114" s="530"/>
      <c r="F114" s="495"/>
      <c r="G114" s="495"/>
      <c r="H114" s="496"/>
      <c r="I114" s="275"/>
      <c r="J114" s="276"/>
      <c r="K114" s="286"/>
      <c r="L114" s="287"/>
      <c r="M114" s="528">
        <f t="shared" si="0"/>
        <v>0</v>
      </c>
      <c r="N114" s="529"/>
      <c r="O114" s="529"/>
      <c r="P114" s="529"/>
      <c r="Q114" s="277"/>
      <c r="R114" s="218"/>
      <c r="S114" s="278"/>
      <c r="T114" s="279"/>
      <c r="W114" s="280"/>
      <c r="X114" s="280"/>
      <c r="Y114" s="280"/>
      <c r="Z114" s="281"/>
      <c r="AO114" s="223"/>
      <c r="AQ114" s="223"/>
      <c r="AR114" s="223"/>
      <c r="AV114" s="223"/>
      <c r="BB114" s="251"/>
      <c r="BC114" s="251"/>
      <c r="BD114" s="251"/>
      <c r="BE114" s="251"/>
      <c r="BF114" s="251"/>
      <c r="BG114" s="223"/>
      <c r="BH114" s="251"/>
      <c r="BI114" s="223"/>
      <c r="BJ114" s="223"/>
    </row>
    <row r="115" spans="1:62" s="217" customFormat="1" ht="16.5" hidden="1" customHeight="1">
      <c r="A115" s="218"/>
      <c r="B115" s="275"/>
      <c r="C115" s="275"/>
      <c r="D115" s="274"/>
      <c r="E115" s="530"/>
      <c r="F115" s="495"/>
      <c r="G115" s="495"/>
      <c r="H115" s="496"/>
      <c r="I115" s="275"/>
      <c r="J115" s="276"/>
      <c r="K115" s="286"/>
      <c r="L115" s="287"/>
      <c r="M115" s="528">
        <f>ROUND($K$92*$J$92,2)</f>
        <v>0</v>
      </c>
      <c r="N115" s="529"/>
      <c r="O115" s="529"/>
      <c r="P115" s="529"/>
      <c r="Q115" s="277"/>
      <c r="R115" s="218"/>
      <c r="S115" s="278"/>
      <c r="T115" s="279"/>
      <c r="W115" s="280"/>
      <c r="X115" s="280"/>
      <c r="Y115" s="280"/>
      <c r="Z115" s="281"/>
      <c r="AO115" s="223"/>
      <c r="AQ115" s="223"/>
      <c r="AR115" s="223"/>
      <c r="AV115" s="223"/>
      <c r="BB115" s="251"/>
      <c r="BC115" s="251"/>
      <c r="BD115" s="251"/>
      <c r="BE115" s="251"/>
      <c r="BF115" s="251"/>
      <c r="BG115" s="223"/>
      <c r="BH115" s="251"/>
      <c r="BI115" s="223"/>
      <c r="BJ115" s="223"/>
    </row>
    <row r="116" spans="1:62" s="217" customFormat="1" ht="16.5" hidden="1" customHeight="1">
      <c r="A116" s="218"/>
      <c r="B116" s="275"/>
      <c r="C116" s="275"/>
      <c r="D116" s="274"/>
      <c r="E116" s="530"/>
      <c r="F116" s="495"/>
      <c r="G116" s="495"/>
      <c r="H116" s="496"/>
      <c r="I116" s="275"/>
      <c r="J116" s="276"/>
      <c r="K116" s="286"/>
      <c r="L116" s="287"/>
      <c r="M116" s="528">
        <f t="shared" si="0"/>
        <v>0</v>
      </c>
      <c r="N116" s="529"/>
      <c r="O116" s="529"/>
      <c r="P116" s="529"/>
      <c r="Q116" s="277"/>
      <c r="R116" s="218"/>
      <c r="S116" s="278"/>
      <c r="T116" s="279"/>
      <c r="W116" s="280"/>
      <c r="X116" s="280"/>
      <c r="Y116" s="280"/>
      <c r="Z116" s="281"/>
      <c r="AO116" s="223"/>
      <c r="AQ116" s="223"/>
      <c r="AR116" s="223"/>
      <c r="AV116" s="223"/>
      <c r="BB116" s="251"/>
      <c r="BC116" s="251"/>
      <c r="BD116" s="251"/>
      <c r="BE116" s="251"/>
      <c r="BF116" s="251"/>
      <c r="BG116" s="223"/>
      <c r="BH116" s="251"/>
      <c r="BI116" s="223"/>
      <c r="BJ116" s="223"/>
    </row>
    <row r="117" spans="1:62" s="217" customFormat="1" ht="17.25" hidden="1" customHeight="1">
      <c r="A117" s="218"/>
      <c r="B117" s="275"/>
      <c r="C117" s="275"/>
      <c r="D117" s="274"/>
      <c r="E117" s="530"/>
      <c r="F117" s="495"/>
      <c r="G117" s="495"/>
      <c r="H117" s="496"/>
      <c r="I117" s="275"/>
      <c r="J117" s="276"/>
      <c r="K117" s="286"/>
      <c r="L117" s="287"/>
      <c r="M117" s="528">
        <f t="shared" si="0"/>
        <v>0</v>
      </c>
      <c r="N117" s="529"/>
      <c r="O117" s="529"/>
      <c r="P117" s="529"/>
      <c r="Q117" s="277"/>
      <c r="R117" s="218"/>
      <c r="S117" s="278"/>
      <c r="T117" s="279"/>
      <c r="W117" s="280"/>
      <c r="X117" s="280"/>
      <c r="Y117" s="280"/>
      <c r="Z117" s="281"/>
      <c r="AO117" s="223"/>
      <c r="AQ117" s="223"/>
      <c r="AR117" s="223"/>
      <c r="AV117" s="223"/>
      <c r="BB117" s="251"/>
      <c r="BC117" s="251"/>
      <c r="BD117" s="251"/>
      <c r="BE117" s="251"/>
      <c r="BF117" s="251"/>
      <c r="BG117" s="223"/>
      <c r="BH117" s="251"/>
      <c r="BI117" s="223"/>
      <c r="BJ117" s="223"/>
    </row>
    <row r="118" spans="1:62" s="217" customFormat="1" ht="15.75" hidden="1" customHeight="1">
      <c r="A118" s="218"/>
      <c r="B118" s="275"/>
      <c r="C118" s="275"/>
      <c r="D118" s="274"/>
      <c r="E118" s="510"/>
      <c r="F118" s="529"/>
      <c r="G118" s="529"/>
      <c r="H118" s="529"/>
      <c r="I118" s="275"/>
      <c r="J118" s="276"/>
      <c r="K118" s="573"/>
      <c r="L118" s="529"/>
      <c r="M118" s="528">
        <f>ROUND($K$118*$J$118,2)</f>
        <v>0</v>
      </c>
      <c r="N118" s="529"/>
      <c r="O118" s="529"/>
      <c r="P118" s="529"/>
      <c r="Q118" s="277"/>
      <c r="R118" s="218"/>
      <c r="S118" s="278"/>
      <c r="T118" s="279" t="s">
        <v>1515</v>
      </c>
      <c r="W118" s="280">
        <v>1.0800000000000001E-2</v>
      </c>
      <c r="X118" s="280">
        <f>$W$118*$J$118</f>
        <v>0</v>
      </c>
      <c r="Y118" s="280">
        <v>0</v>
      </c>
      <c r="Z118" s="281">
        <f>$Y$118*$J$118</f>
        <v>0</v>
      </c>
      <c r="AO118" s="223" t="s">
        <v>1654</v>
      </c>
      <c r="AQ118" s="223" t="s">
        <v>1651</v>
      </c>
      <c r="AR118" s="223" t="s">
        <v>1536</v>
      </c>
      <c r="AV118" s="223" t="s">
        <v>1577</v>
      </c>
      <c r="BB118" s="251">
        <f>IF($T$118="základní",$M$118,0)</f>
        <v>0</v>
      </c>
      <c r="BC118" s="251">
        <f>IF($T$118="snížená",$M$118,0)</f>
        <v>0</v>
      </c>
      <c r="BD118" s="251">
        <f>IF($T$118="zákl. přenesená",$M$118,0)</f>
        <v>0</v>
      </c>
      <c r="BE118" s="251">
        <f>IF($T$118="sníž. přenesená",$M$118,0)</f>
        <v>0</v>
      </c>
      <c r="BF118" s="251">
        <f>IF($T$118="nulová",$M$118,0)</f>
        <v>0</v>
      </c>
      <c r="BG118" s="223" t="s">
        <v>1501</v>
      </c>
      <c r="BH118" s="251">
        <f>ROUND($K$118*$J$118,2)</f>
        <v>0</v>
      </c>
      <c r="BI118" s="223" t="s">
        <v>1582</v>
      </c>
      <c r="BJ118" s="223" t="s">
        <v>1764</v>
      </c>
    </row>
    <row r="119" spans="1:62" s="217" customFormat="1" ht="15.75" hidden="1" customHeight="1">
      <c r="A119" s="218"/>
      <c r="B119" s="275"/>
      <c r="C119" s="275"/>
      <c r="D119" s="274"/>
      <c r="E119" s="510"/>
      <c r="F119" s="529"/>
      <c r="G119" s="529"/>
      <c r="H119" s="529"/>
      <c r="I119" s="275"/>
      <c r="J119" s="276"/>
      <c r="K119" s="578"/>
      <c r="L119" s="579"/>
      <c r="M119" s="528">
        <f>ROUND($K$118*$J$118,2)</f>
        <v>0</v>
      </c>
      <c r="N119" s="529"/>
      <c r="O119" s="529"/>
      <c r="P119" s="529"/>
      <c r="Q119" s="277"/>
      <c r="R119" s="218"/>
      <c r="S119" s="278"/>
      <c r="T119" s="279"/>
      <c r="W119" s="280"/>
      <c r="X119" s="280"/>
      <c r="Y119" s="280"/>
      <c r="Z119" s="281"/>
      <c r="AO119" s="223"/>
      <c r="AQ119" s="223"/>
      <c r="AR119" s="223"/>
      <c r="AV119" s="223"/>
      <c r="BB119" s="251"/>
      <c r="BC119" s="251"/>
      <c r="BD119" s="251"/>
      <c r="BE119" s="251"/>
      <c r="BF119" s="251"/>
      <c r="BG119" s="223"/>
      <c r="BH119" s="251"/>
      <c r="BI119" s="223"/>
      <c r="BJ119" s="223"/>
    </row>
    <row r="120" spans="1:62" s="217" customFormat="1" ht="15.75" hidden="1" customHeight="1">
      <c r="A120" s="218"/>
      <c r="B120" s="275"/>
      <c r="C120" s="275"/>
      <c r="D120" s="274"/>
      <c r="E120" s="530"/>
      <c r="F120" s="495"/>
      <c r="G120" s="495"/>
      <c r="H120" s="496"/>
      <c r="I120" s="275"/>
      <c r="J120" s="276"/>
      <c r="K120" s="578"/>
      <c r="L120" s="579"/>
      <c r="M120" s="528">
        <f t="shared" ref="M120:M158" si="1">ROUND($K$118*$J$118,2)</f>
        <v>0</v>
      </c>
      <c r="N120" s="529"/>
      <c r="O120" s="529"/>
      <c r="P120" s="529"/>
      <c r="Q120" s="277"/>
      <c r="R120" s="218"/>
      <c r="S120" s="278"/>
      <c r="T120" s="279"/>
      <c r="W120" s="280"/>
      <c r="X120" s="280"/>
      <c r="Y120" s="280"/>
      <c r="Z120" s="281"/>
      <c r="AO120" s="223"/>
      <c r="AQ120" s="223"/>
      <c r="AR120" s="223"/>
      <c r="AV120" s="223"/>
      <c r="BB120" s="251"/>
      <c r="BC120" s="251"/>
      <c r="BD120" s="251"/>
      <c r="BE120" s="251"/>
      <c r="BF120" s="251"/>
      <c r="BG120" s="223"/>
      <c r="BH120" s="251"/>
      <c r="BI120" s="223"/>
      <c r="BJ120" s="223"/>
    </row>
    <row r="121" spans="1:62" s="217" customFormat="1" ht="15.75" hidden="1" customHeight="1">
      <c r="A121" s="218"/>
      <c r="B121" s="275"/>
      <c r="C121" s="275"/>
      <c r="D121" s="274"/>
      <c r="E121" s="530"/>
      <c r="F121" s="495"/>
      <c r="G121" s="495"/>
      <c r="H121" s="496"/>
      <c r="I121" s="275"/>
      <c r="J121" s="276"/>
      <c r="K121" s="286"/>
      <c r="L121" s="287"/>
      <c r="M121" s="528">
        <f t="shared" si="1"/>
        <v>0</v>
      </c>
      <c r="N121" s="529"/>
      <c r="O121" s="529"/>
      <c r="P121" s="529"/>
      <c r="Q121" s="277"/>
      <c r="R121" s="218"/>
      <c r="S121" s="278"/>
      <c r="T121" s="279"/>
      <c r="W121" s="280"/>
      <c r="X121" s="280"/>
      <c r="Y121" s="280"/>
      <c r="Z121" s="281"/>
      <c r="AO121" s="223"/>
      <c r="AQ121" s="223"/>
      <c r="AR121" s="223"/>
      <c r="AV121" s="223"/>
      <c r="BB121" s="251"/>
      <c r="BC121" s="251"/>
      <c r="BD121" s="251"/>
      <c r="BE121" s="251"/>
      <c r="BF121" s="251"/>
      <c r="BG121" s="223"/>
      <c r="BH121" s="251"/>
      <c r="BI121" s="223"/>
      <c r="BJ121" s="223"/>
    </row>
    <row r="122" spans="1:62" s="217" customFormat="1" ht="15.75" hidden="1" customHeight="1">
      <c r="A122" s="218"/>
      <c r="B122" s="275"/>
      <c r="C122" s="275"/>
      <c r="D122" s="274"/>
      <c r="E122" s="530"/>
      <c r="F122" s="495"/>
      <c r="G122" s="495"/>
      <c r="H122" s="496"/>
      <c r="I122" s="275"/>
      <c r="J122" s="276"/>
      <c r="K122" s="578"/>
      <c r="L122" s="579"/>
      <c r="M122" s="528">
        <f t="shared" si="1"/>
        <v>0</v>
      </c>
      <c r="N122" s="529"/>
      <c r="O122" s="529"/>
      <c r="P122" s="529"/>
      <c r="Q122" s="277"/>
      <c r="R122" s="218"/>
      <c r="S122" s="278"/>
      <c r="T122" s="279"/>
      <c r="W122" s="280"/>
      <c r="X122" s="280"/>
      <c r="Y122" s="280"/>
      <c r="Z122" s="281"/>
      <c r="AO122" s="223"/>
      <c r="AQ122" s="223"/>
      <c r="AR122" s="223"/>
      <c r="AV122" s="223"/>
      <c r="BB122" s="251"/>
      <c r="BC122" s="251"/>
      <c r="BD122" s="251"/>
      <c r="BE122" s="251"/>
      <c r="BF122" s="251"/>
      <c r="BG122" s="223"/>
      <c r="BH122" s="251"/>
      <c r="BI122" s="223"/>
      <c r="BJ122" s="223"/>
    </row>
    <row r="123" spans="1:62" s="217" customFormat="1" ht="15.75" hidden="1" customHeight="1">
      <c r="A123" s="218"/>
      <c r="B123" s="275"/>
      <c r="C123" s="275"/>
      <c r="D123" s="274"/>
      <c r="E123" s="530"/>
      <c r="F123" s="495"/>
      <c r="G123" s="495"/>
      <c r="H123" s="496"/>
      <c r="I123" s="275"/>
      <c r="J123" s="276"/>
      <c r="K123" s="286"/>
      <c r="L123" s="287"/>
      <c r="M123" s="528">
        <f t="shared" si="1"/>
        <v>0</v>
      </c>
      <c r="N123" s="529"/>
      <c r="O123" s="529"/>
      <c r="P123" s="529"/>
      <c r="Q123" s="277"/>
      <c r="R123" s="218"/>
      <c r="S123" s="278"/>
      <c r="T123" s="279"/>
      <c r="W123" s="280"/>
      <c r="X123" s="280"/>
      <c r="Y123" s="280"/>
      <c r="Z123" s="281"/>
      <c r="AO123" s="223"/>
      <c r="AQ123" s="223"/>
      <c r="AR123" s="223"/>
      <c r="AV123" s="223"/>
      <c r="BB123" s="251"/>
      <c r="BC123" s="251"/>
      <c r="BD123" s="251"/>
      <c r="BE123" s="251"/>
      <c r="BF123" s="251"/>
      <c r="BG123" s="223"/>
      <c r="BH123" s="251"/>
      <c r="BI123" s="223"/>
      <c r="BJ123" s="223"/>
    </row>
    <row r="124" spans="1:62" s="217" customFormat="1" ht="15.75" hidden="1" customHeight="1">
      <c r="A124" s="218"/>
      <c r="B124" s="275"/>
      <c r="C124" s="275"/>
      <c r="D124" s="274"/>
      <c r="E124" s="533"/>
      <c r="F124" s="534"/>
      <c r="G124" s="534"/>
      <c r="H124" s="535"/>
      <c r="I124" s="275"/>
      <c r="J124" s="276"/>
      <c r="K124" s="286"/>
      <c r="L124" s="287"/>
      <c r="M124" s="528">
        <f t="shared" si="1"/>
        <v>0</v>
      </c>
      <c r="N124" s="529"/>
      <c r="O124" s="529"/>
      <c r="P124" s="529"/>
      <c r="Q124" s="277"/>
      <c r="R124" s="218"/>
      <c r="S124" s="278"/>
      <c r="T124" s="279"/>
      <c r="W124" s="280"/>
      <c r="X124" s="280"/>
      <c r="Y124" s="280"/>
      <c r="Z124" s="281"/>
      <c r="AO124" s="223"/>
      <c r="AQ124" s="223"/>
      <c r="AR124" s="223"/>
      <c r="AV124" s="223"/>
      <c r="BB124" s="251"/>
      <c r="BC124" s="251"/>
      <c r="BD124" s="251"/>
      <c r="BE124" s="251"/>
      <c r="BF124" s="251"/>
      <c r="BG124" s="223"/>
      <c r="BH124" s="251"/>
      <c r="BI124" s="223"/>
      <c r="BJ124" s="223"/>
    </row>
    <row r="125" spans="1:62" s="217" customFormat="1" ht="15.75" hidden="1" customHeight="1">
      <c r="A125" s="218"/>
      <c r="B125" s="275"/>
      <c r="C125" s="275"/>
      <c r="D125" s="274"/>
      <c r="E125" s="530"/>
      <c r="F125" s="495"/>
      <c r="G125" s="495"/>
      <c r="H125" s="496"/>
      <c r="I125" s="275"/>
      <c r="J125" s="276"/>
      <c r="K125" s="286"/>
      <c r="L125" s="287"/>
      <c r="M125" s="528">
        <f t="shared" si="1"/>
        <v>0</v>
      </c>
      <c r="N125" s="529"/>
      <c r="O125" s="529"/>
      <c r="P125" s="529"/>
      <c r="Q125" s="277"/>
      <c r="R125" s="218"/>
      <c r="S125" s="278"/>
      <c r="T125" s="279"/>
      <c r="W125" s="280"/>
      <c r="X125" s="280"/>
      <c r="Y125" s="280"/>
      <c r="Z125" s="281"/>
      <c r="AO125" s="223"/>
      <c r="AQ125" s="223"/>
      <c r="AR125" s="223"/>
      <c r="AV125" s="223"/>
      <c r="BB125" s="251"/>
      <c r="BC125" s="251"/>
      <c r="BD125" s="251"/>
      <c r="BE125" s="251"/>
      <c r="BF125" s="251"/>
      <c r="BG125" s="223"/>
      <c r="BH125" s="251"/>
      <c r="BI125" s="223"/>
      <c r="BJ125" s="223"/>
    </row>
    <row r="126" spans="1:62" s="217" customFormat="1" ht="15.75" hidden="1" customHeight="1">
      <c r="A126" s="218"/>
      <c r="B126" s="275"/>
      <c r="C126" s="275"/>
      <c r="D126" s="274"/>
      <c r="E126" s="530"/>
      <c r="F126" s="495"/>
      <c r="G126" s="495"/>
      <c r="H126" s="496"/>
      <c r="I126" s="275"/>
      <c r="J126" s="276"/>
      <c r="K126" s="578"/>
      <c r="L126" s="579"/>
      <c r="M126" s="528">
        <f t="shared" si="1"/>
        <v>0</v>
      </c>
      <c r="N126" s="529"/>
      <c r="O126" s="529"/>
      <c r="P126" s="529"/>
      <c r="Q126" s="277"/>
      <c r="R126" s="218"/>
      <c r="S126" s="278"/>
      <c r="T126" s="279"/>
      <c r="W126" s="280"/>
      <c r="X126" s="280"/>
      <c r="Y126" s="280"/>
      <c r="Z126" s="281"/>
      <c r="AO126" s="223"/>
      <c r="AQ126" s="223"/>
      <c r="AR126" s="223"/>
      <c r="AV126" s="223"/>
      <c r="BB126" s="251"/>
      <c r="BC126" s="251"/>
      <c r="BD126" s="251"/>
      <c r="BE126" s="251"/>
      <c r="BF126" s="251"/>
      <c r="BG126" s="223"/>
      <c r="BH126" s="251"/>
      <c r="BI126" s="223"/>
      <c r="BJ126" s="223"/>
    </row>
    <row r="127" spans="1:62" s="217" customFormat="1" ht="15.75" hidden="1" customHeight="1">
      <c r="A127" s="218"/>
      <c r="B127" s="275"/>
      <c r="C127" s="275"/>
      <c r="D127" s="274"/>
      <c r="E127" s="530"/>
      <c r="F127" s="495"/>
      <c r="G127" s="495"/>
      <c r="H127" s="496"/>
      <c r="I127" s="275"/>
      <c r="J127" s="276"/>
      <c r="K127" s="286"/>
      <c r="L127" s="287"/>
      <c r="M127" s="528">
        <f t="shared" si="1"/>
        <v>0</v>
      </c>
      <c r="N127" s="529"/>
      <c r="O127" s="529"/>
      <c r="P127" s="529"/>
      <c r="Q127" s="277"/>
      <c r="R127" s="218"/>
      <c r="S127" s="278"/>
      <c r="T127" s="279"/>
      <c r="W127" s="280"/>
      <c r="X127" s="280"/>
      <c r="Y127" s="280"/>
      <c r="Z127" s="281"/>
      <c r="AO127" s="223"/>
      <c r="AQ127" s="223"/>
      <c r="AR127" s="223"/>
      <c r="AV127" s="223"/>
      <c r="BB127" s="251"/>
      <c r="BC127" s="251"/>
      <c r="BD127" s="251"/>
      <c r="BE127" s="251"/>
      <c r="BF127" s="251"/>
      <c r="BG127" s="223"/>
      <c r="BH127" s="251"/>
      <c r="BI127" s="223"/>
      <c r="BJ127" s="223"/>
    </row>
    <row r="128" spans="1:62" s="217" customFormat="1" ht="15.75" hidden="1" customHeight="1">
      <c r="A128" s="218"/>
      <c r="B128" s="275"/>
      <c r="C128" s="275"/>
      <c r="D128" s="274"/>
      <c r="E128" s="530"/>
      <c r="F128" s="495"/>
      <c r="G128" s="495"/>
      <c r="H128" s="496"/>
      <c r="I128" s="275"/>
      <c r="J128" s="276"/>
      <c r="K128" s="286"/>
      <c r="L128" s="287"/>
      <c r="M128" s="528">
        <f t="shared" si="1"/>
        <v>0</v>
      </c>
      <c r="N128" s="529"/>
      <c r="O128" s="529"/>
      <c r="P128" s="529"/>
      <c r="Q128" s="277"/>
      <c r="R128" s="218"/>
      <c r="S128" s="278"/>
      <c r="T128" s="279"/>
      <c r="W128" s="280"/>
      <c r="X128" s="280"/>
      <c r="Y128" s="280"/>
      <c r="Z128" s="281"/>
      <c r="AO128" s="223"/>
      <c r="AQ128" s="223"/>
      <c r="AR128" s="223"/>
      <c r="AV128" s="223"/>
      <c r="BB128" s="251"/>
      <c r="BC128" s="251"/>
      <c r="BD128" s="251"/>
      <c r="BE128" s="251"/>
      <c r="BF128" s="251"/>
      <c r="BG128" s="223"/>
      <c r="BH128" s="251"/>
      <c r="BI128" s="223"/>
      <c r="BJ128" s="223"/>
    </row>
    <row r="129" spans="1:62" s="217" customFormat="1" ht="15.75" hidden="1" customHeight="1">
      <c r="A129" s="218"/>
      <c r="B129" s="275"/>
      <c r="C129" s="275"/>
      <c r="D129" s="274"/>
      <c r="E129" s="530"/>
      <c r="F129" s="495"/>
      <c r="G129" s="495"/>
      <c r="H129" s="496"/>
      <c r="I129" s="275"/>
      <c r="J129" s="276"/>
      <c r="K129" s="286"/>
      <c r="L129" s="287"/>
      <c r="M129" s="528">
        <f t="shared" si="1"/>
        <v>0</v>
      </c>
      <c r="N129" s="529"/>
      <c r="O129" s="529"/>
      <c r="P129" s="529"/>
      <c r="Q129" s="277"/>
      <c r="R129" s="218"/>
      <c r="S129" s="278"/>
      <c r="T129" s="279"/>
      <c r="W129" s="280"/>
      <c r="X129" s="280"/>
      <c r="Y129" s="280"/>
      <c r="Z129" s="281"/>
      <c r="AO129" s="223"/>
      <c r="AQ129" s="223"/>
      <c r="AR129" s="223"/>
      <c r="AV129" s="223"/>
      <c r="BB129" s="251"/>
      <c r="BC129" s="251"/>
      <c r="BD129" s="251"/>
      <c r="BE129" s="251"/>
      <c r="BF129" s="251"/>
      <c r="BG129" s="223"/>
      <c r="BH129" s="251"/>
      <c r="BI129" s="223"/>
      <c r="BJ129" s="223"/>
    </row>
    <row r="130" spans="1:62" s="217" customFormat="1" ht="15.75" hidden="1" customHeight="1">
      <c r="A130" s="218"/>
      <c r="B130" s="275"/>
      <c r="C130" s="275"/>
      <c r="D130" s="274"/>
      <c r="E130" s="530"/>
      <c r="F130" s="495"/>
      <c r="G130" s="495"/>
      <c r="H130" s="496"/>
      <c r="I130" s="275"/>
      <c r="J130" s="276"/>
      <c r="K130" s="578"/>
      <c r="L130" s="579"/>
      <c r="M130" s="528">
        <f t="shared" si="1"/>
        <v>0</v>
      </c>
      <c r="N130" s="529"/>
      <c r="O130" s="529"/>
      <c r="P130" s="529"/>
      <c r="Q130" s="277"/>
      <c r="R130" s="218"/>
      <c r="S130" s="278"/>
      <c r="T130" s="279"/>
      <c r="W130" s="280"/>
      <c r="X130" s="280"/>
      <c r="Y130" s="280"/>
      <c r="Z130" s="281"/>
      <c r="AO130" s="223"/>
      <c r="AQ130" s="223"/>
      <c r="AR130" s="223"/>
      <c r="AV130" s="223"/>
      <c r="BB130" s="251"/>
      <c r="BC130" s="251"/>
      <c r="BD130" s="251"/>
      <c r="BE130" s="251"/>
      <c r="BF130" s="251"/>
      <c r="BG130" s="223"/>
      <c r="BH130" s="251"/>
      <c r="BI130" s="223"/>
      <c r="BJ130" s="223"/>
    </row>
    <row r="131" spans="1:62" s="217" customFormat="1" ht="15.75" hidden="1" customHeight="1">
      <c r="A131" s="218"/>
      <c r="B131" s="275"/>
      <c r="C131" s="275"/>
      <c r="D131" s="274"/>
      <c r="E131" s="530"/>
      <c r="F131" s="495"/>
      <c r="G131" s="495"/>
      <c r="H131" s="496"/>
      <c r="I131" s="275"/>
      <c r="J131" s="276"/>
      <c r="K131" s="286"/>
      <c r="L131" s="287"/>
      <c r="M131" s="528">
        <f t="shared" si="1"/>
        <v>0</v>
      </c>
      <c r="N131" s="529"/>
      <c r="O131" s="529"/>
      <c r="P131" s="529"/>
      <c r="Q131" s="277"/>
      <c r="R131" s="218"/>
      <c r="S131" s="278"/>
      <c r="T131" s="279"/>
      <c r="W131" s="280"/>
      <c r="X131" s="280"/>
      <c r="Y131" s="280"/>
      <c r="Z131" s="281"/>
      <c r="AO131" s="223"/>
      <c r="AQ131" s="223"/>
      <c r="AR131" s="223"/>
      <c r="AV131" s="223"/>
      <c r="BB131" s="251"/>
      <c r="BC131" s="251"/>
      <c r="BD131" s="251"/>
      <c r="BE131" s="251"/>
      <c r="BF131" s="251"/>
      <c r="BG131" s="223"/>
      <c r="BH131" s="251"/>
      <c r="BI131" s="223"/>
      <c r="BJ131" s="223"/>
    </row>
    <row r="132" spans="1:62" s="217" customFormat="1" ht="15.75" hidden="1" customHeight="1">
      <c r="A132" s="218"/>
      <c r="B132" s="275"/>
      <c r="C132" s="275"/>
      <c r="D132" s="274"/>
      <c r="E132" s="530"/>
      <c r="F132" s="495"/>
      <c r="G132" s="495"/>
      <c r="H132" s="496"/>
      <c r="I132" s="275"/>
      <c r="J132" s="276"/>
      <c r="K132" s="286"/>
      <c r="L132" s="287"/>
      <c r="M132" s="528">
        <f t="shared" si="1"/>
        <v>0</v>
      </c>
      <c r="N132" s="529"/>
      <c r="O132" s="529"/>
      <c r="P132" s="529"/>
      <c r="Q132" s="277"/>
      <c r="R132" s="218"/>
      <c r="S132" s="278"/>
      <c r="T132" s="279"/>
      <c r="W132" s="280"/>
      <c r="X132" s="280"/>
      <c r="Y132" s="280"/>
      <c r="Z132" s="281"/>
      <c r="AO132" s="223"/>
      <c r="AQ132" s="223"/>
      <c r="AR132" s="223"/>
      <c r="AV132" s="223"/>
      <c r="BB132" s="251"/>
      <c r="BC132" s="251"/>
      <c r="BD132" s="251"/>
      <c r="BE132" s="251"/>
      <c r="BF132" s="251"/>
      <c r="BG132" s="223"/>
      <c r="BH132" s="251"/>
      <c r="BI132" s="223"/>
      <c r="BJ132" s="223"/>
    </row>
    <row r="133" spans="1:62" s="217" customFormat="1" ht="15.75" hidden="1" customHeight="1">
      <c r="A133" s="218"/>
      <c r="B133" s="275"/>
      <c r="C133" s="275"/>
      <c r="D133" s="274"/>
      <c r="E133" s="530"/>
      <c r="F133" s="495"/>
      <c r="G133" s="495"/>
      <c r="H133" s="496"/>
      <c r="I133" s="275"/>
      <c r="J133" s="276"/>
      <c r="K133" s="286"/>
      <c r="L133" s="287"/>
      <c r="M133" s="528">
        <f t="shared" si="1"/>
        <v>0</v>
      </c>
      <c r="N133" s="529"/>
      <c r="O133" s="529"/>
      <c r="P133" s="529"/>
      <c r="Q133" s="277"/>
      <c r="R133" s="218"/>
      <c r="S133" s="278"/>
      <c r="T133" s="279"/>
      <c r="W133" s="280"/>
      <c r="X133" s="280"/>
      <c r="Y133" s="280"/>
      <c r="Z133" s="281"/>
      <c r="AO133" s="223"/>
      <c r="AQ133" s="223"/>
      <c r="AR133" s="223"/>
      <c r="AV133" s="223"/>
      <c r="BB133" s="251"/>
      <c r="BC133" s="251"/>
      <c r="BD133" s="251"/>
      <c r="BE133" s="251"/>
      <c r="BF133" s="251"/>
      <c r="BG133" s="223"/>
      <c r="BH133" s="251"/>
      <c r="BI133" s="223"/>
      <c r="BJ133" s="223"/>
    </row>
    <row r="134" spans="1:62" s="217" customFormat="1" ht="15.75" hidden="1" customHeight="1">
      <c r="A134" s="218"/>
      <c r="B134" s="275"/>
      <c r="C134" s="275"/>
      <c r="D134" s="274"/>
      <c r="E134" s="530"/>
      <c r="F134" s="495"/>
      <c r="G134" s="495"/>
      <c r="H134" s="496"/>
      <c r="I134" s="275"/>
      <c r="J134" s="276"/>
      <c r="K134" s="286"/>
      <c r="L134" s="287"/>
      <c r="M134" s="528">
        <f t="shared" si="1"/>
        <v>0</v>
      </c>
      <c r="N134" s="529"/>
      <c r="O134" s="529"/>
      <c r="P134" s="529"/>
      <c r="Q134" s="277"/>
      <c r="R134" s="218"/>
      <c r="S134" s="278"/>
      <c r="T134" s="279"/>
      <c r="W134" s="280"/>
      <c r="X134" s="280"/>
      <c r="Y134" s="280"/>
      <c r="Z134" s="281"/>
      <c r="AO134" s="223"/>
      <c r="AQ134" s="223"/>
      <c r="AR134" s="223"/>
      <c r="AV134" s="223"/>
      <c r="BB134" s="251"/>
      <c r="BC134" s="251"/>
      <c r="BD134" s="251"/>
      <c r="BE134" s="251"/>
      <c r="BF134" s="251"/>
      <c r="BG134" s="223"/>
      <c r="BH134" s="251"/>
      <c r="BI134" s="223"/>
      <c r="BJ134" s="223"/>
    </row>
    <row r="135" spans="1:62" s="217" customFormat="1" ht="15.75" hidden="1" customHeight="1">
      <c r="A135" s="218"/>
      <c r="B135" s="275"/>
      <c r="C135" s="275"/>
      <c r="D135" s="274"/>
      <c r="E135" s="530"/>
      <c r="F135" s="495"/>
      <c r="G135" s="495"/>
      <c r="H135" s="496"/>
      <c r="I135" s="275"/>
      <c r="J135" s="276"/>
      <c r="K135" s="286"/>
      <c r="L135" s="287"/>
      <c r="M135" s="528">
        <f t="shared" si="1"/>
        <v>0</v>
      </c>
      <c r="N135" s="529"/>
      <c r="O135" s="529"/>
      <c r="P135" s="529"/>
      <c r="Q135" s="277"/>
      <c r="R135" s="218"/>
      <c r="S135" s="278"/>
      <c r="T135" s="279"/>
      <c r="W135" s="280"/>
      <c r="X135" s="280"/>
      <c r="Y135" s="280"/>
      <c r="Z135" s="281"/>
      <c r="AO135" s="223"/>
      <c r="AQ135" s="223"/>
      <c r="AR135" s="223"/>
      <c r="AV135" s="223"/>
      <c r="BB135" s="251"/>
      <c r="BC135" s="251"/>
      <c r="BD135" s="251"/>
      <c r="BE135" s="251"/>
      <c r="BF135" s="251"/>
      <c r="BG135" s="223"/>
      <c r="BH135" s="251"/>
      <c r="BI135" s="223"/>
      <c r="BJ135" s="223"/>
    </row>
    <row r="136" spans="1:62" s="217" customFormat="1" ht="15.75" hidden="1" customHeight="1">
      <c r="A136" s="218"/>
      <c r="B136" s="275"/>
      <c r="C136" s="275"/>
      <c r="D136" s="274"/>
      <c r="E136" s="530"/>
      <c r="F136" s="495"/>
      <c r="G136" s="495"/>
      <c r="H136" s="496"/>
      <c r="I136" s="275"/>
      <c r="J136" s="276"/>
      <c r="K136" s="286"/>
      <c r="L136" s="287"/>
      <c r="M136" s="528">
        <f t="shared" si="1"/>
        <v>0</v>
      </c>
      <c r="N136" s="529"/>
      <c r="O136" s="529"/>
      <c r="P136" s="529"/>
      <c r="Q136" s="277"/>
      <c r="R136" s="218"/>
      <c r="S136" s="278"/>
      <c r="T136" s="279"/>
      <c r="W136" s="280"/>
      <c r="X136" s="280"/>
      <c r="Y136" s="280"/>
      <c r="Z136" s="281"/>
      <c r="AO136" s="223"/>
      <c r="AQ136" s="223"/>
      <c r="AR136" s="223"/>
      <c r="AV136" s="223"/>
      <c r="BB136" s="251"/>
      <c r="BC136" s="251"/>
      <c r="BD136" s="251"/>
      <c r="BE136" s="251"/>
      <c r="BF136" s="251"/>
      <c r="BG136" s="223"/>
      <c r="BH136" s="251"/>
      <c r="BI136" s="223"/>
      <c r="BJ136" s="223"/>
    </row>
    <row r="137" spans="1:62" s="217" customFormat="1" ht="15.75" hidden="1" customHeight="1">
      <c r="A137" s="218"/>
      <c r="B137" s="275"/>
      <c r="C137" s="275"/>
      <c r="D137" s="274"/>
      <c r="E137" s="530"/>
      <c r="F137" s="495"/>
      <c r="G137" s="495"/>
      <c r="H137" s="496"/>
      <c r="I137" s="275"/>
      <c r="J137" s="276"/>
      <c r="K137" s="286"/>
      <c r="L137" s="287"/>
      <c r="M137" s="528">
        <f t="shared" si="1"/>
        <v>0</v>
      </c>
      <c r="N137" s="529"/>
      <c r="O137" s="529"/>
      <c r="P137" s="529"/>
      <c r="Q137" s="277"/>
      <c r="R137" s="218"/>
      <c r="S137" s="278"/>
      <c r="T137" s="279"/>
      <c r="W137" s="280"/>
      <c r="X137" s="280"/>
      <c r="Y137" s="280"/>
      <c r="Z137" s="281"/>
      <c r="AO137" s="223"/>
      <c r="AQ137" s="223"/>
      <c r="AR137" s="223"/>
      <c r="AV137" s="223"/>
      <c r="BB137" s="251"/>
      <c r="BC137" s="251"/>
      <c r="BD137" s="251"/>
      <c r="BE137" s="251"/>
      <c r="BF137" s="251"/>
      <c r="BG137" s="223"/>
      <c r="BH137" s="251"/>
      <c r="BI137" s="223"/>
      <c r="BJ137" s="223"/>
    </row>
    <row r="138" spans="1:62" s="217" customFormat="1" ht="15.75" hidden="1" customHeight="1">
      <c r="A138" s="218"/>
      <c r="B138" s="275"/>
      <c r="C138" s="275"/>
      <c r="D138" s="274"/>
      <c r="E138" s="530"/>
      <c r="F138" s="495"/>
      <c r="G138" s="495"/>
      <c r="H138" s="496"/>
      <c r="I138" s="275"/>
      <c r="J138" s="276"/>
      <c r="K138" s="286"/>
      <c r="L138" s="287"/>
      <c r="M138" s="528">
        <f t="shared" si="1"/>
        <v>0</v>
      </c>
      <c r="N138" s="529"/>
      <c r="O138" s="529"/>
      <c r="P138" s="529"/>
      <c r="Q138" s="277"/>
      <c r="R138" s="218"/>
      <c r="S138" s="278"/>
      <c r="T138" s="279"/>
      <c r="W138" s="280"/>
      <c r="X138" s="280"/>
      <c r="Y138" s="280"/>
      <c r="Z138" s="281"/>
      <c r="AO138" s="223"/>
      <c r="AQ138" s="223"/>
      <c r="AR138" s="223"/>
      <c r="AV138" s="223"/>
      <c r="BB138" s="251"/>
      <c r="BC138" s="251"/>
      <c r="BD138" s="251"/>
      <c r="BE138" s="251"/>
      <c r="BF138" s="251"/>
      <c r="BG138" s="223"/>
      <c r="BH138" s="251"/>
      <c r="BI138" s="223"/>
      <c r="BJ138" s="223"/>
    </row>
    <row r="139" spans="1:62" s="217" customFormat="1" ht="15.75" hidden="1" customHeight="1">
      <c r="A139" s="218"/>
      <c r="B139" s="275"/>
      <c r="C139" s="275"/>
      <c r="D139" s="274"/>
      <c r="E139" s="530"/>
      <c r="F139" s="495"/>
      <c r="G139" s="495"/>
      <c r="H139" s="496"/>
      <c r="I139" s="275"/>
      <c r="J139" s="276"/>
      <c r="K139" s="286"/>
      <c r="L139" s="287"/>
      <c r="M139" s="528">
        <f t="shared" si="1"/>
        <v>0</v>
      </c>
      <c r="N139" s="529"/>
      <c r="O139" s="529"/>
      <c r="P139" s="529"/>
      <c r="Q139" s="277"/>
      <c r="R139" s="218"/>
      <c r="S139" s="278"/>
      <c r="T139" s="279"/>
      <c r="W139" s="280"/>
      <c r="X139" s="280"/>
      <c r="Y139" s="280"/>
      <c r="Z139" s="281"/>
      <c r="AO139" s="223"/>
      <c r="AQ139" s="223"/>
      <c r="AR139" s="223"/>
      <c r="AV139" s="223"/>
      <c r="BB139" s="251"/>
      <c r="BC139" s="251"/>
      <c r="BD139" s="251"/>
      <c r="BE139" s="251"/>
      <c r="BF139" s="251"/>
      <c r="BG139" s="223"/>
      <c r="BH139" s="251"/>
      <c r="BI139" s="223"/>
      <c r="BJ139" s="223"/>
    </row>
    <row r="140" spans="1:62" s="217" customFormat="1" ht="15.75" hidden="1" customHeight="1">
      <c r="A140" s="218"/>
      <c r="B140" s="275"/>
      <c r="C140" s="275"/>
      <c r="D140" s="274"/>
      <c r="E140" s="530"/>
      <c r="F140" s="495"/>
      <c r="G140" s="495"/>
      <c r="H140" s="496"/>
      <c r="I140" s="275"/>
      <c r="J140" s="276"/>
      <c r="K140" s="578"/>
      <c r="L140" s="579"/>
      <c r="M140" s="528">
        <f t="shared" si="1"/>
        <v>0</v>
      </c>
      <c r="N140" s="529"/>
      <c r="O140" s="529"/>
      <c r="P140" s="529"/>
      <c r="Q140" s="277"/>
      <c r="R140" s="218"/>
      <c r="S140" s="278"/>
      <c r="T140" s="279"/>
      <c r="W140" s="280"/>
      <c r="X140" s="280"/>
      <c r="Y140" s="280"/>
      <c r="Z140" s="281"/>
      <c r="AO140" s="223"/>
      <c r="AQ140" s="223"/>
      <c r="AR140" s="223"/>
      <c r="AV140" s="223"/>
      <c r="BB140" s="251"/>
      <c r="BC140" s="251"/>
      <c r="BD140" s="251"/>
      <c r="BE140" s="251"/>
      <c r="BF140" s="251"/>
      <c r="BG140" s="223"/>
      <c r="BH140" s="251"/>
      <c r="BI140" s="223"/>
      <c r="BJ140" s="223"/>
    </row>
    <row r="141" spans="1:62" s="217" customFormat="1" ht="15.75" hidden="1" customHeight="1">
      <c r="A141" s="218"/>
      <c r="B141" s="275"/>
      <c r="C141" s="275"/>
      <c r="D141" s="274"/>
      <c r="E141" s="530"/>
      <c r="F141" s="495"/>
      <c r="G141" s="495"/>
      <c r="H141" s="496"/>
      <c r="I141" s="275"/>
      <c r="J141" s="276"/>
      <c r="K141" s="286"/>
      <c r="L141" s="287"/>
      <c r="M141" s="528">
        <f t="shared" si="1"/>
        <v>0</v>
      </c>
      <c r="N141" s="529"/>
      <c r="O141" s="529"/>
      <c r="P141" s="529"/>
      <c r="Q141" s="277"/>
      <c r="R141" s="218"/>
      <c r="S141" s="278"/>
      <c r="T141" s="279"/>
      <c r="W141" s="280"/>
      <c r="X141" s="280"/>
      <c r="Y141" s="280"/>
      <c r="Z141" s="281"/>
      <c r="AO141" s="223"/>
      <c r="AQ141" s="223"/>
      <c r="AR141" s="223"/>
      <c r="AV141" s="223"/>
      <c r="BB141" s="251"/>
      <c r="BC141" s="251"/>
      <c r="BD141" s="251"/>
      <c r="BE141" s="251"/>
      <c r="BF141" s="251"/>
      <c r="BG141" s="223"/>
      <c r="BH141" s="251"/>
      <c r="BI141" s="223"/>
      <c r="BJ141" s="223"/>
    </row>
    <row r="142" spans="1:62" s="217" customFormat="1" ht="15.75" hidden="1" customHeight="1">
      <c r="A142" s="218"/>
      <c r="B142" s="275"/>
      <c r="C142" s="275"/>
      <c r="D142" s="274"/>
      <c r="E142" s="530"/>
      <c r="F142" s="495"/>
      <c r="G142" s="495"/>
      <c r="H142" s="496"/>
      <c r="I142" s="275"/>
      <c r="J142" s="276"/>
      <c r="K142" s="286"/>
      <c r="L142" s="287"/>
      <c r="M142" s="528">
        <f t="shared" si="1"/>
        <v>0</v>
      </c>
      <c r="N142" s="529"/>
      <c r="O142" s="529"/>
      <c r="P142" s="529"/>
      <c r="Q142" s="277"/>
      <c r="R142" s="218"/>
      <c r="S142" s="278"/>
      <c r="T142" s="279"/>
      <c r="W142" s="280"/>
      <c r="X142" s="280"/>
      <c r="Y142" s="280"/>
      <c r="Z142" s="281"/>
      <c r="AO142" s="223"/>
      <c r="AQ142" s="223"/>
      <c r="AR142" s="223"/>
      <c r="AV142" s="223"/>
      <c r="BB142" s="251"/>
      <c r="BC142" s="251"/>
      <c r="BD142" s="251"/>
      <c r="BE142" s="251"/>
      <c r="BF142" s="251"/>
      <c r="BG142" s="223"/>
      <c r="BH142" s="251"/>
      <c r="BI142" s="223"/>
      <c r="BJ142" s="223"/>
    </row>
    <row r="143" spans="1:62" s="217" customFormat="1" ht="15.75" hidden="1" customHeight="1">
      <c r="A143" s="218"/>
      <c r="B143" s="275"/>
      <c r="C143" s="275"/>
      <c r="D143" s="274"/>
      <c r="E143" s="530"/>
      <c r="F143" s="495"/>
      <c r="G143" s="495"/>
      <c r="H143" s="496"/>
      <c r="I143" s="275"/>
      <c r="J143" s="276"/>
      <c r="K143" s="286"/>
      <c r="L143" s="287"/>
      <c r="M143" s="528">
        <f t="shared" si="1"/>
        <v>0</v>
      </c>
      <c r="N143" s="529"/>
      <c r="O143" s="529"/>
      <c r="P143" s="529"/>
      <c r="Q143" s="277"/>
      <c r="R143" s="218"/>
      <c r="S143" s="278"/>
      <c r="T143" s="279"/>
      <c r="W143" s="280"/>
      <c r="X143" s="280"/>
      <c r="Y143" s="280"/>
      <c r="Z143" s="281"/>
      <c r="AO143" s="223"/>
      <c r="AQ143" s="223"/>
      <c r="AR143" s="223"/>
      <c r="AV143" s="223"/>
      <c r="BB143" s="251"/>
      <c r="BC143" s="251"/>
      <c r="BD143" s="251"/>
      <c r="BE143" s="251"/>
      <c r="BF143" s="251"/>
      <c r="BG143" s="223"/>
      <c r="BH143" s="251"/>
      <c r="BI143" s="223"/>
      <c r="BJ143" s="223"/>
    </row>
    <row r="144" spans="1:62" s="217" customFormat="1" ht="15.75" hidden="1" customHeight="1">
      <c r="A144" s="218"/>
      <c r="B144" s="275"/>
      <c r="C144" s="275"/>
      <c r="D144" s="274"/>
      <c r="E144" s="530"/>
      <c r="F144" s="495"/>
      <c r="G144" s="495"/>
      <c r="H144" s="496"/>
      <c r="I144" s="275"/>
      <c r="J144" s="276"/>
      <c r="K144" s="286"/>
      <c r="L144" s="287"/>
      <c r="M144" s="528">
        <f t="shared" si="1"/>
        <v>0</v>
      </c>
      <c r="N144" s="529"/>
      <c r="O144" s="529"/>
      <c r="P144" s="529"/>
      <c r="Q144" s="277"/>
      <c r="R144" s="218"/>
      <c r="S144" s="278"/>
      <c r="T144" s="279"/>
      <c r="W144" s="280"/>
      <c r="X144" s="280"/>
      <c r="Y144" s="280"/>
      <c r="Z144" s="281"/>
      <c r="AO144" s="223"/>
      <c r="AQ144" s="223"/>
      <c r="AR144" s="223"/>
      <c r="AV144" s="223"/>
      <c r="BB144" s="251"/>
      <c r="BC144" s="251"/>
      <c r="BD144" s="251"/>
      <c r="BE144" s="251"/>
      <c r="BF144" s="251"/>
      <c r="BG144" s="223"/>
      <c r="BH144" s="251"/>
      <c r="BI144" s="223"/>
      <c r="BJ144" s="223"/>
    </row>
    <row r="145" spans="1:62" s="217" customFormat="1" ht="15.75" hidden="1" customHeight="1">
      <c r="A145" s="218"/>
      <c r="B145" s="275"/>
      <c r="C145" s="275"/>
      <c r="D145" s="274"/>
      <c r="E145" s="530"/>
      <c r="F145" s="495"/>
      <c r="G145" s="495"/>
      <c r="H145" s="496"/>
      <c r="I145" s="275"/>
      <c r="J145" s="276"/>
      <c r="K145" s="286"/>
      <c r="L145" s="287"/>
      <c r="M145" s="528">
        <f t="shared" si="1"/>
        <v>0</v>
      </c>
      <c r="N145" s="529"/>
      <c r="O145" s="529"/>
      <c r="P145" s="529"/>
      <c r="Q145" s="277"/>
      <c r="R145" s="218"/>
      <c r="S145" s="278"/>
      <c r="T145" s="279"/>
      <c r="W145" s="280"/>
      <c r="X145" s="280"/>
      <c r="Y145" s="280"/>
      <c r="Z145" s="281"/>
      <c r="AO145" s="223"/>
      <c r="AQ145" s="223"/>
      <c r="AR145" s="223"/>
      <c r="AV145" s="223"/>
      <c r="BB145" s="251"/>
      <c r="BC145" s="251"/>
      <c r="BD145" s="251"/>
      <c r="BE145" s="251"/>
      <c r="BF145" s="251"/>
      <c r="BG145" s="223"/>
      <c r="BH145" s="251"/>
      <c r="BI145" s="223"/>
      <c r="BJ145" s="223"/>
    </row>
    <row r="146" spans="1:62" s="217" customFormat="1" ht="15.75" hidden="1" customHeight="1">
      <c r="A146" s="218"/>
      <c r="B146" s="275"/>
      <c r="C146" s="275"/>
      <c r="D146" s="274"/>
      <c r="E146" s="530"/>
      <c r="F146" s="495"/>
      <c r="G146" s="495"/>
      <c r="H146" s="496"/>
      <c r="I146" s="275"/>
      <c r="J146" s="276"/>
      <c r="K146" s="286"/>
      <c r="L146" s="287"/>
      <c r="M146" s="528">
        <f t="shared" si="1"/>
        <v>0</v>
      </c>
      <c r="N146" s="529"/>
      <c r="O146" s="529"/>
      <c r="P146" s="529"/>
      <c r="Q146" s="277"/>
      <c r="R146" s="218"/>
      <c r="S146" s="278"/>
      <c r="T146" s="279"/>
      <c r="W146" s="280"/>
      <c r="X146" s="280"/>
      <c r="Y146" s="280"/>
      <c r="Z146" s="281"/>
      <c r="AO146" s="223"/>
      <c r="AQ146" s="223"/>
      <c r="AR146" s="223"/>
      <c r="AV146" s="223"/>
      <c r="BB146" s="251"/>
      <c r="BC146" s="251"/>
      <c r="BD146" s="251"/>
      <c r="BE146" s="251"/>
      <c r="BF146" s="251"/>
      <c r="BG146" s="223"/>
      <c r="BH146" s="251"/>
      <c r="BI146" s="223"/>
      <c r="BJ146" s="223"/>
    </row>
    <row r="147" spans="1:62" s="217" customFormat="1" ht="15.75" hidden="1" customHeight="1">
      <c r="A147" s="218"/>
      <c r="B147" s="275"/>
      <c r="C147" s="275"/>
      <c r="D147" s="274"/>
      <c r="E147" s="530"/>
      <c r="F147" s="495"/>
      <c r="G147" s="495"/>
      <c r="H147" s="496"/>
      <c r="I147" s="275"/>
      <c r="J147" s="276"/>
      <c r="K147" s="286"/>
      <c r="L147" s="287"/>
      <c r="M147" s="528">
        <f t="shared" si="1"/>
        <v>0</v>
      </c>
      <c r="N147" s="529"/>
      <c r="O147" s="529"/>
      <c r="P147" s="529"/>
      <c r="Q147" s="277"/>
      <c r="R147" s="218"/>
      <c r="S147" s="278"/>
      <c r="T147" s="279"/>
      <c r="W147" s="280"/>
      <c r="X147" s="280"/>
      <c r="Y147" s="280"/>
      <c r="Z147" s="281"/>
      <c r="AO147" s="223"/>
      <c r="AQ147" s="223"/>
      <c r="AR147" s="223"/>
      <c r="AV147" s="223"/>
      <c r="BB147" s="251"/>
      <c r="BC147" s="251"/>
      <c r="BD147" s="251"/>
      <c r="BE147" s="251"/>
      <c r="BF147" s="251"/>
      <c r="BG147" s="223"/>
      <c r="BH147" s="251"/>
      <c r="BI147" s="223"/>
      <c r="BJ147" s="223"/>
    </row>
    <row r="148" spans="1:62" s="217" customFormat="1" ht="15.75" hidden="1" customHeight="1">
      <c r="A148" s="218"/>
      <c r="B148" s="275"/>
      <c r="C148" s="275"/>
      <c r="D148" s="274"/>
      <c r="E148" s="530"/>
      <c r="F148" s="495"/>
      <c r="G148" s="495"/>
      <c r="H148" s="496"/>
      <c r="I148" s="275"/>
      <c r="J148" s="276"/>
      <c r="K148" s="286"/>
      <c r="L148" s="287"/>
      <c r="M148" s="528">
        <f t="shared" si="1"/>
        <v>0</v>
      </c>
      <c r="N148" s="529"/>
      <c r="O148" s="529"/>
      <c r="P148" s="529"/>
      <c r="Q148" s="277"/>
      <c r="R148" s="218"/>
      <c r="S148" s="278"/>
      <c r="T148" s="279"/>
      <c r="W148" s="280"/>
      <c r="X148" s="280"/>
      <c r="Y148" s="280"/>
      <c r="Z148" s="281"/>
      <c r="AO148" s="223"/>
      <c r="AQ148" s="223"/>
      <c r="AR148" s="223"/>
      <c r="AV148" s="223"/>
      <c r="BB148" s="251"/>
      <c r="BC148" s="251"/>
      <c r="BD148" s="251"/>
      <c r="BE148" s="251"/>
      <c r="BF148" s="251"/>
      <c r="BG148" s="223"/>
      <c r="BH148" s="251"/>
      <c r="BI148" s="223"/>
      <c r="BJ148" s="223"/>
    </row>
    <row r="149" spans="1:62" s="217" customFormat="1" ht="15.75" hidden="1" customHeight="1">
      <c r="A149" s="218"/>
      <c r="B149" s="275"/>
      <c r="C149" s="275"/>
      <c r="D149" s="274"/>
      <c r="E149" s="530"/>
      <c r="F149" s="495"/>
      <c r="G149" s="495"/>
      <c r="H149" s="496"/>
      <c r="I149" s="275"/>
      <c r="J149" s="276"/>
      <c r="K149" s="286"/>
      <c r="L149" s="287"/>
      <c r="M149" s="528">
        <f t="shared" si="1"/>
        <v>0</v>
      </c>
      <c r="N149" s="529"/>
      <c r="O149" s="529"/>
      <c r="P149" s="529"/>
      <c r="Q149" s="277"/>
      <c r="R149" s="218"/>
      <c r="S149" s="278"/>
      <c r="T149" s="279"/>
      <c r="W149" s="280"/>
      <c r="X149" s="280"/>
      <c r="Y149" s="280"/>
      <c r="Z149" s="281"/>
      <c r="AO149" s="223"/>
      <c r="AQ149" s="223"/>
      <c r="AR149" s="223"/>
      <c r="AV149" s="223"/>
      <c r="BB149" s="251"/>
      <c r="BC149" s="251"/>
      <c r="BD149" s="251"/>
      <c r="BE149" s="251"/>
      <c r="BF149" s="251"/>
      <c r="BG149" s="223"/>
      <c r="BH149" s="251"/>
      <c r="BI149" s="223"/>
      <c r="BJ149" s="223"/>
    </row>
    <row r="150" spans="1:62" s="217" customFormat="1" ht="15.75" hidden="1" customHeight="1">
      <c r="A150" s="218"/>
      <c r="B150" s="275"/>
      <c r="C150" s="275"/>
      <c r="D150" s="274"/>
      <c r="E150" s="530"/>
      <c r="F150" s="495"/>
      <c r="G150" s="495"/>
      <c r="H150" s="496"/>
      <c r="I150" s="275"/>
      <c r="J150" s="276"/>
      <c r="K150" s="286"/>
      <c r="L150" s="287"/>
      <c r="M150" s="528">
        <f t="shared" si="1"/>
        <v>0</v>
      </c>
      <c r="N150" s="529"/>
      <c r="O150" s="529"/>
      <c r="P150" s="529"/>
      <c r="Q150" s="277"/>
      <c r="R150" s="218"/>
      <c r="S150" s="278"/>
      <c r="T150" s="279"/>
      <c r="W150" s="280"/>
      <c r="X150" s="280"/>
      <c r="Y150" s="280"/>
      <c r="Z150" s="281"/>
      <c r="AO150" s="223"/>
      <c r="AQ150" s="223"/>
      <c r="AR150" s="223"/>
      <c r="AV150" s="223"/>
      <c r="BB150" s="251"/>
      <c r="BC150" s="251"/>
      <c r="BD150" s="251"/>
      <c r="BE150" s="251"/>
      <c r="BF150" s="251"/>
      <c r="BG150" s="223"/>
      <c r="BH150" s="251"/>
      <c r="BI150" s="223"/>
      <c r="BJ150" s="223"/>
    </row>
    <row r="151" spans="1:62" s="217" customFormat="1" ht="15.75" hidden="1" customHeight="1">
      <c r="A151" s="218"/>
      <c r="B151" s="275"/>
      <c r="C151" s="275"/>
      <c r="D151" s="274"/>
      <c r="E151" s="530"/>
      <c r="F151" s="495"/>
      <c r="G151" s="495"/>
      <c r="H151" s="496"/>
      <c r="I151" s="275"/>
      <c r="J151" s="276"/>
      <c r="K151" s="286"/>
      <c r="L151" s="287"/>
      <c r="M151" s="528">
        <f t="shared" si="1"/>
        <v>0</v>
      </c>
      <c r="N151" s="529"/>
      <c r="O151" s="529"/>
      <c r="P151" s="529"/>
      <c r="Q151" s="277"/>
      <c r="R151" s="218"/>
      <c r="S151" s="278"/>
      <c r="T151" s="279"/>
      <c r="W151" s="280"/>
      <c r="X151" s="280"/>
      <c r="Y151" s="280"/>
      <c r="Z151" s="281"/>
      <c r="AO151" s="223"/>
      <c r="AQ151" s="223"/>
      <c r="AR151" s="223"/>
      <c r="AV151" s="223"/>
      <c r="BB151" s="251"/>
      <c r="BC151" s="251"/>
      <c r="BD151" s="251"/>
      <c r="BE151" s="251"/>
      <c r="BF151" s="251"/>
      <c r="BG151" s="223"/>
      <c r="BH151" s="251"/>
      <c r="BI151" s="223"/>
      <c r="BJ151" s="223"/>
    </row>
    <row r="152" spans="1:62" s="217" customFormat="1" ht="15.75" hidden="1" customHeight="1">
      <c r="A152" s="218"/>
      <c r="B152" s="275"/>
      <c r="C152" s="275"/>
      <c r="D152" s="274"/>
      <c r="E152" s="530"/>
      <c r="F152" s="495"/>
      <c r="G152" s="495"/>
      <c r="H152" s="496"/>
      <c r="I152" s="275"/>
      <c r="J152" s="276"/>
      <c r="K152" s="286"/>
      <c r="L152" s="287"/>
      <c r="M152" s="528">
        <f t="shared" si="1"/>
        <v>0</v>
      </c>
      <c r="N152" s="529"/>
      <c r="O152" s="529"/>
      <c r="P152" s="529"/>
      <c r="Q152" s="277"/>
      <c r="R152" s="218"/>
      <c r="S152" s="278"/>
      <c r="T152" s="279"/>
      <c r="W152" s="280"/>
      <c r="X152" s="280"/>
      <c r="Y152" s="280"/>
      <c r="Z152" s="281"/>
      <c r="AO152" s="223"/>
      <c r="AQ152" s="223"/>
      <c r="AR152" s="223"/>
      <c r="AV152" s="223"/>
      <c r="BB152" s="251"/>
      <c r="BC152" s="251"/>
      <c r="BD152" s="251"/>
      <c r="BE152" s="251"/>
      <c r="BF152" s="251"/>
      <c r="BG152" s="223"/>
      <c r="BH152" s="251"/>
      <c r="BI152" s="223"/>
      <c r="BJ152" s="223"/>
    </row>
    <row r="153" spans="1:62" s="217" customFormat="1" ht="15.75" hidden="1" customHeight="1">
      <c r="A153" s="218"/>
      <c r="B153" s="275"/>
      <c r="C153" s="275"/>
      <c r="D153" s="274"/>
      <c r="E153" s="530"/>
      <c r="F153" s="495"/>
      <c r="G153" s="495"/>
      <c r="H153" s="496"/>
      <c r="I153" s="275"/>
      <c r="J153" s="276"/>
      <c r="K153" s="286"/>
      <c r="L153" s="287"/>
      <c r="M153" s="528">
        <f t="shared" si="1"/>
        <v>0</v>
      </c>
      <c r="N153" s="529"/>
      <c r="O153" s="529"/>
      <c r="P153" s="529"/>
      <c r="Q153" s="277"/>
      <c r="R153" s="218"/>
      <c r="S153" s="278"/>
      <c r="T153" s="279"/>
      <c r="W153" s="280"/>
      <c r="X153" s="280"/>
      <c r="Y153" s="280"/>
      <c r="Z153" s="281"/>
      <c r="AO153" s="223"/>
      <c r="AQ153" s="223"/>
      <c r="AR153" s="223"/>
      <c r="AV153" s="223"/>
      <c r="BB153" s="251"/>
      <c r="BC153" s="251"/>
      <c r="BD153" s="251"/>
      <c r="BE153" s="251"/>
      <c r="BF153" s="251"/>
      <c r="BG153" s="223"/>
      <c r="BH153" s="251"/>
      <c r="BI153" s="223"/>
      <c r="BJ153" s="223"/>
    </row>
    <row r="154" spans="1:62" s="217" customFormat="1" ht="15.75" hidden="1" customHeight="1">
      <c r="A154" s="218"/>
      <c r="B154" s="275"/>
      <c r="C154" s="275"/>
      <c r="D154" s="274"/>
      <c r="E154" s="530"/>
      <c r="F154" s="495"/>
      <c r="G154" s="495"/>
      <c r="H154" s="496"/>
      <c r="I154" s="275"/>
      <c r="J154" s="276"/>
      <c r="K154" s="286"/>
      <c r="L154" s="287"/>
      <c r="M154" s="528">
        <f t="shared" si="1"/>
        <v>0</v>
      </c>
      <c r="N154" s="529"/>
      <c r="O154" s="529"/>
      <c r="P154" s="529"/>
      <c r="Q154" s="277"/>
      <c r="R154" s="218"/>
      <c r="S154" s="278"/>
      <c r="T154" s="279"/>
      <c r="W154" s="280"/>
      <c r="X154" s="280"/>
      <c r="Y154" s="280"/>
      <c r="Z154" s="281"/>
      <c r="AO154" s="223"/>
      <c r="AQ154" s="223"/>
      <c r="AR154" s="223"/>
      <c r="AV154" s="223"/>
      <c r="BB154" s="251"/>
      <c r="BC154" s="251"/>
      <c r="BD154" s="251"/>
      <c r="BE154" s="251"/>
      <c r="BF154" s="251"/>
      <c r="BG154" s="223"/>
      <c r="BH154" s="251"/>
      <c r="BI154" s="223"/>
      <c r="BJ154" s="223"/>
    </row>
    <row r="155" spans="1:62" s="217" customFormat="1" ht="15.75" hidden="1" customHeight="1">
      <c r="A155" s="218"/>
      <c r="B155" s="275"/>
      <c r="C155" s="275"/>
      <c r="D155" s="274"/>
      <c r="E155" s="530"/>
      <c r="F155" s="495"/>
      <c r="G155" s="495"/>
      <c r="H155" s="496"/>
      <c r="I155" s="275"/>
      <c r="J155" s="276"/>
      <c r="K155" s="286"/>
      <c r="L155" s="287"/>
      <c r="M155" s="528">
        <f t="shared" si="1"/>
        <v>0</v>
      </c>
      <c r="N155" s="529"/>
      <c r="O155" s="529"/>
      <c r="P155" s="529"/>
      <c r="Q155" s="277"/>
      <c r="R155" s="218"/>
      <c r="S155" s="278"/>
      <c r="T155" s="279"/>
      <c r="W155" s="280"/>
      <c r="X155" s="280"/>
      <c r="Y155" s="280"/>
      <c r="Z155" s="281"/>
      <c r="AO155" s="223"/>
      <c r="AQ155" s="223"/>
      <c r="AR155" s="223"/>
      <c r="AV155" s="223"/>
      <c r="BB155" s="251"/>
      <c r="BC155" s="251"/>
      <c r="BD155" s="251"/>
      <c r="BE155" s="251"/>
      <c r="BF155" s="251"/>
      <c r="BG155" s="223"/>
      <c r="BH155" s="251"/>
      <c r="BI155" s="223"/>
      <c r="BJ155" s="223"/>
    </row>
    <row r="156" spans="1:62" s="217" customFormat="1" ht="15.75" hidden="1" customHeight="1">
      <c r="A156" s="218"/>
      <c r="B156" s="275"/>
      <c r="C156" s="275"/>
      <c r="D156" s="274"/>
      <c r="E156" s="530"/>
      <c r="F156" s="495"/>
      <c r="G156" s="495"/>
      <c r="H156" s="496"/>
      <c r="I156" s="275"/>
      <c r="J156" s="276"/>
      <c r="K156" s="578"/>
      <c r="L156" s="579"/>
      <c r="M156" s="528">
        <f t="shared" si="1"/>
        <v>0</v>
      </c>
      <c r="N156" s="529"/>
      <c r="O156" s="529"/>
      <c r="P156" s="529"/>
      <c r="Q156" s="277"/>
      <c r="R156" s="218"/>
      <c r="S156" s="278"/>
      <c r="T156" s="279"/>
      <c r="W156" s="280"/>
      <c r="X156" s="280"/>
      <c r="Y156" s="280"/>
      <c r="Z156" s="281"/>
      <c r="AO156" s="223"/>
      <c r="AQ156" s="223"/>
      <c r="AR156" s="223"/>
      <c r="AV156" s="223"/>
      <c r="BB156" s="251"/>
      <c r="BC156" s="251"/>
      <c r="BD156" s="251"/>
      <c r="BE156" s="251"/>
      <c r="BF156" s="251"/>
      <c r="BG156" s="223"/>
      <c r="BH156" s="251"/>
      <c r="BI156" s="223"/>
      <c r="BJ156" s="223"/>
    </row>
    <row r="157" spans="1:62" s="217" customFormat="1" ht="15.75" hidden="1" customHeight="1">
      <c r="A157" s="218"/>
      <c r="B157" s="275"/>
      <c r="C157" s="275"/>
      <c r="D157" s="274"/>
      <c r="E157" s="530"/>
      <c r="F157" s="495"/>
      <c r="G157" s="495"/>
      <c r="H157" s="496"/>
      <c r="I157" s="275"/>
      <c r="J157" s="276"/>
      <c r="K157" s="286"/>
      <c r="L157" s="287"/>
      <c r="M157" s="528">
        <f t="shared" si="1"/>
        <v>0</v>
      </c>
      <c r="N157" s="529"/>
      <c r="O157" s="529"/>
      <c r="P157" s="529"/>
      <c r="Q157" s="277"/>
      <c r="R157" s="218"/>
      <c r="S157" s="278"/>
      <c r="T157" s="279"/>
      <c r="W157" s="280"/>
      <c r="X157" s="280"/>
      <c r="Y157" s="280"/>
      <c r="Z157" s="281"/>
      <c r="AO157" s="223"/>
      <c r="AQ157" s="223"/>
      <c r="AR157" s="223"/>
      <c r="AV157" s="223"/>
      <c r="BB157" s="251"/>
      <c r="BC157" s="251"/>
      <c r="BD157" s="251"/>
      <c r="BE157" s="251"/>
      <c r="BF157" s="251"/>
      <c r="BG157" s="223"/>
      <c r="BH157" s="251"/>
      <c r="BI157" s="223"/>
      <c r="BJ157" s="223"/>
    </row>
    <row r="158" spans="1:62" s="217" customFormat="1" ht="15.75" hidden="1" customHeight="1">
      <c r="A158" s="218"/>
      <c r="B158" s="275"/>
      <c r="C158" s="275"/>
      <c r="D158" s="274"/>
      <c r="E158" s="510"/>
      <c r="F158" s="511"/>
      <c r="G158" s="511"/>
      <c r="H158" s="511"/>
      <c r="I158" s="275"/>
      <c r="J158" s="276"/>
      <c r="K158" s="286"/>
      <c r="L158" s="287"/>
      <c r="M158" s="528">
        <f t="shared" si="1"/>
        <v>0</v>
      </c>
      <c r="N158" s="529"/>
      <c r="O158" s="529"/>
      <c r="P158" s="529"/>
      <c r="Q158" s="277"/>
      <c r="R158" s="218"/>
      <c r="S158" s="278"/>
      <c r="T158" s="279"/>
      <c r="W158" s="280"/>
      <c r="X158" s="280"/>
      <c r="Y158" s="280"/>
      <c r="Z158" s="281"/>
      <c r="AO158" s="223"/>
      <c r="AQ158" s="223"/>
      <c r="AR158" s="223"/>
      <c r="AV158" s="223"/>
      <c r="BB158" s="251"/>
      <c r="BC158" s="251"/>
      <c r="BD158" s="251"/>
      <c r="BE158" s="251"/>
      <c r="BF158" s="251"/>
      <c r="BG158" s="223"/>
      <c r="BH158" s="251"/>
      <c r="BI158" s="223"/>
      <c r="BJ158" s="223"/>
    </row>
    <row r="159" spans="1:62" s="217" customFormat="1" ht="15.75" hidden="1" customHeight="1">
      <c r="A159" s="218"/>
      <c r="B159" s="275"/>
      <c r="C159" s="275"/>
      <c r="D159" s="274"/>
      <c r="E159" s="510"/>
      <c r="F159" s="511"/>
      <c r="G159" s="511"/>
      <c r="H159" s="511"/>
      <c r="I159" s="275"/>
      <c r="J159" s="276"/>
      <c r="K159" s="573"/>
      <c r="L159" s="511"/>
      <c r="M159" s="528">
        <f>ROUND($K$159*$J$158,2)</f>
        <v>0</v>
      </c>
      <c r="N159" s="511"/>
      <c r="O159" s="511"/>
      <c r="P159" s="511"/>
      <c r="Q159" s="277"/>
      <c r="R159" s="218"/>
      <c r="S159" s="278"/>
      <c r="T159" s="279" t="s">
        <v>1515</v>
      </c>
      <c r="W159" s="280">
        <v>0</v>
      </c>
      <c r="X159" s="280">
        <f>$W$159*$J$158</f>
        <v>0</v>
      </c>
      <c r="Y159" s="280">
        <v>0</v>
      </c>
      <c r="Z159" s="281">
        <f>$Y$159*$J$158</f>
        <v>0</v>
      </c>
      <c r="AO159" s="223" t="s">
        <v>1582</v>
      </c>
      <c r="AQ159" s="223" t="s">
        <v>1578</v>
      </c>
      <c r="AR159" s="223" t="s">
        <v>1536</v>
      </c>
      <c r="AV159" s="223" t="s">
        <v>1577</v>
      </c>
      <c r="BB159" s="251">
        <f>IF($T$159="základní",$M$159,0)</f>
        <v>0</v>
      </c>
      <c r="BC159" s="251">
        <f>IF($T$159="snížená",$M$159,0)</f>
        <v>0</v>
      </c>
      <c r="BD159" s="251">
        <f>IF($T$159="zákl. přenesená",$M$159,0)</f>
        <v>0</v>
      </c>
      <c r="BE159" s="251">
        <f>IF($T$159="sníž. přenesená",$M$159,0)</f>
        <v>0</v>
      </c>
      <c r="BF159" s="251">
        <f>IF($T$159="nulová",$M$159,0)</f>
        <v>0</v>
      </c>
      <c r="BG159" s="223" t="s">
        <v>1501</v>
      </c>
      <c r="BH159" s="251">
        <f>ROUND($K$159*$J$158,2)</f>
        <v>0</v>
      </c>
      <c r="BI159" s="223" t="s">
        <v>1582</v>
      </c>
      <c r="BJ159" s="223" t="s">
        <v>1769</v>
      </c>
    </row>
    <row r="160" spans="1:62" s="217" customFormat="1" ht="15.75" customHeight="1">
      <c r="A160" s="218"/>
      <c r="B160" s="289"/>
      <c r="C160" s="289"/>
      <c r="D160" s="290"/>
      <c r="E160" s="291"/>
      <c r="F160" s="292"/>
      <c r="G160" s="292"/>
      <c r="H160" s="292"/>
      <c r="I160" s="289"/>
      <c r="J160" s="293"/>
      <c r="K160" s="294"/>
      <c r="L160" s="292"/>
      <c r="M160" s="295"/>
      <c r="N160" s="292"/>
      <c r="O160" s="292"/>
      <c r="P160" s="292"/>
      <c r="Q160" s="291"/>
      <c r="R160" s="218"/>
      <c r="S160" s="296"/>
      <c r="T160" s="279"/>
      <c r="W160" s="280"/>
      <c r="X160" s="280"/>
      <c r="Y160" s="280"/>
      <c r="Z160" s="281"/>
      <c r="AO160" s="223"/>
      <c r="AQ160" s="223"/>
      <c r="AR160" s="223"/>
      <c r="AV160" s="223"/>
      <c r="BB160" s="251"/>
      <c r="BC160" s="251"/>
      <c r="BD160" s="251"/>
      <c r="BE160" s="251"/>
      <c r="BF160" s="251"/>
      <c r="BG160" s="223"/>
      <c r="BH160" s="251"/>
      <c r="BI160" s="223"/>
      <c r="BJ160" s="223"/>
    </row>
    <row r="161" spans="1:62" s="265" customFormat="1" ht="21" customHeight="1">
      <c r="A161" s="264"/>
      <c r="C161" s="272" t="s">
        <v>191</v>
      </c>
      <c r="M161" s="571">
        <f>M162+M163</f>
        <v>13021.599999999999</v>
      </c>
      <c r="N161" s="572"/>
      <c r="O161" s="572"/>
      <c r="P161" s="572"/>
      <c r="R161" s="264"/>
      <c r="S161" s="267"/>
      <c r="V161" s="268">
        <f>SUM($V$90:$V$159)</f>
        <v>0</v>
      </c>
      <c r="X161" s="268">
        <f>SUM($X$90:$X$159)</f>
        <v>0</v>
      </c>
      <c r="Z161" s="269">
        <f>SUM($Z$90:$Z$159)</f>
        <v>0</v>
      </c>
      <c r="AO161" s="270" t="s">
        <v>1536</v>
      </c>
      <c r="AQ161" s="270" t="s">
        <v>1530</v>
      </c>
      <c r="AR161" s="270" t="s">
        <v>1501</v>
      </c>
      <c r="AV161" s="270" t="s">
        <v>1577</v>
      </c>
      <c r="BH161" s="271">
        <f>SUM($BH$90:$BH$159)</f>
        <v>5033.37</v>
      </c>
    </row>
    <row r="162" spans="1:62" s="217" customFormat="1" ht="30.75" customHeight="1">
      <c r="A162" s="218"/>
      <c r="B162" s="275">
        <v>2</v>
      </c>
      <c r="C162" s="288" t="s">
        <v>1578</v>
      </c>
      <c r="D162" s="283" t="s">
        <v>198</v>
      </c>
      <c r="E162" s="510" t="s">
        <v>199</v>
      </c>
      <c r="F162" s="511"/>
      <c r="G162" s="511"/>
      <c r="H162" s="511"/>
      <c r="I162" s="275" t="s">
        <v>1648</v>
      </c>
      <c r="J162" s="284">
        <v>276</v>
      </c>
      <c r="K162" s="512">
        <v>16.399999999999999</v>
      </c>
      <c r="L162" s="513"/>
      <c r="M162" s="536">
        <f>J162*K162</f>
        <v>4526.3999999999996</v>
      </c>
      <c r="N162" s="513"/>
      <c r="O162" s="513"/>
      <c r="P162" s="513"/>
      <c r="Q162" s="277"/>
      <c r="R162" s="218"/>
      <c r="S162" s="278"/>
      <c r="T162" s="279" t="s">
        <v>1515</v>
      </c>
      <c r="W162" s="280">
        <v>0</v>
      </c>
      <c r="X162" s="280">
        <f>$W$90*$J$90</f>
        <v>0</v>
      </c>
      <c r="Y162" s="280">
        <v>0</v>
      </c>
      <c r="Z162" s="281">
        <f>$Y$90*$J$90</f>
        <v>0</v>
      </c>
      <c r="AO162" s="223" t="s">
        <v>1582</v>
      </c>
      <c r="AQ162" s="223" t="s">
        <v>1578</v>
      </c>
      <c r="AR162" s="223" t="s">
        <v>1536</v>
      </c>
      <c r="AV162" s="223" t="s">
        <v>1577</v>
      </c>
      <c r="BB162" s="251">
        <f>IF($T$90="základní",$M$90,0)</f>
        <v>5033.3649999999998</v>
      </c>
      <c r="BC162" s="251">
        <f>IF($T$90="snížená",$M$90,0)</f>
        <v>0</v>
      </c>
      <c r="BD162" s="251">
        <f>IF($T$90="zákl. přenesená",$M$90,0)</f>
        <v>0</v>
      </c>
      <c r="BE162" s="251">
        <f>IF($T$90="sníž. přenesená",$M$90,0)</f>
        <v>0</v>
      </c>
      <c r="BF162" s="251">
        <f>IF($T$90="nulová",$M$90,0)</f>
        <v>0</v>
      </c>
      <c r="BG162" s="223" t="s">
        <v>1501</v>
      </c>
      <c r="BH162" s="251">
        <f>ROUND($K$90*$J$90,2)</f>
        <v>5033.37</v>
      </c>
      <c r="BI162" s="223" t="s">
        <v>1582</v>
      </c>
      <c r="BJ162" s="223" t="s">
        <v>1748</v>
      </c>
    </row>
    <row r="163" spans="1:62" s="217" customFormat="1" ht="30.75" customHeight="1">
      <c r="A163" s="218"/>
      <c r="B163" s="275">
        <v>3</v>
      </c>
      <c r="C163" s="288" t="s">
        <v>1578</v>
      </c>
      <c r="D163" s="283" t="s">
        <v>200</v>
      </c>
      <c r="E163" s="510" t="s">
        <v>201</v>
      </c>
      <c r="F163" s="511"/>
      <c r="G163" s="511"/>
      <c r="H163" s="511"/>
      <c r="I163" s="275" t="s">
        <v>1648</v>
      </c>
      <c r="J163" s="284">
        <v>370</v>
      </c>
      <c r="K163" s="512">
        <v>22.959999999999997</v>
      </c>
      <c r="L163" s="513"/>
      <c r="M163" s="536">
        <f>J163*K163</f>
        <v>8495.1999999999989</v>
      </c>
      <c r="N163" s="513"/>
      <c r="O163" s="513"/>
      <c r="P163" s="513"/>
      <c r="Q163" s="277"/>
      <c r="R163" s="218"/>
      <c r="S163" s="278"/>
      <c r="T163" s="279" t="s">
        <v>1515</v>
      </c>
      <c r="W163" s="280">
        <v>0</v>
      </c>
      <c r="X163" s="280">
        <f>$W$90*$J$90</f>
        <v>0</v>
      </c>
      <c r="Y163" s="280">
        <v>0</v>
      </c>
      <c r="Z163" s="281">
        <f>$Y$90*$J$90</f>
        <v>0</v>
      </c>
      <c r="AO163" s="223" t="s">
        <v>1582</v>
      </c>
      <c r="AQ163" s="223" t="s">
        <v>1578</v>
      </c>
      <c r="AR163" s="223" t="s">
        <v>1536</v>
      </c>
      <c r="AV163" s="223" t="s">
        <v>1577</v>
      </c>
      <c r="BB163" s="251">
        <f>IF($T$90="základní",$M$90,0)</f>
        <v>5033.3649999999998</v>
      </c>
      <c r="BC163" s="251">
        <f>IF($T$90="snížená",$M$90,0)</f>
        <v>0</v>
      </c>
      <c r="BD163" s="251">
        <f>IF($T$90="zákl. přenesená",$M$90,0)</f>
        <v>0</v>
      </c>
      <c r="BE163" s="251">
        <f>IF($T$90="sníž. přenesená",$M$90,0)</f>
        <v>0</v>
      </c>
      <c r="BF163" s="251">
        <f>IF($T$90="nulová",$M$90,0)</f>
        <v>0</v>
      </c>
      <c r="BG163" s="223" t="s">
        <v>1501</v>
      </c>
      <c r="BH163" s="251">
        <f>ROUND($K$90*$J$90,2)</f>
        <v>5033.37</v>
      </c>
      <c r="BI163" s="223" t="s">
        <v>1582</v>
      </c>
      <c r="BJ163" s="223" t="s">
        <v>1748</v>
      </c>
    </row>
    <row r="164" spans="1:62" s="217" customFormat="1" ht="8.25" customHeight="1">
      <c r="A164" s="218"/>
      <c r="B164" s="289"/>
      <c r="C164" s="297"/>
      <c r="D164" s="298"/>
      <c r="E164" s="291"/>
      <c r="F164" s="292"/>
      <c r="G164" s="292"/>
      <c r="H164" s="292"/>
      <c r="I164" s="289"/>
      <c r="J164" s="299"/>
      <c r="K164" s="294"/>
      <c r="L164" s="292"/>
      <c r="M164" s="295"/>
      <c r="N164" s="292"/>
      <c r="O164" s="292"/>
      <c r="P164" s="292"/>
      <c r="Q164" s="291"/>
      <c r="R164" s="218"/>
      <c r="S164" s="296"/>
      <c r="T164" s="279"/>
      <c r="W164" s="280"/>
      <c r="X164" s="280"/>
      <c r="Y164" s="280"/>
      <c r="Z164" s="281"/>
      <c r="AO164" s="223"/>
      <c r="AQ164" s="223"/>
      <c r="AR164" s="223"/>
      <c r="AV164" s="223"/>
      <c r="BB164" s="251"/>
      <c r="BC164" s="251"/>
      <c r="BD164" s="251"/>
      <c r="BE164" s="251"/>
      <c r="BF164" s="251"/>
      <c r="BG164" s="223"/>
      <c r="BH164" s="251"/>
      <c r="BI164" s="223"/>
      <c r="BJ164" s="223"/>
    </row>
    <row r="165" spans="1:62" s="265" customFormat="1" ht="21" customHeight="1">
      <c r="A165" s="264"/>
      <c r="C165" s="272" t="s">
        <v>192</v>
      </c>
      <c r="M165" s="571">
        <f>SUM(M166:P168)</f>
        <v>2441.9599999999996</v>
      </c>
      <c r="N165" s="572"/>
      <c r="O165" s="572"/>
      <c r="P165" s="572"/>
      <c r="R165" s="264"/>
      <c r="S165" s="267"/>
      <c r="V165" s="268">
        <f>SUM($V$90:$V$159)</f>
        <v>0</v>
      </c>
      <c r="X165" s="268">
        <f>SUM($X$90:$X$159)</f>
        <v>0</v>
      </c>
      <c r="Z165" s="269">
        <f>SUM($Z$90:$Z$159)</f>
        <v>0</v>
      </c>
      <c r="AO165" s="270" t="s">
        <v>1536</v>
      </c>
      <c r="AQ165" s="270" t="s">
        <v>1530</v>
      </c>
      <c r="AR165" s="270" t="s">
        <v>1501</v>
      </c>
      <c r="AV165" s="270" t="s">
        <v>1577</v>
      </c>
      <c r="BH165" s="271">
        <f>SUM($BH$90:$BH$159)</f>
        <v>5033.37</v>
      </c>
    </row>
    <row r="166" spans="1:62" s="217" customFormat="1" ht="21.75" customHeight="1">
      <c r="A166" s="218"/>
      <c r="B166" s="275">
        <v>4</v>
      </c>
      <c r="C166" s="288" t="s">
        <v>1578</v>
      </c>
      <c r="D166" s="283" t="s">
        <v>202</v>
      </c>
      <c r="E166" s="494" t="s">
        <v>203</v>
      </c>
      <c r="F166" s="495"/>
      <c r="G166" s="495"/>
      <c r="H166" s="496"/>
      <c r="I166" s="275" t="s">
        <v>1648</v>
      </c>
      <c r="J166" s="284">
        <v>30</v>
      </c>
      <c r="K166" s="593">
        <v>31.159999999999997</v>
      </c>
      <c r="L166" s="594"/>
      <c r="M166" s="536">
        <f>J166*K166</f>
        <v>934.8</v>
      </c>
      <c r="N166" s="513"/>
      <c r="O166" s="513"/>
      <c r="P166" s="513"/>
      <c r="Q166" s="277"/>
      <c r="R166" s="218"/>
      <c r="S166" s="278"/>
      <c r="T166" s="279" t="s">
        <v>1515</v>
      </c>
      <c r="W166" s="280">
        <v>0</v>
      </c>
      <c r="X166" s="280">
        <f>$W$90*$J$90</f>
        <v>0</v>
      </c>
      <c r="Y166" s="280">
        <v>0</v>
      </c>
      <c r="Z166" s="281">
        <f>$Y$90*$J$90</f>
        <v>0</v>
      </c>
      <c r="AO166" s="223" t="s">
        <v>1582</v>
      </c>
      <c r="AQ166" s="223" t="s">
        <v>1578</v>
      </c>
      <c r="AR166" s="223" t="s">
        <v>1536</v>
      </c>
      <c r="AV166" s="223" t="s">
        <v>1577</v>
      </c>
      <c r="BB166" s="251">
        <f>IF($T$90="základní",$M$90,0)</f>
        <v>5033.3649999999998</v>
      </c>
      <c r="BC166" s="251">
        <f>IF($T$90="snížená",$M$90,0)</f>
        <v>0</v>
      </c>
      <c r="BD166" s="251">
        <f>IF($T$90="zákl. přenesená",$M$90,0)</f>
        <v>0</v>
      </c>
      <c r="BE166" s="251">
        <f>IF($T$90="sníž. přenesená",$M$90,0)</f>
        <v>0</v>
      </c>
      <c r="BF166" s="251">
        <f>IF($T$90="nulová",$M$90,0)</f>
        <v>0</v>
      </c>
      <c r="BG166" s="223" t="s">
        <v>1501</v>
      </c>
      <c r="BH166" s="251">
        <f>ROUND($K$90*$J$90,2)</f>
        <v>5033.37</v>
      </c>
      <c r="BI166" s="223" t="s">
        <v>1582</v>
      </c>
      <c r="BJ166" s="223" t="s">
        <v>1748</v>
      </c>
    </row>
    <row r="167" spans="1:62" s="217" customFormat="1" ht="19.5" customHeight="1">
      <c r="A167" s="218"/>
      <c r="B167" s="275">
        <v>5</v>
      </c>
      <c r="C167" s="288" t="s">
        <v>1578</v>
      </c>
      <c r="D167" s="283" t="s">
        <v>204</v>
      </c>
      <c r="E167" s="494" t="s">
        <v>1356</v>
      </c>
      <c r="F167" s="495"/>
      <c r="G167" s="495"/>
      <c r="H167" s="496"/>
      <c r="I167" s="275" t="s">
        <v>1648</v>
      </c>
      <c r="J167" s="284">
        <v>30</v>
      </c>
      <c r="K167" s="497">
        <v>37.72</v>
      </c>
      <c r="L167" s="498"/>
      <c r="M167" s="536">
        <f>J167*K167</f>
        <v>1131.5999999999999</v>
      </c>
      <c r="N167" s="513"/>
      <c r="O167" s="513"/>
      <c r="P167" s="513"/>
      <c r="Q167" s="277"/>
      <c r="R167" s="218"/>
      <c r="S167" s="278"/>
      <c r="T167" s="279"/>
      <c r="W167" s="280"/>
      <c r="X167" s="280"/>
      <c r="Y167" s="280"/>
      <c r="Z167" s="281"/>
      <c r="AO167" s="223"/>
      <c r="AQ167" s="223"/>
      <c r="AR167" s="223"/>
      <c r="AV167" s="223"/>
      <c r="BB167" s="251"/>
      <c r="BC167" s="251"/>
      <c r="BD167" s="251"/>
      <c r="BE167" s="251"/>
      <c r="BF167" s="251"/>
      <c r="BG167" s="223"/>
      <c r="BH167" s="251"/>
      <c r="BI167" s="223"/>
      <c r="BJ167" s="223"/>
    </row>
    <row r="168" spans="1:62" s="217" customFormat="1" ht="27" customHeight="1">
      <c r="A168" s="218"/>
      <c r="B168" s="275">
        <v>6</v>
      </c>
      <c r="C168" s="288" t="s">
        <v>1578</v>
      </c>
      <c r="D168" s="283" t="s">
        <v>1357</v>
      </c>
      <c r="E168" s="494" t="s">
        <v>1358</v>
      </c>
      <c r="F168" s="495"/>
      <c r="G168" s="495"/>
      <c r="H168" s="496"/>
      <c r="I168" s="275" t="s">
        <v>1618</v>
      </c>
      <c r="J168" s="284">
        <v>0.5</v>
      </c>
      <c r="K168" s="512">
        <v>751.12</v>
      </c>
      <c r="L168" s="513"/>
      <c r="M168" s="536">
        <f>J168*K168</f>
        <v>375.56</v>
      </c>
      <c r="N168" s="513"/>
      <c r="O168" s="513"/>
      <c r="P168" s="513"/>
      <c r="Q168" s="277"/>
      <c r="R168" s="218"/>
      <c r="S168" s="278"/>
      <c r="T168" s="279" t="s">
        <v>1515</v>
      </c>
      <c r="W168" s="280">
        <v>0</v>
      </c>
      <c r="X168" s="280">
        <f>$W$90*$J$90</f>
        <v>0</v>
      </c>
      <c r="Y168" s="280">
        <v>0</v>
      </c>
      <c r="Z168" s="281">
        <f>$Y$90*$J$90</f>
        <v>0</v>
      </c>
      <c r="AO168" s="223" t="s">
        <v>1582</v>
      </c>
      <c r="AQ168" s="223" t="s">
        <v>1578</v>
      </c>
      <c r="AR168" s="223" t="s">
        <v>1536</v>
      </c>
      <c r="AV168" s="223" t="s">
        <v>1577</v>
      </c>
      <c r="BB168" s="251">
        <f>IF($T$90="základní",$M$90,0)</f>
        <v>5033.3649999999998</v>
      </c>
      <c r="BC168" s="251">
        <f>IF($T$90="snížená",$M$90,0)</f>
        <v>0</v>
      </c>
      <c r="BD168" s="251">
        <f>IF($T$90="zákl. přenesená",$M$90,0)</f>
        <v>0</v>
      </c>
      <c r="BE168" s="251">
        <f>IF($T$90="sníž. přenesená",$M$90,0)</f>
        <v>0</v>
      </c>
      <c r="BF168" s="251">
        <f>IF($T$90="nulová",$M$90,0)</f>
        <v>0</v>
      </c>
      <c r="BG168" s="223" t="s">
        <v>1501</v>
      </c>
      <c r="BH168" s="251">
        <f>ROUND($K$90*$J$90,2)</f>
        <v>5033.37</v>
      </c>
      <c r="BI168" s="223" t="s">
        <v>1582</v>
      </c>
      <c r="BJ168" s="223" t="s">
        <v>1748</v>
      </c>
    </row>
    <row r="169" spans="1:62" s="265" customFormat="1" ht="30.75" customHeight="1">
      <c r="A169" s="264"/>
      <c r="C169" s="272" t="s">
        <v>193</v>
      </c>
      <c r="M169" s="571">
        <f>SUM(M170:P179)</f>
        <v>40542.439999999995</v>
      </c>
      <c r="N169" s="572"/>
      <c r="O169" s="572"/>
      <c r="P169" s="572"/>
      <c r="R169" s="264"/>
      <c r="S169" s="267"/>
      <c r="V169" s="268">
        <f>SUM($V$181:$V$297)</f>
        <v>0</v>
      </c>
      <c r="X169" s="268">
        <f>SUM($X$181:$X$297)</f>
        <v>0</v>
      </c>
      <c r="Z169" s="269">
        <f>SUM($Z$181:$Z$297)</f>
        <v>0</v>
      </c>
      <c r="AO169" s="270" t="s">
        <v>1536</v>
      </c>
      <c r="AQ169" s="270" t="s">
        <v>1530</v>
      </c>
      <c r="AR169" s="270" t="s">
        <v>1501</v>
      </c>
      <c r="AV169" s="270" t="s">
        <v>1577</v>
      </c>
      <c r="BH169" s="271">
        <f>SUM($BH$181:$BH$297)</f>
        <v>7150.4</v>
      </c>
    </row>
    <row r="170" spans="1:62" s="217" customFormat="1" ht="17.25" customHeight="1">
      <c r="A170" s="218"/>
      <c r="B170" s="275">
        <v>7</v>
      </c>
      <c r="C170" s="285" t="s">
        <v>1578</v>
      </c>
      <c r="D170" s="283" t="s">
        <v>1359</v>
      </c>
      <c r="E170" s="565" t="s">
        <v>1360</v>
      </c>
      <c r="F170" s="566"/>
      <c r="G170" s="566"/>
      <c r="H170" s="567"/>
      <c r="I170" s="314" t="s">
        <v>1648</v>
      </c>
      <c r="J170" s="284">
        <v>26</v>
      </c>
      <c r="K170" s="512">
        <v>16.399999999999999</v>
      </c>
      <c r="L170" s="513"/>
      <c r="M170" s="536">
        <f t="shared" ref="M170:M179" si="2">J170*K170</f>
        <v>426.4</v>
      </c>
      <c r="N170" s="513"/>
      <c r="O170" s="513"/>
      <c r="P170" s="513"/>
      <c r="Q170" s="277"/>
      <c r="R170" s="218"/>
      <c r="S170" s="278"/>
      <c r="T170" s="279" t="s">
        <v>1515</v>
      </c>
      <c r="W170" s="280">
        <v>0</v>
      </c>
      <c r="X170" s="280">
        <f>$W$181*$J$181</f>
        <v>0</v>
      </c>
      <c r="Y170" s="280">
        <v>0</v>
      </c>
      <c r="Z170" s="281">
        <f>$Y$181*$J$181</f>
        <v>0</v>
      </c>
      <c r="AO170" s="223" t="s">
        <v>1582</v>
      </c>
      <c r="AQ170" s="223" t="s">
        <v>1578</v>
      </c>
      <c r="AR170" s="223" t="s">
        <v>1536</v>
      </c>
      <c r="AV170" s="223" t="s">
        <v>1577</v>
      </c>
      <c r="BB170" s="251">
        <f>IF($T$181="základní",$M$181,0)</f>
        <v>1105.3599999999999</v>
      </c>
      <c r="BC170" s="251">
        <f>IF($T$181="snížená",$M$181,0)</f>
        <v>0</v>
      </c>
      <c r="BD170" s="251">
        <f>IF($T$181="zákl. přenesená",$M$181,0)</f>
        <v>0</v>
      </c>
      <c r="BE170" s="251">
        <f>IF($T$181="sníž. přenesená",$M$181,0)</f>
        <v>0</v>
      </c>
      <c r="BF170" s="251">
        <f>IF($T$181="nulová",$M$181,0)</f>
        <v>0</v>
      </c>
      <c r="BG170" s="223" t="s">
        <v>1501</v>
      </c>
      <c r="BH170" s="251">
        <f>ROUND($K$181*$J$181,2)</f>
        <v>1105.3599999999999</v>
      </c>
      <c r="BI170" s="223" t="s">
        <v>1582</v>
      </c>
      <c r="BJ170" s="223" t="s">
        <v>1583</v>
      </c>
    </row>
    <row r="171" spans="1:62" s="217" customFormat="1" ht="15.75" customHeight="1">
      <c r="A171" s="218"/>
      <c r="B171" s="275">
        <v>8</v>
      </c>
      <c r="C171" s="285" t="s">
        <v>1578</v>
      </c>
      <c r="D171" s="283" t="s">
        <v>1361</v>
      </c>
      <c r="E171" s="565" t="s">
        <v>1362</v>
      </c>
      <c r="F171" s="566"/>
      <c r="G171" s="566"/>
      <c r="H171" s="567"/>
      <c r="I171" s="314" t="s">
        <v>1648</v>
      </c>
      <c r="J171" s="284">
        <v>190</v>
      </c>
      <c r="K171" s="512">
        <v>37.72</v>
      </c>
      <c r="L171" s="513"/>
      <c r="M171" s="536">
        <f t="shared" si="2"/>
        <v>7166.8</v>
      </c>
      <c r="N171" s="513"/>
      <c r="O171" s="513"/>
      <c r="P171" s="513"/>
      <c r="Q171" s="277"/>
      <c r="R171" s="218"/>
      <c r="S171" s="278"/>
      <c r="T171" s="279"/>
      <c r="W171" s="280"/>
      <c r="X171" s="280"/>
      <c r="Y171" s="280"/>
      <c r="Z171" s="281"/>
      <c r="AO171" s="223"/>
      <c r="AQ171" s="223"/>
      <c r="AR171" s="223"/>
      <c r="AV171" s="223"/>
      <c r="BB171" s="251"/>
      <c r="BC171" s="251"/>
      <c r="BD171" s="251"/>
      <c r="BE171" s="251"/>
      <c r="BF171" s="251"/>
      <c r="BG171" s="223"/>
      <c r="BH171" s="251"/>
      <c r="BI171" s="223"/>
      <c r="BJ171" s="223"/>
    </row>
    <row r="172" spans="1:62" s="217" customFormat="1" ht="15.75" customHeight="1">
      <c r="A172" s="218"/>
      <c r="B172" s="275">
        <v>9</v>
      </c>
      <c r="C172" s="285" t="s">
        <v>1578</v>
      </c>
      <c r="D172" s="283" t="s">
        <v>1363</v>
      </c>
      <c r="E172" s="565" t="s">
        <v>1364</v>
      </c>
      <c r="F172" s="566"/>
      <c r="G172" s="566"/>
      <c r="H172" s="567"/>
      <c r="I172" s="314" t="s">
        <v>1648</v>
      </c>
      <c r="J172" s="284">
        <v>60</v>
      </c>
      <c r="K172" s="512">
        <v>51.66</v>
      </c>
      <c r="L172" s="513"/>
      <c r="M172" s="536">
        <f t="shared" si="2"/>
        <v>3099.6</v>
      </c>
      <c r="N172" s="513"/>
      <c r="O172" s="513"/>
      <c r="P172" s="513"/>
      <c r="Q172" s="277"/>
      <c r="R172" s="218"/>
      <c r="S172" s="278"/>
      <c r="T172" s="279"/>
      <c r="W172" s="280"/>
      <c r="X172" s="280"/>
      <c r="Y172" s="280"/>
      <c r="Z172" s="281"/>
      <c r="AO172" s="223"/>
      <c r="AQ172" s="223"/>
      <c r="AR172" s="223"/>
      <c r="AV172" s="223"/>
      <c r="BB172" s="251"/>
      <c r="BC172" s="251"/>
      <c r="BD172" s="251"/>
      <c r="BE172" s="251"/>
      <c r="BF172" s="251"/>
      <c r="BG172" s="223"/>
      <c r="BH172" s="251"/>
      <c r="BI172" s="223"/>
      <c r="BJ172" s="223"/>
    </row>
    <row r="173" spans="1:62" s="217" customFormat="1" ht="15.75" customHeight="1">
      <c r="A173" s="218"/>
      <c r="B173" s="275">
        <v>10</v>
      </c>
      <c r="C173" s="285" t="s">
        <v>1578</v>
      </c>
      <c r="D173" s="283" t="s">
        <v>1365</v>
      </c>
      <c r="E173" s="565" t="s">
        <v>1366</v>
      </c>
      <c r="F173" s="566"/>
      <c r="G173" s="566"/>
      <c r="H173" s="567"/>
      <c r="I173" s="314" t="s">
        <v>1648</v>
      </c>
      <c r="J173" s="284">
        <v>320</v>
      </c>
      <c r="K173" s="512">
        <v>62.319999999999993</v>
      </c>
      <c r="L173" s="513"/>
      <c r="M173" s="536">
        <f t="shared" si="2"/>
        <v>19942.399999999998</v>
      </c>
      <c r="N173" s="513"/>
      <c r="O173" s="513"/>
      <c r="P173" s="513"/>
      <c r="Q173" s="277"/>
      <c r="R173" s="218"/>
      <c r="S173" s="278"/>
      <c r="T173" s="279"/>
      <c r="W173" s="280"/>
      <c r="X173" s="280"/>
      <c r="Y173" s="280"/>
      <c r="Z173" s="281"/>
      <c r="AO173" s="223"/>
      <c r="AQ173" s="223"/>
      <c r="AR173" s="223"/>
      <c r="AV173" s="223"/>
      <c r="BB173" s="251"/>
      <c r="BC173" s="251"/>
      <c r="BD173" s="251"/>
      <c r="BE173" s="251"/>
      <c r="BF173" s="251"/>
      <c r="BG173" s="223"/>
      <c r="BH173" s="251"/>
      <c r="BI173" s="223"/>
      <c r="BJ173" s="223"/>
    </row>
    <row r="174" spans="1:62" s="217" customFormat="1" ht="30" customHeight="1">
      <c r="A174" s="218"/>
      <c r="B174" s="275">
        <v>11</v>
      </c>
      <c r="C174" s="285" t="s">
        <v>1578</v>
      </c>
      <c r="D174" s="283" t="s">
        <v>1367</v>
      </c>
      <c r="E174" s="565" t="s">
        <v>1368</v>
      </c>
      <c r="F174" s="566"/>
      <c r="G174" s="566"/>
      <c r="H174" s="567"/>
      <c r="I174" s="314" t="s">
        <v>1594</v>
      </c>
      <c r="J174" s="284">
        <v>144</v>
      </c>
      <c r="K174" s="512">
        <v>1.64</v>
      </c>
      <c r="L174" s="513"/>
      <c r="M174" s="536">
        <f t="shared" si="2"/>
        <v>236.16</v>
      </c>
      <c r="N174" s="513"/>
      <c r="O174" s="513"/>
      <c r="P174" s="513"/>
      <c r="Q174" s="277"/>
      <c r="R174" s="218"/>
      <c r="S174" s="278"/>
      <c r="T174" s="279"/>
      <c r="W174" s="280"/>
      <c r="X174" s="280"/>
      <c r="Y174" s="280"/>
      <c r="Z174" s="281"/>
      <c r="AO174" s="223"/>
      <c r="AQ174" s="223"/>
      <c r="AR174" s="223"/>
      <c r="AV174" s="223"/>
      <c r="BB174" s="251"/>
      <c r="BC174" s="251"/>
      <c r="BD174" s="251"/>
      <c r="BE174" s="251"/>
      <c r="BF174" s="251"/>
      <c r="BG174" s="223"/>
      <c r="BH174" s="251"/>
      <c r="BI174" s="223"/>
      <c r="BJ174" s="223"/>
    </row>
    <row r="175" spans="1:62" s="217" customFormat="1" ht="30" customHeight="1">
      <c r="A175" s="218"/>
      <c r="B175" s="275">
        <v>12</v>
      </c>
      <c r="C175" s="285" t="s">
        <v>1578</v>
      </c>
      <c r="D175" s="283" t="s">
        <v>1369</v>
      </c>
      <c r="E175" s="565" t="s">
        <v>1370</v>
      </c>
      <c r="F175" s="566"/>
      <c r="G175" s="566"/>
      <c r="H175" s="567"/>
      <c r="I175" s="314" t="s">
        <v>1594</v>
      </c>
      <c r="J175" s="284">
        <v>36</v>
      </c>
      <c r="K175" s="512">
        <v>4.0999999999999996</v>
      </c>
      <c r="L175" s="513"/>
      <c r="M175" s="536">
        <f t="shared" si="2"/>
        <v>147.6</v>
      </c>
      <c r="N175" s="513"/>
      <c r="O175" s="513"/>
      <c r="P175" s="513"/>
      <c r="Q175" s="277"/>
      <c r="R175" s="218"/>
      <c r="S175" s="278"/>
      <c r="T175" s="279"/>
      <c r="W175" s="280"/>
      <c r="X175" s="280"/>
      <c r="Y175" s="280"/>
      <c r="Z175" s="281"/>
      <c r="AO175" s="223"/>
      <c r="AQ175" s="223"/>
      <c r="AR175" s="223"/>
      <c r="AV175" s="223"/>
      <c r="BB175" s="251"/>
      <c r="BC175" s="251"/>
      <c r="BD175" s="251"/>
      <c r="BE175" s="251"/>
      <c r="BF175" s="251"/>
      <c r="BG175" s="223"/>
      <c r="BH175" s="251"/>
      <c r="BI175" s="223"/>
      <c r="BJ175" s="223"/>
    </row>
    <row r="176" spans="1:62" s="217" customFormat="1" ht="24.75" customHeight="1">
      <c r="A176" s="218"/>
      <c r="B176" s="275">
        <v>13</v>
      </c>
      <c r="C176" s="285" t="s">
        <v>1578</v>
      </c>
      <c r="D176" s="283" t="s">
        <v>1371</v>
      </c>
      <c r="E176" s="565" t="s">
        <v>1372</v>
      </c>
      <c r="F176" s="566"/>
      <c r="G176" s="566"/>
      <c r="H176" s="567"/>
      <c r="I176" s="314" t="s">
        <v>1594</v>
      </c>
      <c r="J176" s="284">
        <v>194</v>
      </c>
      <c r="K176" s="512">
        <v>4.92</v>
      </c>
      <c r="L176" s="513"/>
      <c r="M176" s="536">
        <f t="shared" si="2"/>
        <v>954.48</v>
      </c>
      <c r="N176" s="513"/>
      <c r="O176" s="513"/>
      <c r="P176" s="513"/>
      <c r="Q176" s="277"/>
      <c r="R176" s="218"/>
      <c r="S176" s="278"/>
      <c r="T176" s="279"/>
      <c r="W176" s="280"/>
      <c r="X176" s="280"/>
      <c r="Y176" s="280"/>
      <c r="Z176" s="281"/>
      <c r="AO176" s="223"/>
      <c r="AQ176" s="223"/>
      <c r="AR176" s="223"/>
      <c r="AV176" s="223"/>
      <c r="BB176" s="251"/>
      <c r="BC176" s="251"/>
      <c r="BD176" s="251"/>
      <c r="BE176" s="251"/>
      <c r="BF176" s="251"/>
      <c r="BG176" s="223"/>
      <c r="BH176" s="251"/>
      <c r="BI176" s="223"/>
      <c r="BJ176" s="223"/>
    </row>
    <row r="177" spans="1:62" s="217" customFormat="1" ht="25.5" customHeight="1">
      <c r="A177" s="218"/>
      <c r="B177" s="275">
        <v>14</v>
      </c>
      <c r="C177" s="285" t="s">
        <v>1578</v>
      </c>
      <c r="D177" s="283" t="s">
        <v>1373</v>
      </c>
      <c r="E177" s="565" t="s">
        <v>1374</v>
      </c>
      <c r="F177" s="566"/>
      <c r="G177" s="566"/>
      <c r="H177" s="567"/>
      <c r="I177" s="314" t="s">
        <v>1594</v>
      </c>
      <c r="J177" s="284">
        <v>90</v>
      </c>
      <c r="K177" s="512">
        <v>12.299999999999999</v>
      </c>
      <c r="L177" s="513"/>
      <c r="M177" s="536">
        <f t="shared" si="2"/>
        <v>1107</v>
      </c>
      <c r="N177" s="513"/>
      <c r="O177" s="513"/>
      <c r="P177" s="513"/>
      <c r="Q177" s="277"/>
      <c r="R177" s="218"/>
      <c r="S177" s="278"/>
      <c r="T177" s="279" t="s">
        <v>1515</v>
      </c>
      <c r="W177" s="280">
        <v>0</v>
      </c>
      <c r="X177" s="280">
        <f>$W$294*$J$294</f>
        <v>0</v>
      </c>
      <c r="Y177" s="280">
        <v>0</v>
      </c>
      <c r="Z177" s="281">
        <f>$Y$294*$J$294</f>
        <v>0</v>
      </c>
      <c r="AO177" s="223" t="s">
        <v>1582</v>
      </c>
      <c r="AQ177" s="223" t="s">
        <v>1578</v>
      </c>
      <c r="AR177" s="223" t="s">
        <v>1536</v>
      </c>
      <c r="AV177" s="223" t="s">
        <v>1577</v>
      </c>
      <c r="BB177" s="251">
        <f>IF($T$294="základní",$M$294,0)</f>
        <v>3834.3199999999997</v>
      </c>
      <c r="BC177" s="251">
        <f>IF($T$294="snížená",$M$294,0)</f>
        <v>0</v>
      </c>
      <c r="BD177" s="251">
        <f>IF($T$294="zákl. přenesená",$M$294,0)</f>
        <v>0</v>
      </c>
      <c r="BE177" s="251">
        <f>IF($T$294="sníž. přenesená",$M$294,0)</f>
        <v>0</v>
      </c>
      <c r="BF177" s="251">
        <f>IF($T$294="nulová",$M$294,0)</f>
        <v>0</v>
      </c>
      <c r="BG177" s="223" t="s">
        <v>1501</v>
      </c>
      <c r="BH177" s="251">
        <f>ROUND($K$294*$J$294,2)</f>
        <v>3834.32</v>
      </c>
      <c r="BI177" s="223" t="s">
        <v>1582</v>
      </c>
      <c r="BJ177" s="223" t="s">
        <v>1772</v>
      </c>
    </row>
    <row r="178" spans="1:62" s="217" customFormat="1" ht="26.25" customHeight="1">
      <c r="A178" s="218"/>
      <c r="B178" s="275">
        <v>15</v>
      </c>
      <c r="C178" s="285" t="s">
        <v>1578</v>
      </c>
      <c r="D178" s="283" t="s">
        <v>1375</v>
      </c>
      <c r="E178" s="565" t="s">
        <v>1376</v>
      </c>
      <c r="F178" s="566"/>
      <c r="G178" s="566"/>
      <c r="H178" s="567"/>
      <c r="I178" s="314" t="s">
        <v>1594</v>
      </c>
      <c r="J178" s="284">
        <v>92</v>
      </c>
      <c r="K178" s="512">
        <v>17.22</v>
      </c>
      <c r="L178" s="513"/>
      <c r="M178" s="536">
        <f t="shared" si="2"/>
        <v>1584.2399999999998</v>
      </c>
      <c r="N178" s="513"/>
      <c r="O178" s="513"/>
      <c r="P178" s="513"/>
      <c r="Q178" s="277"/>
      <c r="R178" s="218"/>
      <c r="S178" s="278"/>
      <c r="T178" s="279" t="s">
        <v>1515</v>
      </c>
      <c r="W178" s="280">
        <v>0</v>
      </c>
      <c r="X178" s="280" t="e">
        <f>#REF!*#REF!</f>
        <v>#REF!</v>
      </c>
      <c r="Y178" s="280">
        <v>0</v>
      </c>
      <c r="Z178" s="281" t="e">
        <f>#REF!*#REF!</f>
        <v>#REF!</v>
      </c>
      <c r="AO178" s="223" t="s">
        <v>1582</v>
      </c>
      <c r="AQ178" s="223" t="s">
        <v>1578</v>
      </c>
      <c r="AR178" s="223" t="s">
        <v>1536</v>
      </c>
      <c r="AV178" s="223" t="s">
        <v>1577</v>
      </c>
      <c r="BB178" s="251" t="e">
        <f>IF(#REF!="základní",#REF!,0)</f>
        <v>#REF!</v>
      </c>
      <c r="BC178" s="251" t="e">
        <f>IF(#REF!="snížená",#REF!,0)</f>
        <v>#REF!</v>
      </c>
      <c r="BD178" s="251" t="e">
        <f>IF(#REF!="zákl. přenesená",#REF!,0)</f>
        <v>#REF!</v>
      </c>
      <c r="BE178" s="251" t="e">
        <f>IF(#REF!="sníž. přenesená",#REF!,0)</f>
        <v>#REF!</v>
      </c>
      <c r="BF178" s="251" t="e">
        <f>IF(#REF!="nulová",#REF!,0)</f>
        <v>#REF!</v>
      </c>
      <c r="BG178" s="223" t="s">
        <v>1501</v>
      </c>
      <c r="BH178" s="251" t="e">
        <f>ROUND(#REF!*#REF!,2)</f>
        <v>#REF!</v>
      </c>
      <c r="BI178" s="223" t="s">
        <v>1582</v>
      </c>
      <c r="BJ178" s="223" t="s">
        <v>1586</v>
      </c>
    </row>
    <row r="179" spans="1:62" s="217" customFormat="1" ht="25.5" customHeight="1">
      <c r="A179" s="218"/>
      <c r="B179" s="275">
        <v>16</v>
      </c>
      <c r="C179" s="285" t="s">
        <v>1578</v>
      </c>
      <c r="D179" s="283" t="s">
        <v>1377</v>
      </c>
      <c r="E179" s="565" t="s">
        <v>1378</v>
      </c>
      <c r="F179" s="566"/>
      <c r="G179" s="566"/>
      <c r="H179" s="567"/>
      <c r="I179" s="314" t="s">
        <v>1618</v>
      </c>
      <c r="J179" s="284">
        <v>16</v>
      </c>
      <c r="K179" s="512">
        <v>367.35999999999996</v>
      </c>
      <c r="L179" s="513"/>
      <c r="M179" s="536">
        <f t="shared" si="2"/>
        <v>5877.7599999999993</v>
      </c>
      <c r="N179" s="513"/>
      <c r="O179" s="513"/>
      <c r="P179" s="513"/>
      <c r="Q179" s="277"/>
      <c r="R179" s="218"/>
      <c r="S179" s="278"/>
      <c r="T179" s="279" t="s">
        <v>1515</v>
      </c>
      <c r="W179" s="280">
        <v>0</v>
      </c>
      <c r="X179" s="280" t="e">
        <f>#REF!*#REF!</f>
        <v>#REF!</v>
      </c>
      <c r="Y179" s="280">
        <v>0</v>
      </c>
      <c r="Z179" s="281" t="e">
        <f>#REF!*#REF!</f>
        <v>#REF!</v>
      </c>
      <c r="AO179" s="223" t="s">
        <v>1582</v>
      </c>
      <c r="AQ179" s="223" t="s">
        <v>1578</v>
      </c>
      <c r="AR179" s="223" t="s">
        <v>1536</v>
      </c>
      <c r="AV179" s="223" t="s">
        <v>1577</v>
      </c>
      <c r="BB179" s="251" t="e">
        <f>IF(#REF!="základní",#REF!,0)</f>
        <v>#REF!</v>
      </c>
      <c r="BC179" s="251" t="e">
        <f>IF(#REF!="snížená",#REF!,0)</f>
        <v>#REF!</v>
      </c>
      <c r="BD179" s="251" t="e">
        <f>IF(#REF!="zákl. přenesená",#REF!,0)</f>
        <v>#REF!</v>
      </c>
      <c r="BE179" s="251" t="e">
        <f>IF(#REF!="sníž. přenesená",#REF!,0)</f>
        <v>#REF!</v>
      </c>
      <c r="BF179" s="251" t="e">
        <f>IF(#REF!="nulová",#REF!,0)</f>
        <v>#REF!</v>
      </c>
      <c r="BG179" s="223" t="s">
        <v>1501</v>
      </c>
      <c r="BH179" s="251" t="e">
        <f>ROUND(#REF!*#REF!,2)</f>
        <v>#REF!</v>
      </c>
      <c r="BI179" s="223" t="s">
        <v>1582</v>
      </c>
      <c r="BJ179" s="223" t="s">
        <v>1775</v>
      </c>
    </row>
    <row r="180" spans="1:62" s="265" customFormat="1" ht="30.75" customHeight="1">
      <c r="A180" s="264"/>
      <c r="C180" s="272" t="s">
        <v>194</v>
      </c>
      <c r="M180" s="571">
        <f>SUM(M181:P275)</f>
        <v>576940.51999999979</v>
      </c>
      <c r="N180" s="572"/>
      <c r="O180" s="572"/>
      <c r="P180" s="572"/>
      <c r="R180" s="264"/>
      <c r="S180" s="267"/>
      <c r="V180" s="268">
        <f>SUM($V$181:$V$297)</f>
        <v>0</v>
      </c>
      <c r="X180" s="268">
        <f>SUM($X$181:$X$297)</f>
        <v>0</v>
      </c>
      <c r="Z180" s="269">
        <f>SUM($Z$181:$Z$297)</f>
        <v>0</v>
      </c>
      <c r="AO180" s="270" t="s">
        <v>1536</v>
      </c>
      <c r="AQ180" s="270" t="s">
        <v>1530</v>
      </c>
      <c r="AR180" s="270" t="s">
        <v>1501</v>
      </c>
      <c r="AV180" s="270" t="s">
        <v>1577</v>
      </c>
      <c r="BH180" s="271">
        <f>SUM($BH$181:$BH$297)</f>
        <v>7150.4</v>
      </c>
    </row>
    <row r="181" spans="1:62" s="217" customFormat="1" ht="30.75" customHeight="1">
      <c r="A181" s="218"/>
      <c r="B181" s="275">
        <v>17</v>
      </c>
      <c r="C181" s="285" t="s">
        <v>1578</v>
      </c>
      <c r="D181" s="283" t="s">
        <v>1379</v>
      </c>
      <c r="E181" s="592" t="s">
        <v>1380</v>
      </c>
      <c r="F181" s="566"/>
      <c r="G181" s="566"/>
      <c r="H181" s="567"/>
      <c r="I181" s="283" t="s">
        <v>1594</v>
      </c>
      <c r="J181" s="284">
        <v>4</v>
      </c>
      <c r="K181" s="512">
        <v>276.33999999999997</v>
      </c>
      <c r="L181" s="513"/>
      <c r="M181" s="536">
        <f>J181*K181</f>
        <v>1105.3599999999999</v>
      </c>
      <c r="N181" s="513"/>
      <c r="O181" s="513"/>
      <c r="P181" s="513"/>
      <c r="Q181" s="277"/>
      <c r="R181" s="218"/>
      <c r="S181" s="278"/>
      <c r="T181" s="279" t="s">
        <v>1515</v>
      </c>
      <c r="W181" s="280">
        <v>0</v>
      </c>
      <c r="X181" s="280">
        <f>$W$181*$J$181</f>
        <v>0</v>
      </c>
      <c r="Y181" s="280">
        <v>0</v>
      </c>
      <c r="Z181" s="281">
        <f>$Y$181*$J$181</f>
        <v>0</v>
      </c>
      <c r="AO181" s="223" t="s">
        <v>1582</v>
      </c>
      <c r="AQ181" s="223" t="s">
        <v>1578</v>
      </c>
      <c r="AR181" s="223" t="s">
        <v>1536</v>
      </c>
      <c r="AV181" s="223" t="s">
        <v>1577</v>
      </c>
      <c r="BB181" s="251">
        <f>IF($T$181="základní",$M$181,0)</f>
        <v>1105.3599999999999</v>
      </c>
      <c r="BC181" s="251">
        <f>IF($T$181="snížená",$M$181,0)</f>
        <v>0</v>
      </c>
      <c r="BD181" s="251">
        <f>IF($T$181="zákl. přenesená",$M$181,0)</f>
        <v>0</v>
      </c>
      <c r="BE181" s="251">
        <f>IF($T$181="sníž. přenesená",$M$181,0)</f>
        <v>0</v>
      </c>
      <c r="BF181" s="251">
        <f>IF($T$181="nulová",$M$181,0)</f>
        <v>0</v>
      </c>
      <c r="BG181" s="223" t="s">
        <v>1501</v>
      </c>
      <c r="BH181" s="251">
        <f>ROUND($K$181*$J$181,2)</f>
        <v>1105.3599999999999</v>
      </c>
      <c r="BI181" s="223" t="s">
        <v>1582</v>
      </c>
      <c r="BJ181" s="223" t="s">
        <v>1583</v>
      </c>
    </row>
    <row r="182" spans="1:62" s="217" customFormat="1" ht="30.75" customHeight="1">
      <c r="A182" s="218"/>
      <c r="B182" s="309">
        <v>18</v>
      </c>
      <c r="C182" s="339" t="s">
        <v>1651</v>
      </c>
      <c r="D182" s="311" t="s">
        <v>1381</v>
      </c>
      <c r="E182" s="580" t="s">
        <v>1382</v>
      </c>
      <c r="F182" s="581"/>
      <c r="G182" s="581"/>
      <c r="H182" s="582"/>
      <c r="I182" s="311" t="s">
        <v>1594</v>
      </c>
      <c r="J182" s="312">
        <v>4</v>
      </c>
      <c r="K182" s="583">
        <v>1381.6999999999998</v>
      </c>
      <c r="L182" s="584"/>
      <c r="M182" s="520">
        <f t="shared" ref="M182:M245" si="3">J182*K182</f>
        <v>5526.7999999999993</v>
      </c>
      <c r="N182" s="521"/>
      <c r="O182" s="521"/>
      <c r="P182" s="522"/>
      <c r="Q182" s="277"/>
      <c r="R182" s="218"/>
      <c r="S182" s="278"/>
      <c r="T182" s="279"/>
      <c r="W182" s="280"/>
      <c r="X182" s="280"/>
      <c r="Y182" s="280"/>
      <c r="Z182" s="281"/>
      <c r="AO182" s="223"/>
      <c r="AQ182" s="223"/>
      <c r="AR182" s="223"/>
      <c r="AV182" s="223"/>
      <c r="BB182" s="251"/>
      <c r="BC182" s="251"/>
      <c r="BD182" s="251"/>
      <c r="BE182" s="251"/>
      <c r="BF182" s="251"/>
      <c r="BG182" s="223"/>
      <c r="BH182" s="251"/>
      <c r="BI182" s="223"/>
      <c r="BJ182" s="223"/>
    </row>
    <row r="183" spans="1:62" s="217" customFormat="1" ht="30.75" customHeight="1">
      <c r="A183" s="218"/>
      <c r="B183" s="275">
        <v>19</v>
      </c>
      <c r="C183" s="285" t="s">
        <v>1578</v>
      </c>
      <c r="D183" s="283" t="s">
        <v>1383</v>
      </c>
      <c r="E183" s="592" t="s">
        <v>1384</v>
      </c>
      <c r="F183" s="590"/>
      <c r="G183" s="590"/>
      <c r="H183" s="591"/>
      <c r="I183" s="283" t="s">
        <v>1594</v>
      </c>
      <c r="J183" s="284">
        <v>8</v>
      </c>
      <c r="K183" s="497">
        <v>503.47999999999996</v>
      </c>
      <c r="L183" s="498"/>
      <c r="M183" s="499">
        <f t="shared" si="3"/>
        <v>4027.8399999999997</v>
      </c>
      <c r="N183" s="500"/>
      <c r="O183" s="500"/>
      <c r="P183" s="501"/>
      <c r="Q183" s="277"/>
      <c r="R183" s="218"/>
      <c r="S183" s="278"/>
      <c r="T183" s="279"/>
      <c r="W183" s="280"/>
      <c r="X183" s="280"/>
      <c r="Y183" s="280"/>
      <c r="Z183" s="281"/>
      <c r="AO183" s="223"/>
      <c r="AQ183" s="223"/>
      <c r="AR183" s="223"/>
      <c r="AV183" s="223"/>
      <c r="BB183" s="251"/>
      <c r="BC183" s="251"/>
      <c r="BD183" s="251"/>
      <c r="BE183" s="251"/>
      <c r="BF183" s="251"/>
      <c r="BG183" s="223"/>
      <c r="BH183" s="251"/>
      <c r="BI183" s="223"/>
      <c r="BJ183" s="223"/>
    </row>
    <row r="184" spans="1:62" s="217" customFormat="1" ht="30.75" customHeight="1">
      <c r="A184" s="218"/>
      <c r="B184" s="309">
        <v>20</v>
      </c>
      <c r="C184" s="339" t="s">
        <v>1651</v>
      </c>
      <c r="D184" s="311" t="s">
        <v>1385</v>
      </c>
      <c r="E184" s="580" t="s">
        <v>1386</v>
      </c>
      <c r="F184" s="581"/>
      <c r="G184" s="581"/>
      <c r="H184" s="582"/>
      <c r="I184" s="311" t="s">
        <v>1594</v>
      </c>
      <c r="J184" s="312">
        <v>8</v>
      </c>
      <c r="K184" s="583">
        <v>2515.7599999999998</v>
      </c>
      <c r="L184" s="584"/>
      <c r="M184" s="520">
        <f t="shared" si="3"/>
        <v>20126.079999999998</v>
      </c>
      <c r="N184" s="521"/>
      <c r="O184" s="521"/>
      <c r="P184" s="522"/>
      <c r="Q184" s="277"/>
      <c r="R184" s="218"/>
      <c r="S184" s="278"/>
      <c r="T184" s="279"/>
      <c r="W184" s="280"/>
      <c r="X184" s="280"/>
      <c r="Y184" s="280"/>
      <c r="Z184" s="281"/>
      <c r="AO184" s="223"/>
      <c r="AQ184" s="223"/>
      <c r="AR184" s="223"/>
      <c r="AV184" s="223"/>
      <c r="BB184" s="251"/>
      <c r="BC184" s="251"/>
      <c r="BD184" s="251"/>
      <c r="BE184" s="251"/>
      <c r="BF184" s="251"/>
      <c r="BG184" s="223"/>
      <c r="BH184" s="251"/>
      <c r="BI184" s="223"/>
      <c r="BJ184" s="223"/>
    </row>
    <row r="185" spans="1:62" s="217" customFormat="1" ht="30.75" customHeight="1">
      <c r="A185" s="218"/>
      <c r="B185" s="275">
        <v>21</v>
      </c>
      <c r="C185" s="285" t="s">
        <v>1578</v>
      </c>
      <c r="D185" s="283" t="s">
        <v>1387</v>
      </c>
      <c r="E185" s="592" t="s">
        <v>1388</v>
      </c>
      <c r="F185" s="566"/>
      <c r="G185" s="566"/>
      <c r="H185" s="567"/>
      <c r="I185" s="283" t="s">
        <v>1594</v>
      </c>
      <c r="J185" s="284">
        <v>4</v>
      </c>
      <c r="K185" s="512">
        <v>317.33999999999997</v>
      </c>
      <c r="L185" s="513"/>
      <c r="M185" s="499">
        <f t="shared" si="3"/>
        <v>1269.3599999999999</v>
      </c>
      <c r="N185" s="500"/>
      <c r="O185" s="500"/>
      <c r="P185" s="501"/>
      <c r="Q185" s="277"/>
      <c r="R185" s="218"/>
      <c r="S185" s="278"/>
      <c r="T185" s="279" t="s">
        <v>1515</v>
      </c>
      <c r="W185" s="280">
        <v>0</v>
      </c>
      <c r="X185" s="280">
        <f>$W$181*$J$181</f>
        <v>0</v>
      </c>
      <c r="Y185" s="280">
        <v>0</v>
      </c>
      <c r="Z185" s="281">
        <f>$Y$181*$J$181</f>
        <v>0</v>
      </c>
      <c r="AO185" s="223" t="s">
        <v>1582</v>
      </c>
      <c r="AQ185" s="223" t="s">
        <v>1578</v>
      </c>
      <c r="AR185" s="223" t="s">
        <v>1536</v>
      </c>
      <c r="AV185" s="223" t="s">
        <v>1577</v>
      </c>
      <c r="BB185" s="251">
        <f>IF($T$181="základní",$M$181,0)</f>
        <v>1105.3599999999999</v>
      </c>
      <c r="BC185" s="251">
        <f>IF($T$181="snížená",$M$181,0)</f>
        <v>0</v>
      </c>
      <c r="BD185" s="251">
        <f>IF($T$181="zákl. přenesená",$M$181,0)</f>
        <v>0</v>
      </c>
      <c r="BE185" s="251">
        <f>IF($T$181="sníž. přenesená",$M$181,0)</f>
        <v>0</v>
      </c>
      <c r="BF185" s="251">
        <f>IF($T$181="nulová",$M$181,0)</f>
        <v>0</v>
      </c>
      <c r="BG185" s="223" t="s">
        <v>1501</v>
      </c>
      <c r="BH185" s="251">
        <f>ROUND($K$181*$J$181,2)</f>
        <v>1105.3599999999999</v>
      </c>
      <c r="BI185" s="223" t="s">
        <v>1582</v>
      </c>
      <c r="BJ185" s="223" t="s">
        <v>1583</v>
      </c>
    </row>
    <row r="186" spans="1:62" s="217" customFormat="1" ht="30.75" customHeight="1">
      <c r="A186" s="218"/>
      <c r="B186" s="309">
        <v>22</v>
      </c>
      <c r="C186" s="339" t="s">
        <v>1651</v>
      </c>
      <c r="D186" s="311" t="s">
        <v>1389</v>
      </c>
      <c r="E186" s="580" t="s">
        <v>1390</v>
      </c>
      <c r="F186" s="581"/>
      <c r="G186" s="581"/>
      <c r="H186" s="582"/>
      <c r="I186" s="311" t="s">
        <v>1594</v>
      </c>
      <c r="J186" s="312">
        <v>4</v>
      </c>
      <c r="K186" s="583">
        <v>1585.8799999999999</v>
      </c>
      <c r="L186" s="584"/>
      <c r="M186" s="520">
        <f t="shared" si="3"/>
        <v>6343.5199999999995</v>
      </c>
      <c r="N186" s="521"/>
      <c r="O186" s="521"/>
      <c r="P186" s="522"/>
      <c r="Q186" s="277"/>
      <c r="R186" s="218"/>
      <c r="S186" s="278"/>
      <c r="T186" s="279"/>
      <c r="W186" s="280"/>
      <c r="X186" s="280"/>
      <c r="Y186" s="280"/>
      <c r="Z186" s="281"/>
      <c r="AO186" s="223"/>
      <c r="AQ186" s="223"/>
      <c r="AR186" s="223"/>
      <c r="AV186" s="223"/>
      <c r="BB186" s="251"/>
      <c r="BC186" s="251"/>
      <c r="BD186" s="251"/>
      <c r="BE186" s="251"/>
      <c r="BF186" s="251"/>
      <c r="BG186" s="223"/>
      <c r="BH186" s="251"/>
      <c r="BI186" s="223"/>
      <c r="BJ186" s="223"/>
    </row>
    <row r="187" spans="1:62" s="217" customFormat="1" ht="30.75" customHeight="1">
      <c r="A187" s="218"/>
      <c r="B187" s="275">
        <v>23</v>
      </c>
      <c r="C187" s="285" t="s">
        <v>1578</v>
      </c>
      <c r="D187" s="283" t="s">
        <v>1391</v>
      </c>
      <c r="E187" s="592" t="s">
        <v>1392</v>
      </c>
      <c r="F187" s="566"/>
      <c r="G187" s="566"/>
      <c r="H187" s="567"/>
      <c r="I187" s="283" t="s">
        <v>1594</v>
      </c>
      <c r="J187" s="284">
        <v>2</v>
      </c>
      <c r="K187" s="512">
        <v>366.53999999999996</v>
      </c>
      <c r="L187" s="513"/>
      <c r="M187" s="499">
        <f t="shared" si="3"/>
        <v>733.07999999999993</v>
      </c>
      <c r="N187" s="500"/>
      <c r="O187" s="500"/>
      <c r="P187" s="501"/>
      <c r="Q187" s="277"/>
      <c r="R187" s="218"/>
      <c r="S187" s="278"/>
      <c r="T187" s="279" t="s">
        <v>1515</v>
      </c>
      <c r="W187" s="280">
        <v>0</v>
      </c>
      <c r="X187" s="280">
        <f>$W$181*$J$181</f>
        <v>0</v>
      </c>
      <c r="Y187" s="280">
        <v>0</v>
      </c>
      <c r="Z187" s="281">
        <f>$Y$181*$J$181</f>
        <v>0</v>
      </c>
      <c r="AO187" s="223" t="s">
        <v>1582</v>
      </c>
      <c r="AQ187" s="223" t="s">
        <v>1578</v>
      </c>
      <c r="AR187" s="223" t="s">
        <v>1536</v>
      </c>
      <c r="AV187" s="223" t="s">
        <v>1577</v>
      </c>
      <c r="BB187" s="251">
        <f>IF($T$181="základní",$M$181,0)</f>
        <v>1105.3599999999999</v>
      </c>
      <c r="BC187" s="251">
        <f>IF($T$181="snížená",$M$181,0)</f>
        <v>0</v>
      </c>
      <c r="BD187" s="251">
        <f>IF($T$181="zákl. přenesená",$M$181,0)</f>
        <v>0</v>
      </c>
      <c r="BE187" s="251">
        <f>IF($T$181="sníž. přenesená",$M$181,0)</f>
        <v>0</v>
      </c>
      <c r="BF187" s="251">
        <f>IF($T$181="nulová",$M$181,0)</f>
        <v>0</v>
      </c>
      <c r="BG187" s="223" t="s">
        <v>1501</v>
      </c>
      <c r="BH187" s="251">
        <f>ROUND($K$181*$J$181,2)</f>
        <v>1105.3599999999999</v>
      </c>
      <c r="BI187" s="223" t="s">
        <v>1582</v>
      </c>
      <c r="BJ187" s="223" t="s">
        <v>1583</v>
      </c>
    </row>
    <row r="188" spans="1:62" s="217" customFormat="1" ht="30.75" customHeight="1">
      <c r="A188" s="218"/>
      <c r="B188" s="309">
        <v>24</v>
      </c>
      <c r="C188" s="339" t="s">
        <v>1651</v>
      </c>
      <c r="D188" s="311" t="s">
        <v>1393</v>
      </c>
      <c r="E188" s="580" t="s">
        <v>1394</v>
      </c>
      <c r="F188" s="581"/>
      <c r="G188" s="581"/>
      <c r="H188" s="582"/>
      <c r="I188" s="311" t="s">
        <v>1594</v>
      </c>
      <c r="J188" s="312">
        <v>2</v>
      </c>
      <c r="K188" s="583">
        <v>1833.52</v>
      </c>
      <c r="L188" s="584"/>
      <c r="M188" s="520">
        <f t="shared" si="3"/>
        <v>3667.04</v>
      </c>
      <c r="N188" s="521"/>
      <c r="O188" s="521"/>
      <c r="P188" s="522"/>
      <c r="Q188" s="277"/>
      <c r="R188" s="218"/>
      <c r="S188" s="278"/>
      <c r="T188" s="279"/>
      <c r="W188" s="280"/>
      <c r="X188" s="280"/>
      <c r="Y188" s="280"/>
      <c r="Z188" s="281"/>
      <c r="AO188" s="223"/>
      <c r="AQ188" s="223"/>
      <c r="AR188" s="223"/>
      <c r="AV188" s="223"/>
      <c r="BB188" s="251"/>
      <c r="BC188" s="251"/>
      <c r="BD188" s="251"/>
      <c r="BE188" s="251"/>
      <c r="BF188" s="251"/>
      <c r="BG188" s="223"/>
      <c r="BH188" s="251"/>
      <c r="BI188" s="223"/>
      <c r="BJ188" s="223"/>
    </row>
    <row r="189" spans="1:62" s="217" customFormat="1" ht="30.75" customHeight="1">
      <c r="A189" s="218"/>
      <c r="B189" s="275">
        <v>25</v>
      </c>
      <c r="C189" s="285" t="s">
        <v>1578</v>
      </c>
      <c r="D189" s="283" t="s">
        <v>1395</v>
      </c>
      <c r="E189" s="592" t="s">
        <v>1396</v>
      </c>
      <c r="F189" s="566"/>
      <c r="G189" s="566"/>
      <c r="H189" s="567"/>
      <c r="I189" s="283" t="s">
        <v>1594</v>
      </c>
      <c r="J189" s="284">
        <v>4</v>
      </c>
      <c r="K189" s="497">
        <v>829.02</v>
      </c>
      <c r="L189" s="498"/>
      <c r="M189" s="499">
        <f t="shared" si="3"/>
        <v>3316.08</v>
      </c>
      <c r="N189" s="500"/>
      <c r="O189" s="500"/>
      <c r="P189" s="501"/>
      <c r="Q189" s="277"/>
      <c r="R189" s="218"/>
      <c r="S189" s="278"/>
      <c r="T189" s="279"/>
      <c r="W189" s="280"/>
      <c r="X189" s="280"/>
      <c r="Y189" s="280"/>
      <c r="Z189" s="281"/>
      <c r="AO189" s="223"/>
      <c r="AQ189" s="223"/>
      <c r="AR189" s="223"/>
      <c r="AV189" s="223"/>
      <c r="BB189" s="251"/>
      <c r="BC189" s="251"/>
      <c r="BD189" s="251"/>
      <c r="BE189" s="251"/>
      <c r="BF189" s="251"/>
      <c r="BG189" s="223"/>
      <c r="BH189" s="251"/>
      <c r="BI189" s="223"/>
      <c r="BJ189" s="223"/>
    </row>
    <row r="190" spans="1:62" s="217" customFormat="1" ht="30.75" customHeight="1">
      <c r="A190" s="218"/>
      <c r="B190" s="309">
        <v>26</v>
      </c>
      <c r="C190" s="339" t="s">
        <v>1651</v>
      </c>
      <c r="D190" s="311" t="s">
        <v>1397</v>
      </c>
      <c r="E190" s="580" t="s">
        <v>1398</v>
      </c>
      <c r="F190" s="581"/>
      <c r="G190" s="581"/>
      <c r="H190" s="582"/>
      <c r="I190" s="311" t="s">
        <v>1594</v>
      </c>
      <c r="J190" s="312">
        <v>4</v>
      </c>
      <c r="K190" s="583">
        <v>4145.0999999999995</v>
      </c>
      <c r="L190" s="584"/>
      <c r="M190" s="520">
        <f t="shared" si="3"/>
        <v>16580.399999999998</v>
      </c>
      <c r="N190" s="521"/>
      <c r="O190" s="521"/>
      <c r="P190" s="522"/>
      <c r="Q190" s="277"/>
      <c r="R190" s="218"/>
      <c r="S190" s="278"/>
      <c r="T190" s="279"/>
      <c r="W190" s="280"/>
      <c r="X190" s="280"/>
      <c r="Y190" s="280"/>
      <c r="Z190" s="281"/>
      <c r="AO190" s="223"/>
      <c r="AQ190" s="223"/>
      <c r="AR190" s="223"/>
      <c r="AV190" s="223"/>
      <c r="BB190" s="251"/>
      <c r="BC190" s="251"/>
      <c r="BD190" s="251"/>
      <c r="BE190" s="251"/>
      <c r="BF190" s="251"/>
      <c r="BG190" s="223"/>
      <c r="BH190" s="251"/>
      <c r="BI190" s="223"/>
      <c r="BJ190" s="223"/>
    </row>
    <row r="191" spans="1:62" s="217" customFormat="1" ht="30.75" customHeight="1">
      <c r="A191" s="218"/>
      <c r="B191" s="275">
        <v>27</v>
      </c>
      <c r="C191" s="285" t="s">
        <v>1578</v>
      </c>
      <c r="D191" s="283" t="s">
        <v>1399</v>
      </c>
      <c r="E191" s="592" t="s">
        <v>1400</v>
      </c>
      <c r="F191" s="566"/>
      <c r="G191" s="566"/>
      <c r="H191" s="567"/>
      <c r="I191" s="283" t="s">
        <v>1594</v>
      </c>
      <c r="J191" s="284">
        <v>2</v>
      </c>
      <c r="K191" s="497">
        <v>479.7</v>
      </c>
      <c r="L191" s="498"/>
      <c r="M191" s="499">
        <f t="shared" si="3"/>
        <v>959.4</v>
      </c>
      <c r="N191" s="500"/>
      <c r="O191" s="500"/>
      <c r="P191" s="501"/>
      <c r="Q191" s="277"/>
      <c r="R191" s="218"/>
      <c r="S191" s="278"/>
      <c r="T191" s="279"/>
      <c r="W191" s="280"/>
      <c r="X191" s="280"/>
      <c r="Y191" s="280"/>
      <c r="Z191" s="281"/>
      <c r="AO191" s="223"/>
      <c r="AQ191" s="223"/>
      <c r="AR191" s="223"/>
      <c r="AV191" s="223"/>
      <c r="BB191" s="251"/>
      <c r="BC191" s="251"/>
      <c r="BD191" s="251"/>
      <c r="BE191" s="251"/>
      <c r="BF191" s="251"/>
      <c r="BG191" s="223"/>
      <c r="BH191" s="251"/>
      <c r="BI191" s="223"/>
      <c r="BJ191" s="223"/>
    </row>
    <row r="192" spans="1:62" s="217" customFormat="1" ht="30.75" customHeight="1">
      <c r="A192" s="218"/>
      <c r="B192" s="309">
        <v>28</v>
      </c>
      <c r="C192" s="339" t="s">
        <v>1651</v>
      </c>
      <c r="D192" s="311" t="s">
        <v>1401</v>
      </c>
      <c r="E192" s="580" t="s">
        <v>1402</v>
      </c>
      <c r="F192" s="581"/>
      <c r="G192" s="581"/>
      <c r="H192" s="582"/>
      <c r="I192" s="311" t="s">
        <v>1594</v>
      </c>
      <c r="J192" s="312">
        <v>2</v>
      </c>
      <c r="K192" s="583">
        <v>2396.04</v>
      </c>
      <c r="L192" s="584"/>
      <c r="M192" s="520">
        <f t="shared" si="3"/>
        <v>4792.08</v>
      </c>
      <c r="N192" s="521"/>
      <c r="O192" s="521"/>
      <c r="P192" s="522"/>
      <c r="Q192" s="277"/>
      <c r="R192" s="218"/>
      <c r="S192" s="278"/>
      <c r="T192" s="279"/>
      <c r="W192" s="280"/>
      <c r="X192" s="280"/>
      <c r="Y192" s="280"/>
      <c r="Z192" s="281"/>
      <c r="AO192" s="223"/>
      <c r="AQ192" s="223"/>
      <c r="AR192" s="223"/>
      <c r="AV192" s="223"/>
      <c r="BB192" s="251"/>
      <c r="BC192" s="251"/>
      <c r="BD192" s="251"/>
      <c r="BE192" s="251"/>
      <c r="BF192" s="251"/>
      <c r="BG192" s="223"/>
      <c r="BH192" s="251"/>
      <c r="BI192" s="223"/>
      <c r="BJ192" s="223"/>
    </row>
    <row r="193" spans="1:62" s="217" customFormat="1" ht="30.75" customHeight="1">
      <c r="A193" s="218"/>
      <c r="B193" s="275">
        <v>29</v>
      </c>
      <c r="C193" s="285" t="s">
        <v>1578</v>
      </c>
      <c r="D193" s="314" t="s">
        <v>1403</v>
      </c>
      <c r="E193" s="592" t="s">
        <v>1404</v>
      </c>
      <c r="F193" s="566"/>
      <c r="G193" s="566"/>
      <c r="H193" s="567"/>
      <c r="I193" s="283" t="s">
        <v>1594</v>
      </c>
      <c r="J193" s="284">
        <v>22</v>
      </c>
      <c r="K193" s="497">
        <v>1197.1999999999998</v>
      </c>
      <c r="L193" s="498"/>
      <c r="M193" s="499">
        <f t="shared" si="3"/>
        <v>26338.399999999994</v>
      </c>
      <c r="N193" s="500"/>
      <c r="O193" s="500"/>
      <c r="P193" s="501"/>
      <c r="Q193" s="277"/>
      <c r="R193" s="218"/>
      <c r="S193" s="278"/>
      <c r="T193" s="279"/>
      <c r="W193" s="280"/>
      <c r="X193" s="280"/>
      <c r="Y193" s="280"/>
      <c r="Z193" s="281"/>
      <c r="AO193" s="223"/>
      <c r="AQ193" s="223"/>
      <c r="AR193" s="223"/>
      <c r="AV193" s="223"/>
      <c r="BB193" s="251"/>
      <c r="BC193" s="251"/>
      <c r="BD193" s="251"/>
      <c r="BE193" s="251"/>
      <c r="BF193" s="251"/>
      <c r="BG193" s="223"/>
      <c r="BH193" s="251"/>
      <c r="BI193" s="223"/>
      <c r="BJ193" s="223"/>
    </row>
    <row r="194" spans="1:62" s="217" customFormat="1" ht="30.75" customHeight="1">
      <c r="A194" s="218"/>
      <c r="B194" s="309">
        <v>30</v>
      </c>
      <c r="C194" s="339" t="s">
        <v>1651</v>
      </c>
      <c r="D194" s="311" t="s">
        <v>1405</v>
      </c>
      <c r="E194" s="580" t="s">
        <v>1406</v>
      </c>
      <c r="F194" s="581"/>
      <c r="G194" s="581"/>
      <c r="H194" s="582"/>
      <c r="I194" s="311" t="s">
        <v>1594</v>
      </c>
      <c r="J194" s="312">
        <v>22</v>
      </c>
      <c r="K194" s="583">
        <v>5986.82</v>
      </c>
      <c r="L194" s="584"/>
      <c r="M194" s="520">
        <f t="shared" si="3"/>
        <v>131710.03999999998</v>
      </c>
      <c r="N194" s="521"/>
      <c r="O194" s="521"/>
      <c r="P194" s="522"/>
      <c r="Q194" s="277"/>
      <c r="R194" s="218"/>
      <c r="S194" s="278"/>
      <c r="T194" s="279"/>
      <c r="W194" s="280"/>
      <c r="X194" s="280"/>
      <c r="Y194" s="280"/>
      <c r="Z194" s="281"/>
      <c r="AO194" s="223"/>
      <c r="AQ194" s="223"/>
      <c r="AR194" s="223"/>
      <c r="AV194" s="223"/>
      <c r="BB194" s="251"/>
      <c r="BC194" s="251"/>
      <c r="BD194" s="251"/>
      <c r="BE194" s="251"/>
      <c r="BF194" s="251"/>
      <c r="BG194" s="223"/>
      <c r="BH194" s="251"/>
      <c r="BI194" s="223"/>
      <c r="BJ194" s="223"/>
    </row>
    <row r="195" spans="1:62" s="217" customFormat="1" ht="30.75" customHeight="1">
      <c r="A195" s="218"/>
      <c r="B195" s="275">
        <v>31</v>
      </c>
      <c r="C195" s="285" t="s">
        <v>1578</v>
      </c>
      <c r="D195" s="314" t="s">
        <v>1407</v>
      </c>
      <c r="E195" s="565" t="s">
        <v>1408</v>
      </c>
      <c r="F195" s="590"/>
      <c r="G195" s="590"/>
      <c r="H195" s="591"/>
      <c r="I195" s="283" t="s">
        <v>1594</v>
      </c>
      <c r="J195" s="284">
        <v>2</v>
      </c>
      <c r="K195" s="497">
        <v>1404.6599999999999</v>
      </c>
      <c r="L195" s="498"/>
      <c r="M195" s="499">
        <f t="shared" si="3"/>
        <v>2809.3199999999997</v>
      </c>
      <c r="N195" s="500"/>
      <c r="O195" s="500"/>
      <c r="P195" s="501"/>
      <c r="Q195" s="277"/>
      <c r="R195" s="218"/>
      <c r="S195" s="278"/>
      <c r="T195" s="279"/>
      <c r="W195" s="280"/>
      <c r="X195" s="280"/>
      <c r="Y195" s="280"/>
      <c r="Z195" s="281"/>
      <c r="AO195" s="223"/>
      <c r="AQ195" s="223"/>
      <c r="AR195" s="223"/>
      <c r="AV195" s="223"/>
      <c r="BB195" s="251"/>
      <c r="BC195" s="251"/>
      <c r="BD195" s="251"/>
      <c r="BE195" s="251"/>
      <c r="BF195" s="251"/>
      <c r="BG195" s="223"/>
      <c r="BH195" s="251"/>
      <c r="BI195" s="223"/>
      <c r="BJ195" s="223"/>
    </row>
    <row r="196" spans="1:62" s="217" customFormat="1" ht="30.75" customHeight="1">
      <c r="A196" s="218"/>
      <c r="B196" s="309">
        <v>32</v>
      </c>
      <c r="C196" s="339" t="s">
        <v>1651</v>
      </c>
      <c r="D196" s="311" t="s">
        <v>1409</v>
      </c>
      <c r="E196" s="580" t="s">
        <v>1410</v>
      </c>
      <c r="F196" s="581"/>
      <c r="G196" s="581"/>
      <c r="H196" s="582"/>
      <c r="I196" s="311" t="s">
        <v>1594</v>
      </c>
      <c r="J196" s="312">
        <v>2</v>
      </c>
      <c r="K196" s="583">
        <v>7023.2999999999993</v>
      </c>
      <c r="L196" s="584"/>
      <c r="M196" s="520">
        <f t="shared" si="3"/>
        <v>14046.599999999999</v>
      </c>
      <c r="N196" s="521"/>
      <c r="O196" s="521"/>
      <c r="P196" s="522"/>
      <c r="Q196" s="277"/>
      <c r="R196" s="218"/>
      <c r="S196" s="278"/>
      <c r="T196" s="279"/>
      <c r="W196" s="280"/>
      <c r="X196" s="280"/>
      <c r="Y196" s="280"/>
      <c r="Z196" s="281"/>
      <c r="AO196" s="223"/>
      <c r="AQ196" s="223"/>
      <c r="AR196" s="223"/>
      <c r="AV196" s="223"/>
      <c r="BB196" s="251"/>
      <c r="BC196" s="251"/>
      <c r="BD196" s="251"/>
      <c r="BE196" s="251"/>
      <c r="BF196" s="251"/>
      <c r="BG196" s="223"/>
      <c r="BH196" s="251"/>
      <c r="BI196" s="223"/>
      <c r="BJ196" s="223"/>
    </row>
    <row r="197" spans="1:62" s="217" customFormat="1" ht="30.75" customHeight="1">
      <c r="A197" s="218"/>
      <c r="B197" s="275">
        <v>33</v>
      </c>
      <c r="C197" s="315" t="s">
        <v>1578</v>
      </c>
      <c r="D197" s="314" t="s">
        <v>1411</v>
      </c>
      <c r="E197" s="565" t="s">
        <v>1412</v>
      </c>
      <c r="F197" s="566"/>
      <c r="G197" s="566"/>
      <c r="H197" s="567"/>
      <c r="I197" s="283" t="s">
        <v>1594</v>
      </c>
      <c r="J197" s="284">
        <v>3</v>
      </c>
      <c r="K197" s="497">
        <v>142.67999999999998</v>
      </c>
      <c r="L197" s="498"/>
      <c r="M197" s="499">
        <f t="shared" si="3"/>
        <v>428.03999999999996</v>
      </c>
      <c r="N197" s="500"/>
      <c r="O197" s="500"/>
      <c r="P197" s="501"/>
      <c r="Q197" s="277"/>
      <c r="R197" s="218"/>
      <c r="S197" s="278"/>
      <c r="T197" s="279"/>
      <c r="W197" s="280"/>
      <c r="X197" s="280"/>
      <c r="Y197" s="280"/>
      <c r="Z197" s="281"/>
      <c r="AO197" s="223"/>
      <c r="AQ197" s="223"/>
      <c r="AR197" s="223"/>
      <c r="AV197" s="223"/>
      <c r="BB197" s="251"/>
      <c r="BC197" s="251"/>
      <c r="BD197" s="251"/>
      <c r="BE197" s="251"/>
      <c r="BF197" s="251"/>
      <c r="BG197" s="223"/>
      <c r="BH197" s="251"/>
      <c r="BI197" s="223"/>
      <c r="BJ197" s="223"/>
    </row>
    <row r="198" spans="1:62" s="217" customFormat="1" ht="30.75" customHeight="1">
      <c r="A198" s="218"/>
      <c r="B198" s="309">
        <v>34</v>
      </c>
      <c r="C198" s="339" t="s">
        <v>1651</v>
      </c>
      <c r="D198" s="311" t="s">
        <v>1413</v>
      </c>
      <c r="E198" s="580" t="s">
        <v>1414</v>
      </c>
      <c r="F198" s="581"/>
      <c r="G198" s="581"/>
      <c r="H198" s="582"/>
      <c r="I198" s="311" t="s">
        <v>1594</v>
      </c>
      <c r="J198" s="312">
        <v>3</v>
      </c>
      <c r="K198" s="583">
        <v>713.4</v>
      </c>
      <c r="L198" s="584"/>
      <c r="M198" s="520">
        <f t="shared" si="3"/>
        <v>2140.1999999999998</v>
      </c>
      <c r="N198" s="521"/>
      <c r="O198" s="521"/>
      <c r="P198" s="522"/>
      <c r="Q198" s="277"/>
      <c r="R198" s="218"/>
      <c r="S198" s="278"/>
      <c r="T198" s="279"/>
      <c r="W198" s="280"/>
      <c r="X198" s="280"/>
      <c r="Y198" s="280"/>
      <c r="Z198" s="281"/>
      <c r="AO198" s="223"/>
      <c r="AQ198" s="223"/>
      <c r="AR198" s="223"/>
      <c r="AV198" s="223"/>
      <c r="BB198" s="251"/>
      <c r="BC198" s="251"/>
      <c r="BD198" s="251"/>
      <c r="BE198" s="251"/>
      <c r="BF198" s="251"/>
      <c r="BG198" s="223"/>
      <c r="BH198" s="251"/>
      <c r="BI198" s="223"/>
      <c r="BJ198" s="223"/>
    </row>
    <row r="199" spans="1:62" s="217" customFormat="1" ht="30.75" customHeight="1">
      <c r="A199" s="218"/>
      <c r="B199" s="275">
        <v>35</v>
      </c>
      <c r="C199" s="285" t="s">
        <v>1578</v>
      </c>
      <c r="D199" s="314" t="s">
        <v>1415</v>
      </c>
      <c r="E199" s="565" t="s">
        <v>1416</v>
      </c>
      <c r="F199" s="566"/>
      <c r="G199" s="566"/>
      <c r="H199" s="567"/>
      <c r="I199" s="283" t="s">
        <v>1594</v>
      </c>
      <c r="J199" s="284">
        <v>1</v>
      </c>
      <c r="K199" s="497">
        <v>241.89999999999998</v>
      </c>
      <c r="L199" s="498"/>
      <c r="M199" s="499">
        <f t="shared" si="3"/>
        <v>241.89999999999998</v>
      </c>
      <c r="N199" s="500"/>
      <c r="O199" s="500"/>
      <c r="P199" s="501"/>
      <c r="Q199" s="277"/>
      <c r="R199" s="218"/>
      <c r="S199" s="278"/>
      <c r="T199" s="279"/>
      <c r="W199" s="280"/>
      <c r="X199" s="280"/>
      <c r="Y199" s="280"/>
      <c r="Z199" s="281"/>
      <c r="AO199" s="223"/>
      <c r="AQ199" s="223"/>
      <c r="AR199" s="223"/>
      <c r="AV199" s="223"/>
      <c r="BB199" s="251"/>
      <c r="BC199" s="251"/>
      <c r="BD199" s="251"/>
      <c r="BE199" s="251"/>
      <c r="BF199" s="251"/>
      <c r="BG199" s="223"/>
      <c r="BH199" s="251"/>
      <c r="BI199" s="223"/>
      <c r="BJ199" s="223"/>
    </row>
    <row r="200" spans="1:62" s="217" customFormat="1" ht="30.75" customHeight="1">
      <c r="A200" s="218"/>
      <c r="B200" s="309">
        <v>36</v>
      </c>
      <c r="C200" s="339" t="s">
        <v>1651</v>
      </c>
      <c r="D200" s="311" t="s">
        <v>1417</v>
      </c>
      <c r="E200" s="580" t="s">
        <v>1418</v>
      </c>
      <c r="F200" s="581"/>
      <c r="G200" s="581"/>
      <c r="H200" s="582"/>
      <c r="I200" s="311" t="s">
        <v>1594</v>
      </c>
      <c r="J200" s="312">
        <v>1</v>
      </c>
      <c r="K200" s="583">
        <v>1206.22</v>
      </c>
      <c r="L200" s="584"/>
      <c r="M200" s="520">
        <f t="shared" si="3"/>
        <v>1206.22</v>
      </c>
      <c r="N200" s="521"/>
      <c r="O200" s="521"/>
      <c r="P200" s="522"/>
      <c r="Q200" s="277"/>
      <c r="R200" s="218"/>
      <c r="S200" s="278"/>
      <c r="T200" s="279"/>
      <c r="W200" s="280"/>
      <c r="X200" s="280"/>
      <c r="Y200" s="280"/>
      <c r="Z200" s="281"/>
      <c r="AO200" s="223"/>
      <c r="AQ200" s="223"/>
      <c r="AR200" s="223"/>
      <c r="AV200" s="223"/>
      <c r="BB200" s="251"/>
      <c r="BC200" s="251"/>
      <c r="BD200" s="251"/>
      <c r="BE200" s="251"/>
      <c r="BF200" s="251"/>
      <c r="BG200" s="223"/>
      <c r="BH200" s="251"/>
      <c r="BI200" s="223"/>
      <c r="BJ200" s="223"/>
    </row>
    <row r="201" spans="1:62" s="217" customFormat="1" ht="30.75" customHeight="1">
      <c r="A201" s="218"/>
      <c r="B201" s="275">
        <v>37</v>
      </c>
      <c r="C201" s="285" t="s">
        <v>1578</v>
      </c>
      <c r="D201" s="314" t="s">
        <v>1419</v>
      </c>
      <c r="E201" s="565" t="s">
        <v>1420</v>
      </c>
      <c r="F201" s="566"/>
      <c r="G201" s="566"/>
      <c r="H201" s="567"/>
      <c r="I201" s="283" t="s">
        <v>1594</v>
      </c>
      <c r="J201" s="284">
        <v>12</v>
      </c>
      <c r="K201" s="497">
        <v>155.79999999999998</v>
      </c>
      <c r="L201" s="498"/>
      <c r="M201" s="499">
        <f t="shared" si="3"/>
        <v>1869.6</v>
      </c>
      <c r="N201" s="500"/>
      <c r="O201" s="500"/>
      <c r="P201" s="501"/>
      <c r="Q201" s="277"/>
      <c r="R201" s="218"/>
      <c r="S201" s="278"/>
      <c r="T201" s="279"/>
      <c r="W201" s="280"/>
      <c r="X201" s="280"/>
      <c r="Y201" s="280"/>
      <c r="Z201" s="281"/>
      <c r="AO201" s="223"/>
      <c r="AQ201" s="223"/>
      <c r="AR201" s="223"/>
      <c r="AV201" s="223"/>
      <c r="BB201" s="251"/>
      <c r="BC201" s="251"/>
      <c r="BD201" s="251"/>
      <c r="BE201" s="251"/>
      <c r="BF201" s="251"/>
      <c r="BG201" s="223"/>
      <c r="BH201" s="251"/>
      <c r="BI201" s="223"/>
      <c r="BJ201" s="223"/>
    </row>
    <row r="202" spans="1:62" s="217" customFormat="1" ht="30.75" customHeight="1">
      <c r="A202" s="218"/>
      <c r="B202" s="309">
        <v>38</v>
      </c>
      <c r="C202" s="339" t="s">
        <v>1651</v>
      </c>
      <c r="D202" s="311" t="s">
        <v>1421</v>
      </c>
      <c r="E202" s="580" t="s">
        <v>1422</v>
      </c>
      <c r="F202" s="581"/>
      <c r="G202" s="581"/>
      <c r="H202" s="582"/>
      <c r="I202" s="311" t="s">
        <v>1594</v>
      </c>
      <c r="J202" s="312">
        <v>12</v>
      </c>
      <c r="K202" s="583">
        <v>779</v>
      </c>
      <c r="L202" s="584"/>
      <c r="M202" s="520">
        <f t="shared" si="3"/>
        <v>9348</v>
      </c>
      <c r="N202" s="521"/>
      <c r="O202" s="521"/>
      <c r="P202" s="522"/>
      <c r="Q202" s="277"/>
      <c r="R202" s="218"/>
      <c r="S202" s="278"/>
      <c r="T202" s="279"/>
      <c r="W202" s="280"/>
      <c r="X202" s="280"/>
      <c r="Y202" s="280"/>
      <c r="Z202" s="281"/>
      <c r="AO202" s="223"/>
      <c r="AQ202" s="223"/>
      <c r="AR202" s="223"/>
      <c r="AV202" s="223"/>
      <c r="BB202" s="251"/>
      <c r="BC202" s="251"/>
      <c r="BD202" s="251"/>
      <c r="BE202" s="251"/>
      <c r="BF202" s="251"/>
      <c r="BG202" s="223"/>
      <c r="BH202" s="251"/>
      <c r="BI202" s="223"/>
      <c r="BJ202" s="223"/>
    </row>
    <row r="203" spans="1:62" s="217" customFormat="1" ht="30.75" customHeight="1">
      <c r="A203" s="218"/>
      <c r="B203" s="275">
        <v>39</v>
      </c>
      <c r="C203" s="315" t="s">
        <v>1578</v>
      </c>
      <c r="D203" s="314" t="s">
        <v>1423</v>
      </c>
      <c r="E203" s="565" t="s">
        <v>1424</v>
      </c>
      <c r="F203" s="566"/>
      <c r="G203" s="566"/>
      <c r="H203" s="567"/>
      <c r="I203" s="283" t="s">
        <v>1594</v>
      </c>
      <c r="J203" s="284">
        <v>4</v>
      </c>
      <c r="K203" s="497">
        <v>172.2</v>
      </c>
      <c r="L203" s="498"/>
      <c r="M203" s="499">
        <f t="shared" si="3"/>
        <v>688.8</v>
      </c>
      <c r="N203" s="500"/>
      <c r="O203" s="500"/>
      <c r="P203" s="501"/>
      <c r="Q203" s="277"/>
      <c r="R203" s="218"/>
      <c r="S203" s="278"/>
      <c r="T203" s="279"/>
      <c r="W203" s="280"/>
      <c r="X203" s="280"/>
      <c r="Y203" s="280"/>
      <c r="Z203" s="281"/>
      <c r="AO203" s="223"/>
      <c r="AQ203" s="223"/>
      <c r="AR203" s="223"/>
      <c r="AV203" s="223"/>
      <c r="BB203" s="251"/>
      <c r="BC203" s="251"/>
      <c r="BD203" s="251"/>
      <c r="BE203" s="251"/>
      <c r="BF203" s="251"/>
      <c r="BG203" s="223"/>
      <c r="BH203" s="251"/>
      <c r="BI203" s="223"/>
      <c r="BJ203" s="223"/>
    </row>
    <row r="204" spans="1:62" s="217" customFormat="1" ht="30.75" customHeight="1">
      <c r="A204" s="218"/>
      <c r="B204" s="309">
        <v>40</v>
      </c>
      <c r="C204" s="339" t="s">
        <v>1651</v>
      </c>
      <c r="D204" s="311" t="s">
        <v>1425</v>
      </c>
      <c r="E204" s="580" t="s">
        <v>1426</v>
      </c>
      <c r="F204" s="581"/>
      <c r="G204" s="581"/>
      <c r="H204" s="582"/>
      <c r="I204" s="311" t="s">
        <v>1594</v>
      </c>
      <c r="J204" s="312">
        <v>4</v>
      </c>
      <c r="K204" s="583">
        <v>859.3599999999999</v>
      </c>
      <c r="L204" s="584"/>
      <c r="M204" s="520">
        <f t="shared" si="3"/>
        <v>3437.4399999999996</v>
      </c>
      <c r="N204" s="521"/>
      <c r="O204" s="521"/>
      <c r="P204" s="522"/>
      <c r="Q204" s="277"/>
      <c r="R204" s="218"/>
      <c r="S204" s="278"/>
      <c r="T204" s="279"/>
      <c r="W204" s="280"/>
      <c r="X204" s="280"/>
      <c r="Y204" s="280"/>
      <c r="Z204" s="281"/>
      <c r="AO204" s="223"/>
      <c r="AQ204" s="223"/>
      <c r="AR204" s="223"/>
      <c r="AV204" s="223"/>
      <c r="BB204" s="251"/>
      <c r="BC204" s="251"/>
      <c r="BD204" s="251"/>
      <c r="BE204" s="251"/>
      <c r="BF204" s="251"/>
      <c r="BG204" s="223"/>
      <c r="BH204" s="251"/>
      <c r="BI204" s="223"/>
      <c r="BJ204" s="223"/>
    </row>
    <row r="205" spans="1:62" s="217" customFormat="1" ht="30.75" customHeight="1">
      <c r="A205" s="218"/>
      <c r="B205" s="275">
        <v>41</v>
      </c>
      <c r="C205" s="285" t="s">
        <v>1578</v>
      </c>
      <c r="D205" s="314" t="s">
        <v>1427</v>
      </c>
      <c r="E205" s="565" t="s">
        <v>1428</v>
      </c>
      <c r="F205" s="566"/>
      <c r="G205" s="566"/>
      <c r="H205" s="567"/>
      <c r="I205" s="283" t="s">
        <v>1594</v>
      </c>
      <c r="J205" s="284">
        <v>2</v>
      </c>
      <c r="K205" s="497">
        <v>214.01999999999998</v>
      </c>
      <c r="L205" s="498"/>
      <c r="M205" s="499">
        <f t="shared" si="3"/>
        <v>428.03999999999996</v>
      </c>
      <c r="N205" s="500"/>
      <c r="O205" s="500"/>
      <c r="P205" s="501"/>
      <c r="Q205" s="277"/>
      <c r="R205" s="218"/>
      <c r="S205" s="278"/>
      <c r="T205" s="279"/>
      <c r="W205" s="280"/>
      <c r="X205" s="280"/>
      <c r="Y205" s="280"/>
      <c r="Z205" s="281"/>
      <c r="AO205" s="223"/>
      <c r="AQ205" s="223"/>
      <c r="AR205" s="223"/>
      <c r="AV205" s="223"/>
      <c r="BB205" s="251"/>
      <c r="BC205" s="251"/>
      <c r="BD205" s="251"/>
      <c r="BE205" s="251"/>
      <c r="BF205" s="251"/>
      <c r="BG205" s="223"/>
      <c r="BH205" s="251"/>
      <c r="BI205" s="223"/>
      <c r="BJ205" s="223"/>
    </row>
    <row r="206" spans="1:62" s="217" customFormat="1" ht="30.75" customHeight="1">
      <c r="A206" s="218"/>
      <c r="B206" s="309">
        <v>42</v>
      </c>
      <c r="C206" s="339" t="s">
        <v>1651</v>
      </c>
      <c r="D206" s="311" t="s">
        <v>1429</v>
      </c>
      <c r="E206" s="580" t="s">
        <v>1430</v>
      </c>
      <c r="F206" s="581"/>
      <c r="G206" s="581"/>
      <c r="H206" s="582"/>
      <c r="I206" s="311" t="s">
        <v>1594</v>
      </c>
      <c r="J206" s="312">
        <v>2</v>
      </c>
      <c r="K206" s="583">
        <v>1068.46</v>
      </c>
      <c r="L206" s="584"/>
      <c r="M206" s="520">
        <f t="shared" si="3"/>
        <v>2136.92</v>
      </c>
      <c r="N206" s="521"/>
      <c r="O206" s="521"/>
      <c r="P206" s="522"/>
      <c r="Q206" s="277"/>
      <c r="R206" s="218"/>
      <c r="S206" s="278"/>
      <c r="T206" s="279"/>
      <c r="W206" s="280"/>
      <c r="X206" s="280"/>
      <c r="Y206" s="280"/>
      <c r="Z206" s="281"/>
      <c r="AO206" s="223"/>
      <c r="AQ206" s="223"/>
      <c r="AR206" s="223"/>
      <c r="AV206" s="223"/>
      <c r="BB206" s="251"/>
      <c r="BC206" s="251"/>
      <c r="BD206" s="251"/>
      <c r="BE206" s="251"/>
      <c r="BF206" s="251"/>
      <c r="BG206" s="223"/>
      <c r="BH206" s="251"/>
      <c r="BI206" s="223"/>
      <c r="BJ206" s="223"/>
    </row>
    <row r="207" spans="1:62" s="217" customFormat="1" ht="30.75" customHeight="1">
      <c r="A207" s="218"/>
      <c r="B207" s="275">
        <v>43</v>
      </c>
      <c r="C207" s="285" t="s">
        <v>1578</v>
      </c>
      <c r="D207" s="314" t="s">
        <v>1431</v>
      </c>
      <c r="E207" s="565" t="s">
        <v>1432</v>
      </c>
      <c r="F207" s="566"/>
      <c r="G207" s="566"/>
      <c r="H207" s="567"/>
      <c r="I207" s="283" t="s">
        <v>1594</v>
      </c>
      <c r="J207" s="284">
        <v>2</v>
      </c>
      <c r="K207" s="497">
        <v>369</v>
      </c>
      <c r="L207" s="498"/>
      <c r="M207" s="499">
        <f t="shared" si="3"/>
        <v>738</v>
      </c>
      <c r="N207" s="500"/>
      <c r="O207" s="500"/>
      <c r="P207" s="501"/>
      <c r="Q207" s="277"/>
      <c r="R207" s="218"/>
      <c r="S207" s="278"/>
      <c r="T207" s="279"/>
      <c r="W207" s="280"/>
      <c r="X207" s="280"/>
      <c r="Y207" s="280"/>
      <c r="Z207" s="281"/>
      <c r="AO207" s="223"/>
      <c r="AQ207" s="223"/>
      <c r="AR207" s="223"/>
      <c r="AV207" s="223"/>
      <c r="BB207" s="251"/>
      <c r="BC207" s="251"/>
      <c r="BD207" s="251"/>
      <c r="BE207" s="251"/>
      <c r="BF207" s="251"/>
      <c r="BG207" s="223"/>
      <c r="BH207" s="251"/>
      <c r="BI207" s="223"/>
      <c r="BJ207" s="223"/>
    </row>
    <row r="208" spans="1:62" s="217" customFormat="1" ht="30.75" customHeight="1">
      <c r="A208" s="218"/>
      <c r="B208" s="309">
        <v>44</v>
      </c>
      <c r="C208" s="339" t="s">
        <v>1651</v>
      </c>
      <c r="D208" s="311" t="s">
        <v>1433</v>
      </c>
      <c r="E208" s="580" t="s">
        <v>1434</v>
      </c>
      <c r="F208" s="581"/>
      <c r="G208" s="581"/>
      <c r="H208" s="582"/>
      <c r="I208" s="311" t="s">
        <v>1594</v>
      </c>
      <c r="J208" s="312">
        <v>2</v>
      </c>
      <c r="K208" s="583">
        <v>1845</v>
      </c>
      <c r="L208" s="584"/>
      <c r="M208" s="520">
        <f t="shared" si="3"/>
        <v>3690</v>
      </c>
      <c r="N208" s="521"/>
      <c r="O208" s="521"/>
      <c r="P208" s="522"/>
      <c r="Q208" s="277"/>
      <c r="R208" s="218"/>
      <c r="S208" s="278"/>
      <c r="T208" s="279"/>
      <c r="W208" s="280"/>
      <c r="X208" s="280"/>
      <c r="Y208" s="280"/>
      <c r="Z208" s="281"/>
      <c r="AO208" s="223"/>
      <c r="AQ208" s="223"/>
      <c r="AR208" s="223"/>
      <c r="AV208" s="223"/>
      <c r="BB208" s="251"/>
      <c r="BC208" s="251"/>
      <c r="BD208" s="251"/>
      <c r="BE208" s="251"/>
      <c r="BF208" s="251"/>
      <c r="BG208" s="223"/>
      <c r="BH208" s="251"/>
      <c r="BI208" s="223"/>
      <c r="BJ208" s="223"/>
    </row>
    <row r="209" spans="1:62" s="217" customFormat="1" ht="30.75" customHeight="1">
      <c r="A209" s="218"/>
      <c r="B209" s="275">
        <v>45</v>
      </c>
      <c r="C209" s="315" t="s">
        <v>1578</v>
      </c>
      <c r="D209" s="314" t="s">
        <v>1435</v>
      </c>
      <c r="E209" s="565" t="s">
        <v>1436</v>
      </c>
      <c r="F209" s="566"/>
      <c r="G209" s="566"/>
      <c r="H209" s="567"/>
      <c r="I209" s="283" t="s">
        <v>1594</v>
      </c>
      <c r="J209" s="284">
        <v>20</v>
      </c>
      <c r="K209" s="497">
        <v>333.73999999999995</v>
      </c>
      <c r="L209" s="498"/>
      <c r="M209" s="499">
        <f t="shared" si="3"/>
        <v>6674.7999999999993</v>
      </c>
      <c r="N209" s="500"/>
      <c r="O209" s="500"/>
      <c r="P209" s="501"/>
      <c r="Q209" s="277"/>
      <c r="R209" s="218"/>
      <c r="S209" s="278"/>
      <c r="T209" s="279"/>
      <c r="W209" s="280"/>
      <c r="X209" s="280"/>
      <c r="Y209" s="280"/>
      <c r="Z209" s="281"/>
      <c r="AO209" s="223"/>
      <c r="AQ209" s="223"/>
      <c r="AR209" s="223"/>
      <c r="AV209" s="223"/>
      <c r="BB209" s="251"/>
      <c r="BC209" s="251"/>
      <c r="BD209" s="251"/>
      <c r="BE209" s="251"/>
      <c r="BF209" s="251"/>
      <c r="BG209" s="223"/>
      <c r="BH209" s="251"/>
      <c r="BI209" s="223"/>
      <c r="BJ209" s="223"/>
    </row>
    <row r="210" spans="1:62" s="217" customFormat="1" ht="30.75" customHeight="1">
      <c r="A210" s="218"/>
      <c r="B210" s="309">
        <v>46</v>
      </c>
      <c r="C210" s="339" t="s">
        <v>1651</v>
      </c>
      <c r="D210" s="311" t="s">
        <v>1437</v>
      </c>
      <c r="E210" s="580" t="s">
        <v>1438</v>
      </c>
      <c r="F210" s="581"/>
      <c r="G210" s="581"/>
      <c r="H210" s="582"/>
      <c r="I210" s="311" t="s">
        <v>1594</v>
      </c>
      <c r="J210" s="312">
        <v>20</v>
      </c>
      <c r="K210" s="583">
        <v>1667.06</v>
      </c>
      <c r="L210" s="584"/>
      <c r="M210" s="520">
        <f t="shared" si="3"/>
        <v>33341.199999999997</v>
      </c>
      <c r="N210" s="521"/>
      <c r="O210" s="521"/>
      <c r="P210" s="522"/>
      <c r="Q210" s="277"/>
      <c r="R210" s="218"/>
      <c r="S210" s="278"/>
      <c r="T210" s="279"/>
      <c r="W210" s="280"/>
      <c r="X210" s="280"/>
      <c r="Y210" s="280"/>
      <c r="Z210" s="281"/>
      <c r="AO210" s="223"/>
      <c r="AQ210" s="223"/>
      <c r="AR210" s="223"/>
      <c r="AV210" s="223"/>
      <c r="BB210" s="251"/>
      <c r="BC210" s="251"/>
      <c r="BD210" s="251"/>
      <c r="BE210" s="251"/>
      <c r="BF210" s="251"/>
      <c r="BG210" s="223"/>
      <c r="BH210" s="251"/>
      <c r="BI210" s="223"/>
      <c r="BJ210" s="223"/>
    </row>
    <row r="211" spans="1:62" s="217" customFormat="1" ht="30.75" customHeight="1">
      <c r="A211" s="218"/>
      <c r="B211" s="275">
        <v>47</v>
      </c>
      <c r="C211" s="285" t="s">
        <v>1578</v>
      </c>
      <c r="D211" s="314" t="s">
        <v>1439</v>
      </c>
      <c r="E211" s="565" t="s">
        <v>1440</v>
      </c>
      <c r="F211" s="566"/>
      <c r="G211" s="566"/>
      <c r="H211" s="567"/>
      <c r="I211" s="283" t="s">
        <v>1594</v>
      </c>
      <c r="J211" s="284">
        <v>6</v>
      </c>
      <c r="K211" s="497">
        <v>513.31999999999994</v>
      </c>
      <c r="L211" s="498"/>
      <c r="M211" s="499">
        <f t="shared" si="3"/>
        <v>3079.9199999999996</v>
      </c>
      <c r="N211" s="500"/>
      <c r="O211" s="500"/>
      <c r="P211" s="501"/>
      <c r="Q211" s="277"/>
      <c r="R211" s="218"/>
      <c r="S211" s="278"/>
      <c r="T211" s="279"/>
      <c r="W211" s="280"/>
      <c r="X211" s="280"/>
      <c r="Y211" s="280"/>
      <c r="Z211" s="281"/>
      <c r="AO211" s="223"/>
      <c r="AQ211" s="223"/>
      <c r="AR211" s="223"/>
      <c r="AV211" s="223"/>
      <c r="BB211" s="251"/>
      <c r="BC211" s="251"/>
      <c r="BD211" s="251"/>
      <c r="BE211" s="251"/>
      <c r="BF211" s="251"/>
      <c r="BG211" s="223"/>
      <c r="BH211" s="251"/>
      <c r="BI211" s="223"/>
      <c r="BJ211" s="223"/>
    </row>
    <row r="212" spans="1:62" s="217" customFormat="1" ht="30.75" customHeight="1">
      <c r="A212" s="218"/>
      <c r="B212" s="309">
        <v>48</v>
      </c>
      <c r="C212" s="339" t="s">
        <v>1651</v>
      </c>
      <c r="D212" s="311" t="s">
        <v>1441</v>
      </c>
      <c r="E212" s="580" t="s">
        <v>1442</v>
      </c>
      <c r="F212" s="581"/>
      <c r="G212" s="581"/>
      <c r="H212" s="582"/>
      <c r="I212" s="311" t="s">
        <v>1594</v>
      </c>
      <c r="J212" s="312">
        <v>6</v>
      </c>
      <c r="K212" s="583">
        <v>2563.3199999999997</v>
      </c>
      <c r="L212" s="584"/>
      <c r="M212" s="520">
        <f t="shared" si="3"/>
        <v>15379.919999999998</v>
      </c>
      <c r="N212" s="521"/>
      <c r="O212" s="521"/>
      <c r="P212" s="522"/>
      <c r="Q212" s="277"/>
      <c r="R212" s="218"/>
      <c r="S212" s="278"/>
      <c r="T212" s="279"/>
      <c r="W212" s="280"/>
      <c r="X212" s="280"/>
      <c r="Y212" s="280"/>
      <c r="Z212" s="281"/>
      <c r="AO212" s="223"/>
      <c r="AQ212" s="223"/>
      <c r="AR212" s="223"/>
      <c r="AV212" s="223"/>
      <c r="BB212" s="251"/>
      <c r="BC212" s="251"/>
      <c r="BD212" s="251"/>
      <c r="BE212" s="251"/>
      <c r="BF212" s="251"/>
      <c r="BG212" s="223"/>
      <c r="BH212" s="251"/>
      <c r="BI212" s="223"/>
      <c r="BJ212" s="223"/>
    </row>
    <row r="213" spans="1:62" s="217" customFormat="1" ht="30.75" customHeight="1">
      <c r="A213" s="218"/>
      <c r="B213" s="275">
        <v>49</v>
      </c>
      <c r="C213" s="285" t="s">
        <v>1578</v>
      </c>
      <c r="D213" s="314" t="s">
        <v>1443</v>
      </c>
      <c r="E213" s="565" t="s">
        <v>1444</v>
      </c>
      <c r="F213" s="566"/>
      <c r="G213" s="566"/>
      <c r="H213" s="567"/>
      <c r="I213" s="283" t="s">
        <v>1594</v>
      </c>
      <c r="J213" s="284">
        <v>2</v>
      </c>
      <c r="K213" s="497">
        <v>387.85999999999996</v>
      </c>
      <c r="L213" s="498"/>
      <c r="M213" s="499">
        <f t="shared" si="3"/>
        <v>775.71999999999991</v>
      </c>
      <c r="N213" s="500"/>
      <c r="O213" s="500"/>
      <c r="P213" s="501"/>
      <c r="Q213" s="277"/>
      <c r="R213" s="218"/>
      <c r="S213" s="278"/>
      <c r="T213" s="279"/>
      <c r="W213" s="280"/>
      <c r="X213" s="280"/>
      <c r="Y213" s="280"/>
      <c r="Z213" s="281"/>
      <c r="AO213" s="223"/>
      <c r="AQ213" s="223"/>
      <c r="AR213" s="223"/>
      <c r="AV213" s="223"/>
      <c r="BB213" s="251"/>
      <c r="BC213" s="251"/>
      <c r="BD213" s="251"/>
      <c r="BE213" s="251"/>
      <c r="BF213" s="251"/>
      <c r="BG213" s="223"/>
      <c r="BH213" s="251"/>
      <c r="BI213" s="223"/>
      <c r="BJ213" s="223"/>
    </row>
    <row r="214" spans="1:62" s="217" customFormat="1" ht="30.75" customHeight="1">
      <c r="A214" s="218"/>
      <c r="B214" s="309">
        <v>50</v>
      </c>
      <c r="C214" s="339" t="s">
        <v>1651</v>
      </c>
      <c r="D214" s="311" t="s">
        <v>1445</v>
      </c>
      <c r="E214" s="580" t="s">
        <v>1446</v>
      </c>
      <c r="F214" s="581"/>
      <c r="G214" s="581"/>
      <c r="H214" s="582"/>
      <c r="I214" s="311" t="s">
        <v>1594</v>
      </c>
      <c r="J214" s="312">
        <v>2</v>
      </c>
      <c r="K214" s="583">
        <v>1936.02</v>
      </c>
      <c r="L214" s="584"/>
      <c r="M214" s="520">
        <f t="shared" si="3"/>
        <v>3872.04</v>
      </c>
      <c r="N214" s="521"/>
      <c r="O214" s="521"/>
      <c r="P214" s="522"/>
      <c r="Q214" s="277"/>
      <c r="R214" s="218"/>
      <c r="S214" s="278"/>
      <c r="T214" s="279"/>
      <c r="W214" s="280"/>
      <c r="X214" s="280"/>
      <c r="Y214" s="280"/>
      <c r="Z214" s="281"/>
      <c r="AO214" s="223"/>
      <c r="AQ214" s="223"/>
      <c r="AR214" s="223"/>
      <c r="AV214" s="223"/>
      <c r="BB214" s="251"/>
      <c r="BC214" s="251"/>
      <c r="BD214" s="251"/>
      <c r="BE214" s="251"/>
      <c r="BF214" s="251"/>
      <c r="BG214" s="223"/>
      <c r="BH214" s="251"/>
      <c r="BI214" s="223"/>
      <c r="BJ214" s="223"/>
    </row>
    <row r="215" spans="1:62" s="217" customFormat="1" ht="30.75" customHeight="1">
      <c r="A215" s="218"/>
      <c r="B215" s="275">
        <v>51</v>
      </c>
      <c r="C215" s="285" t="s">
        <v>1578</v>
      </c>
      <c r="D215" s="314" t="s">
        <v>1447</v>
      </c>
      <c r="E215" s="565" t="s">
        <v>1448</v>
      </c>
      <c r="F215" s="566"/>
      <c r="G215" s="566"/>
      <c r="H215" s="567"/>
      <c r="I215" s="283" t="s">
        <v>1594</v>
      </c>
      <c r="J215" s="284">
        <v>2</v>
      </c>
      <c r="K215" s="497">
        <v>289.45999999999998</v>
      </c>
      <c r="L215" s="498"/>
      <c r="M215" s="499">
        <f t="shared" si="3"/>
        <v>578.91999999999996</v>
      </c>
      <c r="N215" s="500"/>
      <c r="O215" s="500"/>
      <c r="P215" s="501"/>
      <c r="Q215" s="277"/>
      <c r="R215" s="218"/>
      <c r="S215" s="278"/>
      <c r="T215" s="279"/>
      <c r="W215" s="280"/>
      <c r="X215" s="280"/>
      <c r="Y215" s="280"/>
      <c r="Z215" s="281"/>
      <c r="AO215" s="223"/>
      <c r="AQ215" s="223"/>
      <c r="AR215" s="223"/>
      <c r="AV215" s="223"/>
      <c r="BB215" s="251"/>
      <c r="BC215" s="251"/>
      <c r="BD215" s="251"/>
      <c r="BE215" s="251"/>
      <c r="BF215" s="251"/>
      <c r="BG215" s="223"/>
      <c r="BH215" s="251"/>
      <c r="BI215" s="223"/>
      <c r="BJ215" s="223"/>
    </row>
    <row r="216" spans="1:62" s="217" customFormat="1" ht="30.75" customHeight="1">
      <c r="A216" s="218"/>
      <c r="B216" s="309">
        <v>52</v>
      </c>
      <c r="C216" s="339" t="s">
        <v>1651</v>
      </c>
      <c r="D216" s="311" t="s">
        <v>1449</v>
      </c>
      <c r="E216" s="580" t="s">
        <v>1450</v>
      </c>
      <c r="F216" s="581"/>
      <c r="G216" s="581"/>
      <c r="H216" s="582"/>
      <c r="I216" s="311" t="s">
        <v>1594</v>
      </c>
      <c r="J216" s="312">
        <v>2</v>
      </c>
      <c r="K216" s="583">
        <v>1447.3</v>
      </c>
      <c r="L216" s="584"/>
      <c r="M216" s="520">
        <f t="shared" si="3"/>
        <v>2894.6</v>
      </c>
      <c r="N216" s="521"/>
      <c r="O216" s="521"/>
      <c r="P216" s="522"/>
      <c r="Q216" s="277"/>
      <c r="R216" s="218"/>
      <c r="S216" s="278"/>
      <c r="T216" s="279"/>
      <c r="W216" s="280"/>
      <c r="X216" s="280"/>
      <c r="Y216" s="280"/>
      <c r="Z216" s="281"/>
      <c r="AO216" s="223"/>
      <c r="AQ216" s="223"/>
      <c r="AR216" s="223"/>
      <c r="AV216" s="223"/>
      <c r="BB216" s="251"/>
      <c r="BC216" s="251"/>
      <c r="BD216" s="251"/>
      <c r="BE216" s="251"/>
      <c r="BF216" s="251"/>
      <c r="BG216" s="223"/>
      <c r="BH216" s="251"/>
      <c r="BI216" s="223"/>
      <c r="BJ216" s="223"/>
    </row>
    <row r="217" spans="1:62" s="217" customFormat="1" ht="30.75" customHeight="1">
      <c r="A217" s="218"/>
      <c r="B217" s="275">
        <v>53</v>
      </c>
      <c r="C217" s="315" t="s">
        <v>1578</v>
      </c>
      <c r="D217" s="314" t="s">
        <v>1451</v>
      </c>
      <c r="E217" s="565" t="s">
        <v>1452</v>
      </c>
      <c r="F217" s="566"/>
      <c r="G217" s="566"/>
      <c r="H217" s="567"/>
      <c r="I217" s="283" t="s">
        <v>1594</v>
      </c>
      <c r="J217" s="284">
        <v>2</v>
      </c>
      <c r="K217" s="497">
        <v>590.4</v>
      </c>
      <c r="L217" s="498"/>
      <c r="M217" s="499">
        <f t="shared" si="3"/>
        <v>1180.8</v>
      </c>
      <c r="N217" s="500"/>
      <c r="O217" s="500"/>
      <c r="P217" s="501"/>
      <c r="Q217" s="277"/>
      <c r="R217" s="218"/>
      <c r="S217" s="278"/>
      <c r="T217" s="279"/>
      <c r="W217" s="280"/>
      <c r="X217" s="280"/>
      <c r="Y217" s="280"/>
      <c r="Z217" s="281"/>
      <c r="AO217" s="223"/>
      <c r="AQ217" s="223"/>
      <c r="AR217" s="223"/>
      <c r="AV217" s="223"/>
      <c r="BB217" s="251"/>
      <c r="BC217" s="251"/>
      <c r="BD217" s="251"/>
      <c r="BE217" s="251"/>
      <c r="BF217" s="251"/>
      <c r="BG217" s="223"/>
      <c r="BH217" s="251"/>
      <c r="BI217" s="223"/>
      <c r="BJ217" s="223"/>
    </row>
    <row r="218" spans="1:62" s="217" customFormat="1" ht="30.75" customHeight="1">
      <c r="A218" s="218"/>
      <c r="B218" s="309">
        <v>54</v>
      </c>
      <c r="C218" s="339" t="s">
        <v>1651</v>
      </c>
      <c r="D218" s="311" t="s">
        <v>1453</v>
      </c>
      <c r="E218" s="580" t="s">
        <v>1454</v>
      </c>
      <c r="F218" s="581"/>
      <c r="G218" s="581"/>
      <c r="H218" s="582"/>
      <c r="I218" s="311" t="s">
        <v>1594</v>
      </c>
      <c r="J218" s="312">
        <v>2</v>
      </c>
      <c r="K218" s="583">
        <v>2949.54</v>
      </c>
      <c r="L218" s="584"/>
      <c r="M218" s="520">
        <f t="shared" si="3"/>
        <v>5899.08</v>
      </c>
      <c r="N218" s="521"/>
      <c r="O218" s="521"/>
      <c r="P218" s="522"/>
      <c r="Q218" s="277"/>
      <c r="R218" s="218"/>
      <c r="S218" s="278"/>
      <c r="T218" s="279"/>
      <c r="W218" s="280"/>
      <c r="X218" s="280"/>
      <c r="Y218" s="280"/>
      <c r="Z218" s="281"/>
      <c r="AO218" s="223"/>
      <c r="AQ218" s="223"/>
      <c r="AR218" s="223"/>
      <c r="AV218" s="223"/>
      <c r="BB218" s="251"/>
      <c r="BC218" s="251"/>
      <c r="BD218" s="251"/>
      <c r="BE218" s="251"/>
      <c r="BF218" s="251"/>
      <c r="BG218" s="223"/>
      <c r="BH218" s="251"/>
      <c r="BI218" s="223"/>
      <c r="BJ218" s="223"/>
    </row>
    <row r="219" spans="1:62" s="217" customFormat="1" ht="30.75" customHeight="1">
      <c r="A219" s="218"/>
      <c r="B219" s="275">
        <v>55</v>
      </c>
      <c r="C219" s="285" t="s">
        <v>1578</v>
      </c>
      <c r="D219" s="314" t="s">
        <v>1455</v>
      </c>
      <c r="E219" s="565" t="s">
        <v>1456</v>
      </c>
      <c r="F219" s="566"/>
      <c r="G219" s="566"/>
      <c r="H219" s="567"/>
      <c r="I219" s="314" t="s">
        <v>1594</v>
      </c>
      <c r="J219" s="284">
        <v>2</v>
      </c>
      <c r="K219" s="497">
        <v>414.91999999999996</v>
      </c>
      <c r="L219" s="498"/>
      <c r="M219" s="499">
        <f t="shared" si="3"/>
        <v>829.83999999999992</v>
      </c>
      <c r="N219" s="500"/>
      <c r="O219" s="500"/>
      <c r="P219" s="501"/>
      <c r="Q219" s="277"/>
      <c r="R219" s="218"/>
      <c r="S219" s="278"/>
      <c r="T219" s="279"/>
      <c r="W219" s="280"/>
      <c r="X219" s="280"/>
      <c r="Y219" s="280"/>
      <c r="Z219" s="281"/>
      <c r="AO219" s="223"/>
      <c r="AQ219" s="223"/>
      <c r="AR219" s="223"/>
      <c r="AV219" s="223"/>
      <c r="BB219" s="251"/>
      <c r="BC219" s="251"/>
      <c r="BD219" s="251"/>
      <c r="BE219" s="251"/>
      <c r="BF219" s="251"/>
      <c r="BG219" s="223"/>
      <c r="BH219" s="251"/>
      <c r="BI219" s="223"/>
      <c r="BJ219" s="223"/>
    </row>
    <row r="220" spans="1:62" s="217" customFormat="1" ht="30.75" customHeight="1">
      <c r="A220" s="218"/>
      <c r="B220" s="309">
        <v>56</v>
      </c>
      <c r="C220" s="339" t="s">
        <v>1651</v>
      </c>
      <c r="D220" s="311" t="s">
        <v>1457</v>
      </c>
      <c r="E220" s="580" t="s">
        <v>1458</v>
      </c>
      <c r="F220" s="581"/>
      <c r="G220" s="581"/>
      <c r="H220" s="582"/>
      <c r="I220" s="311" t="s">
        <v>1594</v>
      </c>
      <c r="J220" s="312">
        <v>2</v>
      </c>
      <c r="K220" s="583">
        <v>2073.7799999999997</v>
      </c>
      <c r="L220" s="584"/>
      <c r="M220" s="520">
        <f t="shared" si="3"/>
        <v>4147.5599999999995</v>
      </c>
      <c r="N220" s="521"/>
      <c r="O220" s="521"/>
      <c r="P220" s="522"/>
      <c r="Q220" s="277"/>
      <c r="R220" s="218"/>
      <c r="S220" s="278"/>
      <c r="T220" s="279"/>
      <c r="W220" s="280"/>
      <c r="X220" s="280"/>
      <c r="Y220" s="280"/>
      <c r="Z220" s="281"/>
      <c r="AO220" s="223"/>
      <c r="AQ220" s="223"/>
      <c r="AR220" s="223"/>
      <c r="AV220" s="223"/>
      <c r="BB220" s="251"/>
      <c r="BC220" s="251"/>
      <c r="BD220" s="251"/>
      <c r="BE220" s="251"/>
      <c r="BF220" s="251"/>
      <c r="BG220" s="223"/>
      <c r="BH220" s="251"/>
      <c r="BI220" s="223"/>
      <c r="BJ220" s="223"/>
    </row>
    <row r="221" spans="1:62" s="217" customFormat="1" ht="30.75" customHeight="1">
      <c r="A221" s="218"/>
      <c r="B221" s="275">
        <v>57</v>
      </c>
      <c r="C221" s="285" t="s">
        <v>1578</v>
      </c>
      <c r="D221" s="314" t="s">
        <v>1459</v>
      </c>
      <c r="E221" s="565" t="s">
        <v>1460</v>
      </c>
      <c r="F221" s="566"/>
      <c r="G221" s="566"/>
      <c r="H221" s="567"/>
      <c r="I221" s="283" t="s">
        <v>1594</v>
      </c>
      <c r="J221" s="284">
        <v>10</v>
      </c>
      <c r="K221" s="497">
        <v>91.02</v>
      </c>
      <c r="L221" s="498"/>
      <c r="M221" s="499">
        <f t="shared" si="3"/>
        <v>910.19999999999993</v>
      </c>
      <c r="N221" s="500"/>
      <c r="O221" s="500"/>
      <c r="P221" s="501"/>
      <c r="Q221" s="277"/>
      <c r="R221" s="218"/>
      <c r="S221" s="278"/>
      <c r="T221" s="279"/>
      <c r="W221" s="280"/>
      <c r="X221" s="280"/>
      <c r="Y221" s="280"/>
      <c r="Z221" s="281"/>
      <c r="AO221" s="223"/>
      <c r="AQ221" s="223"/>
      <c r="AR221" s="223"/>
      <c r="AV221" s="223"/>
      <c r="BB221" s="251"/>
      <c r="BC221" s="251"/>
      <c r="BD221" s="251"/>
      <c r="BE221" s="251"/>
      <c r="BF221" s="251"/>
      <c r="BG221" s="223"/>
      <c r="BH221" s="251"/>
      <c r="BI221" s="223"/>
      <c r="BJ221" s="223"/>
    </row>
    <row r="222" spans="1:62" s="217" customFormat="1" ht="30.75" customHeight="1">
      <c r="A222" s="218"/>
      <c r="B222" s="309">
        <v>58</v>
      </c>
      <c r="C222" s="339" t="s">
        <v>1651</v>
      </c>
      <c r="D222" s="311" t="s">
        <v>1461</v>
      </c>
      <c r="E222" s="580" t="s">
        <v>1462</v>
      </c>
      <c r="F222" s="581"/>
      <c r="G222" s="581"/>
      <c r="H222" s="582"/>
      <c r="I222" s="311" t="s">
        <v>1594</v>
      </c>
      <c r="J222" s="312">
        <v>10</v>
      </c>
      <c r="K222" s="583">
        <v>452.64</v>
      </c>
      <c r="L222" s="584"/>
      <c r="M222" s="520">
        <f t="shared" si="3"/>
        <v>4526.3999999999996</v>
      </c>
      <c r="N222" s="521"/>
      <c r="O222" s="521"/>
      <c r="P222" s="522"/>
      <c r="Q222" s="277"/>
      <c r="R222" s="218"/>
      <c r="S222" s="278"/>
      <c r="T222" s="279"/>
      <c r="W222" s="280"/>
      <c r="X222" s="280"/>
      <c r="Y222" s="280"/>
      <c r="Z222" s="281"/>
      <c r="AO222" s="223"/>
      <c r="AQ222" s="223"/>
      <c r="AR222" s="223"/>
      <c r="AV222" s="223"/>
      <c r="BB222" s="251"/>
      <c r="BC222" s="251"/>
      <c r="BD222" s="251"/>
      <c r="BE222" s="251"/>
      <c r="BF222" s="251"/>
      <c r="BG222" s="223"/>
      <c r="BH222" s="251"/>
      <c r="BI222" s="223"/>
      <c r="BJ222" s="223"/>
    </row>
    <row r="223" spans="1:62" s="217" customFormat="1" ht="30.75" customHeight="1">
      <c r="A223" s="218"/>
      <c r="B223" s="275">
        <v>59</v>
      </c>
      <c r="C223" s="315" t="s">
        <v>1578</v>
      </c>
      <c r="D223" s="314" t="s">
        <v>1463</v>
      </c>
      <c r="E223" s="565" t="s">
        <v>1464</v>
      </c>
      <c r="F223" s="566"/>
      <c r="G223" s="566"/>
      <c r="H223" s="567"/>
      <c r="I223" s="283" t="s">
        <v>1594</v>
      </c>
      <c r="J223" s="284">
        <v>32</v>
      </c>
      <c r="K223" s="497">
        <v>97.58</v>
      </c>
      <c r="L223" s="498"/>
      <c r="M223" s="499">
        <f t="shared" si="3"/>
        <v>3122.56</v>
      </c>
      <c r="N223" s="500"/>
      <c r="O223" s="500"/>
      <c r="P223" s="501"/>
      <c r="Q223" s="277"/>
      <c r="R223" s="218"/>
      <c r="S223" s="278"/>
      <c r="T223" s="279"/>
      <c r="W223" s="280"/>
      <c r="X223" s="280"/>
      <c r="Y223" s="280"/>
      <c r="Z223" s="281"/>
      <c r="AO223" s="223"/>
      <c r="AQ223" s="223"/>
      <c r="AR223" s="223"/>
      <c r="AV223" s="223"/>
      <c r="BB223" s="251"/>
      <c r="BC223" s="251"/>
      <c r="BD223" s="251"/>
      <c r="BE223" s="251"/>
      <c r="BF223" s="251"/>
      <c r="BG223" s="223"/>
      <c r="BH223" s="251"/>
      <c r="BI223" s="223"/>
      <c r="BJ223" s="223"/>
    </row>
    <row r="224" spans="1:62" s="217" customFormat="1" ht="30.75" customHeight="1">
      <c r="A224" s="218"/>
      <c r="B224" s="309">
        <v>60</v>
      </c>
      <c r="C224" s="339" t="s">
        <v>1651</v>
      </c>
      <c r="D224" s="311" t="s">
        <v>1465</v>
      </c>
      <c r="E224" s="580" t="s">
        <v>1466</v>
      </c>
      <c r="F224" s="581"/>
      <c r="G224" s="581"/>
      <c r="H224" s="582"/>
      <c r="I224" s="311" t="s">
        <v>1594</v>
      </c>
      <c r="J224" s="312">
        <v>32</v>
      </c>
      <c r="K224" s="583">
        <v>487.9</v>
      </c>
      <c r="L224" s="584"/>
      <c r="M224" s="520">
        <f t="shared" si="3"/>
        <v>15612.8</v>
      </c>
      <c r="N224" s="521"/>
      <c r="O224" s="521"/>
      <c r="P224" s="522"/>
      <c r="Q224" s="277"/>
      <c r="R224" s="218"/>
      <c r="S224" s="278"/>
      <c r="T224" s="279"/>
      <c r="W224" s="280"/>
      <c r="X224" s="280"/>
      <c r="Y224" s="280"/>
      <c r="Z224" s="281"/>
      <c r="AO224" s="223"/>
      <c r="AQ224" s="223"/>
      <c r="AR224" s="223"/>
      <c r="AV224" s="223"/>
      <c r="BB224" s="251"/>
      <c r="BC224" s="251"/>
      <c r="BD224" s="251"/>
      <c r="BE224" s="251"/>
      <c r="BF224" s="251"/>
      <c r="BG224" s="223"/>
      <c r="BH224" s="251"/>
      <c r="BI224" s="223"/>
      <c r="BJ224" s="223"/>
    </row>
    <row r="225" spans="1:62" s="217" customFormat="1" ht="30.75" customHeight="1">
      <c r="A225" s="218"/>
      <c r="B225" s="275">
        <v>61</v>
      </c>
      <c r="C225" s="285" t="s">
        <v>1578</v>
      </c>
      <c r="D225" s="314" t="s">
        <v>1467</v>
      </c>
      <c r="E225" s="565" t="s">
        <v>1468</v>
      </c>
      <c r="F225" s="566"/>
      <c r="G225" s="566"/>
      <c r="H225" s="567"/>
      <c r="I225" s="283" t="s">
        <v>1594</v>
      </c>
      <c r="J225" s="284">
        <v>10</v>
      </c>
      <c r="K225" s="497">
        <v>110.69999999999999</v>
      </c>
      <c r="L225" s="498"/>
      <c r="M225" s="499">
        <f t="shared" si="3"/>
        <v>1107</v>
      </c>
      <c r="N225" s="500"/>
      <c r="O225" s="500"/>
      <c r="P225" s="501"/>
      <c r="Q225" s="277"/>
      <c r="R225" s="218"/>
      <c r="S225" s="278"/>
      <c r="T225" s="279"/>
      <c r="W225" s="280"/>
      <c r="X225" s="280"/>
      <c r="Y225" s="280"/>
      <c r="Z225" s="281"/>
      <c r="AO225" s="223"/>
      <c r="AQ225" s="223"/>
      <c r="AR225" s="223"/>
      <c r="AV225" s="223"/>
      <c r="BB225" s="251"/>
      <c r="BC225" s="251"/>
      <c r="BD225" s="251"/>
      <c r="BE225" s="251"/>
      <c r="BF225" s="251"/>
      <c r="BG225" s="223"/>
      <c r="BH225" s="251"/>
      <c r="BI225" s="223"/>
      <c r="BJ225" s="223"/>
    </row>
    <row r="226" spans="1:62" s="217" customFormat="1" ht="30.75" customHeight="1">
      <c r="A226" s="218"/>
      <c r="B226" s="309">
        <v>62</v>
      </c>
      <c r="C226" s="339" t="s">
        <v>1651</v>
      </c>
      <c r="D226" s="311" t="s">
        <v>1469</v>
      </c>
      <c r="E226" s="580" t="s">
        <v>1470</v>
      </c>
      <c r="F226" s="581"/>
      <c r="G226" s="581"/>
      <c r="H226" s="582"/>
      <c r="I226" s="311" t="s">
        <v>1594</v>
      </c>
      <c r="J226" s="312">
        <v>10</v>
      </c>
      <c r="K226" s="583">
        <v>551.04</v>
      </c>
      <c r="L226" s="584"/>
      <c r="M226" s="520">
        <f t="shared" si="3"/>
        <v>5510.4</v>
      </c>
      <c r="N226" s="521"/>
      <c r="O226" s="521"/>
      <c r="P226" s="522"/>
      <c r="Q226" s="277"/>
      <c r="R226" s="218"/>
      <c r="S226" s="278"/>
      <c r="T226" s="279"/>
      <c r="W226" s="280"/>
      <c r="X226" s="280"/>
      <c r="Y226" s="280"/>
      <c r="Z226" s="281"/>
      <c r="AO226" s="223"/>
      <c r="AQ226" s="223"/>
      <c r="AR226" s="223"/>
      <c r="AV226" s="223"/>
      <c r="BB226" s="251"/>
      <c r="BC226" s="251"/>
      <c r="BD226" s="251"/>
      <c r="BE226" s="251"/>
      <c r="BF226" s="251"/>
      <c r="BG226" s="223"/>
      <c r="BH226" s="251"/>
      <c r="BI226" s="223"/>
      <c r="BJ226" s="223"/>
    </row>
    <row r="227" spans="1:62" s="217" customFormat="1" ht="30.75" customHeight="1">
      <c r="A227" s="218"/>
      <c r="B227" s="275">
        <v>63</v>
      </c>
      <c r="C227" s="285" t="s">
        <v>1578</v>
      </c>
      <c r="D227" s="314" t="s">
        <v>1471</v>
      </c>
      <c r="E227" s="565" t="s">
        <v>1472</v>
      </c>
      <c r="F227" s="566"/>
      <c r="G227" s="566"/>
      <c r="H227" s="567"/>
      <c r="I227" s="314" t="s">
        <v>1594</v>
      </c>
      <c r="J227" s="284">
        <v>12</v>
      </c>
      <c r="K227" s="497">
        <v>134.47999999999999</v>
      </c>
      <c r="L227" s="498"/>
      <c r="M227" s="499">
        <f t="shared" si="3"/>
        <v>1613.7599999999998</v>
      </c>
      <c r="N227" s="500"/>
      <c r="O227" s="500"/>
      <c r="P227" s="501"/>
      <c r="Q227" s="277"/>
      <c r="R227" s="218"/>
      <c r="S227" s="278"/>
      <c r="T227" s="279"/>
      <c r="W227" s="280"/>
      <c r="X227" s="280"/>
      <c r="Y227" s="280"/>
      <c r="Z227" s="281"/>
      <c r="AO227" s="223"/>
      <c r="AQ227" s="223"/>
      <c r="AR227" s="223"/>
      <c r="AV227" s="223"/>
      <c r="BB227" s="251"/>
      <c r="BC227" s="251"/>
      <c r="BD227" s="251"/>
      <c r="BE227" s="251"/>
      <c r="BF227" s="251"/>
      <c r="BG227" s="223"/>
      <c r="BH227" s="251"/>
      <c r="BI227" s="223"/>
      <c r="BJ227" s="223"/>
    </row>
    <row r="228" spans="1:62" s="217" customFormat="1" ht="30.75" customHeight="1">
      <c r="A228" s="218"/>
      <c r="B228" s="309">
        <v>64</v>
      </c>
      <c r="C228" s="339" t="s">
        <v>1651</v>
      </c>
      <c r="D228" s="311" t="s">
        <v>1473</v>
      </c>
      <c r="E228" s="580" t="s">
        <v>1474</v>
      </c>
      <c r="F228" s="581"/>
      <c r="G228" s="581"/>
      <c r="H228" s="582"/>
      <c r="I228" s="311" t="s">
        <v>1594</v>
      </c>
      <c r="J228" s="312">
        <v>12</v>
      </c>
      <c r="K228" s="583">
        <v>669.12</v>
      </c>
      <c r="L228" s="584"/>
      <c r="M228" s="520">
        <f t="shared" si="3"/>
        <v>8029.4400000000005</v>
      </c>
      <c r="N228" s="521"/>
      <c r="O228" s="521"/>
      <c r="P228" s="522"/>
      <c r="Q228" s="277"/>
      <c r="R228" s="218"/>
      <c r="S228" s="278"/>
      <c r="T228" s="279"/>
      <c r="W228" s="280"/>
      <c r="X228" s="280"/>
      <c r="Y228" s="280"/>
      <c r="Z228" s="281"/>
      <c r="AO228" s="223"/>
      <c r="AQ228" s="223"/>
      <c r="AR228" s="223"/>
      <c r="AV228" s="223"/>
      <c r="BB228" s="251"/>
      <c r="BC228" s="251"/>
      <c r="BD228" s="251"/>
      <c r="BE228" s="251"/>
      <c r="BF228" s="251"/>
      <c r="BG228" s="223"/>
      <c r="BH228" s="251"/>
      <c r="BI228" s="223"/>
      <c r="BJ228" s="223"/>
    </row>
    <row r="229" spans="1:62" s="217" customFormat="1" ht="30.75" customHeight="1">
      <c r="A229" s="218"/>
      <c r="B229" s="275">
        <v>65</v>
      </c>
      <c r="C229" s="315" t="s">
        <v>1578</v>
      </c>
      <c r="D229" s="314" t="s">
        <v>1475</v>
      </c>
      <c r="E229" s="565" t="s">
        <v>1476</v>
      </c>
      <c r="F229" s="566"/>
      <c r="G229" s="566"/>
      <c r="H229" s="567"/>
      <c r="I229" s="314" t="s">
        <v>1594</v>
      </c>
      <c r="J229" s="284">
        <v>64</v>
      </c>
      <c r="K229" s="497">
        <v>153.34</v>
      </c>
      <c r="L229" s="498"/>
      <c r="M229" s="499">
        <f t="shared" si="3"/>
        <v>9813.76</v>
      </c>
      <c r="N229" s="500"/>
      <c r="O229" s="500"/>
      <c r="P229" s="501"/>
      <c r="Q229" s="277"/>
      <c r="R229" s="218"/>
      <c r="S229" s="278"/>
      <c r="T229" s="279"/>
      <c r="W229" s="280"/>
      <c r="X229" s="280"/>
      <c r="Y229" s="280"/>
      <c r="Z229" s="281"/>
      <c r="AO229" s="223"/>
      <c r="AQ229" s="223"/>
      <c r="AR229" s="223"/>
      <c r="AV229" s="223"/>
      <c r="BB229" s="251"/>
      <c r="BC229" s="251"/>
      <c r="BD229" s="251"/>
      <c r="BE229" s="251"/>
      <c r="BF229" s="251"/>
      <c r="BG229" s="223"/>
      <c r="BH229" s="251"/>
      <c r="BI229" s="223"/>
      <c r="BJ229" s="223"/>
    </row>
    <row r="230" spans="1:62" s="217" customFormat="1" ht="30.75" customHeight="1">
      <c r="A230" s="218"/>
      <c r="B230" s="309">
        <v>66</v>
      </c>
      <c r="C230" s="339" t="s">
        <v>1651</v>
      </c>
      <c r="D230" s="311" t="s">
        <v>1477</v>
      </c>
      <c r="E230" s="580" t="s">
        <v>1478</v>
      </c>
      <c r="F230" s="581"/>
      <c r="G230" s="581"/>
      <c r="H230" s="582"/>
      <c r="I230" s="311" t="s">
        <v>1594</v>
      </c>
      <c r="J230" s="312">
        <v>64</v>
      </c>
      <c r="K230" s="583">
        <v>763.42</v>
      </c>
      <c r="L230" s="584"/>
      <c r="M230" s="520">
        <f t="shared" si="3"/>
        <v>48858.879999999997</v>
      </c>
      <c r="N230" s="521"/>
      <c r="O230" s="521"/>
      <c r="P230" s="522"/>
      <c r="Q230" s="277"/>
      <c r="R230" s="218"/>
      <c r="S230" s="278"/>
      <c r="T230" s="279"/>
      <c r="W230" s="280"/>
      <c r="X230" s="280"/>
      <c r="Y230" s="280"/>
      <c r="Z230" s="281"/>
      <c r="AO230" s="223"/>
      <c r="AQ230" s="223"/>
      <c r="AR230" s="223"/>
      <c r="AV230" s="223"/>
      <c r="BB230" s="251"/>
      <c r="BC230" s="251"/>
      <c r="BD230" s="251"/>
      <c r="BE230" s="251"/>
      <c r="BF230" s="251"/>
      <c r="BG230" s="223"/>
      <c r="BH230" s="251"/>
      <c r="BI230" s="223"/>
      <c r="BJ230" s="223"/>
    </row>
    <row r="231" spans="1:62" s="217" customFormat="1" ht="30.75" customHeight="1">
      <c r="A231" s="218"/>
      <c r="B231" s="275">
        <v>67</v>
      </c>
      <c r="C231" s="315" t="s">
        <v>1578</v>
      </c>
      <c r="D231" s="314" t="s">
        <v>1479</v>
      </c>
      <c r="E231" s="565" t="s">
        <v>1480</v>
      </c>
      <c r="F231" s="566"/>
      <c r="G231" s="566"/>
      <c r="H231" s="567"/>
      <c r="I231" s="314" t="s">
        <v>1594</v>
      </c>
      <c r="J231" s="284">
        <v>16</v>
      </c>
      <c r="K231" s="497">
        <v>188.6</v>
      </c>
      <c r="L231" s="498"/>
      <c r="M231" s="499">
        <f t="shared" si="3"/>
        <v>3017.6</v>
      </c>
      <c r="N231" s="500"/>
      <c r="O231" s="500"/>
      <c r="P231" s="501"/>
      <c r="Q231" s="277"/>
      <c r="R231" s="218"/>
      <c r="S231" s="278"/>
      <c r="T231" s="279"/>
      <c r="W231" s="280"/>
      <c r="X231" s="280"/>
      <c r="Y231" s="280"/>
      <c r="Z231" s="281"/>
      <c r="AO231" s="223"/>
      <c r="AQ231" s="223"/>
      <c r="AR231" s="223"/>
      <c r="AV231" s="223"/>
      <c r="BB231" s="251"/>
      <c r="BC231" s="251"/>
      <c r="BD231" s="251"/>
      <c r="BE231" s="251"/>
      <c r="BF231" s="251"/>
      <c r="BG231" s="223"/>
      <c r="BH231" s="251"/>
      <c r="BI231" s="223"/>
      <c r="BJ231" s="223"/>
    </row>
    <row r="232" spans="1:62" s="217" customFormat="1" ht="30.75" customHeight="1">
      <c r="A232" s="218"/>
      <c r="B232" s="309">
        <v>68</v>
      </c>
      <c r="C232" s="339" t="s">
        <v>1651</v>
      </c>
      <c r="D232" s="311" t="s">
        <v>1481</v>
      </c>
      <c r="E232" s="580" t="s">
        <v>1482</v>
      </c>
      <c r="F232" s="581"/>
      <c r="G232" s="581"/>
      <c r="H232" s="582"/>
      <c r="I232" s="311" t="s">
        <v>1594</v>
      </c>
      <c r="J232" s="312">
        <v>16</v>
      </c>
      <c r="K232" s="583">
        <v>939.71999999999991</v>
      </c>
      <c r="L232" s="584"/>
      <c r="M232" s="520">
        <f t="shared" si="3"/>
        <v>15035.519999999999</v>
      </c>
      <c r="N232" s="521"/>
      <c r="O232" s="521"/>
      <c r="P232" s="522"/>
      <c r="Q232" s="277"/>
      <c r="R232" s="218"/>
      <c r="S232" s="278"/>
      <c r="T232" s="279"/>
      <c r="W232" s="280"/>
      <c r="X232" s="280"/>
      <c r="Y232" s="280"/>
      <c r="Z232" s="281"/>
      <c r="AO232" s="223"/>
      <c r="AQ232" s="223"/>
      <c r="AR232" s="223"/>
      <c r="AV232" s="223"/>
      <c r="BB232" s="251"/>
      <c r="BC232" s="251"/>
      <c r="BD232" s="251"/>
      <c r="BE232" s="251"/>
      <c r="BF232" s="251"/>
      <c r="BG232" s="223"/>
      <c r="BH232" s="251"/>
      <c r="BI232" s="223"/>
      <c r="BJ232" s="223"/>
    </row>
    <row r="233" spans="1:62" s="217" customFormat="1" ht="30.75" customHeight="1">
      <c r="A233" s="218"/>
      <c r="B233" s="275">
        <v>69</v>
      </c>
      <c r="C233" s="315" t="s">
        <v>1578</v>
      </c>
      <c r="D233" s="314" t="s">
        <v>1483</v>
      </c>
      <c r="E233" s="565" t="s">
        <v>1484</v>
      </c>
      <c r="F233" s="566"/>
      <c r="G233" s="566"/>
      <c r="H233" s="567"/>
      <c r="I233" s="314" t="s">
        <v>1594</v>
      </c>
      <c r="J233" s="284">
        <v>2</v>
      </c>
      <c r="K233" s="497">
        <v>289.45999999999998</v>
      </c>
      <c r="L233" s="498"/>
      <c r="M233" s="499">
        <f t="shared" si="3"/>
        <v>578.91999999999996</v>
      </c>
      <c r="N233" s="500"/>
      <c r="O233" s="500"/>
      <c r="P233" s="501"/>
      <c r="Q233" s="277"/>
      <c r="R233" s="218"/>
      <c r="S233" s="278"/>
      <c r="T233" s="279"/>
      <c r="W233" s="280"/>
      <c r="X233" s="280"/>
      <c r="Y233" s="280"/>
      <c r="Z233" s="281"/>
      <c r="AO233" s="223"/>
      <c r="AQ233" s="223"/>
      <c r="AR233" s="223"/>
      <c r="AV233" s="223"/>
      <c r="BB233" s="251"/>
      <c r="BC233" s="251"/>
      <c r="BD233" s="251"/>
      <c r="BE233" s="251"/>
      <c r="BF233" s="251"/>
      <c r="BG233" s="223"/>
      <c r="BH233" s="251"/>
      <c r="BI233" s="223"/>
      <c r="BJ233" s="223"/>
    </row>
    <row r="234" spans="1:62" s="217" customFormat="1" ht="30.75" customHeight="1">
      <c r="A234" s="218"/>
      <c r="B234" s="309">
        <v>70</v>
      </c>
      <c r="C234" s="339" t="s">
        <v>1651</v>
      </c>
      <c r="D234" s="311" t="s">
        <v>1485</v>
      </c>
      <c r="E234" s="580" t="s">
        <v>1486</v>
      </c>
      <c r="F234" s="581"/>
      <c r="G234" s="581"/>
      <c r="H234" s="582"/>
      <c r="I234" s="311" t="s">
        <v>1594</v>
      </c>
      <c r="J234" s="312">
        <v>2</v>
      </c>
      <c r="K234" s="583">
        <v>1444.84</v>
      </c>
      <c r="L234" s="584"/>
      <c r="M234" s="520">
        <f t="shared" si="3"/>
        <v>2889.68</v>
      </c>
      <c r="N234" s="521"/>
      <c r="O234" s="521"/>
      <c r="P234" s="522"/>
      <c r="Q234" s="277"/>
      <c r="R234" s="218"/>
      <c r="S234" s="278"/>
      <c r="T234" s="279"/>
      <c r="W234" s="280"/>
      <c r="X234" s="280"/>
      <c r="Y234" s="280"/>
      <c r="Z234" s="281"/>
      <c r="AO234" s="223"/>
      <c r="AQ234" s="223"/>
      <c r="AR234" s="223"/>
      <c r="AV234" s="223"/>
      <c r="BB234" s="251"/>
      <c r="BC234" s="251"/>
      <c r="BD234" s="251"/>
      <c r="BE234" s="251"/>
      <c r="BF234" s="251"/>
      <c r="BG234" s="223"/>
      <c r="BH234" s="251"/>
      <c r="BI234" s="223"/>
      <c r="BJ234" s="223"/>
    </row>
    <row r="235" spans="1:62" s="217" customFormat="1" ht="30.75" customHeight="1">
      <c r="A235" s="218"/>
      <c r="B235" s="275">
        <v>71</v>
      </c>
      <c r="C235" s="315" t="s">
        <v>1578</v>
      </c>
      <c r="D235" s="314" t="s">
        <v>1487</v>
      </c>
      <c r="E235" s="565" t="s">
        <v>1488</v>
      </c>
      <c r="F235" s="566"/>
      <c r="G235" s="566"/>
      <c r="H235" s="567"/>
      <c r="I235" s="314" t="s">
        <v>1594</v>
      </c>
      <c r="J235" s="284">
        <v>2</v>
      </c>
      <c r="K235" s="497">
        <v>59.86</v>
      </c>
      <c r="L235" s="498"/>
      <c r="M235" s="499">
        <f t="shared" si="3"/>
        <v>119.72</v>
      </c>
      <c r="N235" s="500"/>
      <c r="O235" s="500"/>
      <c r="P235" s="501"/>
      <c r="Q235" s="277"/>
      <c r="R235" s="218"/>
      <c r="S235" s="278"/>
      <c r="T235" s="279"/>
      <c r="W235" s="280"/>
      <c r="X235" s="280"/>
      <c r="Y235" s="280"/>
      <c r="Z235" s="281"/>
      <c r="AO235" s="223"/>
      <c r="AQ235" s="223"/>
      <c r="AR235" s="223"/>
      <c r="AV235" s="223"/>
      <c r="BB235" s="251"/>
      <c r="BC235" s="251"/>
      <c r="BD235" s="251"/>
      <c r="BE235" s="251"/>
      <c r="BF235" s="251"/>
      <c r="BG235" s="223"/>
      <c r="BH235" s="251"/>
      <c r="BI235" s="223"/>
      <c r="BJ235" s="223"/>
    </row>
    <row r="236" spans="1:62" s="217" customFormat="1" ht="30.75" customHeight="1">
      <c r="A236" s="218"/>
      <c r="B236" s="309">
        <v>72</v>
      </c>
      <c r="C236" s="339" t="s">
        <v>1651</v>
      </c>
      <c r="D236" s="311" t="s">
        <v>1489</v>
      </c>
      <c r="E236" s="580" t="s">
        <v>374</v>
      </c>
      <c r="F236" s="581"/>
      <c r="G236" s="581"/>
      <c r="H236" s="582"/>
      <c r="I236" s="311" t="s">
        <v>1594</v>
      </c>
      <c r="J236" s="312">
        <v>2</v>
      </c>
      <c r="K236" s="583">
        <v>299.29999999999995</v>
      </c>
      <c r="L236" s="584"/>
      <c r="M236" s="520">
        <f t="shared" si="3"/>
        <v>598.59999999999991</v>
      </c>
      <c r="N236" s="521"/>
      <c r="O236" s="521"/>
      <c r="P236" s="522"/>
      <c r="Q236" s="277"/>
      <c r="R236" s="218"/>
      <c r="S236" s="278"/>
      <c r="T236" s="279"/>
      <c r="W236" s="280"/>
      <c r="X236" s="280"/>
      <c r="Y236" s="280"/>
      <c r="Z236" s="281"/>
      <c r="AO236" s="223"/>
      <c r="AQ236" s="223"/>
      <c r="AR236" s="223"/>
      <c r="AV236" s="223"/>
      <c r="BB236" s="251"/>
      <c r="BC236" s="251"/>
      <c r="BD236" s="251"/>
      <c r="BE236" s="251"/>
      <c r="BF236" s="251"/>
      <c r="BG236" s="223"/>
      <c r="BH236" s="251"/>
      <c r="BI236" s="223"/>
      <c r="BJ236" s="223"/>
    </row>
    <row r="237" spans="1:62" s="217" customFormat="1" ht="30.75" customHeight="1">
      <c r="A237" s="218"/>
      <c r="B237" s="275">
        <v>73</v>
      </c>
      <c r="C237" s="315" t="s">
        <v>1578</v>
      </c>
      <c r="D237" s="314" t="s">
        <v>375</v>
      </c>
      <c r="E237" s="565" t="s">
        <v>376</v>
      </c>
      <c r="F237" s="566"/>
      <c r="G237" s="566"/>
      <c r="H237" s="567"/>
      <c r="I237" s="314" t="s">
        <v>1594</v>
      </c>
      <c r="J237" s="284">
        <v>6</v>
      </c>
      <c r="K237" s="497">
        <v>69.7</v>
      </c>
      <c r="L237" s="498"/>
      <c r="M237" s="499">
        <f t="shared" si="3"/>
        <v>418.20000000000005</v>
      </c>
      <c r="N237" s="500"/>
      <c r="O237" s="500"/>
      <c r="P237" s="501"/>
      <c r="Q237" s="277"/>
      <c r="R237" s="218"/>
      <c r="S237" s="278"/>
      <c r="T237" s="279"/>
      <c r="W237" s="280"/>
      <c r="X237" s="280"/>
      <c r="Y237" s="280"/>
      <c r="Z237" s="281"/>
      <c r="AO237" s="223"/>
      <c r="AQ237" s="223"/>
      <c r="AR237" s="223"/>
      <c r="AV237" s="223"/>
      <c r="BB237" s="251"/>
      <c r="BC237" s="251"/>
      <c r="BD237" s="251"/>
      <c r="BE237" s="251"/>
      <c r="BF237" s="251"/>
      <c r="BG237" s="223"/>
      <c r="BH237" s="251"/>
      <c r="BI237" s="223"/>
      <c r="BJ237" s="223"/>
    </row>
    <row r="238" spans="1:62" s="217" customFormat="1" ht="30.75" customHeight="1">
      <c r="A238" s="218"/>
      <c r="B238" s="309">
        <v>74</v>
      </c>
      <c r="C238" s="339" t="s">
        <v>1651</v>
      </c>
      <c r="D238" s="311" t="s">
        <v>377</v>
      </c>
      <c r="E238" s="580" t="s">
        <v>378</v>
      </c>
      <c r="F238" s="581"/>
      <c r="G238" s="581"/>
      <c r="H238" s="582"/>
      <c r="I238" s="311" t="s">
        <v>1594</v>
      </c>
      <c r="J238" s="312">
        <v>6</v>
      </c>
      <c r="K238" s="583">
        <v>346.85999999999996</v>
      </c>
      <c r="L238" s="584"/>
      <c r="M238" s="520">
        <f t="shared" si="3"/>
        <v>2081.16</v>
      </c>
      <c r="N238" s="521"/>
      <c r="O238" s="521"/>
      <c r="P238" s="522"/>
      <c r="Q238" s="277"/>
      <c r="R238" s="218"/>
      <c r="S238" s="278"/>
      <c r="T238" s="279"/>
      <c r="W238" s="280"/>
      <c r="X238" s="280"/>
      <c r="Y238" s="280"/>
      <c r="Z238" s="281"/>
      <c r="AO238" s="223"/>
      <c r="AQ238" s="223"/>
      <c r="AR238" s="223"/>
      <c r="AV238" s="223"/>
      <c r="BB238" s="251"/>
      <c r="BC238" s="251"/>
      <c r="BD238" s="251"/>
      <c r="BE238" s="251"/>
      <c r="BF238" s="251"/>
      <c r="BG238" s="223"/>
      <c r="BH238" s="251"/>
      <c r="BI238" s="223"/>
      <c r="BJ238" s="223"/>
    </row>
    <row r="239" spans="1:62" s="217" customFormat="1" ht="30.75" customHeight="1">
      <c r="A239" s="218"/>
      <c r="B239" s="275">
        <v>75</v>
      </c>
      <c r="C239" s="315" t="s">
        <v>1578</v>
      </c>
      <c r="D239" s="314" t="s">
        <v>379</v>
      </c>
      <c r="E239" s="565" t="s">
        <v>380</v>
      </c>
      <c r="F239" s="566"/>
      <c r="G239" s="566"/>
      <c r="H239" s="567"/>
      <c r="I239" s="314" t="s">
        <v>1594</v>
      </c>
      <c r="J239" s="284">
        <v>2</v>
      </c>
      <c r="K239" s="497">
        <v>69.7</v>
      </c>
      <c r="L239" s="498"/>
      <c r="M239" s="499">
        <f t="shared" si="3"/>
        <v>139.4</v>
      </c>
      <c r="N239" s="500"/>
      <c r="O239" s="500"/>
      <c r="P239" s="501"/>
      <c r="Q239" s="277"/>
      <c r="R239" s="218"/>
      <c r="S239" s="278"/>
      <c r="T239" s="279"/>
      <c r="W239" s="280"/>
      <c r="X239" s="280"/>
      <c r="Y239" s="280"/>
      <c r="Z239" s="281"/>
      <c r="AO239" s="223"/>
      <c r="AQ239" s="223"/>
      <c r="AR239" s="223"/>
      <c r="AV239" s="223"/>
      <c r="BB239" s="251"/>
      <c r="BC239" s="251"/>
      <c r="BD239" s="251"/>
      <c r="BE239" s="251"/>
      <c r="BF239" s="251"/>
      <c r="BG239" s="223"/>
      <c r="BH239" s="251"/>
      <c r="BI239" s="223"/>
      <c r="BJ239" s="223"/>
    </row>
    <row r="240" spans="1:62" s="217" customFormat="1" ht="30.75" customHeight="1">
      <c r="A240" s="218"/>
      <c r="B240" s="309">
        <v>76</v>
      </c>
      <c r="C240" s="339" t="s">
        <v>1651</v>
      </c>
      <c r="D240" s="311" t="s">
        <v>381</v>
      </c>
      <c r="E240" s="580" t="s">
        <v>382</v>
      </c>
      <c r="F240" s="581"/>
      <c r="G240" s="581"/>
      <c r="H240" s="582"/>
      <c r="I240" s="311" t="s">
        <v>1594</v>
      </c>
      <c r="J240" s="312">
        <v>2</v>
      </c>
      <c r="K240" s="583">
        <v>346.85999999999996</v>
      </c>
      <c r="L240" s="584"/>
      <c r="M240" s="520">
        <f t="shared" si="3"/>
        <v>693.71999999999991</v>
      </c>
      <c r="N240" s="521"/>
      <c r="O240" s="521"/>
      <c r="P240" s="522"/>
      <c r="Q240" s="277"/>
      <c r="R240" s="218"/>
      <c r="S240" s="278"/>
      <c r="T240" s="279"/>
      <c r="W240" s="280"/>
      <c r="X240" s="280"/>
      <c r="Y240" s="280"/>
      <c r="Z240" s="281"/>
      <c r="AO240" s="223"/>
      <c r="AQ240" s="223"/>
      <c r="AR240" s="223"/>
      <c r="AV240" s="223"/>
      <c r="BB240" s="251"/>
      <c r="BC240" s="251"/>
      <c r="BD240" s="251"/>
      <c r="BE240" s="251"/>
      <c r="BF240" s="251"/>
      <c r="BG240" s="223"/>
      <c r="BH240" s="251"/>
      <c r="BI240" s="223"/>
      <c r="BJ240" s="223"/>
    </row>
    <row r="241" spans="1:62" s="217" customFormat="1" ht="30.75" customHeight="1">
      <c r="A241" s="218"/>
      <c r="B241" s="275">
        <v>77</v>
      </c>
      <c r="C241" s="315" t="s">
        <v>1578</v>
      </c>
      <c r="D241" s="314" t="s">
        <v>383</v>
      </c>
      <c r="E241" s="565" t="s">
        <v>384</v>
      </c>
      <c r="F241" s="566"/>
      <c r="G241" s="566"/>
      <c r="H241" s="567"/>
      <c r="I241" s="314" t="s">
        <v>1594</v>
      </c>
      <c r="J241" s="284">
        <v>2</v>
      </c>
      <c r="K241" s="497">
        <v>92.66</v>
      </c>
      <c r="L241" s="498"/>
      <c r="M241" s="499">
        <f t="shared" si="3"/>
        <v>185.32</v>
      </c>
      <c r="N241" s="500"/>
      <c r="O241" s="500"/>
      <c r="P241" s="501"/>
      <c r="Q241" s="277"/>
      <c r="R241" s="218"/>
      <c r="S241" s="278"/>
      <c r="T241" s="279"/>
      <c r="W241" s="280"/>
      <c r="X241" s="280"/>
      <c r="Y241" s="280"/>
      <c r="Z241" s="281"/>
      <c r="AO241" s="223"/>
      <c r="AQ241" s="223"/>
      <c r="AR241" s="223"/>
      <c r="AV241" s="223"/>
      <c r="BB241" s="251"/>
      <c r="BC241" s="251"/>
      <c r="BD241" s="251"/>
      <c r="BE241" s="251"/>
      <c r="BF241" s="251"/>
      <c r="BG241" s="223"/>
      <c r="BH241" s="251"/>
      <c r="BI241" s="223"/>
      <c r="BJ241" s="223"/>
    </row>
    <row r="242" spans="1:62" s="217" customFormat="1" ht="30.75" customHeight="1">
      <c r="A242" s="218"/>
      <c r="B242" s="309">
        <v>78</v>
      </c>
      <c r="C242" s="339" t="s">
        <v>1651</v>
      </c>
      <c r="D242" s="311" t="s">
        <v>385</v>
      </c>
      <c r="E242" s="580" t="s">
        <v>386</v>
      </c>
      <c r="F242" s="581"/>
      <c r="G242" s="581"/>
      <c r="H242" s="582"/>
      <c r="I242" s="311" t="s">
        <v>1594</v>
      </c>
      <c r="J242" s="312">
        <v>2</v>
      </c>
      <c r="K242" s="583">
        <v>463.29999999999995</v>
      </c>
      <c r="L242" s="584"/>
      <c r="M242" s="520">
        <f t="shared" si="3"/>
        <v>926.59999999999991</v>
      </c>
      <c r="N242" s="521"/>
      <c r="O242" s="521"/>
      <c r="P242" s="522"/>
      <c r="Q242" s="277"/>
      <c r="R242" s="218"/>
      <c r="S242" s="278"/>
      <c r="T242" s="279"/>
      <c r="W242" s="280"/>
      <c r="X242" s="280"/>
      <c r="Y242" s="280"/>
      <c r="Z242" s="281"/>
      <c r="AO242" s="223"/>
      <c r="AQ242" s="223"/>
      <c r="AR242" s="223"/>
      <c r="AV242" s="223"/>
      <c r="BB242" s="251"/>
      <c r="BC242" s="251"/>
      <c r="BD242" s="251"/>
      <c r="BE242" s="251"/>
      <c r="BF242" s="251"/>
      <c r="BG242" s="223"/>
      <c r="BH242" s="251"/>
      <c r="BI242" s="223"/>
      <c r="BJ242" s="223"/>
    </row>
    <row r="243" spans="1:62" s="217" customFormat="1" ht="30.75" customHeight="1">
      <c r="A243" s="218"/>
      <c r="B243" s="275">
        <v>79</v>
      </c>
      <c r="C243" s="315" t="s">
        <v>1578</v>
      </c>
      <c r="D243" s="314" t="s">
        <v>387</v>
      </c>
      <c r="E243" s="565" t="s">
        <v>388</v>
      </c>
      <c r="F243" s="566"/>
      <c r="G243" s="566"/>
      <c r="H243" s="567"/>
      <c r="I243" s="314" t="s">
        <v>1594</v>
      </c>
      <c r="J243" s="284">
        <v>2</v>
      </c>
      <c r="K243" s="497">
        <v>137.76</v>
      </c>
      <c r="L243" s="498"/>
      <c r="M243" s="499">
        <f t="shared" si="3"/>
        <v>275.52</v>
      </c>
      <c r="N243" s="500"/>
      <c r="O243" s="500"/>
      <c r="P243" s="501"/>
      <c r="Q243" s="277"/>
      <c r="R243" s="218"/>
      <c r="S243" s="278"/>
      <c r="T243" s="279"/>
      <c r="W243" s="280"/>
      <c r="X243" s="280"/>
      <c r="Y243" s="280"/>
      <c r="Z243" s="281"/>
      <c r="AO243" s="223"/>
      <c r="AQ243" s="223"/>
      <c r="AR243" s="223"/>
      <c r="AV243" s="223"/>
      <c r="BB243" s="251"/>
      <c r="BC243" s="251"/>
      <c r="BD243" s="251"/>
      <c r="BE243" s="251"/>
      <c r="BF243" s="251"/>
      <c r="BG243" s="223"/>
      <c r="BH243" s="251"/>
      <c r="BI243" s="223"/>
      <c r="BJ243" s="223"/>
    </row>
    <row r="244" spans="1:62" s="217" customFormat="1" ht="30.75" customHeight="1">
      <c r="A244" s="218"/>
      <c r="B244" s="309">
        <v>80</v>
      </c>
      <c r="C244" s="339" t="s">
        <v>1651</v>
      </c>
      <c r="D244" s="311" t="s">
        <v>389</v>
      </c>
      <c r="E244" s="580" t="s">
        <v>390</v>
      </c>
      <c r="F244" s="581"/>
      <c r="G244" s="581"/>
      <c r="H244" s="582"/>
      <c r="I244" s="311" t="s">
        <v>1594</v>
      </c>
      <c r="J244" s="312">
        <v>2</v>
      </c>
      <c r="K244" s="583">
        <v>686.33999999999992</v>
      </c>
      <c r="L244" s="584"/>
      <c r="M244" s="520">
        <f t="shared" si="3"/>
        <v>1372.6799999999998</v>
      </c>
      <c r="N244" s="521"/>
      <c r="O244" s="521"/>
      <c r="P244" s="522"/>
      <c r="Q244" s="277"/>
      <c r="R244" s="218"/>
      <c r="S244" s="278"/>
      <c r="T244" s="279"/>
      <c r="W244" s="280"/>
      <c r="X244" s="280"/>
      <c r="Y244" s="280"/>
      <c r="Z244" s="281"/>
      <c r="AO244" s="223"/>
      <c r="AQ244" s="223"/>
      <c r="AR244" s="223"/>
      <c r="AV244" s="223"/>
      <c r="BB244" s="251"/>
      <c r="BC244" s="251"/>
      <c r="BD244" s="251"/>
      <c r="BE244" s="251"/>
      <c r="BF244" s="251"/>
      <c r="BG244" s="223"/>
      <c r="BH244" s="251"/>
      <c r="BI244" s="223"/>
      <c r="BJ244" s="223"/>
    </row>
    <row r="245" spans="1:62" s="217" customFormat="1" ht="30.75" customHeight="1">
      <c r="A245" s="218"/>
      <c r="B245" s="275">
        <v>81</v>
      </c>
      <c r="C245" s="315" t="s">
        <v>1578</v>
      </c>
      <c r="D245" s="314" t="s">
        <v>391</v>
      </c>
      <c r="E245" s="565" t="s">
        <v>392</v>
      </c>
      <c r="F245" s="566"/>
      <c r="G245" s="566"/>
      <c r="H245" s="567"/>
      <c r="I245" s="314" t="s">
        <v>1594</v>
      </c>
      <c r="J245" s="284">
        <v>2</v>
      </c>
      <c r="K245" s="497">
        <v>171.38</v>
      </c>
      <c r="L245" s="498"/>
      <c r="M245" s="499">
        <f t="shared" si="3"/>
        <v>342.76</v>
      </c>
      <c r="N245" s="500"/>
      <c r="O245" s="500"/>
      <c r="P245" s="501"/>
      <c r="Q245" s="277"/>
      <c r="R245" s="218"/>
      <c r="S245" s="278"/>
      <c r="T245" s="279"/>
      <c r="W245" s="280"/>
      <c r="X245" s="280"/>
      <c r="Y245" s="280"/>
      <c r="Z245" s="281"/>
      <c r="AO245" s="223"/>
      <c r="AQ245" s="223"/>
      <c r="AR245" s="223"/>
      <c r="AV245" s="223"/>
      <c r="BB245" s="251"/>
      <c r="BC245" s="251"/>
      <c r="BD245" s="251"/>
      <c r="BE245" s="251"/>
      <c r="BF245" s="251"/>
      <c r="BG245" s="223"/>
      <c r="BH245" s="251"/>
      <c r="BI245" s="223"/>
      <c r="BJ245" s="223"/>
    </row>
    <row r="246" spans="1:62" s="217" customFormat="1" ht="30.75" customHeight="1">
      <c r="A246" s="218"/>
      <c r="B246" s="309">
        <v>82</v>
      </c>
      <c r="C246" s="339" t="s">
        <v>1651</v>
      </c>
      <c r="D246" s="311" t="s">
        <v>393</v>
      </c>
      <c r="E246" s="580" t="s">
        <v>394</v>
      </c>
      <c r="F246" s="581"/>
      <c r="G246" s="581"/>
      <c r="H246" s="582"/>
      <c r="I246" s="311" t="s">
        <v>1594</v>
      </c>
      <c r="J246" s="312">
        <v>2</v>
      </c>
      <c r="K246" s="583">
        <v>855.26</v>
      </c>
      <c r="L246" s="584"/>
      <c r="M246" s="520">
        <f t="shared" ref="M246:M275" si="4">J246*K246</f>
        <v>1710.52</v>
      </c>
      <c r="N246" s="521"/>
      <c r="O246" s="521"/>
      <c r="P246" s="522"/>
      <c r="Q246" s="277"/>
      <c r="R246" s="218"/>
      <c r="S246" s="278"/>
      <c r="T246" s="279"/>
      <c r="W246" s="280"/>
      <c r="X246" s="280"/>
      <c r="Y246" s="280"/>
      <c r="Z246" s="281"/>
      <c r="AO246" s="223"/>
      <c r="AQ246" s="223"/>
      <c r="AR246" s="223"/>
      <c r="AV246" s="223"/>
      <c r="BB246" s="251"/>
      <c r="BC246" s="251"/>
      <c r="BD246" s="251"/>
      <c r="BE246" s="251"/>
      <c r="BF246" s="251"/>
      <c r="BG246" s="223"/>
      <c r="BH246" s="251"/>
      <c r="BI246" s="223"/>
      <c r="BJ246" s="223"/>
    </row>
    <row r="247" spans="1:62" s="217" customFormat="1" ht="30.75" customHeight="1">
      <c r="A247" s="218"/>
      <c r="B247" s="275">
        <v>83</v>
      </c>
      <c r="C247" s="315" t="s">
        <v>1578</v>
      </c>
      <c r="D247" s="314" t="s">
        <v>395</v>
      </c>
      <c r="E247" s="565" t="s">
        <v>396</v>
      </c>
      <c r="F247" s="566"/>
      <c r="G247" s="566"/>
      <c r="H247" s="567"/>
      <c r="I247" s="314" t="s">
        <v>1594</v>
      </c>
      <c r="J247" s="284">
        <v>2</v>
      </c>
      <c r="K247" s="497">
        <v>25.419999999999998</v>
      </c>
      <c r="L247" s="498"/>
      <c r="M247" s="499">
        <f t="shared" si="4"/>
        <v>50.839999999999996</v>
      </c>
      <c r="N247" s="500"/>
      <c r="O247" s="500"/>
      <c r="P247" s="501"/>
      <c r="Q247" s="277"/>
      <c r="R247" s="218"/>
      <c r="S247" s="278"/>
      <c r="T247" s="279"/>
      <c r="W247" s="280"/>
      <c r="X247" s="280"/>
      <c r="Y247" s="280"/>
      <c r="Z247" s="281"/>
      <c r="AO247" s="223"/>
      <c r="AQ247" s="223"/>
      <c r="AR247" s="223"/>
      <c r="AV247" s="223"/>
      <c r="BB247" s="251"/>
      <c r="BC247" s="251"/>
      <c r="BD247" s="251"/>
      <c r="BE247" s="251"/>
      <c r="BF247" s="251"/>
      <c r="BG247" s="223"/>
      <c r="BH247" s="251"/>
      <c r="BI247" s="223"/>
      <c r="BJ247" s="223"/>
    </row>
    <row r="248" spans="1:62" s="217" customFormat="1" ht="30.75" customHeight="1">
      <c r="A248" s="218"/>
      <c r="B248" s="309">
        <v>84</v>
      </c>
      <c r="C248" s="339" t="s">
        <v>1651</v>
      </c>
      <c r="D248" s="311" t="s">
        <v>397</v>
      </c>
      <c r="E248" s="580" t="s">
        <v>398</v>
      </c>
      <c r="F248" s="581"/>
      <c r="G248" s="581"/>
      <c r="H248" s="582"/>
      <c r="I248" s="311" t="s">
        <v>1594</v>
      </c>
      <c r="J248" s="312">
        <v>2</v>
      </c>
      <c r="K248" s="583">
        <v>125.46</v>
      </c>
      <c r="L248" s="584"/>
      <c r="M248" s="520">
        <f t="shared" si="4"/>
        <v>250.92</v>
      </c>
      <c r="N248" s="521"/>
      <c r="O248" s="521"/>
      <c r="P248" s="522"/>
      <c r="Q248" s="277"/>
      <c r="R248" s="218"/>
      <c r="S248" s="278"/>
      <c r="T248" s="279"/>
      <c r="W248" s="280"/>
      <c r="X248" s="280"/>
      <c r="Y248" s="280"/>
      <c r="Z248" s="281"/>
      <c r="AO248" s="223"/>
      <c r="AQ248" s="223"/>
      <c r="AR248" s="223"/>
      <c r="AV248" s="223"/>
      <c r="BB248" s="251"/>
      <c r="BC248" s="251"/>
      <c r="BD248" s="251"/>
      <c r="BE248" s="251"/>
      <c r="BF248" s="251"/>
      <c r="BG248" s="223"/>
      <c r="BH248" s="251"/>
      <c r="BI248" s="223"/>
      <c r="BJ248" s="223"/>
    </row>
    <row r="249" spans="1:62" s="217" customFormat="1" ht="30.75" customHeight="1">
      <c r="A249" s="218"/>
      <c r="B249" s="275">
        <v>85</v>
      </c>
      <c r="C249" s="315" t="s">
        <v>1578</v>
      </c>
      <c r="D249" s="314" t="s">
        <v>399</v>
      </c>
      <c r="E249" s="565" t="s">
        <v>400</v>
      </c>
      <c r="F249" s="566"/>
      <c r="G249" s="566"/>
      <c r="H249" s="567"/>
      <c r="I249" s="314" t="s">
        <v>1594</v>
      </c>
      <c r="J249" s="284">
        <v>6</v>
      </c>
      <c r="K249" s="497">
        <v>28.7</v>
      </c>
      <c r="L249" s="498"/>
      <c r="M249" s="499">
        <f t="shared" si="4"/>
        <v>172.2</v>
      </c>
      <c r="N249" s="500"/>
      <c r="O249" s="500"/>
      <c r="P249" s="501"/>
      <c r="Q249" s="277"/>
      <c r="R249" s="218"/>
      <c r="S249" s="278"/>
      <c r="T249" s="279"/>
      <c r="W249" s="280"/>
      <c r="X249" s="280"/>
      <c r="Y249" s="280"/>
      <c r="Z249" s="281"/>
      <c r="AO249" s="223"/>
      <c r="AQ249" s="223"/>
      <c r="AR249" s="223"/>
      <c r="AV249" s="223"/>
      <c r="BB249" s="251"/>
      <c r="BC249" s="251"/>
      <c r="BD249" s="251"/>
      <c r="BE249" s="251"/>
      <c r="BF249" s="251"/>
      <c r="BG249" s="223"/>
      <c r="BH249" s="251"/>
      <c r="BI249" s="223"/>
      <c r="BJ249" s="223"/>
    </row>
    <row r="250" spans="1:62" s="217" customFormat="1" ht="30.75" customHeight="1">
      <c r="A250" s="218"/>
      <c r="B250" s="309">
        <v>86</v>
      </c>
      <c r="C250" s="339" t="s">
        <v>1651</v>
      </c>
      <c r="D250" s="311" t="s">
        <v>401</v>
      </c>
      <c r="E250" s="580" t="s">
        <v>402</v>
      </c>
      <c r="F250" s="581"/>
      <c r="G250" s="581"/>
      <c r="H250" s="582"/>
      <c r="I250" s="311" t="s">
        <v>1594</v>
      </c>
      <c r="J250" s="312">
        <v>6</v>
      </c>
      <c r="K250" s="583">
        <v>140.22</v>
      </c>
      <c r="L250" s="584"/>
      <c r="M250" s="520">
        <f t="shared" si="4"/>
        <v>841.31999999999994</v>
      </c>
      <c r="N250" s="521"/>
      <c r="O250" s="521"/>
      <c r="P250" s="522"/>
      <c r="Q250" s="277"/>
      <c r="R250" s="218"/>
      <c r="S250" s="278"/>
      <c r="T250" s="279"/>
      <c r="W250" s="280"/>
      <c r="X250" s="280"/>
      <c r="Y250" s="280"/>
      <c r="Z250" s="281"/>
      <c r="AO250" s="223"/>
      <c r="AQ250" s="223"/>
      <c r="AR250" s="223"/>
      <c r="AV250" s="223"/>
      <c r="BB250" s="251"/>
      <c r="BC250" s="251"/>
      <c r="BD250" s="251"/>
      <c r="BE250" s="251"/>
      <c r="BF250" s="251"/>
      <c r="BG250" s="223"/>
      <c r="BH250" s="251"/>
      <c r="BI250" s="223"/>
      <c r="BJ250" s="223"/>
    </row>
    <row r="251" spans="1:62" s="217" customFormat="1" ht="30.75" customHeight="1">
      <c r="A251" s="218"/>
      <c r="B251" s="275">
        <v>87</v>
      </c>
      <c r="C251" s="315" t="s">
        <v>1578</v>
      </c>
      <c r="D251" s="314" t="s">
        <v>403</v>
      </c>
      <c r="E251" s="565" t="s">
        <v>404</v>
      </c>
      <c r="F251" s="566"/>
      <c r="G251" s="566"/>
      <c r="H251" s="567"/>
      <c r="I251" s="314" t="s">
        <v>1594</v>
      </c>
      <c r="J251" s="284">
        <v>2</v>
      </c>
      <c r="K251" s="497">
        <v>41</v>
      </c>
      <c r="L251" s="498"/>
      <c r="M251" s="499">
        <f t="shared" si="4"/>
        <v>82</v>
      </c>
      <c r="N251" s="500"/>
      <c r="O251" s="500"/>
      <c r="P251" s="501"/>
      <c r="Q251" s="277"/>
      <c r="R251" s="218"/>
      <c r="S251" s="278"/>
      <c r="T251" s="279"/>
      <c r="W251" s="280"/>
      <c r="X251" s="280"/>
      <c r="Y251" s="280"/>
      <c r="Z251" s="281"/>
      <c r="AO251" s="223"/>
      <c r="AQ251" s="223"/>
      <c r="AR251" s="223"/>
      <c r="AV251" s="223"/>
      <c r="BB251" s="251"/>
      <c r="BC251" s="251"/>
      <c r="BD251" s="251"/>
      <c r="BE251" s="251"/>
      <c r="BF251" s="251"/>
      <c r="BG251" s="223"/>
      <c r="BH251" s="251"/>
      <c r="BI251" s="223"/>
      <c r="BJ251" s="223"/>
    </row>
    <row r="252" spans="1:62" s="217" customFormat="1" ht="30.75" customHeight="1">
      <c r="A252" s="218"/>
      <c r="B252" s="309">
        <v>88</v>
      </c>
      <c r="C252" s="339" t="s">
        <v>1651</v>
      </c>
      <c r="D252" s="311" t="s">
        <v>405</v>
      </c>
      <c r="E252" s="580" t="s">
        <v>406</v>
      </c>
      <c r="F252" s="581"/>
      <c r="G252" s="581"/>
      <c r="H252" s="582"/>
      <c r="I252" s="311" t="s">
        <v>1594</v>
      </c>
      <c r="J252" s="312">
        <v>2</v>
      </c>
      <c r="K252" s="583">
        <v>203.35999999999999</v>
      </c>
      <c r="L252" s="584"/>
      <c r="M252" s="520">
        <f t="shared" si="4"/>
        <v>406.71999999999997</v>
      </c>
      <c r="N252" s="521"/>
      <c r="O252" s="521"/>
      <c r="P252" s="522"/>
      <c r="Q252" s="277"/>
      <c r="R252" s="218"/>
      <c r="S252" s="278"/>
      <c r="T252" s="279"/>
      <c r="W252" s="280"/>
      <c r="X252" s="280"/>
      <c r="Y252" s="280"/>
      <c r="Z252" s="281"/>
      <c r="AO252" s="223"/>
      <c r="AQ252" s="223"/>
      <c r="AR252" s="223"/>
      <c r="AV252" s="223"/>
      <c r="BB252" s="251"/>
      <c r="BC252" s="251"/>
      <c r="BD252" s="251"/>
      <c r="BE252" s="251"/>
      <c r="BF252" s="251"/>
      <c r="BG252" s="223"/>
      <c r="BH252" s="251"/>
      <c r="BI252" s="223"/>
      <c r="BJ252" s="223"/>
    </row>
    <row r="253" spans="1:62" s="217" customFormat="1" ht="30.75" customHeight="1">
      <c r="A253" s="218"/>
      <c r="B253" s="275">
        <v>89</v>
      </c>
      <c r="C253" s="315" t="s">
        <v>1578</v>
      </c>
      <c r="D253" s="314" t="s">
        <v>407</v>
      </c>
      <c r="E253" s="565" t="s">
        <v>408</v>
      </c>
      <c r="F253" s="566"/>
      <c r="G253" s="566"/>
      <c r="H253" s="567"/>
      <c r="I253" s="314" t="s">
        <v>1594</v>
      </c>
      <c r="J253" s="284">
        <v>2</v>
      </c>
      <c r="K253" s="497">
        <v>50.839999999999996</v>
      </c>
      <c r="L253" s="498"/>
      <c r="M253" s="499">
        <f t="shared" si="4"/>
        <v>101.67999999999999</v>
      </c>
      <c r="N253" s="500"/>
      <c r="O253" s="500"/>
      <c r="P253" s="501"/>
      <c r="Q253" s="277"/>
      <c r="R253" s="218"/>
      <c r="S253" s="278"/>
      <c r="T253" s="279"/>
      <c r="W253" s="280"/>
      <c r="X253" s="280"/>
      <c r="Y253" s="280"/>
      <c r="Z253" s="281"/>
      <c r="AO253" s="223"/>
      <c r="AQ253" s="223"/>
      <c r="AR253" s="223"/>
      <c r="AV253" s="223"/>
      <c r="BB253" s="251"/>
      <c r="BC253" s="251"/>
      <c r="BD253" s="251"/>
      <c r="BE253" s="251"/>
      <c r="BF253" s="251"/>
      <c r="BG253" s="223"/>
      <c r="BH253" s="251"/>
      <c r="BI253" s="223"/>
      <c r="BJ253" s="223"/>
    </row>
    <row r="254" spans="1:62" s="217" customFormat="1" ht="30.75" customHeight="1">
      <c r="A254" s="218"/>
      <c r="B254" s="309">
        <v>90</v>
      </c>
      <c r="C254" s="339" t="s">
        <v>1651</v>
      </c>
      <c r="D254" s="311" t="s">
        <v>409</v>
      </c>
      <c r="E254" s="580" t="s">
        <v>410</v>
      </c>
      <c r="F254" s="581"/>
      <c r="G254" s="581"/>
      <c r="H254" s="582"/>
      <c r="I254" s="311" t="s">
        <v>1594</v>
      </c>
      <c r="J254" s="312">
        <v>2</v>
      </c>
      <c r="K254" s="583">
        <v>254.2</v>
      </c>
      <c r="L254" s="584"/>
      <c r="M254" s="520">
        <f t="shared" si="4"/>
        <v>508.4</v>
      </c>
      <c r="N254" s="521"/>
      <c r="O254" s="521"/>
      <c r="P254" s="522"/>
      <c r="Q254" s="277"/>
      <c r="R254" s="218"/>
      <c r="S254" s="278"/>
      <c r="T254" s="279"/>
      <c r="W254" s="280"/>
      <c r="X254" s="280"/>
      <c r="Y254" s="280"/>
      <c r="Z254" s="281"/>
      <c r="AO254" s="223"/>
      <c r="AQ254" s="223"/>
      <c r="AR254" s="223"/>
      <c r="AV254" s="223"/>
      <c r="BB254" s="251"/>
      <c r="BC254" s="251"/>
      <c r="BD254" s="251"/>
      <c r="BE254" s="251"/>
      <c r="BF254" s="251"/>
      <c r="BG254" s="223"/>
      <c r="BH254" s="251"/>
      <c r="BI254" s="223"/>
      <c r="BJ254" s="223"/>
    </row>
    <row r="255" spans="1:62" s="217" customFormat="1" ht="30.75" customHeight="1">
      <c r="A255" s="218"/>
      <c r="B255" s="275">
        <v>91</v>
      </c>
      <c r="C255" s="315" t="s">
        <v>1578</v>
      </c>
      <c r="D255" s="314" t="s">
        <v>411</v>
      </c>
      <c r="E255" s="565" t="s">
        <v>412</v>
      </c>
      <c r="F255" s="566"/>
      <c r="G255" s="566"/>
      <c r="H255" s="567"/>
      <c r="I255" s="314" t="s">
        <v>1594</v>
      </c>
      <c r="J255" s="284">
        <v>2</v>
      </c>
      <c r="K255" s="497">
        <v>56.58</v>
      </c>
      <c r="L255" s="498"/>
      <c r="M255" s="499">
        <f t="shared" si="4"/>
        <v>113.16</v>
      </c>
      <c r="N255" s="500"/>
      <c r="O255" s="500"/>
      <c r="P255" s="501"/>
      <c r="Q255" s="277"/>
      <c r="R255" s="218"/>
      <c r="S255" s="278"/>
      <c r="T255" s="279"/>
      <c r="W255" s="280"/>
      <c r="X255" s="280"/>
      <c r="Y255" s="280"/>
      <c r="Z255" s="281"/>
      <c r="AO255" s="223"/>
      <c r="AQ255" s="223"/>
      <c r="AR255" s="223"/>
      <c r="AV255" s="223"/>
      <c r="BB255" s="251"/>
      <c r="BC255" s="251"/>
      <c r="BD255" s="251"/>
      <c r="BE255" s="251"/>
      <c r="BF255" s="251"/>
      <c r="BG255" s="223"/>
      <c r="BH255" s="251"/>
      <c r="BI255" s="223"/>
      <c r="BJ255" s="223"/>
    </row>
    <row r="256" spans="1:62" s="217" customFormat="1" ht="30.75" customHeight="1">
      <c r="A256" s="218"/>
      <c r="B256" s="309">
        <v>92</v>
      </c>
      <c r="C256" s="339" t="s">
        <v>1651</v>
      </c>
      <c r="D256" s="311" t="s">
        <v>413</v>
      </c>
      <c r="E256" s="580" t="s">
        <v>414</v>
      </c>
      <c r="F256" s="581"/>
      <c r="G256" s="581"/>
      <c r="H256" s="582"/>
      <c r="I256" s="311" t="s">
        <v>1594</v>
      </c>
      <c r="J256" s="312">
        <v>2</v>
      </c>
      <c r="K256" s="583">
        <v>281.26</v>
      </c>
      <c r="L256" s="584"/>
      <c r="M256" s="520">
        <f t="shared" si="4"/>
        <v>562.52</v>
      </c>
      <c r="N256" s="521"/>
      <c r="O256" s="521"/>
      <c r="P256" s="522"/>
      <c r="Q256" s="277"/>
      <c r="R256" s="218"/>
      <c r="S256" s="278"/>
      <c r="T256" s="279"/>
      <c r="W256" s="280"/>
      <c r="X256" s="280"/>
      <c r="Y256" s="280"/>
      <c r="Z256" s="281"/>
      <c r="AO256" s="223"/>
      <c r="AQ256" s="223"/>
      <c r="AR256" s="223"/>
      <c r="AV256" s="223"/>
      <c r="BB256" s="251"/>
      <c r="BC256" s="251"/>
      <c r="BD256" s="251"/>
      <c r="BE256" s="251"/>
      <c r="BF256" s="251"/>
      <c r="BG256" s="223"/>
      <c r="BH256" s="251"/>
      <c r="BI256" s="223"/>
      <c r="BJ256" s="223"/>
    </row>
    <row r="257" spans="1:62" s="217" customFormat="1" ht="30.75" customHeight="1">
      <c r="A257" s="218"/>
      <c r="B257" s="275">
        <v>93</v>
      </c>
      <c r="C257" s="315" t="s">
        <v>1578</v>
      </c>
      <c r="D257" s="314" t="s">
        <v>415</v>
      </c>
      <c r="E257" s="565" t="s">
        <v>416</v>
      </c>
      <c r="F257" s="566"/>
      <c r="G257" s="566"/>
      <c r="H257" s="567"/>
      <c r="I257" s="314" t="s">
        <v>1648</v>
      </c>
      <c r="J257" s="284">
        <v>550</v>
      </c>
      <c r="K257" s="497">
        <v>1.64</v>
      </c>
      <c r="L257" s="498"/>
      <c r="M257" s="499">
        <f t="shared" si="4"/>
        <v>902</v>
      </c>
      <c r="N257" s="500"/>
      <c r="O257" s="500"/>
      <c r="P257" s="501"/>
      <c r="Q257" s="277"/>
      <c r="R257" s="218"/>
      <c r="S257" s="278"/>
      <c r="T257" s="279"/>
      <c r="W257" s="280"/>
      <c r="X257" s="280"/>
      <c r="Y257" s="280"/>
      <c r="Z257" s="281"/>
      <c r="AO257" s="223"/>
      <c r="AQ257" s="223"/>
      <c r="AR257" s="223"/>
      <c r="AV257" s="223"/>
      <c r="BB257" s="251"/>
      <c r="BC257" s="251"/>
      <c r="BD257" s="251"/>
      <c r="BE257" s="251"/>
      <c r="BF257" s="251"/>
      <c r="BG257" s="223"/>
      <c r="BH257" s="251"/>
      <c r="BI257" s="223"/>
      <c r="BJ257" s="223"/>
    </row>
    <row r="258" spans="1:62" s="217" customFormat="1" ht="30.75" customHeight="1">
      <c r="A258" s="218"/>
      <c r="B258" s="309">
        <v>94</v>
      </c>
      <c r="C258" s="339" t="s">
        <v>1651</v>
      </c>
      <c r="D258" s="311" t="s">
        <v>417</v>
      </c>
      <c r="E258" s="580" t="s">
        <v>418</v>
      </c>
      <c r="F258" s="581"/>
      <c r="G258" s="581"/>
      <c r="H258" s="582"/>
      <c r="I258" s="311" t="s">
        <v>1648</v>
      </c>
      <c r="J258" s="312">
        <v>550</v>
      </c>
      <c r="K258" s="583">
        <v>6.56</v>
      </c>
      <c r="L258" s="584"/>
      <c r="M258" s="520">
        <f t="shared" si="4"/>
        <v>3608</v>
      </c>
      <c r="N258" s="521"/>
      <c r="O258" s="521"/>
      <c r="P258" s="522"/>
      <c r="Q258" s="277"/>
      <c r="R258" s="218"/>
      <c r="S258" s="278"/>
      <c r="T258" s="279"/>
      <c r="W258" s="280"/>
      <c r="X258" s="280"/>
      <c r="Y258" s="280"/>
      <c r="Z258" s="281"/>
      <c r="AO258" s="223"/>
      <c r="AQ258" s="223"/>
      <c r="AR258" s="223"/>
      <c r="AV258" s="223"/>
      <c r="BB258" s="251"/>
      <c r="BC258" s="251"/>
      <c r="BD258" s="251"/>
      <c r="BE258" s="251"/>
      <c r="BF258" s="251"/>
      <c r="BG258" s="223"/>
      <c r="BH258" s="251"/>
      <c r="BI258" s="223"/>
      <c r="BJ258" s="223"/>
    </row>
    <row r="259" spans="1:62" s="217" customFormat="1" ht="24.75" customHeight="1">
      <c r="A259" s="218"/>
      <c r="B259" s="275">
        <v>95</v>
      </c>
      <c r="C259" s="315" t="s">
        <v>1578</v>
      </c>
      <c r="D259" s="314" t="s">
        <v>419</v>
      </c>
      <c r="E259" s="565" t="s">
        <v>420</v>
      </c>
      <c r="F259" s="566"/>
      <c r="G259" s="566"/>
      <c r="H259" s="567"/>
      <c r="I259" s="314" t="s">
        <v>830</v>
      </c>
      <c r="J259" s="284">
        <v>1</v>
      </c>
      <c r="K259" s="497">
        <v>6150</v>
      </c>
      <c r="L259" s="498"/>
      <c r="M259" s="499">
        <f t="shared" si="4"/>
        <v>6150</v>
      </c>
      <c r="N259" s="500"/>
      <c r="O259" s="500"/>
      <c r="P259" s="501"/>
      <c r="Q259" s="277"/>
      <c r="R259" s="218"/>
      <c r="S259" s="278"/>
      <c r="T259" s="279"/>
      <c r="W259" s="280"/>
      <c r="X259" s="280"/>
      <c r="Y259" s="280"/>
      <c r="Z259" s="281"/>
      <c r="AO259" s="223"/>
      <c r="AQ259" s="223"/>
      <c r="AR259" s="223"/>
      <c r="AV259" s="223"/>
      <c r="BB259" s="251"/>
      <c r="BC259" s="251"/>
      <c r="BD259" s="251"/>
      <c r="BE259" s="251"/>
      <c r="BF259" s="251"/>
      <c r="BG259" s="223"/>
      <c r="BH259" s="251"/>
      <c r="BI259" s="223"/>
      <c r="BJ259" s="223"/>
    </row>
    <row r="260" spans="1:62" s="217" customFormat="1" ht="24.75" customHeight="1">
      <c r="A260" s="218"/>
      <c r="B260" s="275">
        <v>96</v>
      </c>
      <c r="C260" s="315" t="s">
        <v>1578</v>
      </c>
      <c r="D260" s="314" t="s">
        <v>421</v>
      </c>
      <c r="E260" s="565" t="s">
        <v>422</v>
      </c>
      <c r="F260" s="566"/>
      <c r="G260" s="566"/>
      <c r="H260" s="567"/>
      <c r="I260" s="314" t="s">
        <v>1594</v>
      </c>
      <c r="J260" s="284">
        <v>34</v>
      </c>
      <c r="K260" s="497">
        <v>9.02</v>
      </c>
      <c r="L260" s="498"/>
      <c r="M260" s="499">
        <f t="shared" si="4"/>
        <v>306.68</v>
      </c>
      <c r="N260" s="500"/>
      <c r="O260" s="500"/>
      <c r="P260" s="501"/>
      <c r="Q260" s="277"/>
      <c r="R260" s="218"/>
      <c r="S260" s="278"/>
      <c r="T260" s="279"/>
      <c r="W260" s="280"/>
      <c r="X260" s="280"/>
      <c r="Y260" s="280"/>
      <c r="Z260" s="281"/>
      <c r="AO260" s="223"/>
      <c r="AQ260" s="223"/>
      <c r="AR260" s="223"/>
      <c r="AV260" s="223"/>
      <c r="BB260" s="251"/>
      <c r="BC260" s="251"/>
      <c r="BD260" s="251"/>
      <c r="BE260" s="251"/>
      <c r="BF260" s="251"/>
      <c r="BG260" s="223"/>
      <c r="BH260" s="251"/>
      <c r="BI260" s="223"/>
      <c r="BJ260" s="223"/>
    </row>
    <row r="261" spans="1:62" s="217" customFormat="1" ht="24.75" customHeight="1">
      <c r="A261" s="218"/>
      <c r="B261" s="309">
        <v>97</v>
      </c>
      <c r="C261" s="339" t="s">
        <v>1651</v>
      </c>
      <c r="D261" s="311" t="s">
        <v>423</v>
      </c>
      <c r="E261" s="580" t="s">
        <v>424</v>
      </c>
      <c r="F261" s="581"/>
      <c r="G261" s="581"/>
      <c r="H261" s="582"/>
      <c r="I261" s="311" t="s">
        <v>1594</v>
      </c>
      <c r="J261" s="312">
        <v>34</v>
      </c>
      <c r="K261" s="583">
        <v>44.279999999999994</v>
      </c>
      <c r="L261" s="584"/>
      <c r="M261" s="520">
        <f t="shared" si="4"/>
        <v>1505.5199999999998</v>
      </c>
      <c r="N261" s="521"/>
      <c r="O261" s="521"/>
      <c r="P261" s="522"/>
      <c r="Q261" s="277"/>
      <c r="R261" s="218"/>
      <c r="S261" s="278"/>
      <c r="T261" s="279"/>
      <c r="W261" s="280"/>
      <c r="X261" s="280"/>
      <c r="Y261" s="280"/>
      <c r="Z261" s="281"/>
      <c r="AO261" s="223"/>
      <c r="AQ261" s="223"/>
      <c r="AR261" s="223"/>
      <c r="AV261" s="223"/>
      <c r="BB261" s="251"/>
      <c r="BC261" s="251"/>
      <c r="BD261" s="251"/>
      <c r="BE261" s="251"/>
      <c r="BF261" s="251"/>
      <c r="BG261" s="223"/>
      <c r="BH261" s="251"/>
      <c r="BI261" s="223"/>
      <c r="BJ261" s="223"/>
    </row>
    <row r="262" spans="1:62" s="217" customFormat="1" ht="30.75" customHeight="1">
      <c r="A262" s="218"/>
      <c r="B262" s="275">
        <v>98</v>
      </c>
      <c r="C262" s="315" t="s">
        <v>1578</v>
      </c>
      <c r="D262" s="314" t="s">
        <v>425</v>
      </c>
      <c r="E262" s="565" t="s">
        <v>426</v>
      </c>
      <c r="F262" s="566"/>
      <c r="G262" s="566"/>
      <c r="H262" s="567"/>
      <c r="I262" s="314" t="s">
        <v>1594</v>
      </c>
      <c r="J262" s="284">
        <v>8</v>
      </c>
      <c r="K262" s="497">
        <v>18.04</v>
      </c>
      <c r="L262" s="498"/>
      <c r="M262" s="499">
        <f t="shared" si="4"/>
        <v>144.32</v>
      </c>
      <c r="N262" s="500"/>
      <c r="O262" s="500"/>
      <c r="P262" s="501"/>
      <c r="Q262" s="277"/>
      <c r="R262" s="218"/>
      <c r="S262" s="278"/>
      <c r="T262" s="279"/>
      <c r="W262" s="280"/>
      <c r="X262" s="280"/>
      <c r="Y262" s="280"/>
      <c r="Z262" s="281"/>
      <c r="AO262" s="223"/>
      <c r="AQ262" s="223"/>
      <c r="AR262" s="223"/>
      <c r="AV262" s="223"/>
      <c r="BB262" s="251"/>
      <c r="BC262" s="251"/>
      <c r="BD262" s="251"/>
      <c r="BE262" s="251"/>
      <c r="BF262" s="251"/>
      <c r="BG262" s="223"/>
      <c r="BH262" s="251"/>
      <c r="BI262" s="223"/>
      <c r="BJ262" s="223"/>
    </row>
    <row r="263" spans="1:62" s="217" customFormat="1" ht="30.75" customHeight="1">
      <c r="A263" s="218"/>
      <c r="B263" s="309">
        <v>99</v>
      </c>
      <c r="C263" s="339" t="s">
        <v>1651</v>
      </c>
      <c r="D263" s="311" t="s">
        <v>427</v>
      </c>
      <c r="E263" s="580" t="s">
        <v>428</v>
      </c>
      <c r="F263" s="581"/>
      <c r="G263" s="581"/>
      <c r="H263" s="582"/>
      <c r="I263" s="311" t="s">
        <v>1594</v>
      </c>
      <c r="J263" s="312">
        <v>8</v>
      </c>
      <c r="K263" s="583">
        <v>87.74</v>
      </c>
      <c r="L263" s="584"/>
      <c r="M263" s="520">
        <f t="shared" si="4"/>
        <v>701.92</v>
      </c>
      <c r="N263" s="521"/>
      <c r="O263" s="521"/>
      <c r="P263" s="522"/>
      <c r="Q263" s="277"/>
      <c r="R263" s="218"/>
      <c r="S263" s="278"/>
      <c r="T263" s="279"/>
      <c r="W263" s="280"/>
      <c r="X263" s="280"/>
      <c r="Y263" s="280"/>
      <c r="Z263" s="281"/>
      <c r="AO263" s="223"/>
      <c r="AQ263" s="223"/>
      <c r="AR263" s="223"/>
      <c r="AV263" s="223"/>
      <c r="BB263" s="251"/>
      <c r="BC263" s="251"/>
      <c r="BD263" s="251"/>
      <c r="BE263" s="251"/>
      <c r="BF263" s="251"/>
      <c r="BG263" s="223"/>
      <c r="BH263" s="251"/>
      <c r="BI263" s="223"/>
      <c r="BJ263" s="223"/>
    </row>
    <row r="264" spans="1:62" s="217" customFormat="1" ht="30.75" customHeight="1">
      <c r="A264" s="218"/>
      <c r="B264" s="275">
        <v>100</v>
      </c>
      <c r="C264" s="315" t="s">
        <v>1578</v>
      </c>
      <c r="D264" s="314" t="s">
        <v>429</v>
      </c>
      <c r="E264" s="565" t="s">
        <v>430</v>
      </c>
      <c r="F264" s="566"/>
      <c r="G264" s="566"/>
      <c r="H264" s="567"/>
      <c r="I264" s="314" t="s">
        <v>1594</v>
      </c>
      <c r="J264" s="284">
        <v>6</v>
      </c>
      <c r="K264" s="497">
        <v>25.419999999999998</v>
      </c>
      <c r="L264" s="498"/>
      <c r="M264" s="499">
        <f t="shared" si="4"/>
        <v>152.51999999999998</v>
      </c>
      <c r="N264" s="500"/>
      <c r="O264" s="500"/>
      <c r="P264" s="501"/>
      <c r="Q264" s="277"/>
      <c r="R264" s="218"/>
      <c r="S264" s="278"/>
      <c r="T264" s="279"/>
      <c r="W264" s="280"/>
      <c r="X264" s="280"/>
      <c r="Y264" s="280"/>
      <c r="Z264" s="281"/>
      <c r="AO264" s="223"/>
      <c r="AQ264" s="223"/>
      <c r="AR264" s="223"/>
      <c r="AV264" s="223"/>
      <c r="BB264" s="251"/>
      <c r="BC264" s="251"/>
      <c r="BD264" s="251"/>
      <c r="BE264" s="251"/>
      <c r="BF264" s="251"/>
      <c r="BG264" s="223"/>
      <c r="BH264" s="251"/>
      <c r="BI264" s="223"/>
      <c r="BJ264" s="223"/>
    </row>
    <row r="265" spans="1:62" s="217" customFormat="1" ht="30.75" customHeight="1">
      <c r="A265" s="218"/>
      <c r="B265" s="309">
        <v>101</v>
      </c>
      <c r="C265" s="339" t="s">
        <v>1651</v>
      </c>
      <c r="D265" s="311" t="s">
        <v>431</v>
      </c>
      <c r="E265" s="580" t="s">
        <v>432</v>
      </c>
      <c r="F265" s="581"/>
      <c r="G265" s="581"/>
      <c r="H265" s="582"/>
      <c r="I265" s="311" t="s">
        <v>1594</v>
      </c>
      <c r="J265" s="312">
        <v>6</v>
      </c>
      <c r="K265" s="583">
        <v>127.1</v>
      </c>
      <c r="L265" s="584"/>
      <c r="M265" s="520">
        <f t="shared" si="4"/>
        <v>762.59999999999991</v>
      </c>
      <c r="N265" s="521"/>
      <c r="O265" s="521"/>
      <c r="P265" s="522"/>
      <c r="Q265" s="277"/>
      <c r="R265" s="218"/>
      <c r="S265" s="278"/>
      <c r="T265" s="279"/>
      <c r="W265" s="280"/>
      <c r="X265" s="280"/>
      <c r="Y265" s="280"/>
      <c r="Z265" s="281"/>
      <c r="AO265" s="223"/>
      <c r="AQ265" s="223"/>
      <c r="AR265" s="223"/>
      <c r="AV265" s="223"/>
      <c r="BB265" s="251"/>
      <c r="BC265" s="251"/>
      <c r="BD265" s="251"/>
      <c r="BE265" s="251"/>
      <c r="BF265" s="251"/>
      <c r="BG265" s="223"/>
      <c r="BH265" s="251"/>
      <c r="BI265" s="223"/>
      <c r="BJ265" s="223"/>
    </row>
    <row r="266" spans="1:62" s="217" customFormat="1" ht="30.75" customHeight="1">
      <c r="A266" s="218"/>
      <c r="B266" s="275">
        <v>102</v>
      </c>
      <c r="C266" s="315" t="s">
        <v>1578</v>
      </c>
      <c r="D266" s="314" t="s">
        <v>433</v>
      </c>
      <c r="E266" s="565" t="s">
        <v>434</v>
      </c>
      <c r="F266" s="566"/>
      <c r="G266" s="566"/>
      <c r="H266" s="567"/>
      <c r="I266" s="314" t="s">
        <v>1594</v>
      </c>
      <c r="J266" s="284">
        <v>26</v>
      </c>
      <c r="K266" s="497">
        <v>25.419999999999998</v>
      </c>
      <c r="L266" s="498"/>
      <c r="M266" s="499">
        <f t="shared" si="4"/>
        <v>660.92</v>
      </c>
      <c r="N266" s="500"/>
      <c r="O266" s="500"/>
      <c r="P266" s="501"/>
      <c r="Q266" s="277"/>
      <c r="R266" s="218"/>
      <c r="S266" s="278"/>
      <c r="T266" s="279"/>
      <c r="W266" s="280"/>
      <c r="X266" s="280"/>
      <c r="Y266" s="280"/>
      <c r="Z266" s="281"/>
      <c r="AO266" s="223"/>
      <c r="AQ266" s="223"/>
      <c r="AR266" s="223"/>
      <c r="AV266" s="223"/>
      <c r="BB266" s="251"/>
      <c r="BC266" s="251"/>
      <c r="BD266" s="251"/>
      <c r="BE266" s="251"/>
      <c r="BF266" s="251"/>
      <c r="BG266" s="223"/>
      <c r="BH266" s="251"/>
      <c r="BI266" s="223"/>
      <c r="BJ266" s="223"/>
    </row>
    <row r="267" spans="1:62" s="217" customFormat="1" ht="30.75" customHeight="1">
      <c r="A267" s="218"/>
      <c r="B267" s="309">
        <v>103</v>
      </c>
      <c r="C267" s="339" t="s">
        <v>1651</v>
      </c>
      <c r="D267" s="311" t="s">
        <v>435</v>
      </c>
      <c r="E267" s="580" t="s">
        <v>436</v>
      </c>
      <c r="F267" s="581"/>
      <c r="G267" s="581"/>
      <c r="H267" s="582"/>
      <c r="I267" s="311" t="s">
        <v>1594</v>
      </c>
      <c r="J267" s="312">
        <v>26</v>
      </c>
      <c r="K267" s="583">
        <v>127.1</v>
      </c>
      <c r="L267" s="584"/>
      <c r="M267" s="520">
        <f t="shared" si="4"/>
        <v>3304.6</v>
      </c>
      <c r="N267" s="521"/>
      <c r="O267" s="521"/>
      <c r="P267" s="522"/>
      <c r="Q267" s="277"/>
      <c r="R267" s="218"/>
      <c r="S267" s="278"/>
      <c r="T267" s="279"/>
      <c r="W267" s="280"/>
      <c r="X267" s="280"/>
      <c r="Y267" s="280"/>
      <c r="Z267" s="281"/>
      <c r="AO267" s="223"/>
      <c r="AQ267" s="223"/>
      <c r="AR267" s="223"/>
      <c r="AV267" s="223"/>
      <c r="BB267" s="251"/>
      <c r="BC267" s="251"/>
      <c r="BD267" s="251"/>
      <c r="BE267" s="251"/>
      <c r="BF267" s="251"/>
      <c r="BG267" s="223"/>
      <c r="BH267" s="251"/>
      <c r="BI267" s="223"/>
      <c r="BJ267" s="223"/>
    </row>
    <row r="268" spans="1:62" s="217" customFormat="1" ht="30.75" customHeight="1">
      <c r="A268" s="218"/>
      <c r="B268" s="275">
        <v>104</v>
      </c>
      <c r="C268" s="315" t="s">
        <v>1578</v>
      </c>
      <c r="D268" s="314" t="s">
        <v>437</v>
      </c>
      <c r="E268" s="565" t="s">
        <v>438</v>
      </c>
      <c r="F268" s="566"/>
      <c r="G268" s="566"/>
      <c r="H268" s="567"/>
      <c r="I268" s="314" t="s">
        <v>1594</v>
      </c>
      <c r="J268" s="284">
        <v>40</v>
      </c>
      <c r="K268" s="497">
        <v>25.419999999999998</v>
      </c>
      <c r="L268" s="498"/>
      <c r="M268" s="499">
        <f t="shared" si="4"/>
        <v>1016.8</v>
      </c>
      <c r="N268" s="500"/>
      <c r="O268" s="500"/>
      <c r="P268" s="501"/>
      <c r="Q268" s="277"/>
      <c r="R268" s="218"/>
      <c r="S268" s="278"/>
      <c r="T268" s="279"/>
      <c r="W268" s="280"/>
      <c r="X268" s="280"/>
      <c r="Y268" s="280"/>
      <c r="Z268" s="281"/>
      <c r="AO268" s="223"/>
      <c r="AQ268" s="223"/>
      <c r="AR268" s="223"/>
      <c r="AV268" s="223"/>
      <c r="BB268" s="251"/>
      <c r="BC268" s="251"/>
      <c r="BD268" s="251"/>
      <c r="BE268" s="251"/>
      <c r="BF268" s="251"/>
      <c r="BG268" s="223"/>
      <c r="BH268" s="251"/>
      <c r="BI268" s="223"/>
      <c r="BJ268" s="223"/>
    </row>
    <row r="269" spans="1:62" s="217" customFormat="1" ht="30.75" customHeight="1">
      <c r="A269" s="218"/>
      <c r="B269" s="309">
        <v>105</v>
      </c>
      <c r="C269" s="339" t="s">
        <v>1651</v>
      </c>
      <c r="D269" s="311" t="s">
        <v>439</v>
      </c>
      <c r="E269" s="580" t="s">
        <v>440</v>
      </c>
      <c r="F269" s="581"/>
      <c r="G269" s="581"/>
      <c r="H269" s="582"/>
      <c r="I269" s="311" t="s">
        <v>1594</v>
      </c>
      <c r="J269" s="312">
        <v>40</v>
      </c>
      <c r="K269" s="583">
        <v>127.1</v>
      </c>
      <c r="L269" s="584"/>
      <c r="M269" s="520">
        <f t="shared" si="4"/>
        <v>5084</v>
      </c>
      <c r="N269" s="521"/>
      <c r="O269" s="521"/>
      <c r="P269" s="522"/>
      <c r="Q269" s="277"/>
      <c r="R269" s="218"/>
      <c r="S269" s="278"/>
      <c r="T269" s="279"/>
      <c r="W269" s="280"/>
      <c r="X269" s="280"/>
      <c r="Y269" s="280"/>
      <c r="Z269" s="281"/>
      <c r="AO269" s="223"/>
      <c r="AQ269" s="223"/>
      <c r="AR269" s="223"/>
      <c r="AV269" s="223"/>
      <c r="BB269" s="251"/>
      <c r="BC269" s="251"/>
      <c r="BD269" s="251"/>
      <c r="BE269" s="251"/>
      <c r="BF269" s="251"/>
      <c r="BG269" s="223"/>
      <c r="BH269" s="251"/>
      <c r="BI269" s="223"/>
      <c r="BJ269" s="223"/>
    </row>
    <row r="270" spans="1:62" s="217" customFormat="1" ht="30.75" customHeight="1">
      <c r="A270" s="218"/>
      <c r="B270" s="275">
        <v>106</v>
      </c>
      <c r="C270" s="315" t="s">
        <v>1578</v>
      </c>
      <c r="D270" s="314" t="s">
        <v>441</v>
      </c>
      <c r="E270" s="565" t="s">
        <v>442</v>
      </c>
      <c r="F270" s="566"/>
      <c r="G270" s="566"/>
      <c r="H270" s="567"/>
      <c r="I270" s="314" t="s">
        <v>1594</v>
      </c>
      <c r="J270" s="284">
        <v>4</v>
      </c>
      <c r="K270" s="497">
        <v>2460</v>
      </c>
      <c r="L270" s="498"/>
      <c r="M270" s="499">
        <f t="shared" si="4"/>
        <v>9840</v>
      </c>
      <c r="N270" s="500"/>
      <c r="O270" s="500"/>
      <c r="P270" s="501"/>
      <c r="Q270" s="277"/>
      <c r="R270" s="218"/>
      <c r="S270" s="278"/>
      <c r="T270" s="279"/>
      <c r="W270" s="280"/>
      <c r="X270" s="280"/>
      <c r="Y270" s="280"/>
      <c r="Z270" s="281"/>
      <c r="AO270" s="223"/>
      <c r="AQ270" s="223"/>
      <c r="AR270" s="223"/>
      <c r="AV270" s="223"/>
      <c r="BB270" s="251"/>
      <c r="BC270" s="251"/>
      <c r="BD270" s="251"/>
      <c r="BE270" s="251"/>
      <c r="BF270" s="251"/>
      <c r="BG270" s="223"/>
      <c r="BH270" s="251"/>
      <c r="BI270" s="223"/>
      <c r="BJ270" s="223"/>
    </row>
    <row r="271" spans="1:62" s="217" customFormat="1" ht="30.75" customHeight="1">
      <c r="A271" s="218"/>
      <c r="B271" s="309">
        <v>107</v>
      </c>
      <c r="C271" s="339" t="s">
        <v>1651</v>
      </c>
      <c r="D271" s="311" t="s">
        <v>443</v>
      </c>
      <c r="E271" s="580" t="s">
        <v>444</v>
      </c>
      <c r="F271" s="581"/>
      <c r="G271" s="581"/>
      <c r="H271" s="582"/>
      <c r="I271" s="311" t="s">
        <v>1594</v>
      </c>
      <c r="J271" s="312">
        <v>4</v>
      </c>
      <c r="K271" s="583">
        <v>9598.0999999999985</v>
      </c>
      <c r="L271" s="584"/>
      <c r="M271" s="520">
        <f t="shared" si="4"/>
        <v>38392.399999999994</v>
      </c>
      <c r="N271" s="521"/>
      <c r="O271" s="521"/>
      <c r="P271" s="522"/>
      <c r="Q271" s="277"/>
      <c r="R271" s="218"/>
      <c r="S271" s="278"/>
      <c r="T271" s="279"/>
      <c r="W271" s="280"/>
      <c r="X271" s="280"/>
      <c r="Y271" s="280"/>
      <c r="Z271" s="281"/>
      <c r="AO271" s="223"/>
      <c r="AQ271" s="223"/>
      <c r="AR271" s="223"/>
      <c r="AV271" s="223"/>
      <c r="BB271" s="251"/>
      <c r="BC271" s="251"/>
      <c r="BD271" s="251"/>
      <c r="BE271" s="251"/>
      <c r="BF271" s="251"/>
      <c r="BG271" s="223"/>
      <c r="BH271" s="251"/>
      <c r="BI271" s="223"/>
      <c r="BJ271" s="223"/>
    </row>
    <row r="272" spans="1:62" s="217" customFormat="1" ht="30.75" customHeight="1">
      <c r="A272" s="218"/>
      <c r="B272" s="275">
        <v>108</v>
      </c>
      <c r="C272" s="315" t="s">
        <v>1578</v>
      </c>
      <c r="D272" s="314" t="s">
        <v>445</v>
      </c>
      <c r="E272" s="565" t="s">
        <v>446</v>
      </c>
      <c r="F272" s="566"/>
      <c r="G272" s="566"/>
      <c r="H272" s="567"/>
      <c r="I272" s="314" t="s">
        <v>1594</v>
      </c>
      <c r="J272" s="284">
        <v>1</v>
      </c>
      <c r="K272" s="497">
        <v>3837.6</v>
      </c>
      <c r="L272" s="498"/>
      <c r="M272" s="499">
        <f t="shared" si="4"/>
        <v>3837.6</v>
      </c>
      <c r="N272" s="500"/>
      <c r="O272" s="500"/>
      <c r="P272" s="501"/>
      <c r="Q272" s="277"/>
      <c r="R272" s="218"/>
      <c r="S272" s="278"/>
      <c r="T272" s="279"/>
      <c r="W272" s="280"/>
      <c r="X272" s="280"/>
      <c r="Y272" s="280"/>
      <c r="Z272" s="281"/>
      <c r="AO272" s="223"/>
      <c r="AQ272" s="223"/>
      <c r="AR272" s="223"/>
      <c r="AV272" s="223"/>
      <c r="BB272" s="251"/>
      <c r="BC272" s="251"/>
      <c r="BD272" s="251"/>
      <c r="BE272" s="251"/>
      <c r="BF272" s="251"/>
      <c r="BG272" s="223"/>
      <c r="BH272" s="251"/>
      <c r="BI272" s="223"/>
      <c r="BJ272" s="223"/>
    </row>
    <row r="273" spans="1:62" s="217" customFormat="1" ht="30.75" customHeight="1">
      <c r="A273" s="218"/>
      <c r="B273" s="309">
        <v>109</v>
      </c>
      <c r="C273" s="339" t="s">
        <v>1651</v>
      </c>
      <c r="D273" s="311" t="s">
        <v>447</v>
      </c>
      <c r="E273" s="580" t="s">
        <v>448</v>
      </c>
      <c r="F273" s="581"/>
      <c r="G273" s="581"/>
      <c r="H273" s="582"/>
      <c r="I273" s="311" t="s">
        <v>1594</v>
      </c>
      <c r="J273" s="312">
        <v>1</v>
      </c>
      <c r="K273" s="583">
        <v>19188</v>
      </c>
      <c r="L273" s="584"/>
      <c r="M273" s="520">
        <f t="shared" si="4"/>
        <v>19188</v>
      </c>
      <c r="N273" s="521"/>
      <c r="O273" s="521"/>
      <c r="P273" s="522"/>
      <c r="Q273" s="277"/>
      <c r="R273" s="218"/>
      <c r="S273" s="278"/>
      <c r="T273" s="279"/>
      <c r="W273" s="280"/>
      <c r="X273" s="280"/>
      <c r="Y273" s="280"/>
      <c r="Z273" s="281"/>
      <c r="AO273" s="223"/>
      <c r="AQ273" s="223"/>
      <c r="AR273" s="223"/>
      <c r="AV273" s="223"/>
      <c r="BB273" s="251"/>
      <c r="BC273" s="251"/>
      <c r="BD273" s="251"/>
      <c r="BE273" s="251"/>
      <c r="BF273" s="251"/>
      <c r="BG273" s="223"/>
      <c r="BH273" s="251"/>
      <c r="BI273" s="223"/>
      <c r="BJ273" s="223"/>
    </row>
    <row r="274" spans="1:62" s="217" customFormat="1" ht="30.75" customHeight="1">
      <c r="A274" s="218"/>
      <c r="B274" s="275">
        <v>110</v>
      </c>
      <c r="C274" s="315" t="s">
        <v>1578</v>
      </c>
      <c r="D274" s="314" t="s">
        <v>449</v>
      </c>
      <c r="E274" s="565" t="s">
        <v>450</v>
      </c>
      <c r="F274" s="566"/>
      <c r="G274" s="566"/>
      <c r="H274" s="567"/>
      <c r="I274" s="314" t="s">
        <v>1594</v>
      </c>
      <c r="J274" s="284">
        <v>1</v>
      </c>
      <c r="K274" s="497">
        <v>73.8</v>
      </c>
      <c r="L274" s="498"/>
      <c r="M274" s="499">
        <f t="shared" si="4"/>
        <v>73.8</v>
      </c>
      <c r="N274" s="500"/>
      <c r="O274" s="500"/>
      <c r="P274" s="501"/>
      <c r="Q274" s="277"/>
      <c r="R274" s="218"/>
      <c r="S274" s="278"/>
      <c r="T274" s="279"/>
      <c r="W274" s="280"/>
      <c r="X274" s="280"/>
      <c r="Y274" s="280"/>
      <c r="Z274" s="281"/>
      <c r="AO274" s="223"/>
      <c r="AQ274" s="223"/>
      <c r="AR274" s="223"/>
      <c r="AV274" s="223"/>
      <c r="BB274" s="251"/>
      <c r="BC274" s="251"/>
      <c r="BD274" s="251"/>
      <c r="BE274" s="251"/>
      <c r="BF274" s="251"/>
      <c r="BG274" s="223"/>
      <c r="BH274" s="251"/>
      <c r="BI274" s="223"/>
      <c r="BJ274" s="223"/>
    </row>
    <row r="275" spans="1:62" s="217" customFormat="1" ht="30.75" customHeight="1">
      <c r="A275" s="218"/>
      <c r="B275" s="309">
        <v>111</v>
      </c>
      <c r="C275" s="339" t="s">
        <v>1651</v>
      </c>
      <c r="D275" s="311" t="s">
        <v>451</v>
      </c>
      <c r="E275" s="580" t="s">
        <v>452</v>
      </c>
      <c r="F275" s="581"/>
      <c r="G275" s="581"/>
      <c r="H275" s="582"/>
      <c r="I275" s="311" t="s">
        <v>1594</v>
      </c>
      <c r="J275" s="312">
        <v>1</v>
      </c>
      <c r="K275" s="583">
        <v>369</v>
      </c>
      <c r="L275" s="584"/>
      <c r="M275" s="520">
        <f t="shared" si="4"/>
        <v>369</v>
      </c>
      <c r="N275" s="521"/>
      <c r="O275" s="521"/>
      <c r="P275" s="522"/>
      <c r="Q275" s="277"/>
      <c r="R275" s="218"/>
      <c r="S275" s="278"/>
      <c r="T275" s="279"/>
      <c r="W275" s="280"/>
      <c r="X275" s="280"/>
      <c r="Y275" s="280"/>
      <c r="Z275" s="281"/>
      <c r="AO275" s="223"/>
      <c r="AQ275" s="223"/>
      <c r="AR275" s="223"/>
      <c r="AV275" s="223"/>
      <c r="BB275" s="251"/>
      <c r="BC275" s="251"/>
      <c r="BD275" s="251"/>
      <c r="BE275" s="251"/>
      <c r="BF275" s="251"/>
      <c r="BG275" s="223"/>
      <c r="BH275" s="251"/>
      <c r="BI275" s="223"/>
      <c r="BJ275" s="223"/>
    </row>
    <row r="276" spans="1:62" s="217" customFormat="1" ht="24.75" customHeight="1">
      <c r="A276" s="218"/>
      <c r="B276" s="265"/>
      <c r="C276" s="272" t="s">
        <v>195</v>
      </c>
      <c r="D276" s="265"/>
      <c r="E276" s="265"/>
      <c r="F276" s="265"/>
      <c r="G276" s="265"/>
      <c r="H276" s="265"/>
      <c r="I276" s="265"/>
      <c r="J276" s="265"/>
      <c r="K276" s="265"/>
      <c r="L276" s="265"/>
      <c r="M276" s="571">
        <f>SUM(M277:P294)</f>
        <v>63732.039999999994</v>
      </c>
      <c r="N276" s="572"/>
      <c r="O276" s="572"/>
      <c r="P276" s="572"/>
      <c r="Q276" s="277"/>
      <c r="R276" s="218"/>
      <c r="S276" s="278"/>
      <c r="T276" s="279"/>
      <c r="W276" s="280"/>
      <c r="X276" s="280"/>
      <c r="Y276" s="280"/>
      <c r="Z276" s="281"/>
      <c r="AO276" s="223"/>
      <c r="AQ276" s="223"/>
      <c r="AR276" s="223"/>
      <c r="AV276" s="223"/>
      <c r="BB276" s="251"/>
      <c r="BC276" s="251"/>
      <c r="BD276" s="251"/>
      <c r="BE276" s="251"/>
      <c r="BF276" s="251"/>
      <c r="BG276" s="223"/>
      <c r="BH276" s="251"/>
      <c r="BI276" s="223"/>
      <c r="BJ276" s="223"/>
    </row>
    <row r="277" spans="1:62" s="217" customFormat="1" ht="24.75" customHeight="1">
      <c r="A277" s="218"/>
      <c r="B277" s="275">
        <v>112</v>
      </c>
      <c r="C277" s="285" t="s">
        <v>1578</v>
      </c>
      <c r="D277" s="314" t="s">
        <v>453</v>
      </c>
      <c r="E277" s="565" t="s">
        <v>454</v>
      </c>
      <c r="F277" s="566"/>
      <c r="G277" s="566"/>
      <c r="H277" s="567"/>
      <c r="I277" s="314" t="s">
        <v>1594</v>
      </c>
      <c r="J277" s="284">
        <v>2</v>
      </c>
      <c r="K277" s="564">
        <v>86.1</v>
      </c>
      <c r="L277" s="538"/>
      <c r="M277" s="568">
        <f>J277*K277</f>
        <v>172.2</v>
      </c>
      <c r="N277" s="569"/>
      <c r="O277" s="569"/>
      <c r="P277" s="570"/>
      <c r="Q277" s="277"/>
      <c r="R277" s="218"/>
      <c r="S277" s="278"/>
      <c r="T277" s="279"/>
      <c r="W277" s="280"/>
      <c r="X277" s="280"/>
      <c r="Y277" s="280"/>
      <c r="Z277" s="281"/>
      <c r="AO277" s="223"/>
      <c r="AQ277" s="223"/>
      <c r="AR277" s="223"/>
      <c r="AV277" s="223"/>
      <c r="BB277" s="251"/>
      <c r="BC277" s="251"/>
      <c r="BD277" s="251"/>
      <c r="BE277" s="251"/>
      <c r="BF277" s="251"/>
      <c r="BG277" s="223"/>
      <c r="BH277" s="251"/>
      <c r="BI277" s="223"/>
      <c r="BJ277" s="223"/>
    </row>
    <row r="278" spans="1:62" s="217" customFormat="1" ht="24.75" customHeight="1">
      <c r="A278" s="218"/>
      <c r="B278" s="309">
        <v>113</v>
      </c>
      <c r="C278" s="339" t="s">
        <v>1651</v>
      </c>
      <c r="D278" s="311" t="s">
        <v>455</v>
      </c>
      <c r="E278" s="580" t="s">
        <v>456</v>
      </c>
      <c r="F278" s="581"/>
      <c r="G278" s="581"/>
      <c r="H278" s="582"/>
      <c r="I278" s="311" t="s">
        <v>1594</v>
      </c>
      <c r="J278" s="312">
        <v>2</v>
      </c>
      <c r="K278" s="585">
        <v>186.14</v>
      </c>
      <c r="L278" s="586"/>
      <c r="M278" s="587">
        <f t="shared" ref="M278:M294" si="5">J278*K278</f>
        <v>372.28</v>
      </c>
      <c r="N278" s="588"/>
      <c r="O278" s="588"/>
      <c r="P278" s="589"/>
      <c r="Q278" s="277"/>
      <c r="R278" s="218"/>
      <c r="S278" s="278"/>
      <c r="T278" s="279"/>
      <c r="W278" s="280"/>
      <c r="X278" s="280"/>
      <c r="Y278" s="280"/>
      <c r="Z278" s="281"/>
      <c r="AO278" s="223"/>
      <c r="AQ278" s="223"/>
      <c r="AR278" s="223"/>
      <c r="AV278" s="223"/>
      <c r="BB278" s="251"/>
      <c r="BC278" s="251"/>
      <c r="BD278" s="251"/>
      <c r="BE278" s="251"/>
      <c r="BF278" s="251"/>
      <c r="BG278" s="223"/>
      <c r="BH278" s="251"/>
      <c r="BI278" s="223"/>
      <c r="BJ278" s="223"/>
    </row>
    <row r="279" spans="1:62" s="217" customFormat="1" ht="24.75" customHeight="1">
      <c r="A279" s="218"/>
      <c r="B279" s="340">
        <v>114</v>
      </c>
      <c r="C279" s="315" t="s">
        <v>1578</v>
      </c>
      <c r="D279" s="314" t="s">
        <v>457</v>
      </c>
      <c r="E279" s="565" t="s">
        <v>458</v>
      </c>
      <c r="F279" s="566"/>
      <c r="G279" s="566"/>
      <c r="H279" s="567"/>
      <c r="I279" s="314" t="s">
        <v>1594</v>
      </c>
      <c r="J279" s="284">
        <v>2</v>
      </c>
      <c r="K279" s="497">
        <v>125.46</v>
      </c>
      <c r="L279" s="498"/>
      <c r="M279" s="499">
        <f t="shared" si="5"/>
        <v>250.92</v>
      </c>
      <c r="N279" s="500"/>
      <c r="O279" s="500"/>
      <c r="P279" s="501"/>
      <c r="Q279" s="277"/>
      <c r="R279" s="218"/>
      <c r="S279" s="278"/>
      <c r="T279" s="279"/>
      <c r="W279" s="280"/>
      <c r="X279" s="280"/>
      <c r="Y279" s="280"/>
      <c r="Z279" s="281"/>
      <c r="AO279" s="223"/>
      <c r="AQ279" s="223"/>
      <c r="AR279" s="223"/>
      <c r="AV279" s="223"/>
      <c r="BB279" s="251"/>
      <c r="BC279" s="251"/>
      <c r="BD279" s="251"/>
      <c r="BE279" s="251"/>
      <c r="BF279" s="251"/>
      <c r="BG279" s="223"/>
      <c r="BH279" s="251"/>
      <c r="BI279" s="223"/>
      <c r="BJ279" s="223"/>
    </row>
    <row r="280" spans="1:62" s="217" customFormat="1" ht="24.75" customHeight="1">
      <c r="A280" s="218"/>
      <c r="B280" s="341">
        <v>115</v>
      </c>
      <c r="C280" s="339" t="s">
        <v>1651</v>
      </c>
      <c r="D280" s="311" t="s">
        <v>459</v>
      </c>
      <c r="E280" s="580" t="s">
        <v>460</v>
      </c>
      <c r="F280" s="581"/>
      <c r="G280" s="581"/>
      <c r="H280" s="582"/>
      <c r="I280" s="311" t="s">
        <v>1594</v>
      </c>
      <c r="J280" s="312">
        <v>2</v>
      </c>
      <c r="K280" s="583">
        <v>766.69999999999993</v>
      </c>
      <c r="L280" s="584"/>
      <c r="M280" s="520">
        <f t="shared" si="5"/>
        <v>1533.3999999999999</v>
      </c>
      <c r="N280" s="521"/>
      <c r="O280" s="521"/>
      <c r="P280" s="522"/>
      <c r="Q280" s="277"/>
      <c r="R280" s="218"/>
      <c r="S280" s="278"/>
      <c r="T280" s="279"/>
      <c r="W280" s="280"/>
      <c r="X280" s="280"/>
      <c r="Y280" s="280"/>
      <c r="Z280" s="281"/>
      <c r="AO280" s="223"/>
      <c r="AQ280" s="223"/>
      <c r="AR280" s="223"/>
      <c r="AV280" s="223"/>
      <c r="BB280" s="251"/>
      <c r="BC280" s="251"/>
      <c r="BD280" s="251"/>
      <c r="BE280" s="251"/>
      <c r="BF280" s="251"/>
      <c r="BG280" s="223"/>
      <c r="BH280" s="251"/>
      <c r="BI280" s="223"/>
      <c r="BJ280" s="223"/>
    </row>
    <row r="281" spans="1:62" s="217" customFormat="1" ht="24.75" customHeight="1">
      <c r="A281" s="218"/>
      <c r="B281" s="340">
        <v>116</v>
      </c>
      <c r="C281" s="315" t="s">
        <v>1578</v>
      </c>
      <c r="D281" s="314" t="s">
        <v>461</v>
      </c>
      <c r="E281" s="565" t="s">
        <v>462</v>
      </c>
      <c r="F281" s="566"/>
      <c r="G281" s="566"/>
      <c r="H281" s="567"/>
      <c r="I281" s="314" t="s">
        <v>1594</v>
      </c>
      <c r="J281" s="284">
        <v>4</v>
      </c>
      <c r="K281" s="497">
        <v>136.94</v>
      </c>
      <c r="L281" s="498"/>
      <c r="M281" s="499">
        <f t="shared" si="5"/>
        <v>547.76</v>
      </c>
      <c r="N281" s="500"/>
      <c r="O281" s="500"/>
      <c r="P281" s="501"/>
      <c r="Q281" s="277"/>
      <c r="R281" s="218"/>
      <c r="S281" s="278"/>
      <c r="T281" s="279"/>
      <c r="W281" s="280"/>
      <c r="X281" s="280"/>
      <c r="Y281" s="280"/>
      <c r="Z281" s="281"/>
      <c r="AO281" s="223"/>
      <c r="AQ281" s="223"/>
      <c r="AR281" s="223"/>
      <c r="AV281" s="223"/>
      <c r="BB281" s="251"/>
      <c r="BC281" s="251"/>
      <c r="BD281" s="251"/>
      <c r="BE281" s="251"/>
      <c r="BF281" s="251"/>
      <c r="BG281" s="223"/>
      <c r="BH281" s="251"/>
      <c r="BI281" s="223"/>
      <c r="BJ281" s="223"/>
    </row>
    <row r="282" spans="1:62" s="217" customFormat="1" ht="24.75" customHeight="1">
      <c r="A282" s="218"/>
      <c r="B282" s="341">
        <v>117</v>
      </c>
      <c r="C282" s="339" t="s">
        <v>1651</v>
      </c>
      <c r="D282" s="311" t="s">
        <v>463</v>
      </c>
      <c r="E282" s="580" t="s">
        <v>464</v>
      </c>
      <c r="F282" s="581"/>
      <c r="G282" s="581"/>
      <c r="H282" s="582"/>
      <c r="I282" s="311" t="s">
        <v>1594</v>
      </c>
      <c r="J282" s="312">
        <v>4</v>
      </c>
      <c r="K282" s="583">
        <v>906.92</v>
      </c>
      <c r="L282" s="584"/>
      <c r="M282" s="520">
        <f t="shared" si="5"/>
        <v>3627.68</v>
      </c>
      <c r="N282" s="521"/>
      <c r="O282" s="521"/>
      <c r="P282" s="522"/>
      <c r="Q282" s="277"/>
      <c r="R282" s="218"/>
      <c r="S282" s="278"/>
      <c r="T282" s="279"/>
      <c r="W282" s="280"/>
      <c r="X282" s="280"/>
      <c r="Y282" s="280"/>
      <c r="Z282" s="281"/>
      <c r="AO282" s="223"/>
      <c r="AQ282" s="223"/>
      <c r="AR282" s="223"/>
      <c r="AV282" s="223"/>
      <c r="BB282" s="251"/>
      <c r="BC282" s="251"/>
      <c r="BD282" s="251"/>
      <c r="BE282" s="251"/>
      <c r="BF282" s="251"/>
      <c r="BG282" s="223"/>
      <c r="BH282" s="251"/>
      <c r="BI282" s="223"/>
      <c r="BJ282" s="223"/>
    </row>
    <row r="283" spans="1:62" s="217" customFormat="1" ht="24.75" customHeight="1">
      <c r="A283" s="218"/>
      <c r="B283" s="340">
        <v>118</v>
      </c>
      <c r="C283" s="315" t="s">
        <v>1578</v>
      </c>
      <c r="D283" s="314" t="s">
        <v>465</v>
      </c>
      <c r="E283" s="565" t="s">
        <v>466</v>
      </c>
      <c r="F283" s="566"/>
      <c r="G283" s="566"/>
      <c r="H283" s="567"/>
      <c r="I283" s="314" t="s">
        <v>1594</v>
      </c>
      <c r="J283" s="284">
        <v>4</v>
      </c>
      <c r="K283" s="497">
        <v>148.41999999999999</v>
      </c>
      <c r="L283" s="498"/>
      <c r="M283" s="499">
        <f t="shared" si="5"/>
        <v>593.67999999999995</v>
      </c>
      <c r="N283" s="500"/>
      <c r="O283" s="500"/>
      <c r="P283" s="501"/>
      <c r="Q283" s="277"/>
      <c r="R283" s="218"/>
      <c r="S283" s="278"/>
      <c r="T283" s="279"/>
      <c r="W283" s="280"/>
      <c r="X283" s="280"/>
      <c r="Y283" s="280"/>
      <c r="Z283" s="281"/>
      <c r="AO283" s="223"/>
      <c r="AQ283" s="223"/>
      <c r="AR283" s="223"/>
      <c r="AV283" s="223"/>
      <c r="BB283" s="251"/>
      <c r="BC283" s="251"/>
      <c r="BD283" s="251"/>
      <c r="BE283" s="251"/>
      <c r="BF283" s="251"/>
      <c r="BG283" s="223"/>
      <c r="BH283" s="251"/>
      <c r="BI283" s="223"/>
      <c r="BJ283" s="223"/>
    </row>
    <row r="284" spans="1:62" s="217" customFormat="1" ht="24.75" customHeight="1">
      <c r="A284" s="218"/>
      <c r="B284" s="341">
        <v>119</v>
      </c>
      <c r="C284" s="339" t="s">
        <v>1651</v>
      </c>
      <c r="D284" s="311" t="s">
        <v>467</v>
      </c>
      <c r="E284" s="580" t="s">
        <v>468</v>
      </c>
      <c r="F284" s="581"/>
      <c r="G284" s="581"/>
      <c r="H284" s="582"/>
      <c r="I284" s="311" t="s">
        <v>1594</v>
      </c>
      <c r="J284" s="312">
        <v>4</v>
      </c>
      <c r="K284" s="583">
        <v>1554.7199999999998</v>
      </c>
      <c r="L284" s="584"/>
      <c r="M284" s="520">
        <f t="shared" si="5"/>
        <v>6218.8799999999992</v>
      </c>
      <c r="N284" s="521"/>
      <c r="O284" s="521"/>
      <c r="P284" s="522"/>
      <c r="Q284" s="277"/>
      <c r="R284" s="218"/>
      <c r="S284" s="278"/>
      <c r="T284" s="279"/>
      <c r="W284" s="280"/>
      <c r="X284" s="280"/>
      <c r="Y284" s="280"/>
      <c r="Z284" s="281"/>
      <c r="AO284" s="223"/>
      <c r="AQ284" s="223"/>
      <c r="AR284" s="223"/>
      <c r="AV284" s="223"/>
      <c r="BB284" s="251"/>
      <c r="BC284" s="251"/>
      <c r="BD284" s="251"/>
      <c r="BE284" s="251"/>
      <c r="BF284" s="251"/>
      <c r="BG284" s="223"/>
      <c r="BH284" s="251"/>
      <c r="BI284" s="223"/>
      <c r="BJ284" s="223"/>
    </row>
    <row r="285" spans="1:62" s="217" customFormat="1" ht="24.75" customHeight="1">
      <c r="A285" s="218"/>
      <c r="B285" s="340">
        <v>120</v>
      </c>
      <c r="C285" s="315" t="s">
        <v>1578</v>
      </c>
      <c r="D285" s="314" t="s">
        <v>469</v>
      </c>
      <c r="E285" s="565" t="s">
        <v>470</v>
      </c>
      <c r="F285" s="566"/>
      <c r="G285" s="566"/>
      <c r="H285" s="567"/>
      <c r="I285" s="314" t="s">
        <v>1594</v>
      </c>
      <c r="J285" s="284">
        <v>4</v>
      </c>
      <c r="K285" s="497">
        <v>167.28</v>
      </c>
      <c r="L285" s="498"/>
      <c r="M285" s="499">
        <f t="shared" si="5"/>
        <v>669.12</v>
      </c>
      <c r="N285" s="500"/>
      <c r="O285" s="500"/>
      <c r="P285" s="501"/>
      <c r="Q285" s="277"/>
      <c r="R285" s="218"/>
      <c r="S285" s="278"/>
      <c r="T285" s="279"/>
      <c r="W285" s="280"/>
      <c r="X285" s="280"/>
      <c r="Y285" s="280"/>
      <c r="Z285" s="281"/>
      <c r="AO285" s="223"/>
      <c r="AQ285" s="223"/>
      <c r="AR285" s="223"/>
      <c r="AV285" s="223"/>
      <c r="BB285" s="251"/>
      <c r="BC285" s="251"/>
      <c r="BD285" s="251"/>
      <c r="BE285" s="251"/>
      <c r="BF285" s="251"/>
      <c r="BG285" s="223"/>
      <c r="BH285" s="251"/>
      <c r="BI285" s="223"/>
      <c r="BJ285" s="223"/>
    </row>
    <row r="286" spans="1:62" s="217" customFormat="1" ht="24.75" customHeight="1">
      <c r="A286" s="218"/>
      <c r="B286" s="341">
        <v>121</v>
      </c>
      <c r="C286" s="339" t="s">
        <v>1651</v>
      </c>
      <c r="D286" s="311" t="s">
        <v>471</v>
      </c>
      <c r="E286" s="580" t="s">
        <v>472</v>
      </c>
      <c r="F286" s="581"/>
      <c r="G286" s="581"/>
      <c r="H286" s="582"/>
      <c r="I286" s="311" t="s">
        <v>1594</v>
      </c>
      <c r="J286" s="312">
        <v>4</v>
      </c>
      <c r="K286" s="583">
        <v>1917.1599999999999</v>
      </c>
      <c r="L286" s="584"/>
      <c r="M286" s="520">
        <f t="shared" si="5"/>
        <v>7668.6399999999994</v>
      </c>
      <c r="N286" s="521"/>
      <c r="O286" s="521"/>
      <c r="P286" s="522"/>
      <c r="Q286" s="277"/>
      <c r="R286" s="218"/>
      <c r="S286" s="278"/>
      <c r="T286" s="279"/>
      <c r="W286" s="280"/>
      <c r="X286" s="280"/>
      <c r="Y286" s="280"/>
      <c r="Z286" s="281"/>
      <c r="AO286" s="223"/>
      <c r="AQ286" s="223"/>
      <c r="AR286" s="223"/>
      <c r="AV286" s="223"/>
      <c r="BB286" s="251"/>
      <c r="BC286" s="251"/>
      <c r="BD286" s="251"/>
      <c r="BE286" s="251"/>
      <c r="BF286" s="251"/>
      <c r="BG286" s="223"/>
      <c r="BH286" s="251"/>
      <c r="BI286" s="223"/>
      <c r="BJ286" s="223"/>
    </row>
    <row r="287" spans="1:62" s="217" customFormat="1" ht="24.75" customHeight="1">
      <c r="A287" s="218"/>
      <c r="B287" s="340">
        <v>122</v>
      </c>
      <c r="C287" s="315" t="s">
        <v>1578</v>
      </c>
      <c r="D287" s="314" t="s">
        <v>473</v>
      </c>
      <c r="E287" s="565" t="s">
        <v>474</v>
      </c>
      <c r="F287" s="566"/>
      <c r="G287" s="566"/>
      <c r="H287" s="567"/>
      <c r="I287" s="314" t="s">
        <v>1594</v>
      </c>
      <c r="J287" s="284">
        <v>2</v>
      </c>
      <c r="K287" s="497">
        <v>202.54</v>
      </c>
      <c r="L287" s="498"/>
      <c r="M287" s="499">
        <f t="shared" si="5"/>
        <v>405.08</v>
      </c>
      <c r="N287" s="500"/>
      <c r="O287" s="500"/>
      <c r="P287" s="501"/>
      <c r="Q287" s="277"/>
      <c r="R287" s="218"/>
      <c r="S287" s="278"/>
      <c r="T287" s="279"/>
      <c r="W287" s="280"/>
      <c r="X287" s="280"/>
      <c r="Y287" s="280"/>
      <c r="Z287" s="281"/>
      <c r="AO287" s="223"/>
      <c r="AQ287" s="223"/>
      <c r="AR287" s="223"/>
      <c r="AV287" s="223"/>
      <c r="BB287" s="251"/>
      <c r="BC287" s="251"/>
      <c r="BD287" s="251"/>
      <c r="BE287" s="251"/>
      <c r="BF287" s="251"/>
      <c r="BG287" s="223"/>
      <c r="BH287" s="251"/>
      <c r="BI287" s="223"/>
      <c r="BJ287" s="223"/>
    </row>
    <row r="288" spans="1:62" s="217" customFormat="1" ht="24.75" customHeight="1">
      <c r="A288" s="218"/>
      <c r="B288" s="341">
        <v>123</v>
      </c>
      <c r="C288" s="339" t="s">
        <v>1651</v>
      </c>
      <c r="D288" s="311" t="s">
        <v>475</v>
      </c>
      <c r="E288" s="580" t="s">
        <v>476</v>
      </c>
      <c r="F288" s="581"/>
      <c r="G288" s="581"/>
      <c r="H288" s="582"/>
      <c r="I288" s="311" t="s">
        <v>1594</v>
      </c>
      <c r="J288" s="312">
        <v>2</v>
      </c>
      <c r="K288" s="583">
        <v>3925.3399999999997</v>
      </c>
      <c r="L288" s="584"/>
      <c r="M288" s="520">
        <f t="shared" si="5"/>
        <v>7850.6799999999994</v>
      </c>
      <c r="N288" s="521"/>
      <c r="O288" s="521"/>
      <c r="P288" s="522"/>
      <c r="Q288" s="277"/>
      <c r="R288" s="218"/>
      <c r="S288" s="278"/>
      <c r="T288" s="279"/>
      <c r="W288" s="280"/>
      <c r="X288" s="280"/>
      <c r="Y288" s="280"/>
      <c r="Z288" s="281"/>
      <c r="AO288" s="223"/>
      <c r="AQ288" s="223"/>
      <c r="AR288" s="223"/>
      <c r="AV288" s="223"/>
      <c r="BB288" s="251"/>
      <c r="BC288" s="251"/>
      <c r="BD288" s="251"/>
      <c r="BE288" s="251"/>
      <c r="BF288" s="251"/>
      <c r="BG288" s="223"/>
      <c r="BH288" s="251"/>
      <c r="BI288" s="223"/>
      <c r="BJ288" s="223"/>
    </row>
    <row r="289" spans="1:62" s="217" customFormat="1" ht="24.75" customHeight="1">
      <c r="A289" s="218"/>
      <c r="B289" s="340">
        <v>124</v>
      </c>
      <c r="C289" s="315" t="s">
        <v>1578</v>
      </c>
      <c r="D289" s="314" t="s">
        <v>477</v>
      </c>
      <c r="E289" s="565" t="s">
        <v>478</v>
      </c>
      <c r="F289" s="566"/>
      <c r="G289" s="566"/>
      <c r="H289" s="567"/>
      <c r="I289" s="314" t="s">
        <v>1594</v>
      </c>
      <c r="J289" s="284">
        <v>2</v>
      </c>
      <c r="K289" s="497">
        <v>258.3</v>
      </c>
      <c r="L289" s="498"/>
      <c r="M289" s="499">
        <f t="shared" si="5"/>
        <v>516.6</v>
      </c>
      <c r="N289" s="500"/>
      <c r="O289" s="500"/>
      <c r="P289" s="501"/>
      <c r="Q289" s="277"/>
      <c r="R289" s="218"/>
      <c r="S289" s="278"/>
      <c r="T289" s="279"/>
      <c r="W289" s="280"/>
      <c r="X289" s="280"/>
      <c r="Y289" s="280"/>
      <c r="Z289" s="281"/>
      <c r="AO289" s="223"/>
      <c r="AQ289" s="223"/>
      <c r="AR289" s="223"/>
      <c r="AV289" s="223"/>
      <c r="BB289" s="251"/>
      <c r="BC289" s="251"/>
      <c r="BD289" s="251"/>
      <c r="BE289" s="251"/>
      <c r="BF289" s="251"/>
      <c r="BG289" s="223"/>
      <c r="BH289" s="251"/>
      <c r="BI289" s="223"/>
      <c r="BJ289" s="223"/>
    </row>
    <row r="290" spans="1:62" s="217" customFormat="1" ht="24.75" customHeight="1">
      <c r="A290" s="218"/>
      <c r="B290" s="341">
        <v>125</v>
      </c>
      <c r="C290" s="339" t="s">
        <v>1651</v>
      </c>
      <c r="D290" s="311" t="s">
        <v>479</v>
      </c>
      <c r="E290" s="580" t="s">
        <v>480</v>
      </c>
      <c r="F290" s="581"/>
      <c r="G290" s="581"/>
      <c r="H290" s="582"/>
      <c r="I290" s="311" t="s">
        <v>1594</v>
      </c>
      <c r="J290" s="312">
        <v>2</v>
      </c>
      <c r="K290" s="583">
        <v>5346.4</v>
      </c>
      <c r="L290" s="584"/>
      <c r="M290" s="520">
        <f t="shared" si="5"/>
        <v>10692.8</v>
      </c>
      <c r="N290" s="521"/>
      <c r="O290" s="521"/>
      <c r="P290" s="522"/>
      <c r="Q290" s="277"/>
      <c r="R290" s="218"/>
      <c r="S290" s="278"/>
      <c r="T290" s="279"/>
      <c r="W290" s="280"/>
      <c r="X290" s="280"/>
      <c r="Y290" s="280"/>
      <c r="Z290" s="281"/>
      <c r="AO290" s="223"/>
      <c r="AQ290" s="223"/>
      <c r="AR290" s="223"/>
      <c r="AV290" s="223"/>
      <c r="BB290" s="251"/>
      <c r="BC290" s="251"/>
      <c r="BD290" s="251"/>
      <c r="BE290" s="251"/>
      <c r="BF290" s="251"/>
      <c r="BG290" s="223"/>
      <c r="BH290" s="251"/>
      <c r="BI290" s="223"/>
      <c r="BJ290" s="223"/>
    </row>
    <row r="291" spans="1:62" s="217" customFormat="1" ht="24.75" customHeight="1">
      <c r="A291" s="218"/>
      <c r="B291" s="340">
        <v>126</v>
      </c>
      <c r="C291" s="315" t="s">
        <v>1578</v>
      </c>
      <c r="D291" s="314" t="s">
        <v>481</v>
      </c>
      <c r="E291" s="565" t="s">
        <v>482</v>
      </c>
      <c r="F291" s="566"/>
      <c r="G291" s="566"/>
      <c r="H291" s="567"/>
      <c r="I291" s="314" t="s">
        <v>1594</v>
      </c>
      <c r="J291" s="284">
        <v>2</v>
      </c>
      <c r="K291" s="497">
        <v>312.41999999999996</v>
      </c>
      <c r="L291" s="498"/>
      <c r="M291" s="499">
        <f t="shared" si="5"/>
        <v>624.83999999999992</v>
      </c>
      <c r="N291" s="500"/>
      <c r="O291" s="500"/>
      <c r="P291" s="501"/>
      <c r="Q291" s="277"/>
      <c r="R291" s="218"/>
      <c r="S291" s="278"/>
      <c r="T291" s="279"/>
      <c r="W291" s="280"/>
      <c r="X291" s="280"/>
      <c r="Y291" s="280"/>
      <c r="Z291" s="281"/>
      <c r="AO291" s="223"/>
      <c r="AQ291" s="223"/>
      <c r="AR291" s="223"/>
      <c r="AV291" s="223"/>
      <c r="BB291" s="251"/>
      <c r="BC291" s="251"/>
      <c r="BD291" s="251"/>
      <c r="BE291" s="251"/>
      <c r="BF291" s="251"/>
      <c r="BG291" s="223"/>
      <c r="BH291" s="251"/>
      <c r="BI291" s="223"/>
      <c r="BJ291" s="223"/>
    </row>
    <row r="292" spans="1:62" s="217" customFormat="1" ht="24.75" customHeight="1">
      <c r="A292" s="218"/>
      <c r="B292" s="341">
        <v>127</v>
      </c>
      <c r="C292" s="339" t="s">
        <v>1651</v>
      </c>
      <c r="D292" s="311" t="s">
        <v>483</v>
      </c>
      <c r="E292" s="580" t="s">
        <v>484</v>
      </c>
      <c r="F292" s="581"/>
      <c r="G292" s="581"/>
      <c r="H292" s="582"/>
      <c r="I292" s="311" t="s">
        <v>1594</v>
      </c>
      <c r="J292" s="312">
        <v>2</v>
      </c>
      <c r="K292" s="583">
        <v>8909.2999999999993</v>
      </c>
      <c r="L292" s="584"/>
      <c r="M292" s="520">
        <f t="shared" si="5"/>
        <v>17818.599999999999</v>
      </c>
      <c r="N292" s="521"/>
      <c r="O292" s="521"/>
      <c r="P292" s="522"/>
      <c r="Q292" s="277"/>
      <c r="R292" s="218"/>
      <c r="S292" s="278"/>
      <c r="T292" s="279"/>
      <c r="W292" s="280"/>
      <c r="X292" s="280"/>
      <c r="Y292" s="280"/>
      <c r="Z292" s="281"/>
      <c r="AO292" s="223"/>
      <c r="AQ292" s="223"/>
      <c r="AR292" s="223"/>
      <c r="AV292" s="223"/>
      <c r="BB292" s="251"/>
      <c r="BC292" s="251"/>
      <c r="BD292" s="251"/>
      <c r="BE292" s="251"/>
      <c r="BF292" s="251"/>
      <c r="BG292" s="223"/>
      <c r="BH292" s="251"/>
      <c r="BI292" s="223"/>
      <c r="BJ292" s="223"/>
    </row>
    <row r="293" spans="1:62" s="217" customFormat="1" ht="24.75" customHeight="1">
      <c r="A293" s="218"/>
      <c r="B293" s="340">
        <v>128</v>
      </c>
      <c r="C293" s="315" t="s">
        <v>1578</v>
      </c>
      <c r="D293" s="314" t="s">
        <v>485</v>
      </c>
      <c r="E293" s="565" t="s">
        <v>486</v>
      </c>
      <c r="F293" s="566"/>
      <c r="G293" s="566"/>
      <c r="H293" s="567"/>
      <c r="I293" s="314" t="s">
        <v>1594</v>
      </c>
      <c r="J293" s="284">
        <v>2</v>
      </c>
      <c r="K293" s="497">
        <v>167.28</v>
      </c>
      <c r="L293" s="498"/>
      <c r="M293" s="499">
        <f t="shared" si="5"/>
        <v>334.56</v>
      </c>
      <c r="N293" s="500"/>
      <c r="O293" s="500"/>
      <c r="P293" s="501"/>
      <c r="Q293" s="277"/>
      <c r="R293" s="218"/>
      <c r="S293" s="278"/>
      <c r="T293" s="279"/>
      <c r="W293" s="280"/>
      <c r="X293" s="280"/>
      <c r="Y293" s="280"/>
      <c r="Z293" s="281"/>
      <c r="AO293" s="223"/>
      <c r="AQ293" s="223"/>
      <c r="AR293" s="223"/>
      <c r="AV293" s="223"/>
      <c r="BB293" s="251"/>
      <c r="BC293" s="251"/>
      <c r="BD293" s="251"/>
      <c r="BE293" s="251"/>
      <c r="BF293" s="251"/>
      <c r="BG293" s="223"/>
      <c r="BH293" s="251"/>
      <c r="BI293" s="223"/>
      <c r="BJ293" s="223"/>
    </row>
    <row r="294" spans="1:62" s="217" customFormat="1" ht="25.5" customHeight="1">
      <c r="A294" s="218"/>
      <c r="B294" s="341">
        <v>129</v>
      </c>
      <c r="C294" s="339" t="s">
        <v>1651</v>
      </c>
      <c r="D294" s="311" t="s">
        <v>487</v>
      </c>
      <c r="E294" s="580" t="s">
        <v>488</v>
      </c>
      <c r="F294" s="581"/>
      <c r="G294" s="581"/>
      <c r="H294" s="582"/>
      <c r="I294" s="311" t="s">
        <v>1594</v>
      </c>
      <c r="J294" s="312">
        <v>2</v>
      </c>
      <c r="K294" s="583">
        <v>1917.1599999999999</v>
      </c>
      <c r="L294" s="584"/>
      <c r="M294" s="520">
        <f t="shared" si="5"/>
        <v>3834.3199999999997</v>
      </c>
      <c r="N294" s="521"/>
      <c r="O294" s="521"/>
      <c r="P294" s="522"/>
      <c r="Q294" s="277"/>
      <c r="R294" s="218"/>
      <c r="S294" s="278"/>
      <c r="T294" s="279" t="s">
        <v>1515</v>
      </c>
      <c r="W294" s="280">
        <v>0</v>
      </c>
      <c r="X294" s="280">
        <f>$W$294*$J$294</f>
        <v>0</v>
      </c>
      <c r="Y294" s="280">
        <v>0</v>
      </c>
      <c r="Z294" s="281">
        <f>$Y$294*$J$294</f>
        <v>0</v>
      </c>
      <c r="AO294" s="223" t="s">
        <v>1582</v>
      </c>
      <c r="AQ294" s="223" t="s">
        <v>1578</v>
      </c>
      <c r="AR294" s="223" t="s">
        <v>1536</v>
      </c>
      <c r="AV294" s="223" t="s">
        <v>1577</v>
      </c>
      <c r="BB294" s="251">
        <f>IF($T$294="základní",$M$294,0)</f>
        <v>3834.3199999999997</v>
      </c>
      <c r="BC294" s="251">
        <f>IF($T$294="snížená",$M$294,0)</f>
        <v>0</v>
      </c>
      <c r="BD294" s="251">
        <f>IF($T$294="zákl. přenesená",$M$294,0)</f>
        <v>0</v>
      </c>
      <c r="BE294" s="251">
        <f>IF($T$294="sníž. přenesená",$M$294,0)</f>
        <v>0</v>
      </c>
      <c r="BF294" s="251">
        <f>IF($T$294="nulová",$M$294,0)</f>
        <v>0</v>
      </c>
      <c r="BG294" s="223" t="s">
        <v>1501</v>
      </c>
      <c r="BH294" s="251">
        <f>ROUND($K$294*$J$294,2)</f>
        <v>3834.32</v>
      </c>
      <c r="BI294" s="223" t="s">
        <v>1582</v>
      </c>
      <c r="BJ294" s="223" t="s">
        <v>1772</v>
      </c>
    </row>
    <row r="295" spans="1:62" s="217" customFormat="1" ht="15.75" hidden="1" customHeight="1">
      <c r="A295" s="218"/>
      <c r="B295" s="275"/>
      <c r="C295" s="285" t="s">
        <v>1651</v>
      </c>
      <c r="D295" s="274"/>
      <c r="E295" s="510"/>
      <c r="F295" s="511"/>
      <c r="G295" s="511"/>
      <c r="H295" s="511"/>
      <c r="I295" s="275"/>
      <c r="J295" s="276"/>
      <c r="K295" s="573"/>
      <c r="L295" s="511"/>
      <c r="M295" s="528">
        <f>ROUND($K$295*$J$295,2)</f>
        <v>0</v>
      </c>
      <c r="N295" s="511"/>
      <c r="O295" s="511"/>
      <c r="P295" s="511"/>
      <c r="Q295" s="277" t="s">
        <v>1595</v>
      </c>
      <c r="R295" s="218"/>
      <c r="S295" s="278"/>
      <c r="T295" s="279" t="s">
        <v>1515</v>
      </c>
      <c r="W295" s="280">
        <v>1.1299999999999999E-3</v>
      </c>
      <c r="X295" s="280">
        <f>$W$295*$J$295</f>
        <v>0</v>
      </c>
      <c r="Y295" s="280">
        <v>0</v>
      </c>
      <c r="Z295" s="281">
        <f>$Y$295*$J$295</f>
        <v>0</v>
      </c>
      <c r="AO295" s="223" t="s">
        <v>1582</v>
      </c>
      <c r="AQ295" s="223" t="s">
        <v>1578</v>
      </c>
      <c r="AR295" s="223" t="s">
        <v>1536</v>
      </c>
      <c r="AV295" s="223" t="s">
        <v>1577</v>
      </c>
      <c r="BB295" s="251">
        <f>IF($T$295="základní",$M$295,0)</f>
        <v>0</v>
      </c>
      <c r="BC295" s="251">
        <f>IF($T$295="snížená",$M$295,0)</f>
        <v>0</v>
      </c>
      <c r="BD295" s="251">
        <f>IF($T$295="zákl. přenesená",$M$295,0)</f>
        <v>0</v>
      </c>
      <c r="BE295" s="251">
        <f>IF($T$295="sníž. přenesená",$M$295,0)</f>
        <v>0</v>
      </c>
      <c r="BF295" s="251">
        <f>IF($T$295="nulová",$M$295,0)</f>
        <v>0</v>
      </c>
      <c r="BG295" s="223" t="s">
        <v>1501</v>
      </c>
      <c r="BH295" s="251">
        <f>ROUND($K$295*$J$295,2)</f>
        <v>0</v>
      </c>
      <c r="BI295" s="223" t="s">
        <v>1582</v>
      </c>
      <c r="BJ295" s="223" t="s">
        <v>1780</v>
      </c>
    </row>
    <row r="296" spans="1:62" s="217" customFormat="1" ht="27" hidden="1" customHeight="1">
      <c r="A296" s="218"/>
      <c r="B296" s="275"/>
      <c r="C296" s="275"/>
      <c r="D296" s="274"/>
      <c r="E296" s="510"/>
      <c r="F296" s="511"/>
      <c r="G296" s="511"/>
      <c r="H296" s="511"/>
      <c r="I296" s="275"/>
      <c r="J296" s="276"/>
      <c r="K296" s="573"/>
      <c r="L296" s="511"/>
      <c r="M296" s="528">
        <f>ROUND($K$296*$J$296,2)</f>
        <v>0</v>
      </c>
      <c r="N296" s="511"/>
      <c r="O296" s="511"/>
      <c r="P296" s="511"/>
      <c r="Q296" s="277"/>
      <c r="R296" s="218"/>
      <c r="S296" s="278"/>
      <c r="T296" s="279" t="s">
        <v>1515</v>
      </c>
      <c r="W296" s="280">
        <v>1</v>
      </c>
      <c r="X296" s="280">
        <f>$W$296*$J$296</f>
        <v>0</v>
      </c>
      <c r="Y296" s="280">
        <v>0</v>
      </c>
      <c r="Z296" s="281">
        <f>$Y$296*$J$296</f>
        <v>0</v>
      </c>
      <c r="AO296" s="223" t="s">
        <v>1582</v>
      </c>
      <c r="AQ296" s="223" t="s">
        <v>1578</v>
      </c>
      <c r="AR296" s="223" t="s">
        <v>1536</v>
      </c>
      <c r="AV296" s="223" t="s">
        <v>1577</v>
      </c>
      <c r="BB296" s="251">
        <f>IF($T$296="základní",$M$296,0)</f>
        <v>0</v>
      </c>
      <c r="BC296" s="251">
        <f>IF($T$296="snížená",$M$296,0)</f>
        <v>0</v>
      </c>
      <c r="BD296" s="251">
        <f>IF($T$296="zákl. přenesená",$M$296,0)</f>
        <v>0</v>
      </c>
      <c r="BE296" s="251">
        <f>IF($T$296="sníž. přenesená",$M$296,0)</f>
        <v>0</v>
      </c>
      <c r="BF296" s="251">
        <f>IF($T$296="nulová",$M$296,0)</f>
        <v>0</v>
      </c>
      <c r="BG296" s="223" t="s">
        <v>1501</v>
      </c>
      <c r="BH296" s="251">
        <f>ROUND($K$296*$J$296,2)</f>
        <v>0</v>
      </c>
      <c r="BI296" s="223" t="s">
        <v>1582</v>
      </c>
      <c r="BJ296" s="223" t="s">
        <v>1788</v>
      </c>
    </row>
    <row r="297" spans="1:62" s="217" customFormat="1" ht="27" hidden="1" customHeight="1">
      <c r="A297" s="218"/>
      <c r="B297" s="275"/>
      <c r="C297" s="275"/>
      <c r="D297" s="274"/>
      <c r="E297" s="510"/>
      <c r="F297" s="511"/>
      <c r="G297" s="511"/>
      <c r="H297" s="511"/>
      <c r="I297" s="275"/>
      <c r="J297" s="276"/>
      <c r="K297" s="573"/>
      <c r="L297" s="511"/>
      <c r="M297" s="528">
        <f>ROUND($K$297*$J$297,2)</f>
        <v>0</v>
      </c>
      <c r="N297" s="511"/>
      <c r="O297" s="511"/>
      <c r="P297" s="511"/>
      <c r="Q297" s="277" t="s">
        <v>1595</v>
      </c>
      <c r="R297" s="218"/>
      <c r="S297" s="278"/>
      <c r="T297" s="279" t="s">
        <v>1515</v>
      </c>
      <c r="W297" s="280">
        <v>0</v>
      </c>
      <c r="X297" s="280">
        <f>$W$297*$J$297</f>
        <v>0</v>
      </c>
      <c r="Y297" s="280">
        <v>0</v>
      </c>
      <c r="Z297" s="281">
        <f>$Y$297*$J$297</f>
        <v>0</v>
      </c>
      <c r="AO297" s="223" t="s">
        <v>1582</v>
      </c>
      <c r="AQ297" s="223" t="s">
        <v>1578</v>
      </c>
      <c r="AR297" s="223" t="s">
        <v>1536</v>
      </c>
      <c r="AV297" s="223" t="s">
        <v>1577</v>
      </c>
      <c r="BB297" s="251">
        <f>IF($T$297="základní",$M$297,0)</f>
        <v>0</v>
      </c>
      <c r="BC297" s="251">
        <f>IF($T$297="snížená",$M$297,0)</f>
        <v>0</v>
      </c>
      <c r="BD297" s="251">
        <f>IF($T$297="zákl. přenesená",$M$297,0)</f>
        <v>0</v>
      </c>
      <c r="BE297" s="251">
        <f>IF($T$297="sníž. přenesená",$M$297,0)</f>
        <v>0</v>
      </c>
      <c r="BF297" s="251">
        <f>IF($T$297="nulová",$M$297,0)</f>
        <v>0</v>
      </c>
      <c r="BG297" s="223" t="s">
        <v>1501</v>
      </c>
      <c r="BH297" s="251">
        <f>ROUND($K$297*$J$297,2)</f>
        <v>0</v>
      </c>
      <c r="BI297" s="223" t="s">
        <v>1582</v>
      </c>
      <c r="BJ297" s="223" t="s">
        <v>1791</v>
      </c>
    </row>
    <row r="298" spans="1:62" s="265" customFormat="1" ht="30.75" hidden="1" customHeight="1">
      <c r="A298" s="264"/>
      <c r="C298" s="272" t="s">
        <v>323</v>
      </c>
      <c r="M298" s="571">
        <f>$BH$298</f>
        <v>0</v>
      </c>
      <c r="N298" s="572"/>
      <c r="O298" s="572"/>
      <c r="P298" s="572"/>
      <c r="R298" s="264"/>
      <c r="S298" s="267"/>
      <c r="V298" s="268">
        <f>SUM($V$299:$V$318)</f>
        <v>0</v>
      </c>
      <c r="X298" s="268">
        <f>SUM($X$299:$X$318)</f>
        <v>7.2550000000000003E-2</v>
      </c>
      <c r="Z298" s="269">
        <f>SUM($Z$299:$Z$318)</f>
        <v>0</v>
      </c>
      <c r="AO298" s="270" t="s">
        <v>1536</v>
      </c>
      <c r="AQ298" s="270" t="s">
        <v>1530</v>
      </c>
      <c r="AR298" s="270" t="s">
        <v>1501</v>
      </c>
      <c r="AV298" s="270" t="s">
        <v>1577</v>
      </c>
      <c r="BH298" s="271">
        <f>SUM($BH$299:$BH$318)</f>
        <v>0</v>
      </c>
    </row>
    <row r="299" spans="1:62" s="217" customFormat="1" ht="15.75" hidden="1" customHeight="1">
      <c r="A299" s="218"/>
      <c r="B299" s="275">
        <v>1</v>
      </c>
      <c r="C299" s="275" t="s">
        <v>1651</v>
      </c>
      <c r="D299" s="274" t="s">
        <v>1317</v>
      </c>
      <c r="E299" s="510" t="s">
        <v>1318</v>
      </c>
      <c r="F299" s="511"/>
      <c r="G299" s="511"/>
      <c r="H299" s="511"/>
      <c r="I299" s="275" t="s">
        <v>1594</v>
      </c>
      <c r="J299" s="276">
        <v>1</v>
      </c>
      <c r="K299" s="573"/>
      <c r="L299" s="511"/>
      <c r="M299" s="528">
        <f>ROUND($K$299*$J$299,2)</f>
        <v>0</v>
      </c>
      <c r="N299" s="511"/>
      <c r="O299" s="511"/>
      <c r="P299" s="511"/>
      <c r="Q299" s="277"/>
      <c r="R299" s="218"/>
      <c r="S299" s="278"/>
      <c r="T299" s="279" t="s">
        <v>1515</v>
      </c>
      <c r="W299" s="280">
        <v>1.48E-3</v>
      </c>
      <c r="X299" s="280">
        <f>$W$299*$J$299</f>
        <v>1.48E-3</v>
      </c>
      <c r="Y299" s="280">
        <v>0</v>
      </c>
      <c r="Z299" s="281">
        <f>$Y$299*$J$299</f>
        <v>0</v>
      </c>
      <c r="AO299" s="223" t="s">
        <v>1582</v>
      </c>
      <c r="AQ299" s="223" t="s">
        <v>1578</v>
      </c>
      <c r="AR299" s="223" t="s">
        <v>1536</v>
      </c>
      <c r="AV299" s="223" t="s">
        <v>1577</v>
      </c>
      <c r="BB299" s="251">
        <f>IF($T$299="základní",$M$299,0)</f>
        <v>0</v>
      </c>
      <c r="BC299" s="251">
        <f>IF($T$299="snížená",$M$299,0)</f>
        <v>0</v>
      </c>
      <c r="BD299" s="251">
        <f>IF($T$299="zákl. přenesená",$M$299,0)</f>
        <v>0</v>
      </c>
      <c r="BE299" s="251">
        <f>IF($T$299="sníž. přenesená",$M$299,0)</f>
        <v>0</v>
      </c>
      <c r="BF299" s="251">
        <f>IF($T$299="nulová",$M$299,0)</f>
        <v>0</v>
      </c>
      <c r="BG299" s="223" t="s">
        <v>1501</v>
      </c>
      <c r="BH299" s="251">
        <f>ROUND($K$299*$J$299,2)</f>
        <v>0</v>
      </c>
      <c r="BI299" s="223" t="s">
        <v>1582</v>
      </c>
      <c r="BJ299" s="223" t="s">
        <v>1794</v>
      </c>
    </row>
    <row r="300" spans="1:62" s="217" customFormat="1" ht="16.5" hidden="1" customHeight="1">
      <c r="A300" s="218"/>
      <c r="B300" s="275">
        <v>2</v>
      </c>
      <c r="C300" s="275" t="s">
        <v>1651</v>
      </c>
      <c r="D300" s="274" t="s">
        <v>334</v>
      </c>
      <c r="E300" s="510" t="s">
        <v>1319</v>
      </c>
      <c r="F300" s="529"/>
      <c r="G300" s="529"/>
      <c r="H300" s="529"/>
      <c r="I300" s="275" t="s">
        <v>1594</v>
      </c>
      <c r="J300" s="276">
        <v>1</v>
      </c>
      <c r="K300" s="573"/>
      <c r="L300" s="511"/>
      <c r="M300" s="528">
        <f>ROUND($K$300*$J$300,2)</f>
        <v>0</v>
      </c>
      <c r="N300" s="511"/>
      <c r="O300" s="511"/>
      <c r="P300" s="511"/>
      <c r="Q300" s="277"/>
      <c r="R300" s="218"/>
      <c r="S300" s="278"/>
      <c r="T300" s="279" t="s">
        <v>1515</v>
      </c>
      <c r="W300" s="280">
        <v>3.7299999999999998E-3</v>
      </c>
      <c r="X300" s="280">
        <f>$W$300*$J$300</f>
        <v>3.7299999999999998E-3</v>
      </c>
      <c r="Y300" s="280">
        <v>0</v>
      </c>
      <c r="Z300" s="281">
        <f>$Y$300*$J$300</f>
        <v>0</v>
      </c>
      <c r="AO300" s="223" t="s">
        <v>1582</v>
      </c>
      <c r="AQ300" s="223" t="s">
        <v>1578</v>
      </c>
      <c r="AR300" s="223" t="s">
        <v>1536</v>
      </c>
      <c r="AV300" s="223" t="s">
        <v>1577</v>
      </c>
      <c r="BB300" s="251">
        <f>IF($T$300="základní",$M$300,0)</f>
        <v>0</v>
      </c>
      <c r="BC300" s="251">
        <f>IF($T$300="snížená",$M$300,0)</f>
        <v>0</v>
      </c>
      <c r="BD300" s="251">
        <f>IF($T$300="zákl. přenesená",$M$300,0)</f>
        <v>0</v>
      </c>
      <c r="BE300" s="251">
        <f>IF($T$300="sníž. přenesená",$M$300,0)</f>
        <v>0</v>
      </c>
      <c r="BF300" s="251">
        <f>IF($T$300="nulová",$M$300,0)</f>
        <v>0</v>
      </c>
      <c r="BG300" s="223" t="s">
        <v>1501</v>
      </c>
      <c r="BH300" s="251">
        <f>ROUND($K$300*$J$300,2)</f>
        <v>0</v>
      </c>
      <c r="BI300" s="223" t="s">
        <v>1582</v>
      </c>
      <c r="BJ300" s="223" t="s">
        <v>1806</v>
      </c>
    </row>
    <row r="301" spans="1:62" s="217" customFormat="1" ht="14.25" hidden="1" customHeight="1">
      <c r="A301" s="218"/>
      <c r="B301" s="275">
        <v>3</v>
      </c>
      <c r="C301" s="275" t="s">
        <v>1651</v>
      </c>
      <c r="D301" s="274" t="s">
        <v>1320</v>
      </c>
      <c r="E301" s="510" t="s">
        <v>1321</v>
      </c>
      <c r="F301" s="529"/>
      <c r="G301" s="529"/>
      <c r="H301" s="529"/>
      <c r="I301" s="275" t="s">
        <v>1594</v>
      </c>
      <c r="J301" s="276">
        <v>1</v>
      </c>
      <c r="K301" s="573"/>
      <c r="L301" s="511"/>
      <c r="M301" s="528">
        <f>ROUND($K$301*$J$301,2)</f>
        <v>0</v>
      </c>
      <c r="N301" s="511"/>
      <c r="O301" s="511"/>
      <c r="P301" s="511"/>
      <c r="Q301" s="277"/>
      <c r="R301" s="218"/>
      <c r="S301" s="278"/>
      <c r="T301" s="279" t="s">
        <v>1515</v>
      </c>
      <c r="W301" s="280">
        <v>4.3600000000000002E-3</v>
      </c>
      <c r="X301" s="280">
        <f>$W$301*$J$301</f>
        <v>4.3600000000000002E-3</v>
      </c>
      <c r="Y301" s="280">
        <v>0</v>
      </c>
      <c r="Z301" s="281">
        <f>$Y$301*$J$301</f>
        <v>0</v>
      </c>
      <c r="AO301" s="223" t="s">
        <v>1582</v>
      </c>
      <c r="AQ301" s="223" t="s">
        <v>1578</v>
      </c>
      <c r="AR301" s="223" t="s">
        <v>1536</v>
      </c>
      <c r="AV301" s="223" t="s">
        <v>1577</v>
      </c>
      <c r="BB301" s="251">
        <f>IF($T$301="základní",$M$301,0)</f>
        <v>0</v>
      </c>
      <c r="BC301" s="251">
        <f>IF($T$301="snížená",$M$301,0)</f>
        <v>0</v>
      </c>
      <c r="BD301" s="251">
        <f>IF($T$301="zákl. přenesená",$M$301,0)</f>
        <v>0</v>
      </c>
      <c r="BE301" s="251">
        <f>IF($T$301="sníž. přenesená",$M$301,0)</f>
        <v>0</v>
      </c>
      <c r="BF301" s="251">
        <f>IF($T$301="nulová",$M$301,0)</f>
        <v>0</v>
      </c>
      <c r="BG301" s="223" t="s">
        <v>1501</v>
      </c>
      <c r="BH301" s="251">
        <f>ROUND($K$301*$J$301,2)</f>
        <v>0</v>
      </c>
      <c r="BI301" s="223" t="s">
        <v>1582</v>
      </c>
      <c r="BJ301" s="223" t="s">
        <v>286</v>
      </c>
    </row>
    <row r="302" spans="1:62" s="217" customFormat="1" ht="14.25" hidden="1" customHeight="1">
      <c r="A302" s="218"/>
      <c r="B302" s="275">
        <v>4</v>
      </c>
      <c r="C302" s="275" t="s">
        <v>1651</v>
      </c>
      <c r="D302" s="274" t="s">
        <v>1322</v>
      </c>
      <c r="E302" s="530" t="s">
        <v>1323</v>
      </c>
      <c r="F302" s="495"/>
      <c r="G302" s="495"/>
      <c r="H302" s="496"/>
      <c r="I302" s="275" t="s">
        <v>1648</v>
      </c>
      <c r="J302" s="276">
        <v>15</v>
      </c>
      <c r="K302" s="578"/>
      <c r="L302" s="579"/>
      <c r="M302" s="528">
        <f t="shared" ref="M302:M311" si="6">ROUND($K$301*$J$301,2)</f>
        <v>0</v>
      </c>
      <c r="N302" s="511"/>
      <c r="O302" s="511"/>
      <c r="P302" s="511"/>
      <c r="Q302" s="277"/>
      <c r="R302" s="218"/>
      <c r="S302" s="278"/>
      <c r="T302" s="279"/>
      <c r="W302" s="280"/>
      <c r="X302" s="280"/>
      <c r="Y302" s="280"/>
      <c r="Z302" s="281"/>
      <c r="AO302" s="223"/>
      <c r="AQ302" s="223"/>
      <c r="AR302" s="223"/>
      <c r="AV302" s="223"/>
      <c r="BB302" s="251"/>
      <c r="BC302" s="251"/>
      <c r="BD302" s="251"/>
      <c r="BE302" s="251"/>
      <c r="BF302" s="251"/>
      <c r="BG302" s="223"/>
      <c r="BH302" s="251"/>
      <c r="BI302" s="223"/>
      <c r="BJ302" s="223"/>
    </row>
    <row r="303" spans="1:62" s="217" customFormat="1" ht="14.25" hidden="1" customHeight="1">
      <c r="A303" s="218"/>
      <c r="B303" s="275">
        <v>5</v>
      </c>
      <c r="C303" s="275" t="s">
        <v>1651</v>
      </c>
      <c r="D303" s="274" t="s">
        <v>1223</v>
      </c>
      <c r="E303" s="530" t="s">
        <v>1324</v>
      </c>
      <c r="F303" s="495"/>
      <c r="G303" s="495"/>
      <c r="H303" s="496"/>
      <c r="I303" s="275" t="s">
        <v>1648</v>
      </c>
      <c r="J303" s="276">
        <v>10</v>
      </c>
      <c r="K303" s="578"/>
      <c r="L303" s="579"/>
      <c r="M303" s="528">
        <f t="shared" si="6"/>
        <v>0</v>
      </c>
      <c r="N303" s="511"/>
      <c r="O303" s="511"/>
      <c r="P303" s="511"/>
      <c r="Q303" s="277"/>
      <c r="R303" s="218"/>
      <c r="S303" s="278"/>
      <c r="T303" s="279"/>
      <c r="W303" s="280"/>
      <c r="X303" s="280"/>
      <c r="Y303" s="280"/>
      <c r="Z303" s="281"/>
      <c r="AO303" s="223"/>
      <c r="AQ303" s="223"/>
      <c r="AR303" s="223"/>
      <c r="AV303" s="223"/>
      <c r="BB303" s="251"/>
      <c r="BC303" s="251"/>
      <c r="BD303" s="251"/>
      <c r="BE303" s="251"/>
      <c r="BF303" s="251"/>
      <c r="BG303" s="223"/>
      <c r="BH303" s="251"/>
      <c r="BI303" s="223"/>
      <c r="BJ303" s="223"/>
    </row>
    <row r="304" spans="1:62" s="217" customFormat="1" ht="14.25" hidden="1" customHeight="1">
      <c r="A304" s="218"/>
      <c r="B304" s="275">
        <v>6</v>
      </c>
      <c r="C304" s="275" t="s">
        <v>1651</v>
      </c>
      <c r="D304" s="274" t="s">
        <v>1235</v>
      </c>
      <c r="E304" s="530" t="s">
        <v>1325</v>
      </c>
      <c r="F304" s="495"/>
      <c r="G304" s="495"/>
      <c r="H304" s="496"/>
      <c r="I304" s="275" t="s">
        <v>1648</v>
      </c>
      <c r="J304" s="276">
        <v>10</v>
      </c>
      <c r="K304" s="286"/>
      <c r="L304" s="287"/>
      <c r="M304" s="528">
        <f t="shared" si="6"/>
        <v>0</v>
      </c>
      <c r="N304" s="511"/>
      <c r="O304" s="511"/>
      <c r="P304" s="511"/>
      <c r="Q304" s="277"/>
      <c r="R304" s="218"/>
      <c r="S304" s="278"/>
      <c r="T304" s="279"/>
      <c r="W304" s="280"/>
      <c r="X304" s="280"/>
      <c r="Y304" s="280"/>
      <c r="Z304" s="281"/>
      <c r="AO304" s="223"/>
      <c r="AQ304" s="223"/>
      <c r="AR304" s="223"/>
      <c r="AV304" s="223"/>
      <c r="BB304" s="251"/>
      <c r="BC304" s="251"/>
      <c r="BD304" s="251"/>
      <c r="BE304" s="251"/>
      <c r="BF304" s="251"/>
      <c r="BG304" s="223"/>
      <c r="BH304" s="251"/>
      <c r="BI304" s="223"/>
      <c r="BJ304" s="223"/>
    </row>
    <row r="305" spans="1:62" s="217" customFormat="1" ht="14.25" hidden="1" customHeight="1">
      <c r="A305" s="218"/>
      <c r="B305" s="275">
        <v>7</v>
      </c>
      <c r="C305" s="275" t="s">
        <v>1651</v>
      </c>
      <c r="D305" s="274" t="s">
        <v>1243</v>
      </c>
      <c r="E305" s="530" t="s">
        <v>1326</v>
      </c>
      <c r="F305" s="495"/>
      <c r="G305" s="495"/>
      <c r="H305" s="496"/>
      <c r="I305" s="275" t="s">
        <v>1648</v>
      </c>
      <c r="J305" s="276">
        <v>12</v>
      </c>
      <c r="K305" s="286"/>
      <c r="L305" s="287"/>
      <c r="M305" s="528">
        <f t="shared" si="6"/>
        <v>0</v>
      </c>
      <c r="N305" s="511"/>
      <c r="O305" s="511"/>
      <c r="P305" s="511"/>
      <c r="Q305" s="277"/>
      <c r="R305" s="218"/>
      <c r="S305" s="278"/>
      <c r="T305" s="279"/>
      <c r="W305" s="280"/>
      <c r="X305" s="280"/>
      <c r="Y305" s="280"/>
      <c r="Z305" s="281"/>
      <c r="AO305" s="223"/>
      <c r="AQ305" s="223"/>
      <c r="AR305" s="223"/>
      <c r="AV305" s="223"/>
      <c r="BB305" s="251"/>
      <c r="BC305" s="251"/>
      <c r="BD305" s="251"/>
      <c r="BE305" s="251"/>
      <c r="BF305" s="251"/>
      <c r="BG305" s="223"/>
      <c r="BH305" s="251"/>
      <c r="BI305" s="223"/>
      <c r="BJ305" s="223"/>
    </row>
    <row r="306" spans="1:62" s="217" customFormat="1" ht="14.25" hidden="1" customHeight="1">
      <c r="A306" s="218"/>
      <c r="B306" s="275">
        <v>8</v>
      </c>
      <c r="C306" s="275" t="s">
        <v>1651</v>
      </c>
      <c r="D306" s="274" t="s">
        <v>1254</v>
      </c>
      <c r="E306" s="530" t="s">
        <v>1327</v>
      </c>
      <c r="F306" s="495"/>
      <c r="G306" s="495"/>
      <c r="H306" s="496"/>
      <c r="I306" s="275" t="s">
        <v>1648</v>
      </c>
      <c r="J306" s="276">
        <v>10</v>
      </c>
      <c r="K306" s="286"/>
      <c r="L306" s="287"/>
      <c r="M306" s="528">
        <f t="shared" si="6"/>
        <v>0</v>
      </c>
      <c r="N306" s="511"/>
      <c r="O306" s="511"/>
      <c r="P306" s="511"/>
      <c r="Q306" s="277"/>
      <c r="R306" s="218"/>
      <c r="S306" s="278"/>
      <c r="T306" s="279"/>
      <c r="W306" s="280"/>
      <c r="X306" s="280"/>
      <c r="Y306" s="280"/>
      <c r="Z306" s="281"/>
      <c r="AO306" s="223"/>
      <c r="AQ306" s="223"/>
      <c r="AR306" s="223"/>
      <c r="AV306" s="223"/>
      <c r="BB306" s="251"/>
      <c r="BC306" s="251"/>
      <c r="BD306" s="251"/>
      <c r="BE306" s="251"/>
      <c r="BF306" s="251"/>
      <c r="BG306" s="223"/>
      <c r="BH306" s="251"/>
      <c r="BI306" s="223"/>
      <c r="BJ306" s="223"/>
    </row>
    <row r="307" spans="1:62" s="217" customFormat="1" ht="14.25" hidden="1" customHeight="1">
      <c r="A307" s="218"/>
      <c r="B307" s="275">
        <v>9</v>
      </c>
      <c r="C307" s="275" t="s">
        <v>1651</v>
      </c>
      <c r="D307" s="274" t="s">
        <v>1261</v>
      </c>
      <c r="E307" s="530" t="s">
        <v>1328</v>
      </c>
      <c r="F307" s="495"/>
      <c r="G307" s="495"/>
      <c r="H307" s="496"/>
      <c r="I307" s="275" t="s">
        <v>1648</v>
      </c>
      <c r="J307" s="276">
        <v>30</v>
      </c>
      <c r="K307" s="286"/>
      <c r="L307" s="287"/>
      <c r="M307" s="528">
        <f t="shared" si="6"/>
        <v>0</v>
      </c>
      <c r="N307" s="511"/>
      <c r="O307" s="511"/>
      <c r="P307" s="511"/>
      <c r="Q307" s="277"/>
      <c r="R307" s="218"/>
      <c r="S307" s="278"/>
      <c r="T307" s="279"/>
      <c r="W307" s="280"/>
      <c r="X307" s="280"/>
      <c r="Y307" s="280"/>
      <c r="Z307" s="281"/>
      <c r="AO307" s="223"/>
      <c r="AQ307" s="223"/>
      <c r="AR307" s="223"/>
      <c r="AV307" s="223"/>
      <c r="BB307" s="251"/>
      <c r="BC307" s="251"/>
      <c r="BD307" s="251"/>
      <c r="BE307" s="251"/>
      <c r="BF307" s="251"/>
      <c r="BG307" s="223"/>
      <c r="BH307" s="251"/>
      <c r="BI307" s="223"/>
      <c r="BJ307" s="223"/>
    </row>
    <row r="308" spans="1:62" s="217" customFormat="1" ht="14.25" hidden="1" customHeight="1">
      <c r="A308" s="218"/>
      <c r="B308" s="275">
        <v>10</v>
      </c>
      <c r="C308" s="275" t="s">
        <v>1651</v>
      </c>
      <c r="D308" s="274" t="s">
        <v>1265</v>
      </c>
      <c r="E308" s="530" t="s">
        <v>1329</v>
      </c>
      <c r="F308" s="495"/>
      <c r="G308" s="495"/>
      <c r="H308" s="496"/>
      <c r="I308" s="275" t="s">
        <v>1648</v>
      </c>
      <c r="J308" s="276">
        <v>40</v>
      </c>
      <c r="K308" s="286"/>
      <c r="L308" s="287"/>
      <c r="M308" s="528">
        <f t="shared" si="6"/>
        <v>0</v>
      </c>
      <c r="N308" s="511"/>
      <c r="O308" s="511"/>
      <c r="P308" s="511"/>
      <c r="Q308" s="277"/>
      <c r="R308" s="218"/>
      <c r="S308" s="278"/>
      <c r="T308" s="279"/>
      <c r="W308" s="280"/>
      <c r="X308" s="280"/>
      <c r="Y308" s="280"/>
      <c r="Z308" s="281"/>
      <c r="AO308" s="223"/>
      <c r="AQ308" s="223"/>
      <c r="AR308" s="223"/>
      <c r="AV308" s="223"/>
      <c r="BB308" s="251"/>
      <c r="BC308" s="251"/>
      <c r="BD308" s="251"/>
      <c r="BE308" s="251"/>
      <c r="BF308" s="251"/>
      <c r="BG308" s="223"/>
      <c r="BH308" s="251"/>
      <c r="BI308" s="223"/>
      <c r="BJ308" s="223"/>
    </row>
    <row r="309" spans="1:62" s="217" customFormat="1" ht="14.25" hidden="1" customHeight="1">
      <c r="A309" s="218"/>
      <c r="B309" s="275">
        <v>11</v>
      </c>
      <c r="C309" s="275" t="s">
        <v>1651</v>
      </c>
      <c r="D309" s="274" t="s">
        <v>1269</v>
      </c>
      <c r="E309" s="530" t="s">
        <v>1330</v>
      </c>
      <c r="F309" s="495"/>
      <c r="G309" s="495"/>
      <c r="H309" s="496"/>
      <c r="I309" s="275" t="s">
        <v>1648</v>
      </c>
      <c r="J309" s="276">
        <v>20</v>
      </c>
      <c r="K309" s="578"/>
      <c r="L309" s="579"/>
      <c r="M309" s="528">
        <f t="shared" si="6"/>
        <v>0</v>
      </c>
      <c r="N309" s="511"/>
      <c r="O309" s="511"/>
      <c r="P309" s="511"/>
      <c r="Q309" s="277"/>
      <c r="R309" s="218"/>
      <c r="S309" s="278"/>
      <c r="T309" s="279"/>
      <c r="W309" s="280"/>
      <c r="X309" s="280"/>
      <c r="Y309" s="280"/>
      <c r="Z309" s="281"/>
      <c r="AO309" s="223"/>
      <c r="AQ309" s="223"/>
      <c r="AR309" s="223"/>
      <c r="AV309" s="223"/>
      <c r="BB309" s="251"/>
      <c r="BC309" s="251"/>
      <c r="BD309" s="251"/>
      <c r="BE309" s="251"/>
      <c r="BF309" s="251"/>
      <c r="BG309" s="223"/>
      <c r="BH309" s="251"/>
      <c r="BI309" s="223"/>
      <c r="BJ309" s="223"/>
    </row>
    <row r="310" spans="1:62" s="217" customFormat="1" ht="14.25" hidden="1" customHeight="1">
      <c r="A310" s="218"/>
      <c r="B310" s="275">
        <v>12</v>
      </c>
      <c r="C310" s="275" t="s">
        <v>1651</v>
      </c>
      <c r="D310" s="274" t="s">
        <v>1277</v>
      </c>
      <c r="E310" s="530" t="s">
        <v>1331</v>
      </c>
      <c r="F310" s="495"/>
      <c r="G310" s="495"/>
      <c r="H310" s="496"/>
      <c r="I310" s="275" t="s">
        <v>1648</v>
      </c>
      <c r="J310" s="276">
        <v>10</v>
      </c>
      <c r="K310" s="578"/>
      <c r="L310" s="579"/>
      <c r="M310" s="528">
        <f t="shared" si="6"/>
        <v>0</v>
      </c>
      <c r="N310" s="511"/>
      <c r="O310" s="511"/>
      <c r="P310" s="511"/>
      <c r="Q310" s="277"/>
      <c r="R310" s="218"/>
      <c r="S310" s="278"/>
      <c r="T310" s="279"/>
      <c r="W310" s="280"/>
      <c r="X310" s="280"/>
      <c r="Y310" s="280"/>
      <c r="Z310" s="281"/>
      <c r="AO310" s="223"/>
      <c r="AQ310" s="223"/>
      <c r="AR310" s="223"/>
      <c r="AV310" s="223"/>
      <c r="BB310" s="251"/>
      <c r="BC310" s="251"/>
      <c r="BD310" s="251"/>
      <c r="BE310" s="251"/>
      <c r="BF310" s="251"/>
      <c r="BG310" s="223"/>
      <c r="BH310" s="251"/>
      <c r="BI310" s="223"/>
      <c r="BJ310" s="223"/>
    </row>
    <row r="311" spans="1:62" s="217" customFormat="1" ht="14.25" hidden="1" customHeight="1">
      <c r="A311" s="218"/>
      <c r="B311" s="275">
        <v>13</v>
      </c>
      <c r="C311" s="275" t="s">
        <v>1651</v>
      </c>
      <c r="D311" s="274" t="s">
        <v>1281</v>
      </c>
      <c r="E311" s="530" t="s">
        <v>1332</v>
      </c>
      <c r="F311" s="495"/>
      <c r="G311" s="495"/>
      <c r="H311" s="496"/>
      <c r="I311" s="275" t="s">
        <v>1594</v>
      </c>
      <c r="J311" s="276">
        <v>1</v>
      </c>
      <c r="K311" s="578"/>
      <c r="L311" s="579"/>
      <c r="M311" s="528">
        <f t="shared" si="6"/>
        <v>0</v>
      </c>
      <c r="N311" s="511"/>
      <c r="O311" s="511"/>
      <c r="P311" s="511"/>
      <c r="Q311" s="277"/>
      <c r="R311" s="218"/>
      <c r="S311" s="278"/>
      <c r="T311" s="279"/>
      <c r="W311" s="280"/>
      <c r="X311" s="280"/>
      <c r="Y311" s="280"/>
      <c r="Z311" s="281"/>
      <c r="AO311" s="223"/>
      <c r="AQ311" s="223"/>
      <c r="AR311" s="223"/>
      <c r="AV311" s="223"/>
      <c r="BB311" s="251"/>
      <c r="BC311" s="251"/>
      <c r="BD311" s="251"/>
      <c r="BE311" s="251"/>
      <c r="BF311" s="251"/>
      <c r="BG311" s="223"/>
      <c r="BH311" s="251"/>
      <c r="BI311" s="223"/>
      <c r="BJ311" s="223"/>
    </row>
    <row r="312" spans="1:62" s="217" customFormat="1" ht="16.5" hidden="1" customHeight="1">
      <c r="A312" s="218"/>
      <c r="B312" s="275">
        <v>14</v>
      </c>
      <c r="C312" s="275" t="s">
        <v>1651</v>
      </c>
      <c r="D312" s="274" t="s">
        <v>1333</v>
      </c>
      <c r="E312" s="530" t="s">
        <v>1334</v>
      </c>
      <c r="F312" s="495"/>
      <c r="G312" s="495"/>
      <c r="H312" s="496"/>
      <c r="I312" s="275" t="s">
        <v>1594</v>
      </c>
      <c r="J312" s="276">
        <v>2</v>
      </c>
      <c r="K312" s="573"/>
      <c r="L312" s="511"/>
      <c r="M312" s="528">
        <f>ROUND($K$312*$J$312,2)</f>
        <v>0</v>
      </c>
      <c r="N312" s="511"/>
      <c r="O312" s="511"/>
      <c r="P312" s="511"/>
      <c r="Q312" s="277"/>
      <c r="R312" s="218"/>
      <c r="S312" s="278"/>
      <c r="T312" s="279" t="s">
        <v>1515</v>
      </c>
      <c r="W312" s="280">
        <v>1.14E-3</v>
      </c>
      <c r="X312" s="280">
        <f>$W$312*$J$312</f>
        <v>2.2799999999999999E-3</v>
      </c>
      <c r="Y312" s="280">
        <v>0</v>
      </c>
      <c r="Z312" s="281">
        <f>$Y$312*$J$312</f>
        <v>0</v>
      </c>
      <c r="AO312" s="223" t="s">
        <v>1582</v>
      </c>
      <c r="AQ312" s="223" t="s">
        <v>1578</v>
      </c>
      <c r="AR312" s="223" t="s">
        <v>1536</v>
      </c>
      <c r="AV312" s="223" t="s">
        <v>1577</v>
      </c>
      <c r="BB312" s="251">
        <f>IF($T$312="základní",$M$312,0)</f>
        <v>0</v>
      </c>
      <c r="BC312" s="251">
        <f>IF($T$312="snížená",$M$312,0)</f>
        <v>0</v>
      </c>
      <c r="BD312" s="251">
        <f>IF($T$312="zákl. přenesená",$M$312,0)</f>
        <v>0</v>
      </c>
      <c r="BE312" s="251">
        <f>IF($T$312="sníž. přenesená",$M$312,0)</f>
        <v>0</v>
      </c>
      <c r="BF312" s="251">
        <f>IF($T$312="nulová",$M$312,0)</f>
        <v>0</v>
      </c>
      <c r="BG312" s="223" t="s">
        <v>1501</v>
      </c>
      <c r="BH312" s="251">
        <f>ROUND($K$312*$J$312,2)</f>
        <v>0</v>
      </c>
      <c r="BI312" s="223" t="s">
        <v>1582</v>
      </c>
      <c r="BJ312" s="223" t="s">
        <v>1838</v>
      </c>
    </row>
    <row r="313" spans="1:62" s="217" customFormat="1" ht="15.75" hidden="1" customHeight="1">
      <c r="A313" s="218"/>
      <c r="B313" s="275">
        <v>15</v>
      </c>
      <c r="C313" s="275" t="s">
        <v>1651</v>
      </c>
      <c r="D313" s="274" t="s">
        <v>1291</v>
      </c>
      <c r="E313" s="530" t="s">
        <v>1335</v>
      </c>
      <c r="F313" s="495"/>
      <c r="G313" s="495"/>
      <c r="H313" s="496"/>
      <c r="I313" s="275" t="s">
        <v>1648</v>
      </c>
      <c r="J313" s="276">
        <v>20</v>
      </c>
      <c r="K313" s="573"/>
      <c r="L313" s="511"/>
      <c r="M313" s="528">
        <f>ROUND($K$313*$J$313,2)</f>
        <v>0</v>
      </c>
      <c r="N313" s="511"/>
      <c r="O313" s="511"/>
      <c r="P313" s="511"/>
      <c r="Q313" s="277"/>
      <c r="R313" s="218"/>
      <c r="S313" s="278"/>
      <c r="T313" s="279" t="s">
        <v>1515</v>
      </c>
      <c r="W313" s="280">
        <v>1.49E-3</v>
      </c>
      <c r="X313" s="280">
        <f>$W$313*$J$313</f>
        <v>2.98E-2</v>
      </c>
      <c r="Y313" s="280">
        <v>0</v>
      </c>
      <c r="Z313" s="281">
        <f>$Y$313*$J$313</f>
        <v>0</v>
      </c>
      <c r="AO313" s="223" t="s">
        <v>1582</v>
      </c>
      <c r="AQ313" s="223" t="s">
        <v>1578</v>
      </c>
      <c r="AR313" s="223" t="s">
        <v>1536</v>
      </c>
      <c r="AV313" s="223" t="s">
        <v>1577</v>
      </c>
      <c r="BB313" s="251">
        <f>IF($T$313="základní",$M$313,0)</f>
        <v>0</v>
      </c>
      <c r="BC313" s="251">
        <f>IF($T$313="snížená",$M$313,0)</f>
        <v>0</v>
      </c>
      <c r="BD313" s="251">
        <f>IF($T$313="zákl. přenesená",$M$313,0)</f>
        <v>0</v>
      </c>
      <c r="BE313" s="251">
        <f>IF($T$313="sníž. přenesená",$M$313,0)</f>
        <v>0</v>
      </c>
      <c r="BF313" s="251">
        <f>IF($T$313="nulová",$M$313,0)</f>
        <v>0</v>
      </c>
      <c r="BG313" s="223" t="s">
        <v>1501</v>
      </c>
      <c r="BH313" s="251">
        <f>ROUND($K$313*$J$313,2)</f>
        <v>0</v>
      </c>
      <c r="BI313" s="223" t="s">
        <v>1582</v>
      </c>
      <c r="BJ313" s="223" t="s">
        <v>290</v>
      </c>
    </row>
    <row r="314" spans="1:62" s="217" customFormat="1" ht="18" hidden="1" customHeight="1">
      <c r="A314" s="218"/>
      <c r="B314" s="275">
        <v>16</v>
      </c>
      <c r="C314" s="275" t="s">
        <v>1651</v>
      </c>
      <c r="D314" s="274" t="s">
        <v>1295</v>
      </c>
      <c r="E314" s="530" t="s">
        <v>1336</v>
      </c>
      <c r="F314" s="495"/>
      <c r="G314" s="495"/>
      <c r="H314" s="496"/>
      <c r="I314" s="275" t="s">
        <v>1648</v>
      </c>
      <c r="J314" s="276">
        <v>10</v>
      </c>
      <c r="K314" s="573"/>
      <c r="L314" s="511"/>
      <c r="M314" s="528">
        <f>ROUND($K$314*$J$314,2)</f>
        <v>0</v>
      </c>
      <c r="N314" s="511"/>
      <c r="O314" s="511"/>
      <c r="P314" s="511"/>
      <c r="Q314" s="277"/>
      <c r="R314" s="218"/>
      <c r="S314" s="278"/>
      <c r="T314" s="279" t="s">
        <v>1515</v>
      </c>
      <c r="W314" s="280">
        <v>1.7600000000000001E-3</v>
      </c>
      <c r="X314" s="280">
        <f>$W$314*$J$314</f>
        <v>1.7600000000000001E-2</v>
      </c>
      <c r="Y314" s="280">
        <v>0</v>
      </c>
      <c r="Z314" s="281">
        <f>$Y$314*$J$314</f>
        <v>0</v>
      </c>
      <c r="AO314" s="223" t="s">
        <v>1582</v>
      </c>
      <c r="AQ314" s="223" t="s">
        <v>1578</v>
      </c>
      <c r="AR314" s="223" t="s">
        <v>1536</v>
      </c>
      <c r="AV314" s="223" t="s">
        <v>1577</v>
      </c>
      <c r="BB314" s="251">
        <f>IF($T$314="základní",$M$314,0)</f>
        <v>0</v>
      </c>
      <c r="BC314" s="251">
        <f>IF($T$314="snížená",$M$314,0)</f>
        <v>0</v>
      </c>
      <c r="BD314" s="251">
        <f>IF($T$314="zákl. přenesená",$M$314,0)</f>
        <v>0</v>
      </c>
      <c r="BE314" s="251">
        <f>IF($T$314="sníž. přenesená",$M$314,0)</f>
        <v>0</v>
      </c>
      <c r="BF314" s="251">
        <f>IF($T$314="nulová",$M$314,0)</f>
        <v>0</v>
      </c>
      <c r="BG314" s="223" t="s">
        <v>1501</v>
      </c>
      <c r="BH314" s="251">
        <f>ROUND($K$314*$J$314,2)</f>
        <v>0</v>
      </c>
      <c r="BI314" s="223" t="s">
        <v>1582</v>
      </c>
      <c r="BJ314" s="223" t="s">
        <v>317</v>
      </c>
    </row>
    <row r="315" spans="1:62" s="217" customFormat="1" ht="18" hidden="1" customHeight="1">
      <c r="A315" s="218"/>
      <c r="B315" s="275">
        <v>17</v>
      </c>
      <c r="C315" s="275" t="s">
        <v>1651</v>
      </c>
      <c r="D315" s="274" t="s">
        <v>1299</v>
      </c>
      <c r="E315" s="530" t="s">
        <v>1337</v>
      </c>
      <c r="F315" s="495"/>
      <c r="G315" s="495"/>
      <c r="H315" s="496"/>
      <c r="I315" s="275" t="s">
        <v>1648</v>
      </c>
      <c r="J315" s="276">
        <v>5</v>
      </c>
      <c r="K315" s="578"/>
      <c r="L315" s="579"/>
      <c r="M315" s="528">
        <f>ROUND($K$314*$J$314,2)</f>
        <v>0</v>
      </c>
      <c r="N315" s="511"/>
      <c r="O315" s="511"/>
      <c r="P315" s="511"/>
      <c r="Q315" s="277"/>
      <c r="R315" s="218"/>
      <c r="S315" s="278"/>
      <c r="T315" s="279"/>
      <c r="W315" s="280"/>
      <c r="X315" s="280"/>
      <c r="Y315" s="280"/>
      <c r="Z315" s="281"/>
      <c r="AO315" s="223"/>
      <c r="AQ315" s="223"/>
      <c r="AR315" s="223"/>
      <c r="AV315" s="223"/>
      <c r="BB315" s="251"/>
      <c r="BC315" s="251"/>
      <c r="BD315" s="251"/>
      <c r="BE315" s="251"/>
      <c r="BF315" s="251"/>
      <c r="BG315" s="223"/>
      <c r="BH315" s="251"/>
      <c r="BI315" s="223"/>
      <c r="BJ315" s="223"/>
    </row>
    <row r="316" spans="1:62" s="217" customFormat="1" ht="17.25" hidden="1" customHeight="1">
      <c r="A316" s="218"/>
      <c r="B316" s="275">
        <v>18</v>
      </c>
      <c r="C316" s="275" t="s">
        <v>1651</v>
      </c>
      <c r="D316" s="274" t="s">
        <v>1338</v>
      </c>
      <c r="E316" s="510" t="s">
        <v>1339</v>
      </c>
      <c r="F316" s="511"/>
      <c r="G316" s="511"/>
      <c r="H316" s="511"/>
      <c r="I316" s="275" t="s">
        <v>1648</v>
      </c>
      <c r="J316" s="276">
        <v>10</v>
      </c>
      <c r="K316" s="573"/>
      <c r="L316" s="511"/>
      <c r="M316" s="528">
        <f>ROUND($K$316*$J$316,2)</f>
        <v>0</v>
      </c>
      <c r="N316" s="511"/>
      <c r="O316" s="511"/>
      <c r="P316" s="511"/>
      <c r="Q316" s="277"/>
      <c r="R316" s="218"/>
      <c r="S316" s="278"/>
      <c r="T316" s="279" t="s">
        <v>1515</v>
      </c>
      <c r="W316" s="280">
        <v>1.33E-3</v>
      </c>
      <c r="X316" s="280">
        <f>$W$316*$J$316</f>
        <v>1.3299999999999999E-2</v>
      </c>
      <c r="Y316" s="280">
        <v>0</v>
      </c>
      <c r="Z316" s="281">
        <f>$Y$316*$J$316</f>
        <v>0</v>
      </c>
      <c r="AO316" s="223" t="s">
        <v>1582</v>
      </c>
      <c r="AQ316" s="223" t="s">
        <v>1578</v>
      </c>
      <c r="AR316" s="223" t="s">
        <v>1536</v>
      </c>
      <c r="AV316" s="223" t="s">
        <v>1577</v>
      </c>
      <c r="BB316" s="251">
        <f>IF($T$316="základní",$M$316,0)</f>
        <v>0</v>
      </c>
      <c r="BC316" s="251">
        <f>IF($T$316="snížená",$M$316,0)</f>
        <v>0</v>
      </c>
      <c r="BD316" s="251">
        <f>IF($T$316="zákl. přenesená",$M$316,0)</f>
        <v>0</v>
      </c>
      <c r="BE316" s="251">
        <f>IF($T$316="sníž. přenesená",$M$316,0)</f>
        <v>0</v>
      </c>
      <c r="BF316" s="251">
        <f>IF($T$316="nulová",$M$316,0)</f>
        <v>0</v>
      </c>
      <c r="BG316" s="223" t="s">
        <v>1501</v>
      </c>
      <c r="BH316" s="251">
        <f>ROUND($K$316*$J$316,2)</f>
        <v>0</v>
      </c>
      <c r="BI316" s="223" t="s">
        <v>1582</v>
      </c>
      <c r="BJ316" s="223" t="s">
        <v>1860</v>
      </c>
    </row>
    <row r="317" spans="1:62" s="217" customFormat="1" ht="18" hidden="1" customHeight="1">
      <c r="A317" s="218"/>
      <c r="B317" s="275"/>
      <c r="C317" s="275"/>
      <c r="D317" s="274"/>
      <c r="E317" s="530"/>
      <c r="F317" s="495"/>
      <c r="G317" s="495"/>
      <c r="H317" s="496"/>
      <c r="I317" s="275"/>
      <c r="J317" s="276"/>
      <c r="K317" s="573"/>
      <c r="L317" s="511"/>
      <c r="M317" s="528">
        <f>ROUND($K$317*$J$317,2)</f>
        <v>0</v>
      </c>
      <c r="N317" s="511"/>
      <c r="O317" s="511"/>
      <c r="P317" s="511"/>
      <c r="Q317" s="277"/>
      <c r="R317" s="218"/>
      <c r="S317" s="278"/>
      <c r="T317" s="279" t="s">
        <v>1515</v>
      </c>
      <c r="W317" s="280">
        <v>0</v>
      </c>
      <c r="X317" s="280">
        <f>$W$317*$J$317</f>
        <v>0</v>
      </c>
      <c r="Y317" s="280">
        <v>0</v>
      </c>
      <c r="Z317" s="281">
        <f>$Y$317*$J$317</f>
        <v>0</v>
      </c>
      <c r="AO317" s="223" t="s">
        <v>1582</v>
      </c>
      <c r="AQ317" s="223" t="s">
        <v>1578</v>
      </c>
      <c r="AR317" s="223" t="s">
        <v>1536</v>
      </c>
      <c r="AV317" s="223" t="s">
        <v>1577</v>
      </c>
      <c r="BB317" s="251">
        <f>IF($T$317="základní",$M$317,0)</f>
        <v>0</v>
      </c>
      <c r="BC317" s="251">
        <f>IF($T$317="snížená",$M$317,0)</f>
        <v>0</v>
      </c>
      <c r="BD317" s="251">
        <f>IF($T$317="zákl. přenesená",$M$317,0)</f>
        <v>0</v>
      </c>
      <c r="BE317" s="251">
        <f>IF($T$317="sníž. přenesená",$M$317,0)</f>
        <v>0</v>
      </c>
      <c r="BF317" s="251">
        <f>IF($T$317="nulová",$M$317,0)</f>
        <v>0</v>
      </c>
      <c r="BG317" s="223" t="s">
        <v>1501</v>
      </c>
      <c r="BH317" s="251">
        <f>ROUND($K$317*$J$317,2)</f>
        <v>0</v>
      </c>
      <c r="BI317" s="223" t="s">
        <v>1582</v>
      </c>
      <c r="BJ317" s="223" t="s">
        <v>1864</v>
      </c>
    </row>
    <row r="318" spans="1:62" s="217" customFormat="1" ht="15.75" hidden="1" customHeight="1">
      <c r="A318" s="218"/>
      <c r="B318" s="275"/>
      <c r="C318" s="275"/>
      <c r="D318" s="274"/>
      <c r="E318" s="530"/>
      <c r="F318" s="495"/>
      <c r="G318" s="495"/>
      <c r="H318" s="496"/>
      <c r="I318" s="275"/>
      <c r="J318" s="276"/>
      <c r="K318" s="573"/>
      <c r="L318" s="511"/>
      <c r="M318" s="528">
        <f>ROUND($K$318*$J$318,2)</f>
        <v>0</v>
      </c>
      <c r="N318" s="511"/>
      <c r="O318" s="511"/>
      <c r="P318" s="511"/>
      <c r="Q318" s="277"/>
      <c r="R318" s="218"/>
      <c r="S318" s="278"/>
      <c r="T318" s="279" t="s">
        <v>1515</v>
      </c>
      <c r="W318" s="280">
        <v>0</v>
      </c>
      <c r="X318" s="280">
        <f>$W$318*$J$318</f>
        <v>0</v>
      </c>
      <c r="Y318" s="280">
        <v>0</v>
      </c>
      <c r="Z318" s="281">
        <f>$Y$318*$J$318</f>
        <v>0</v>
      </c>
      <c r="AO318" s="223" t="s">
        <v>1582</v>
      </c>
      <c r="AQ318" s="223" t="s">
        <v>1578</v>
      </c>
      <c r="AR318" s="223" t="s">
        <v>1536</v>
      </c>
      <c r="AV318" s="223" t="s">
        <v>1577</v>
      </c>
      <c r="BB318" s="251">
        <f>IF($T$318="základní",$M$318,0)</f>
        <v>0</v>
      </c>
      <c r="BC318" s="251">
        <f>IF($T$318="snížená",$M$318,0)</f>
        <v>0</v>
      </c>
      <c r="BD318" s="251">
        <f>IF($T$318="zákl. přenesená",$M$318,0)</f>
        <v>0</v>
      </c>
      <c r="BE318" s="251">
        <f>IF($T$318="sníž. přenesená",$M$318,0)</f>
        <v>0</v>
      </c>
      <c r="BF318" s="251">
        <f>IF($T$318="nulová",$M$318,0)</f>
        <v>0</v>
      </c>
      <c r="BG318" s="223" t="s">
        <v>1501</v>
      </c>
      <c r="BH318" s="251">
        <f>ROUND($K$318*$J$318,2)</f>
        <v>0</v>
      </c>
      <c r="BI318" s="223" t="s">
        <v>1582</v>
      </c>
      <c r="BJ318" s="223" t="s">
        <v>1880</v>
      </c>
    </row>
    <row r="319" spans="1:62" s="265" customFormat="1" ht="30.75" hidden="1" customHeight="1">
      <c r="A319" s="264"/>
      <c r="C319" s="272" t="s">
        <v>1559</v>
      </c>
      <c r="E319" s="530"/>
      <c r="F319" s="495"/>
      <c r="G319" s="495"/>
      <c r="H319" s="496"/>
      <c r="M319" s="571">
        <f>$BH$319</f>
        <v>0</v>
      </c>
      <c r="N319" s="572"/>
      <c r="O319" s="572"/>
      <c r="P319" s="572"/>
      <c r="R319" s="264"/>
      <c r="S319" s="267"/>
      <c r="V319" s="268">
        <f>SUM($V$320:$V$324)</f>
        <v>0</v>
      </c>
      <c r="X319" s="268">
        <f>SUM($X$320:$X$324)</f>
        <v>0</v>
      </c>
      <c r="Z319" s="269">
        <f>SUM($Z$320:$Z$324)</f>
        <v>0</v>
      </c>
      <c r="AO319" s="270" t="s">
        <v>1536</v>
      </c>
      <c r="AQ319" s="270" t="s">
        <v>1530</v>
      </c>
      <c r="AR319" s="270" t="s">
        <v>1501</v>
      </c>
      <c r="AV319" s="270" t="s">
        <v>1577</v>
      </c>
      <c r="BH319" s="271">
        <f>SUM($BH$320:$BH$324)</f>
        <v>0</v>
      </c>
    </row>
    <row r="320" spans="1:62" s="217" customFormat="1" ht="39" hidden="1" customHeight="1">
      <c r="A320" s="218"/>
      <c r="B320" s="275"/>
      <c r="C320" s="275"/>
      <c r="D320" s="274"/>
      <c r="E320" s="530"/>
      <c r="F320" s="495"/>
      <c r="G320" s="495"/>
      <c r="H320" s="496"/>
      <c r="I320" s="275"/>
      <c r="J320" s="276"/>
      <c r="K320" s="573"/>
      <c r="L320" s="511"/>
      <c r="M320" s="528">
        <f>ROUND($K$320*$J$320,2)</f>
        <v>0</v>
      </c>
      <c r="N320" s="511"/>
      <c r="O320" s="511"/>
      <c r="P320" s="511"/>
      <c r="Q320" s="277" t="s">
        <v>1595</v>
      </c>
      <c r="R320" s="218"/>
      <c r="S320" s="278"/>
      <c r="T320" s="279" t="s">
        <v>1515</v>
      </c>
      <c r="W320" s="280">
        <v>2.7E-4</v>
      </c>
      <c r="X320" s="280">
        <f>$W$320*$J$320</f>
        <v>0</v>
      </c>
      <c r="Y320" s="280">
        <v>0</v>
      </c>
      <c r="Z320" s="281">
        <f>$Y$320*$J$320</f>
        <v>0</v>
      </c>
      <c r="AO320" s="223" t="s">
        <v>1582</v>
      </c>
      <c r="AQ320" s="223" t="s">
        <v>1578</v>
      </c>
      <c r="AR320" s="223" t="s">
        <v>1536</v>
      </c>
      <c r="AV320" s="223" t="s">
        <v>1577</v>
      </c>
      <c r="BB320" s="251">
        <f>IF($T$320="základní",$M$320,0)</f>
        <v>0</v>
      </c>
      <c r="BC320" s="251">
        <f>IF($T$320="snížená",$M$320,0)</f>
        <v>0</v>
      </c>
      <c r="BD320" s="251">
        <f>IF($T$320="zákl. přenesená",$M$320,0)</f>
        <v>0</v>
      </c>
      <c r="BE320" s="251">
        <f>IF($T$320="sníž. přenesená",$M$320,0)</f>
        <v>0</v>
      </c>
      <c r="BF320" s="251">
        <f>IF($T$320="nulová",$M$320,0)</f>
        <v>0</v>
      </c>
      <c r="BG320" s="223" t="s">
        <v>1501</v>
      </c>
      <c r="BH320" s="251">
        <f>ROUND($K$320*$J$320,2)</f>
        <v>0</v>
      </c>
      <c r="BI320" s="223" t="s">
        <v>1582</v>
      </c>
      <c r="BJ320" s="223" t="s">
        <v>1892</v>
      </c>
    </row>
    <row r="321" spans="1:62" s="217" customFormat="1" ht="27" hidden="1" customHeight="1">
      <c r="A321" s="218"/>
      <c r="B321" s="275"/>
      <c r="C321" s="275"/>
      <c r="D321" s="274"/>
      <c r="E321" s="530"/>
      <c r="F321" s="495"/>
      <c r="G321" s="495"/>
      <c r="H321" s="496"/>
      <c r="I321" s="275"/>
      <c r="J321" s="276"/>
      <c r="K321" s="573"/>
      <c r="L321" s="511"/>
      <c r="M321" s="528">
        <f>ROUND($K$321*$J$321,2)</f>
        <v>0</v>
      </c>
      <c r="N321" s="511"/>
      <c r="O321" s="511"/>
      <c r="P321" s="511"/>
      <c r="Q321" s="277" t="s">
        <v>1595</v>
      </c>
      <c r="R321" s="218"/>
      <c r="S321" s="278"/>
      <c r="T321" s="279" t="s">
        <v>1515</v>
      </c>
      <c r="W321" s="280">
        <v>2.2000000000000001E-4</v>
      </c>
      <c r="X321" s="280">
        <f>$W$321*$J$321</f>
        <v>0</v>
      </c>
      <c r="Y321" s="280">
        <v>0</v>
      </c>
      <c r="Z321" s="281">
        <f>$Y$321*$J$321</f>
        <v>0</v>
      </c>
      <c r="AO321" s="223" t="s">
        <v>1582</v>
      </c>
      <c r="AQ321" s="223" t="s">
        <v>1578</v>
      </c>
      <c r="AR321" s="223" t="s">
        <v>1536</v>
      </c>
      <c r="AV321" s="223" t="s">
        <v>1577</v>
      </c>
      <c r="BB321" s="251">
        <f>IF($T$321="základní",$M$321,0)</f>
        <v>0</v>
      </c>
      <c r="BC321" s="251">
        <f>IF($T$321="snížená",$M$321,0)</f>
        <v>0</v>
      </c>
      <c r="BD321" s="251">
        <f>IF($T$321="zákl. přenesená",$M$321,0)</f>
        <v>0</v>
      </c>
      <c r="BE321" s="251">
        <f>IF($T$321="sníž. přenesená",$M$321,0)</f>
        <v>0</v>
      </c>
      <c r="BF321" s="251">
        <f>IF($T$321="nulová",$M$321,0)</f>
        <v>0</v>
      </c>
      <c r="BG321" s="223" t="s">
        <v>1501</v>
      </c>
      <c r="BH321" s="251">
        <f>ROUND($K$321*$J$321,2)</f>
        <v>0</v>
      </c>
      <c r="BI321" s="223" t="s">
        <v>1582</v>
      </c>
      <c r="BJ321" s="223" t="s">
        <v>1900</v>
      </c>
    </row>
    <row r="322" spans="1:62" s="217" customFormat="1" ht="27" hidden="1" customHeight="1">
      <c r="A322" s="218"/>
      <c r="B322" s="275"/>
      <c r="C322" s="275"/>
      <c r="D322" s="274"/>
      <c r="E322" s="530"/>
      <c r="F322" s="495"/>
      <c r="G322" s="495"/>
      <c r="H322" s="496"/>
      <c r="I322" s="275"/>
      <c r="J322" s="276"/>
      <c r="K322" s="573"/>
      <c r="L322" s="511"/>
      <c r="M322" s="528">
        <f>ROUND($K$322*$J$322,2)</f>
        <v>0</v>
      </c>
      <c r="N322" s="511"/>
      <c r="O322" s="511"/>
      <c r="P322" s="511"/>
      <c r="Q322" s="277" t="s">
        <v>1595</v>
      </c>
      <c r="R322" s="218"/>
      <c r="S322" s="278"/>
      <c r="T322" s="279" t="s">
        <v>1515</v>
      </c>
      <c r="W322" s="280">
        <v>2.1000000000000001E-4</v>
      </c>
      <c r="X322" s="280">
        <f>$W$322*$J$322</f>
        <v>0</v>
      </c>
      <c r="Y322" s="280">
        <v>0</v>
      </c>
      <c r="Z322" s="281">
        <f>$Y$322*$J$322</f>
        <v>0</v>
      </c>
      <c r="AO322" s="223" t="s">
        <v>1582</v>
      </c>
      <c r="AQ322" s="223" t="s">
        <v>1578</v>
      </c>
      <c r="AR322" s="223" t="s">
        <v>1536</v>
      </c>
      <c r="AV322" s="223" t="s">
        <v>1577</v>
      </c>
      <c r="BB322" s="251">
        <f>IF($T$322="základní",$M$322,0)</f>
        <v>0</v>
      </c>
      <c r="BC322" s="251">
        <f>IF($T$322="snížená",$M$322,0)</f>
        <v>0</v>
      </c>
      <c r="BD322" s="251">
        <f>IF($T$322="zákl. přenesená",$M$322,0)</f>
        <v>0</v>
      </c>
      <c r="BE322" s="251">
        <f>IF($T$322="sníž. přenesená",$M$322,0)</f>
        <v>0</v>
      </c>
      <c r="BF322" s="251">
        <f>IF($T$322="nulová",$M$322,0)</f>
        <v>0</v>
      </c>
      <c r="BG322" s="223" t="s">
        <v>1501</v>
      </c>
      <c r="BH322" s="251">
        <f>ROUND($K$322*$J$322,2)</f>
        <v>0</v>
      </c>
      <c r="BI322" s="223" t="s">
        <v>1582</v>
      </c>
      <c r="BJ322" s="223" t="s">
        <v>1904</v>
      </c>
    </row>
    <row r="323" spans="1:62" s="217" customFormat="1" ht="15.75" hidden="1" customHeight="1">
      <c r="A323" s="218"/>
      <c r="B323" s="275"/>
      <c r="C323" s="275"/>
      <c r="D323" s="274"/>
      <c r="E323" s="530"/>
      <c r="F323" s="495"/>
      <c r="G323" s="495"/>
      <c r="H323" s="496"/>
      <c r="I323" s="275"/>
      <c r="J323" s="276"/>
      <c r="K323" s="573"/>
      <c r="L323" s="511"/>
      <c r="M323" s="528">
        <f>ROUND($K$323*$J$323,2)</f>
        <v>0</v>
      </c>
      <c r="N323" s="511"/>
      <c r="O323" s="511"/>
      <c r="P323" s="511"/>
      <c r="Q323" s="277" t="s">
        <v>1595</v>
      </c>
      <c r="R323" s="218"/>
      <c r="S323" s="278"/>
      <c r="T323" s="279" t="s">
        <v>1515</v>
      </c>
      <c r="W323" s="280">
        <v>2.4000000000000001E-4</v>
      </c>
      <c r="X323" s="280">
        <f>$W$323*$J$323</f>
        <v>0</v>
      </c>
      <c r="Y323" s="280">
        <v>0</v>
      </c>
      <c r="Z323" s="281">
        <f>$Y$323*$J$323</f>
        <v>0</v>
      </c>
      <c r="AO323" s="223" t="s">
        <v>1582</v>
      </c>
      <c r="AQ323" s="223" t="s">
        <v>1578</v>
      </c>
      <c r="AR323" s="223" t="s">
        <v>1536</v>
      </c>
      <c r="AV323" s="223" t="s">
        <v>1577</v>
      </c>
      <c r="BB323" s="251">
        <f>IF($T$323="základní",$M$323,0)</f>
        <v>0</v>
      </c>
      <c r="BC323" s="251">
        <f>IF($T$323="snížená",$M$323,0)</f>
        <v>0</v>
      </c>
      <c r="BD323" s="251">
        <f>IF($T$323="zákl. přenesená",$M$323,0)</f>
        <v>0</v>
      </c>
      <c r="BE323" s="251">
        <f>IF($T$323="sníž. přenesená",$M$323,0)</f>
        <v>0</v>
      </c>
      <c r="BF323" s="251">
        <f>IF($T$323="nulová",$M$323,0)</f>
        <v>0</v>
      </c>
      <c r="BG323" s="223" t="s">
        <v>1501</v>
      </c>
      <c r="BH323" s="251">
        <f>ROUND($K$323*$J$323,2)</f>
        <v>0</v>
      </c>
      <c r="BI323" s="223" t="s">
        <v>1582</v>
      </c>
      <c r="BJ323" s="223" t="s">
        <v>1916</v>
      </c>
    </row>
    <row r="324" spans="1:62" s="217" customFormat="1" ht="27" hidden="1" customHeight="1">
      <c r="A324" s="218"/>
      <c r="B324" s="275"/>
      <c r="C324" s="275"/>
      <c r="D324" s="274"/>
      <c r="E324" s="530"/>
      <c r="F324" s="495"/>
      <c r="G324" s="495"/>
      <c r="H324" s="496"/>
      <c r="I324" s="275"/>
      <c r="J324" s="276"/>
      <c r="K324" s="573"/>
      <c r="L324" s="511"/>
      <c r="M324" s="528">
        <f>ROUND($K$324*$J$324,2)</f>
        <v>0</v>
      </c>
      <c r="N324" s="511"/>
      <c r="O324" s="511"/>
      <c r="P324" s="511"/>
      <c r="Q324" s="277" t="s">
        <v>1595</v>
      </c>
      <c r="R324" s="218"/>
      <c r="S324" s="278"/>
      <c r="T324" s="279" t="s">
        <v>1515</v>
      </c>
      <c r="W324" s="280">
        <v>0</v>
      </c>
      <c r="X324" s="280">
        <f>$W$324*$J$324</f>
        <v>0</v>
      </c>
      <c r="Y324" s="280">
        <v>0</v>
      </c>
      <c r="Z324" s="281">
        <f>$Y$324*$J$324</f>
        <v>0</v>
      </c>
      <c r="AO324" s="223" t="s">
        <v>1582</v>
      </c>
      <c r="AQ324" s="223" t="s">
        <v>1578</v>
      </c>
      <c r="AR324" s="223" t="s">
        <v>1536</v>
      </c>
      <c r="AV324" s="223" t="s">
        <v>1577</v>
      </c>
      <c r="BB324" s="251">
        <f>IF($T$324="základní",$M$324,0)</f>
        <v>0</v>
      </c>
      <c r="BC324" s="251">
        <f>IF($T$324="snížená",$M$324,0)</f>
        <v>0</v>
      </c>
      <c r="BD324" s="251">
        <f>IF($T$324="zákl. přenesená",$M$324,0)</f>
        <v>0</v>
      </c>
      <c r="BE324" s="251">
        <f>IF($T$324="sníž. přenesená",$M$324,0)</f>
        <v>0</v>
      </c>
      <c r="BF324" s="251">
        <f>IF($T$324="nulová",$M$324,0)</f>
        <v>0</v>
      </c>
      <c r="BG324" s="223" t="s">
        <v>1501</v>
      </c>
      <c r="BH324" s="251">
        <f>ROUND($K$324*$J$324,2)</f>
        <v>0</v>
      </c>
      <c r="BI324" s="223" t="s">
        <v>1582</v>
      </c>
      <c r="BJ324" s="223" t="s">
        <v>1619</v>
      </c>
    </row>
    <row r="325" spans="1:62" s="265" customFormat="1" ht="30.75" hidden="1" customHeight="1">
      <c r="A325" s="264"/>
      <c r="C325" s="272" t="s">
        <v>1626</v>
      </c>
      <c r="E325" s="530"/>
      <c r="F325" s="495"/>
      <c r="G325" s="495"/>
      <c r="H325" s="496"/>
      <c r="M325" s="571">
        <f>$BH$325</f>
        <v>0</v>
      </c>
      <c r="N325" s="572"/>
      <c r="O325" s="572"/>
      <c r="P325" s="572"/>
      <c r="R325" s="264"/>
      <c r="S325" s="267"/>
      <c r="V325" s="268">
        <f>SUM($V$326:$V$328)</f>
        <v>0</v>
      </c>
      <c r="X325" s="268">
        <f>SUM($X$326:$X$328)</f>
        <v>0</v>
      </c>
      <c r="Z325" s="269">
        <f>SUM($Z$326:$Z$328)</f>
        <v>0</v>
      </c>
      <c r="AO325" s="270" t="s">
        <v>1536</v>
      </c>
      <c r="AQ325" s="270" t="s">
        <v>1530</v>
      </c>
      <c r="AR325" s="270" t="s">
        <v>1501</v>
      </c>
      <c r="AV325" s="270" t="s">
        <v>1577</v>
      </c>
      <c r="BH325" s="271">
        <f>SUM($BH$326:$BH$328)</f>
        <v>0</v>
      </c>
    </row>
    <row r="326" spans="1:62" s="217" customFormat="1" ht="27" hidden="1" customHeight="1">
      <c r="A326" s="218"/>
      <c r="B326" s="275"/>
      <c r="C326" s="275"/>
      <c r="D326" s="274"/>
      <c r="E326" s="510"/>
      <c r="F326" s="511"/>
      <c r="G326" s="511"/>
      <c r="H326" s="511"/>
      <c r="I326" s="275"/>
      <c r="J326" s="276"/>
      <c r="K326" s="573"/>
      <c r="L326" s="511"/>
      <c r="M326" s="528">
        <f>ROUND($K$326*$J$326,2)</f>
        <v>0</v>
      </c>
      <c r="N326" s="511"/>
      <c r="O326" s="511"/>
      <c r="P326" s="511"/>
      <c r="Q326" s="277" t="s">
        <v>1768</v>
      </c>
      <c r="R326" s="218"/>
      <c r="S326" s="278"/>
      <c r="T326" s="279" t="s">
        <v>1515</v>
      </c>
      <c r="W326" s="280">
        <v>6.9999999999999994E-5</v>
      </c>
      <c r="X326" s="280">
        <f>$W$326*$J$326</f>
        <v>0</v>
      </c>
      <c r="Y326" s="280">
        <v>0</v>
      </c>
      <c r="Z326" s="281">
        <f>$Y$326*$J$326</f>
        <v>0</v>
      </c>
      <c r="AO326" s="223" t="s">
        <v>1582</v>
      </c>
      <c r="AQ326" s="223" t="s">
        <v>1578</v>
      </c>
      <c r="AR326" s="223" t="s">
        <v>1536</v>
      </c>
      <c r="AV326" s="223" t="s">
        <v>1577</v>
      </c>
      <c r="BB326" s="251">
        <f>IF($T$326="základní",$M$326,0)</f>
        <v>0</v>
      </c>
      <c r="BC326" s="251">
        <f>IF($T$326="snížená",$M$326,0)</f>
        <v>0</v>
      </c>
      <c r="BD326" s="251">
        <f>IF($T$326="zákl. přenesená",$M$326,0)</f>
        <v>0</v>
      </c>
      <c r="BE326" s="251">
        <f>IF($T$326="sníž. přenesená",$M$326,0)</f>
        <v>0</v>
      </c>
      <c r="BF326" s="251">
        <f>IF($T$326="nulová",$M$326,0)</f>
        <v>0</v>
      </c>
      <c r="BG326" s="223" t="s">
        <v>1501</v>
      </c>
      <c r="BH326" s="251">
        <f>ROUND($K$326*$J$326,2)</f>
        <v>0</v>
      </c>
      <c r="BI326" s="223" t="s">
        <v>1582</v>
      </c>
      <c r="BJ326" s="223" t="s">
        <v>1922</v>
      </c>
    </row>
    <row r="327" spans="1:62" s="217" customFormat="1" ht="27" hidden="1" customHeight="1">
      <c r="A327" s="218"/>
      <c r="B327" s="316"/>
      <c r="C327" s="316"/>
      <c r="D327" s="317"/>
      <c r="E327" s="574"/>
      <c r="F327" s="575"/>
      <c r="G327" s="575"/>
      <c r="H327" s="575"/>
      <c r="I327" s="316"/>
      <c r="J327" s="318"/>
      <c r="K327" s="576"/>
      <c r="L327" s="575"/>
      <c r="M327" s="577">
        <f>ROUND($K$327*$J$327,2)</f>
        <v>0</v>
      </c>
      <c r="N327" s="511"/>
      <c r="O327" s="511"/>
      <c r="P327" s="511"/>
      <c r="Q327" s="277"/>
      <c r="R327" s="218"/>
      <c r="S327" s="278"/>
      <c r="T327" s="279" t="s">
        <v>1515</v>
      </c>
      <c r="W327" s="280">
        <v>1.6000000000000001E-3</v>
      </c>
      <c r="X327" s="280">
        <f>$W$327*$J$327</f>
        <v>0</v>
      </c>
      <c r="Y327" s="280">
        <v>0</v>
      </c>
      <c r="Z327" s="281">
        <f>$Y$327*$J$327</f>
        <v>0</v>
      </c>
      <c r="AO327" s="223" t="s">
        <v>1654</v>
      </c>
      <c r="AQ327" s="223" t="s">
        <v>1651</v>
      </c>
      <c r="AR327" s="223" t="s">
        <v>1536</v>
      </c>
      <c r="AV327" s="223" t="s">
        <v>1577</v>
      </c>
      <c r="BB327" s="251">
        <f>IF($T$327="základní",$M$327,0)</f>
        <v>0</v>
      </c>
      <c r="BC327" s="251">
        <f>IF($T$327="snížená",$M$327,0)</f>
        <v>0</v>
      </c>
      <c r="BD327" s="251">
        <f>IF($T$327="zákl. přenesená",$M$327,0)</f>
        <v>0</v>
      </c>
      <c r="BE327" s="251">
        <f>IF($T$327="sníž. přenesená",$M$327,0)</f>
        <v>0</v>
      </c>
      <c r="BF327" s="251">
        <f>IF($T$327="nulová",$M$327,0)</f>
        <v>0</v>
      </c>
      <c r="BG327" s="223" t="s">
        <v>1501</v>
      </c>
      <c r="BH327" s="251">
        <f>ROUND($K$327*$J$327,2)</f>
        <v>0</v>
      </c>
      <c r="BI327" s="223" t="s">
        <v>1582</v>
      </c>
      <c r="BJ327" s="223" t="s">
        <v>1926</v>
      </c>
    </row>
    <row r="328" spans="1:62" s="217" customFormat="1" ht="27" hidden="1" customHeight="1">
      <c r="A328" s="218"/>
      <c r="B328" s="275"/>
      <c r="C328" s="275"/>
      <c r="D328" s="274"/>
      <c r="E328" s="510"/>
      <c r="F328" s="511"/>
      <c r="G328" s="511"/>
      <c r="H328" s="511"/>
      <c r="I328" s="275"/>
      <c r="J328" s="276"/>
      <c r="K328" s="573"/>
      <c r="L328" s="511"/>
      <c r="M328" s="528">
        <f>ROUND($K$328*$J$328,2)</f>
        <v>0</v>
      </c>
      <c r="N328" s="511"/>
      <c r="O328" s="511"/>
      <c r="P328" s="511"/>
      <c r="Q328" s="277" t="s">
        <v>1768</v>
      </c>
      <c r="R328" s="218"/>
      <c r="S328" s="278"/>
      <c r="T328" s="279" t="s">
        <v>1515</v>
      </c>
      <c r="W328" s="280">
        <v>0</v>
      </c>
      <c r="X328" s="280">
        <f>$W$328*$J$328</f>
        <v>0</v>
      </c>
      <c r="Y328" s="280">
        <v>0</v>
      </c>
      <c r="Z328" s="281">
        <f>$Y$328*$J$328</f>
        <v>0</v>
      </c>
      <c r="AO328" s="223" t="s">
        <v>1582</v>
      </c>
      <c r="AQ328" s="223" t="s">
        <v>1578</v>
      </c>
      <c r="AR328" s="223" t="s">
        <v>1536</v>
      </c>
      <c r="AV328" s="223" t="s">
        <v>1577</v>
      </c>
      <c r="BB328" s="251">
        <f>IF($T$328="základní",$M$328,0)</f>
        <v>0</v>
      </c>
      <c r="BC328" s="251">
        <f>IF($T$328="snížená",$M$328,0)</f>
        <v>0</v>
      </c>
      <c r="BD328" s="251">
        <f>IF($T$328="zákl. přenesená",$M$328,0)</f>
        <v>0</v>
      </c>
      <c r="BE328" s="251">
        <f>IF($T$328="sníž. přenesená",$M$328,0)</f>
        <v>0</v>
      </c>
      <c r="BF328" s="251">
        <f>IF($T$328="nulová",$M$328,0)</f>
        <v>0</v>
      </c>
      <c r="BG328" s="223" t="s">
        <v>1501</v>
      </c>
      <c r="BH328" s="251">
        <f>ROUND($K$328*$J$328,2)</f>
        <v>0</v>
      </c>
      <c r="BI328" s="223" t="s">
        <v>1582</v>
      </c>
      <c r="BJ328" s="223" t="s">
        <v>1930</v>
      </c>
    </row>
    <row r="329" spans="1:62" s="265" customFormat="1" ht="30.75" hidden="1" customHeight="1">
      <c r="A329" s="264"/>
      <c r="C329" s="272" t="s">
        <v>1627</v>
      </c>
      <c r="M329" s="571">
        <f>$BH$329</f>
        <v>0</v>
      </c>
      <c r="N329" s="572"/>
      <c r="O329" s="572"/>
      <c r="P329" s="572"/>
      <c r="R329" s="264"/>
      <c r="S329" s="267"/>
      <c r="V329" s="268">
        <f>SUM($V$330:$V$331)</f>
        <v>0</v>
      </c>
      <c r="X329" s="268">
        <f>SUM($X$330:$X$331)</f>
        <v>0</v>
      </c>
      <c r="Z329" s="269">
        <f>SUM($Z$330:$Z$331)</f>
        <v>0</v>
      </c>
      <c r="AO329" s="270" t="s">
        <v>1536</v>
      </c>
      <c r="AQ329" s="270" t="s">
        <v>1530</v>
      </c>
      <c r="AR329" s="270" t="s">
        <v>1501</v>
      </c>
      <c r="AV329" s="270" t="s">
        <v>1577</v>
      </c>
      <c r="BH329" s="271">
        <f>SUM($BH$330:$BH$331)</f>
        <v>0</v>
      </c>
    </row>
    <row r="330" spans="1:62" s="217" customFormat="1" ht="27" hidden="1" customHeight="1">
      <c r="A330" s="218"/>
      <c r="B330" s="275"/>
      <c r="C330" s="275"/>
      <c r="D330" s="274"/>
      <c r="E330" s="510"/>
      <c r="F330" s="511"/>
      <c r="G330" s="511"/>
      <c r="H330" s="511"/>
      <c r="I330" s="275"/>
      <c r="J330" s="276"/>
      <c r="K330" s="573"/>
      <c r="L330" s="511"/>
      <c r="M330" s="528">
        <f>ROUND($K$330*$J$330,2)</f>
        <v>0</v>
      </c>
      <c r="N330" s="511"/>
      <c r="O330" s="511"/>
      <c r="P330" s="511"/>
      <c r="Q330" s="277" t="s">
        <v>1595</v>
      </c>
      <c r="R330" s="218"/>
      <c r="S330" s="278"/>
      <c r="T330" s="279" t="s">
        <v>1515</v>
      </c>
      <c r="W330" s="280">
        <v>2.7E-4</v>
      </c>
      <c r="X330" s="280">
        <f>$W$330*$J$330</f>
        <v>0</v>
      </c>
      <c r="Y330" s="280">
        <v>0</v>
      </c>
      <c r="Z330" s="281">
        <f>$Y$330*$J$330</f>
        <v>0</v>
      </c>
      <c r="AO330" s="223" t="s">
        <v>1582</v>
      </c>
      <c r="AQ330" s="223" t="s">
        <v>1578</v>
      </c>
      <c r="AR330" s="223" t="s">
        <v>1536</v>
      </c>
      <c r="AV330" s="223" t="s">
        <v>1577</v>
      </c>
      <c r="BB330" s="251">
        <f>IF($T$330="základní",$M$330,0)</f>
        <v>0</v>
      </c>
      <c r="BC330" s="251">
        <f>IF($T$330="snížená",$M$330,0)</f>
        <v>0</v>
      </c>
      <c r="BD330" s="251">
        <f>IF($T$330="zákl. přenesená",$M$330,0)</f>
        <v>0</v>
      </c>
      <c r="BE330" s="251">
        <f>IF($T$330="sníž. přenesená",$M$330,0)</f>
        <v>0</v>
      </c>
      <c r="BF330" s="251">
        <f>IF($T$330="nulová",$M$330,0)</f>
        <v>0</v>
      </c>
      <c r="BG330" s="223" t="s">
        <v>1501</v>
      </c>
      <c r="BH330" s="251">
        <f>ROUND($K$330*$J$330,2)</f>
        <v>0</v>
      </c>
      <c r="BI330" s="223" t="s">
        <v>1582</v>
      </c>
      <c r="BJ330" s="223" t="s">
        <v>1934</v>
      </c>
    </row>
    <row r="331" spans="1:62" s="217" customFormat="1" ht="39" hidden="1" customHeight="1">
      <c r="A331" s="218"/>
      <c r="B331" s="275"/>
      <c r="C331" s="275"/>
      <c r="D331" s="274"/>
      <c r="E331" s="510"/>
      <c r="F331" s="511"/>
      <c r="G331" s="511"/>
      <c r="H331" s="511"/>
      <c r="I331" s="275"/>
      <c r="J331" s="276"/>
      <c r="K331" s="573"/>
      <c r="L331" s="511"/>
      <c r="M331" s="528">
        <f>ROUND($K$331*$J$331,2)</f>
        <v>0</v>
      </c>
      <c r="N331" s="511"/>
      <c r="O331" s="511"/>
      <c r="P331" s="511"/>
      <c r="Q331" s="277" t="s">
        <v>1595</v>
      </c>
      <c r="R331" s="218"/>
      <c r="S331" s="278"/>
      <c r="T331" s="319" t="s">
        <v>1515</v>
      </c>
      <c r="U331" s="320"/>
      <c r="V331" s="320"/>
      <c r="W331" s="321">
        <v>1.2E-4</v>
      </c>
      <c r="X331" s="321">
        <f>$W$331*$J$331</f>
        <v>0</v>
      </c>
      <c r="Y331" s="321">
        <v>0</v>
      </c>
      <c r="Z331" s="322">
        <f>$Y$331*$J$331</f>
        <v>0</v>
      </c>
      <c r="AO331" s="223" t="s">
        <v>1582</v>
      </c>
      <c r="AQ331" s="223" t="s">
        <v>1578</v>
      </c>
      <c r="AR331" s="223" t="s">
        <v>1536</v>
      </c>
      <c r="AV331" s="223" t="s">
        <v>1577</v>
      </c>
      <c r="BB331" s="251">
        <f>IF($T$331="základní",$M$331,0)</f>
        <v>0</v>
      </c>
      <c r="BC331" s="251">
        <f>IF($T$331="snížená",$M$331,0)</f>
        <v>0</v>
      </c>
      <c r="BD331" s="251">
        <f>IF($T$331="zákl. přenesená",$M$331,0)</f>
        <v>0</v>
      </c>
      <c r="BE331" s="251">
        <f>IF($T$331="sníž. přenesená",$M$331,0)</f>
        <v>0</v>
      </c>
      <c r="BF331" s="251">
        <f>IF($T$331="nulová",$M$331,0)</f>
        <v>0</v>
      </c>
      <c r="BG331" s="223" t="s">
        <v>1501</v>
      </c>
      <c r="BH331" s="251">
        <f>ROUND($K$331*$J$331,2)</f>
        <v>0</v>
      </c>
      <c r="BI331" s="223" t="s">
        <v>1582</v>
      </c>
      <c r="BJ331" s="223" t="s">
        <v>1937</v>
      </c>
    </row>
    <row r="332" spans="1:62" s="217" customFormat="1" ht="39" customHeight="1">
      <c r="A332" s="218"/>
      <c r="B332" s="265"/>
      <c r="C332" s="272" t="s">
        <v>322</v>
      </c>
      <c r="D332" s="265"/>
      <c r="E332" s="265"/>
      <c r="F332" s="265"/>
      <c r="G332" s="265"/>
      <c r="H332" s="265"/>
      <c r="I332" s="265"/>
      <c r="J332" s="265"/>
      <c r="K332" s="265"/>
      <c r="L332" s="265"/>
      <c r="M332" s="571">
        <f>SUM(M333:P335)</f>
        <v>37375.599999999999</v>
      </c>
      <c r="N332" s="572"/>
      <c r="O332" s="572"/>
      <c r="P332" s="572"/>
      <c r="Q332" s="265"/>
      <c r="R332" s="218"/>
      <c r="S332" s="304"/>
      <c r="T332" s="305"/>
      <c r="U332" s="292"/>
      <c r="V332" s="292"/>
      <c r="W332" s="306"/>
      <c r="X332" s="306"/>
      <c r="Y332" s="306"/>
      <c r="Z332" s="306"/>
      <c r="AO332" s="223"/>
      <c r="AQ332" s="223"/>
      <c r="AR332" s="223"/>
      <c r="AV332" s="223"/>
      <c r="BB332" s="251"/>
      <c r="BC332" s="251"/>
      <c r="BD332" s="251"/>
      <c r="BE332" s="251"/>
      <c r="BF332" s="251"/>
      <c r="BG332" s="223"/>
      <c r="BH332" s="251"/>
      <c r="BI332" s="223"/>
      <c r="BJ332" s="223"/>
    </row>
    <row r="333" spans="1:62" s="217" customFormat="1" ht="39" customHeight="1">
      <c r="A333" s="218"/>
      <c r="B333" s="275">
        <v>130</v>
      </c>
      <c r="C333" s="315" t="s">
        <v>1578</v>
      </c>
      <c r="D333" s="314" t="s">
        <v>489</v>
      </c>
      <c r="E333" s="565" t="s">
        <v>490</v>
      </c>
      <c r="F333" s="566"/>
      <c r="G333" s="566"/>
      <c r="H333" s="567"/>
      <c r="I333" s="314" t="s">
        <v>830</v>
      </c>
      <c r="J333" s="284">
        <v>1</v>
      </c>
      <c r="K333" s="564">
        <v>8200</v>
      </c>
      <c r="L333" s="538"/>
      <c r="M333" s="568">
        <f>J333*K333</f>
        <v>8200</v>
      </c>
      <c r="N333" s="569"/>
      <c r="O333" s="569"/>
      <c r="P333" s="570"/>
      <c r="Q333" s="277"/>
      <c r="R333" s="218"/>
      <c r="S333" s="304"/>
      <c r="T333" s="305"/>
      <c r="U333" s="292"/>
      <c r="V333" s="292"/>
      <c r="W333" s="306"/>
      <c r="X333" s="306"/>
      <c r="Y333" s="306"/>
      <c r="Z333" s="306"/>
      <c r="AO333" s="223"/>
      <c r="AQ333" s="223"/>
      <c r="AR333" s="223"/>
      <c r="AV333" s="223"/>
      <c r="BB333" s="251"/>
      <c r="BC333" s="251"/>
      <c r="BD333" s="251"/>
      <c r="BE333" s="251"/>
      <c r="BF333" s="251"/>
      <c r="BG333" s="223"/>
      <c r="BH333" s="251"/>
      <c r="BI333" s="223"/>
      <c r="BJ333" s="223"/>
    </row>
    <row r="334" spans="1:62" s="217" customFormat="1" ht="39" customHeight="1">
      <c r="A334" s="218"/>
      <c r="B334" s="275">
        <v>131</v>
      </c>
      <c r="C334" s="315" t="s">
        <v>1578</v>
      </c>
      <c r="D334" s="314" t="s">
        <v>491</v>
      </c>
      <c r="E334" s="565" t="s">
        <v>492</v>
      </c>
      <c r="F334" s="566"/>
      <c r="G334" s="566"/>
      <c r="H334" s="567"/>
      <c r="I334" s="314" t="s">
        <v>830</v>
      </c>
      <c r="J334" s="284">
        <v>1</v>
      </c>
      <c r="K334" s="564">
        <v>6150</v>
      </c>
      <c r="L334" s="538"/>
      <c r="M334" s="568">
        <f>J334*K334</f>
        <v>6150</v>
      </c>
      <c r="N334" s="569"/>
      <c r="O334" s="569"/>
      <c r="P334" s="570"/>
      <c r="Q334" s="277"/>
      <c r="R334" s="218"/>
      <c r="S334" s="304"/>
      <c r="T334" s="305"/>
      <c r="U334" s="292"/>
      <c r="V334" s="292"/>
      <c r="W334" s="306"/>
      <c r="X334" s="306"/>
      <c r="Y334" s="306"/>
      <c r="Z334" s="306"/>
      <c r="AO334" s="223"/>
      <c r="AQ334" s="223"/>
      <c r="AR334" s="223"/>
      <c r="AV334" s="223"/>
      <c r="BB334" s="251"/>
      <c r="BC334" s="251"/>
      <c r="BD334" s="251"/>
      <c r="BE334" s="251"/>
      <c r="BF334" s="251"/>
      <c r="BG334" s="223"/>
      <c r="BH334" s="251"/>
      <c r="BI334" s="223"/>
      <c r="BJ334" s="223"/>
    </row>
    <row r="335" spans="1:62" s="217" customFormat="1" ht="39" customHeight="1">
      <c r="A335" s="218"/>
      <c r="B335" s="275">
        <v>132</v>
      </c>
      <c r="C335" s="315" t="s">
        <v>1578</v>
      </c>
      <c r="D335" s="314" t="s">
        <v>493</v>
      </c>
      <c r="E335" s="565" t="s">
        <v>494</v>
      </c>
      <c r="F335" s="566"/>
      <c r="G335" s="566"/>
      <c r="H335" s="567"/>
      <c r="I335" s="314" t="s">
        <v>830</v>
      </c>
      <c r="J335" s="284">
        <v>1</v>
      </c>
      <c r="K335" s="564">
        <v>23025.599999999999</v>
      </c>
      <c r="L335" s="538"/>
      <c r="M335" s="568">
        <f>J335*K335</f>
        <v>23025.599999999999</v>
      </c>
      <c r="N335" s="569"/>
      <c r="O335" s="569"/>
      <c r="P335" s="570"/>
      <c r="Q335" s="277"/>
      <c r="R335" s="218"/>
      <c r="S335" s="304"/>
      <c r="T335" s="305"/>
      <c r="U335" s="292"/>
      <c r="V335" s="292"/>
      <c r="W335" s="306"/>
      <c r="X335" s="306"/>
      <c r="Y335" s="306"/>
      <c r="Z335" s="306"/>
      <c r="AO335" s="223"/>
      <c r="AQ335" s="223"/>
      <c r="AR335" s="223"/>
      <c r="AV335" s="223"/>
      <c r="BB335" s="251"/>
      <c r="BC335" s="251"/>
      <c r="BD335" s="251"/>
      <c r="BE335" s="251"/>
      <c r="BF335" s="251"/>
      <c r="BG335" s="223"/>
      <c r="BH335" s="251"/>
      <c r="BI335" s="223"/>
      <c r="BJ335" s="223"/>
    </row>
    <row r="336" spans="1:62" s="217" customFormat="1" ht="39" customHeight="1">
      <c r="A336" s="218"/>
      <c r="B336" s="289"/>
      <c r="C336" s="300"/>
      <c r="D336" s="298"/>
      <c r="E336" s="301"/>
      <c r="F336" s="301"/>
      <c r="G336" s="301"/>
      <c r="H336" s="301"/>
      <c r="I336" s="302"/>
      <c r="J336" s="299"/>
      <c r="K336" s="294"/>
      <c r="L336" s="292"/>
      <c r="M336" s="295"/>
      <c r="N336" s="303"/>
      <c r="O336" s="303"/>
      <c r="P336" s="303"/>
      <c r="Q336" s="291"/>
      <c r="R336" s="218"/>
      <c r="S336" s="304"/>
      <c r="T336" s="305"/>
      <c r="U336" s="292"/>
      <c r="V336" s="292"/>
      <c r="W336" s="306"/>
      <c r="X336" s="306"/>
      <c r="Y336" s="306"/>
      <c r="Z336" s="306"/>
      <c r="AO336" s="223"/>
      <c r="AQ336" s="223"/>
      <c r="AR336" s="223"/>
      <c r="AV336" s="223"/>
      <c r="BB336" s="251"/>
      <c r="BC336" s="251"/>
      <c r="BD336" s="251"/>
      <c r="BE336" s="251"/>
      <c r="BF336" s="251"/>
      <c r="BG336" s="223"/>
      <c r="BH336" s="251"/>
      <c r="BI336" s="223"/>
      <c r="BJ336" s="223"/>
    </row>
    <row r="337" spans="1:18" s="217" customFormat="1" ht="7.5" customHeight="1">
      <c r="A337" s="236"/>
      <c r="B337" s="237"/>
      <c r="C337" s="237"/>
      <c r="D337" s="237"/>
      <c r="E337" s="237"/>
      <c r="F337" s="23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18"/>
    </row>
  </sheetData>
  <mergeCells count="722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E16:I16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M59:P59"/>
    <mergeCell ref="B70:Q70"/>
    <mergeCell ref="M60:P60"/>
    <mergeCell ref="M61:P61"/>
    <mergeCell ref="M62:P62"/>
    <mergeCell ref="M63:P63"/>
    <mergeCell ref="E80:H80"/>
    <mergeCell ref="K80:L80"/>
    <mergeCell ref="M80:P80"/>
    <mergeCell ref="M81:P81"/>
    <mergeCell ref="E72:P72"/>
    <mergeCell ref="E73:P73"/>
    <mergeCell ref="L75:O75"/>
    <mergeCell ref="L77:P77"/>
    <mergeCell ref="M85:P85"/>
    <mergeCell ref="E86:H86"/>
    <mergeCell ref="K86:L86"/>
    <mergeCell ref="M86:P86"/>
    <mergeCell ref="M82:P82"/>
    <mergeCell ref="M83:P83"/>
    <mergeCell ref="E84:H84"/>
    <mergeCell ref="K84:L84"/>
    <mergeCell ref="M84:P84"/>
    <mergeCell ref="M92:P92"/>
    <mergeCell ref="M89:P89"/>
    <mergeCell ref="E90:H90"/>
    <mergeCell ref="K90:L90"/>
    <mergeCell ref="M90:P90"/>
    <mergeCell ref="E87:H87"/>
    <mergeCell ref="K87:L87"/>
    <mergeCell ref="M87:P87"/>
    <mergeCell ref="M88:P88"/>
    <mergeCell ref="E93:H93"/>
    <mergeCell ref="K93:L93"/>
    <mergeCell ref="M93:P93"/>
    <mergeCell ref="E94:H94"/>
    <mergeCell ref="M94:P94"/>
    <mergeCell ref="E91:H91"/>
    <mergeCell ref="K91:L91"/>
    <mergeCell ref="M91:P91"/>
    <mergeCell ref="E92:H92"/>
    <mergeCell ref="K92:L92"/>
    <mergeCell ref="E97:H97"/>
    <mergeCell ref="M97:P97"/>
    <mergeCell ref="E98:H98"/>
    <mergeCell ref="M98:P98"/>
    <mergeCell ref="E95:H95"/>
    <mergeCell ref="M95:P95"/>
    <mergeCell ref="E96:H96"/>
    <mergeCell ref="M96:P96"/>
    <mergeCell ref="E101:H101"/>
    <mergeCell ref="M101:P101"/>
    <mergeCell ref="E102:H102"/>
    <mergeCell ref="M102:P102"/>
    <mergeCell ref="E99:H99"/>
    <mergeCell ref="M99:P99"/>
    <mergeCell ref="E100:H100"/>
    <mergeCell ref="M100:P100"/>
    <mergeCell ref="E105:H105"/>
    <mergeCell ref="M105:P105"/>
    <mergeCell ref="E106:H106"/>
    <mergeCell ref="M106:P106"/>
    <mergeCell ref="E103:H103"/>
    <mergeCell ref="M103:P103"/>
    <mergeCell ref="E104:H104"/>
    <mergeCell ref="M104:P104"/>
    <mergeCell ref="E109:H109"/>
    <mergeCell ref="M109:P109"/>
    <mergeCell ref="E110:H110"/>
    <mergeCell ref="M110:P110"/>
    <mergeCell ref="E107:H107"/>
    <mergeCell ref="M107:P107"/>
    <mergeCell ref="E108:H108"/>
    <mergeCell ref="M108:P108"/>
    <mergeCell ref="E113:H113"/>
    <mergeCell ref="M113:P113"/>
    <mergeCell ref="E114:H114"/>
    <mergeCell ref="M114:P114"/>
    <mergeCell ref="E111:H111"/>
    <mergeCell ref="M111:P111"/>
    <mergeCell ref="E112:H112"/>
    <mergeCell ref="M112:P112"/>
    <mergeCell ref="E117:H117"/>
    <mergeCell ref="M117:P117"/>
    <mergeCell ref="E118:H118"/>
    <mergeCell ref="K118:L118"/>
    <mergeCell ref="M118:P118"/>
    <mergeCell ref="E115:H115"/>
    <mergeCell ref="M115:P115"/>
    <mergeCell ref="E116:H116"/>
    <mergeCell ref="M116:P116"/>
    <mergeCell ref="E119:H119"/>
    <mergeCell ref="K119:L119"/>
    <mergeCell ref="M119:P119"/>
    <mergeCell ref="E120:H120"/>
    <mergeCell ref="K120:L120"/>
    <mergeCell ref="M120:P120"/>
    <mergeCell ref="E123:H123"/>
    <mergeCell ref="M123:P123"/>
    <mergeCell ref="E124:H124"/>
    <mergeCell ref="M124:P124"/>
    <mergeCell ref="E121:H121"/>
    <mergeCell ref="M121:P121"/>
    <mergeCell ref="E122:H122"/>
    <mergeCell ref="K122:L122"/>
    <mergeCell ref="M122:P122"/>
    <mergeCell ref="E127:H127"/>
    <mergeCell ref="M127:P127"/>
    <mergeCell ref="E128:H128"/>
    <mergeCell ref="M128:P128"/>
    <mergeCell ref="E125:H125"/>
    <mergeCell ref="M125:P125"/>
    <mergeCell ref="E126:H126"/>
    <mergeCell ref="K126:L126"/>
    <mergeCell ref="M126:P126"/>
    <mergeCell ref="E131:H131"/>
    <mergeCell ref="M131:P131"/>
    <mergeCell ref="E132:H132"/>
    <mergeCell ref="M132:P132"/>
    <mergeCell ref="E129:H129"/>
    <mergeCell ref="M129:P129"/>
    <mergeCell ref="E130:H130"/>
    <mergeCell ref="K130:L130"/>
    <mergeCell ref="M130:P130"/>
    <mergeCell ref="E135:H135"/>
    <mergeCell ref="M135:P135"/>
    <mergeCell ref="E136:H136"/>
    <mergeCell ref="M136:P136"/>
    <mergeCell ref="E133:H133"/>
    <mergeCell ref="M133:P133"/>
    <mergeCell ref="E134:H134"/>
    <mergeCell ref="M134:P134"/>
    <mergeCell ref="E139:H139"/>
    <mergeCell ref="M139:P139"/>
    <mergeCell ref="E140:H140"/>
    <mergeCell ref="K140:L140"/>
    <mergeCell ref="M140:P140"/>
    <mergeCell ref="E137:H137"/>
    <mergeCell ref="M137:P137"/>
    <mergeCell ref="E138:H138"/>
    <mergeCell ref="M138:P138"/>
    <mergeCell ref="E143:H143"/>
    <mergeCell ref="M143:P143"/>
    <mergeCell ref="E144:H144"/>
    <mergeCell ref="M144:P144"/>
    <mergeCell ref="E141:H141"/>
    <mergeCell ref="M141:P141"/>
    <mergeCell ref="E142:H142"/>
    <mergeCell ref="M142:P142"/>
    <mergeCell ref="E147:H147"/>
    <mergeCell ref="M147:P147"/>
    <mergeCell ref="E148:H148"/>
    <mergeCell ref="M148:P148"/>
    <mergeCell ref="E145:H145"/>
    <mergeCell ref="M145:P145"/>
    <mergeCell ref="E146:H146"/>
    <mergeCell ref="M146:P146"/>
    <mergeCell ref="E151:H151"/>
    <mergeCell ref="M151:P151"/>
    <mergeCell ref="E152:H152"/>
    <mergeCell ref="M152:P152"/>
    <mergeCell ref="E149:H149"/>
    <mergeCell ref="M149:P149"/>
    <mergeCell ref="E150:H150"/>
    <mergeCell ref="M150:P150"/>
    <mergeCell ref="E155:H155"/>
    <mergeCell ref="M155:P155"/>
    <mergeCell ref="E156:H156"/>
    <mergeCell ref="K156:L156"/>
    <mergeCell ref="M156:P156"/>
    <mergeCell ref="E153:H153"/>
    <mergeCell ref="M153:P153"/>
    <mergeCell ref="E154:H154"/>
    <mergeCell ref="M154:P154"/>
    <mergeCell ref="E159:H159"/>
    <mergeCell ref="K159:L159"/>
    <mergeCell ref="M159:P159"/>
    <mergeCell ref="M161:P161"/>
    <mergeCell ref="E157:H157"/>
    <mergeCell ref="M157:P157"/>
    <mergeCell ref="E158:H158"/>
    <mergeCell ref="M158:P158"/>
    <mergeCell ref="M165:P165"/>
    <mergeCell ref="E166:H166"/>
    <mergeCell ref="K166:L166"/>
    <mergeCell ref="M166:P166"/>
    <mergeCell ref="E162:H162"/>
    <mergeCell ref="K162:L162"/>
    <mergeCell ref="M162:P162"/>
    <mergeCell ref="E163:H163"/>
    <mergeCell ref="K163:L163"/>
    <mergeCell ref="M163:P163"/>
    <mergeCell ref="M169:P169"/>
    <mergeCell ref="E170:H170"/>
    <mergeCell ref="K170:L170"/>
    <mergeCell ref="M170:P170"/>
    <mergeCell ref="E167:H167"/>
    <mergeCell ref="K167:L167"/>
    <mergeCell ref="M167:P167"/>
    <mergeCell ref="E168:H168"/>
    <mergeCell ref="K168:L168"/>
    <mergeCell ref="M168:P168"/>
    <mergeCell ref="E171:H171"/>
    <mergeCell ref="K171:L171"/>
    <mergeCell ref="M171:P171"/>
    <mergeCell ref="E172:H172"/>
    <mergeCell ref="M172:P172"/>
    <mergeCell ref="K172:L172"/>
    <mergeCell ref="E173:H173"/>
    <mergeCell ref="M173:P173"/>
    <mergeCell ref="E174:H174"/>
    <mergeCell ref="M174:P174"/>
    <mergeCell ref="K173:L173"/>
    <mergeCell ref="K174:L174"/>
    <mergeCell ref="E177:H177"/>
    <mergeCell ref="K177:L177"/>
    <mergeCell ref="M177:P177"/>
    <mergeCell ref="K175:L175"/>
    <mergeCell ref="K176:L176"/>
    <mergeCell ref="E175:H175"/>
    <mergeCell ref="M175:P175"/>
    <mergeCell ref="E176:H176"/>
    <mergeCell ref="M176:P176"/>
    <mergeCell ref="M180:P180"/>
    <mergeCell ref="E181:H181"/>
    <mergeCell ref="K181:L181"/>
    <mergeCell ref="M181:P181"/>
    <mergeCell ref="E178:H178"/>
    <mergeCell ref="K178:L178"/>
    <mergeCell ref="M178:P178"/>
    <mergeCell ref="E179:H179"/>
    <mergeCell ref="K179:L179"/>
    <mergeCell ref="M179:P179"/>
    <mergeCell ref="E182:H182"/>
    <mergeCell ref="K182:L182"/>
    <mergeCell ref="M182:P182"/>
    <mergeCell ref="E183:H183"/>
    <mergeCell ref="K183:L183"/>
    <mergeCell ref="M183:P183"/>
    <mergeCell ref="E184:H184"/>
    <mergeCell ref="M184:P184"/>
    <mergeCell ref="E185:H185"/>
    <mergeCell ref="K185:L185"/>
    <mergeCell ref="M185:P185"/>
    <mergeCell ref="K184:L184"/>
    <mergeCell ref="E186:H186"/>
    <mergeCell ref="K186:L186"/>
    <mergeCell ref="M186:P186"/>
    <mergeCell ref="E187:H187"/>
    <mergeCell ref="K187:L187"/>
    <mergeCell ref="M187:P187"/>
    <mergeCell ref="E188:H188"/>
    <mergeCell ref="K188:L188"/>
    <mergeCell ref="M188:P188"/>
    <mergeCell ref="E189:H189"/>
    <mergeCell ref="K189:L189"/>
    <mergeCell ref="M189:P189"/>
    <mergeCell ref="E192:H192"/>
    <mergeCell ref="M192:P192"/>
    <mergeCell ref="K190:L190"/>
    <mergeCell ref="K191:L191"/>
    <mergeCell ref="K192:L192"/>
    <mergeCell ref="E190:H190"/>
    <mergeCell ref="M190:P190"/>
    <mergeCell ref="E191:H191"/>
    <mergeCell ref="M191:P191"/>
    <mergeCell ref="E195:H195"/>
    <mergeCell ref="M195:P195"/>
    <mergeCell ref="K193:L193"/>
    <mergeCell ref="K194:L194"/>
    <mergeCell ref="K195:L195"/>
    <mergeCell ref="E193:H193"/>
    <mergeCell ref="M193:P193"/>
    <mergeCell ref="E194:H194"/>
    <mergeCell ref="M194:P194"/>
    <mergeCell ref="E198:H198"/>
    <mergeCell ref="M198:P198"/>
    <mergeCell ref="K196:L196"/>
    <mergeCell ref="K197:L197"/>
    <mergeCell ref="K198:L198"/>
    <mergeCell ref="E196:H196"/>
    <mergeCell ref="M196:P196"/>
    <mergeCell ref="E197:H197"/>
    <mergeCell ref="M197:P197"/>
    <mergeCell ref="E201:H201"/>
    <mergeCell ref="M201:P201"/>
    <mergeCell ref="K199:L199"/>
    <mergeCell ref="K200:L200"/>
    <mergeCell ref="K201:L201"/>
    <mergeCell ref="E199:H199"/>
    <mergeCell ref="M199:P199"/>
    <mergeCell ref="E200:H200"/>
    <mergeCell ref="M200:P200"/>
    <mergeCell ref="E204:H204"/>
    <mergeCell ref="M204:P204"/>
    <mergeCell ref="K202:L202"/>
    <mergeCell ref="K203:L203"/>
    <mergeCell ref="K204:L204"/>
    <mergeCell ref="E202:H202"/>
    <mergeCell ref="M202:P202"/>
    <mergeCell ref="E203:H203"/>
    <mergeCell ref="M203:P203"/>
    <mergeCell ref="E207:H207"/>
    <mergeCell ref="M207:P207"/>
    <mergeCell ref="K205:L205"/>
    <mergeCell ref="K206:L206"/>
    <mergeCell ref="K207:L207"/>
    <mergeCell ref="E205:H205"/>
    <mergeCell ref="M205:P205"/>
    <mergeCell ref="E206:H206"/>
    <mergeCell ref="M206:P206"/>
    <mergeCell ref="E210:H210"/>
    <mergeCell ref="M210:P210"/>
    <mergeCell ref="K208:L208"/>
    <mergeCell ref="K209:L209"/>
    <mergeCell ref="K210:L210"/>
    <mergeCell ref="E208:H208"/>
    <mergeCell ref="M208:P208"/>
    <mergeCell ref="E209:H209"/>
    <mergeCell ref="M209:P209"/>
    <mergeCell ref="E213:H213"/>
    <mergeCell ref="M213:P213"/>
    <mergeCell ref="K211:L211"/>
    <mergeCell ref="K212:L212"/>
    <mergeCell ref="K213:L213"/>
    <mergeCell ref="E211:H211"/>
    <mergeCell ref="M211:P211"/>
    <mergeCell ref="E212:H212"/>
    <mergeCell ref="M212:P212"/>
    <mergeCell ref="E216:H216"/>
    <mergeCell ref="M216:P216"/>
    <mergeCell ref="K214:L214"/>
    <mergeCell ref="K215:L215"/>
    <mergeCell ref="K216:L216"/>
    <mergeCell ref="E214:H214"/>
    <mergeCell ref="M214:P214"/>
    <mergeCell ref="E215:H215"/>
    <mergeCell ref="M215:P215"/>
    <mergeCell ref="E219:H219"/>
    <mergeCell ref="M219:P219"/>
    <mergeCell ref="K217:L217"/>
    <mergeCell ref="K218:L218"/>
    <mergeCell ref="K219:L219"/>
    <mergeCell ref="E217:H217"/>
    <mergeCell ref="M217:P217"/>
    <mergeCell ref="E218:H218"/>
    <mergeCell ref="M218:P218"/>
    <mergeCell ref="E222:H222"/>
    <mergeCell ref="M222:P222"/>
    <mergeCell ref="K220:L220"/>
    <mergeCell ref="K221:L221"/>
    <mergeCell ref="K222:L222"/>
    <mergeCell ref="E220:H220"/>
    <mergeCell ref="M220:P220"/>
    <mergeCell ref="E221:H221"/>
    <mergeCell ref="M221:P221"/>
    <mergeCell ref="E225:H225"/>
    <mergeCell ref="M225:P225"/>
    <mergeCell ref="K223:L223"/>
    <mergeCell ref="K224:L224"/>
    <mergeCell ref="K225:L225"/>
    <mergeCell ref="E223:H223"/>
    <mergeCell ref="M223:P223"/>
    <mergeCell ref="E224:H224"/>
    <mergeCell ref="M224:P224"/>
    <mergeCell ref="E228:H228"/>
    <mergeCell ref="M228:P228"/>
    <mergeCell ref="K226:L226"/>
    <mergeCell ref="K227:L227"/>
    <mergeCell ref="K228:L228"/>
    <mergeCell ref="E226:H226"/>
    <mergeCell ref="M226:P226"/>
    <mergeCell ref="E227:H227"/>
    <mergeCell ref="M227:P227"/>
    <mergeCell ref="E231:H231"/>
    <mergeCell ref="M231:P231"/>
    <mergeCell ref="K229:L229"/>
    <mergeCell ref="K230:L230"/>
    <mergeCell ref="K231:L231"/>
    <mergeCell ref="E229:H229"/>
    <mergeCell ref="M229:P229"/>
    <mergeCell ref="E230:H230"/>
    <mergeCell ref="M230:P230"/>
    <mergeCell ref="E234:H234"/>
    <mergeCell ref="M234:P234"/>
    <mergeCell ref="K232:L232"/>
    <mergeCell ref="K233:L233"/>
    <mergeCell ref="K234:L234"/>
    <mergeCell ref="E232:H232"/>
    <mergeCell ref="M232:P232"/>
    <mergeCell ref="E233:H233"/>
    <mergeCell ref="M233:P233"/>
    <mergeCell ref="E237:H237"/>
    <mergeCell ref="M237:P237"/>
    <mergeCell ref="K235:L235"/>
    <mergeCell ref="K236:L236"/>
    <mergeCell ref="K237:L237"/>
    <mergeCell ref="E235:H235"/>
    <mergeCell ref="M235:P235"/>
    <mergeCell ref="E236:H236"/>
    <mergeCell ref="M236:P236"/>
    <mergeCell ref="E240:H240"/>
    <mergeCell ref="M240:P240"/>
    <mergeCell ref="K238:L238"/>
    <mergeCell ref="K239:L239"/>
    <mergeCell ref="K240:L240"/>
    <mergeCell ref="E238:H238"/>
    <mergeCell ref="M238:P238"/>
    <mergeCell ref="E239:H239"/>
    <mergeCell ref="M239:P239"/>
    <mergeCell ref="E243:H243"/>
    <mergeCell ref="M243:P243"/>
    <mergeCell ref="K241:L241"/>
    <mergeCell ref="K242:L242"/>
    <mergeCell ref="K243:L243"/>
    <mergeCell ref="E241:H241"/>
    <mergeCell ref="M241:P241"/>
    <mergeCell ref="E242:H242"/>
    <mergeCell ref="M242:P242"/>
    <mergeCell ref="E246:H246"/>
    <mergeCell ref="M246:P246"/>
    <mergeCell ref="K244:L244"/>
    <mergeCell ref="K245:L245"/>
    <mergeCell ref="K246:L246"/>
    <mergeCell ref="E244:H244"/>
    <mergeCell ref="M244:P244"/>
    <mergeCell ref="E245:H245"/>
    <mergeCell ref="M245:P245"/>
    <mergeCell ref="E249:H249"/>
    <mergeCell ref="M249:P249"/>
    <mergeCell ref="K247:L247"/>
    <mergeCell ref="K248:L248"/>
    <mergeCell ref="K249:L249"/>
    <mergeCell ref="E247:H247"/>
    <mergeCell ref="M247:P247"/>
    <mergeCell ref="E248:H248"/>
    <mergeCell ref="M248:P248"/>
    <mergeCell ref="E252:H252"/>
    <mergeCell ref="M252:P252"/>
    <mergeCell ref="K250:L250"/>
    <mergeCell ref="K251:L251"/>
    <mergeCell ref="K252:L252"/>
    <mergeCell ref="E250:H250"/>
    <mergeCell ref="M250:P250"/>
    <mergeCell ref="E251:H251"/>
    <mergeCell ref="M251:P251"/>
    <mergeCell ref="E255:H255"/>
    <mergeCell ref="M255:P255"/>
    <mergeCell ref="K253:L253"/>
    <mergeCell ref="K254:L254"/>
    <mergeCell ref="K255:L255"/>
    <mergeCell ref="E253:H253"/>
    <mergeCell ref="M253:P253"/>
    <mergeCell ref="E254:H254"/>
    <mergeCell ref="M254:P254"/>
    <mergeCell ref="E258:H258"/>
    <mergeCell ref="M258:P258"/>
    <mergeCell ref="K256:L256"/>
    <mergeCell ref="K257:L257"/>
    <mergeCell ref="K258:L258"/>
    <mergeCell ref="E256:H256"/>
    <mergeCell ref="M256:P256"/>
    <mergeCell ref="E257:H257"/>
    <mergeCell ref="M257:P257"/>
    <mergeCell ref="E261:H261"/>
    <mergeCell ref="M261:P261"/>
    <mergeCell ref="K259:L259"/>
    <mergeCell ref="K260:L260"/>
    <mergeCell ref="K261:L261"/>
    <mergeCell ref="E259:H259"/>
    <mergeCell ref="M259:P259"/>
    <mergeCell ref="E260:H260"/>
    <mergeCell ref="M260:P260"/>
    <mergeCell ref="E264:H264"/>
    <mergeCell ref="M264:P264"/>
    <mergeCell ref="K262:L262"/>
    <mergeCell ref="K263:L263"/>
    <mergeCell ref="K264:L264"/>
    <mergeCell ref="E262:H262"/>
    <mergeCell ref="M262:P262"/>
    <mergeCell ref="E263:H263"/>
    <mergeCell ref="M263:P263"/>
    <mergeCell ref="E267:H267"/>
    <mergeCell ref="M267:P267"/>
    <mergeCell ref="K265:L265"/>
    <mergeCell ref="K266:L266"/>
    <mergeCell ref="K267:L267"/>
    <mergeCell ref="E265:H265"/>
    <mergeCell ref="M265:P265"/>
    <mergeCell ref="E266:H266"/>
    <mergeCell ref="M266:P266"/>
    <mergeCell ref="E270:H270"/>
    <mergeCell ref="M270:P270"/>
    <mergeCell ref="K268:L268"/>
    <mergeCell ref="K269:L269"/>
    <mergeCell ref="K270:L270"/>
    <mergeCell ref="E268:H268"/>
    <mergeCell ref="M268:P268"/>
    <mergeCell ref="E269:H269"/>
    <mergeCell ref="M269:P269"/>
    <mergeCell ref="E273:H273"/>
    <mergeCell ref="M273:P273"/>
    <mergeCell ref="K271:L271"/>
    <mergeCell ref="K272:L272"/>
    <mergeCell ref="K273:L273"/>
    <mergeCell ref="E271:H271"/>
    <mergeCell ref="M271:P271"/>
    <mergeCell ref="E272:H272"/>
    <mergeCell ref="M272:P272"/>
    <mergeCell ref="M276:P276"/>
    <mergeCell ref="E277:H277"/>
    <mergeCell ref="M277:P277"/>
    <mergeCell ref="K274:L274"/>
    <mergeCell ref="K275:L275"/>
    <mergeCell ref="K277:L277"/>
    <mergeCell ref="E274:H274"/>
    <mergeCell ref="M274:P274"/>
    <mergeCell ref="E275:H275"/>
    <mergeCell ref="M275:P275"/>
    <mergeCell ref="E280:H280"/>
    <mergeCell ref="M280:P280"/>
    <mergeCell ref="K278:L278"/>
    <mergeCell ref="K279:L279"/>
    <mergeCell ref="K280:L280"/>
    <mergeCell ref="E278:H278"/>
    <mergeCell ref="M278:P278"/>
    <mergeCell ref="E279:H279"/>
    <mergeCell ref="M279:P279"/>
    <mergeCell ref="E283:H283"/>
    <mergeCell ref="M283:P283"/>
    <mergeCell ref="K281:L281"/>
    <mergeCell ref="K282:L282"/>
    <mergeCell ref="K283:L283"/>
    <mergeCell ref="E281:H281"/>
    <mergeCell ref="M281:P281"/>
    <mergeCell ref="E282:H282"/>
    <mergeCell ref="M282:P282"/>
    <mergeCell ref="E286:H286"/>
    <mergeCell ref="M286:P286"/>
    <mergeCell ref="K284:L284"/>
    <mergeCell ref="K285:L285"/>
    <mergeCell ref="K286:L286"/>
    <mergeCell ref="E284:H284"/>
    <mergeCell ref="M284:P284"/>
    <mergeCell ref="E285:H285"/>
    <mergeCell ref="M285:P285"/>
    <mergeCell ref="E289:H289"/>
    <mergeCell ref="M289:P289"/>
    <mergeCell ref="K287:L287"/>
    <mergeCell ref="K288:L288"/>
    <mergeCell ref="K289:L289"/>
    <mergeCell ref="E287:H287"/>
    <mergeCell ref="M287:P287"/>
    <mergeCell ref="E288:H288"/>
    <mergeCell ref="M288:P288"/>
    <mergeCell ref="E292:H292"/>
    <mergeCell ref="M292:P292"/>
    <mergeCell ref="K290:L290"/>
    <mergeCell ref="K291:L291"/>
    <mergeCell ref="K292:L292"/>
    <mergeCell ref="E290:H290"/>
    <mergeCell ref="M290:P290"/>
    <mergeCell ref="E291:H291"/>
    <mergeCell ref="M291:P291"/>
    <mergeCell ref="E295:H295"/>
    <mergeCell ref="K295:L295"/>
    <mergeCell ref="M295:P295"/>
    <mergeCell ref="K293:L293"/>
    <mergeCell ref="E293:H293"/>
    <mergeCell ref="M293:P293"/>
    <mergeCell ref="E294:H294"/>
    <mergeCell ref="K294:L294"/>
    <mergeCell ref="M294:P294"/>
    <mergeCell ref="M298:P298"/>
    <mergeCell ref="E299:H299"/>
    <mergeCell ref="K299:L299"/>
    <mergeCell ref="M299:P299"/>
    <mergeCell ref="E296:H296"/>
    <mergeCell ref="K296:L296"/>
    <mergeCell ref="M296:P296"/>
    <mergeCell ref="E297:H297"/>
    <mergeCell ref="K297:L297"/>
    <mergeCell ref="M297:P297"/>
    <mergeCell ref="E300:H300"/>
    <mergeCell ref="K300:L300"/>
    <mergeCell ref="M300:P300"/>
    <mergeCell ref="E301:H301"/>
    <mergeCell ref="K301:L301"/>
    <mergeCell ref="M301:P301"/>
    <mergeCell ref="E304:H304"/>
    <mergeCell ref="M304:P304"/>
    <mergeCell ref="E305:H305"/>
    <mergeCell ref="M305:P305"/>
    <mergeCell ref="E302:H302"/>
    <mergeCell ref="K302:L302"/>
    <mergeCell ref="M302:P302"/>
    <mergeCell ref="E303:H303"/>
    <mergeCell ref="K303:L303"/>
    <mergeCell ref="M303:P303"/>
    <mergeCell ref="E308:H308"/>
    <mergeCell ref="M308:P308"/>
    <mergeCell ref="E309:H309"/>
    <mergeCell ref="K309:L309"/>
    <mergeCell ref="M309:P309"/>
    <mergeCell ref="E306:H306"/>
    <mergeCell ref="M306:P306"/>
    <mergeCell ref="E307:H307"/>
    <mergeCell ref="M307:P307"/>
    <mergeCell ref="E310:H310"/>
    <mergeCell ref="K310:L310"/>
    <mergeCell ref="M310:P310"/>
    <mergeCell ref="E311:H311"/>
    <mergeCell ref="K311:L311"/>
    <mergeCell ref="M311:P311"/>
    <mergeCell ref="E312:H312"/>
    <mergeCell ref="K312:L312"/>
    <mergeCell ref="M312:P312"/>
    <mergeCell ref="E313:H313"/>
    <mergeCell ref="K313:L313"/>
    <mergeCell ref="M313:P313"/>
    <mergeCell ref="M317:P317"/>
    <mergeCell ref="E314:H314"/>
    <mergeCell ref="K314:L314"/>
    <mergeCell ref="M314:P314"/>
    <mergeCell ref="E315:H315"/>
    <mergeCell ref="K315:L315"/>
    <mergeCell ref="M315:P315"/>
    <mergeCell ref="E318:H318"/>
    <mergeCell ref="K318:L318"/>
    <mergeCell ref="M318:P318"/>
    <mergeCell ref="E319:H319"/>
    <mergeCell ref="M319:P319"/>
    <mergeCell ref="E316:H316"/>
    <mergeCell ref="K316:L316"/>
    <mergeCell ref="M316:P316"/>
    <mergeCell ref="E317:H317"/>
    <mergeCell ref="K317:L317"/>
    <mergeCell ref="M323:P323"/>
    <mergeCell ref="E320:H320"/>
    <mergeCell ref="K320:L320"/>
    <mergeCell ref="M320:P320"/>
    <mergeCell ref="E321:H321"/>
    <mergeCell ref="K321:L321"/>
    <mergeCell ref="M321:P321"/>
    <mergeCell ref="E324:H324"/>
    <mergeCell ref="K324:L324"/>
    <mergeCell ref="M324:P324"/>
    <mergeCell ref="E325:H325"/>
    <mergeCell ref="M325:P325"/>
    <mergeCell ref="E322:H322"/>
    <mergeCell ref="K322:L322"/>
    <mergeCell ref="M322:P322"/>
    <mergeCell ref="E323:H323"/>
    <mergeCell ref="K323:L323"/>
    <mergeCell ref="K331:L331"/>
    <mergeCell ref="E326:H326"/>
    <mergeCell ref="K326:L326"/>
    <mergeCell ref="M326:P326"/>
    <mergeCell ref="E327:H327"/>
    <mergeCell ref="K327:L327"/>
    <mergeCell ref="M327:P327"/>
    <mergeCell ref="E334:H334"/>
    <mergeCell ref="E328:H328"/>
    <mergeCell ref="K328:L328"/>
    <mergeCell ref="M328:P328"/>
    <mergeCell ref="M334:P334"/>
    <mergeCell ref="M329:P329"/>
    <mergeCell ref="E330:H330"/>
    <mergeCell ref="K330:L330"/>
    <mergeCell ref="M330:P330"/>
    <mergeCell ref="E331:H331"/>
    <mergeCell ref="K334:L334"/>
    <mergeCell ref="M331:P331"/>
    <mergeCell ref="M64:P64"/>
    <mergeCell ref="E335:H335"/>
    <mergeCell ref="K335:L335"/>
    <mergeCell ref="M335:P335"/>
    <mergeCell ref="M332:P332"/>
    <mergeCell ref="E333:H333"/>
    <mergeCell ref="K333:L333"/>
    <mergeCell ref="M333:P333"/>
  </mergeCells>
  <phoneticPr fontId="27" type="noConversion"/>
  <pageMargins left="0.59027779102325439" right="0.59027779102325439" top="0.59027779102325439" bottom="0.59027779102325439" header="0" footer="0"/>
  <pageSetup paperSize="9" scale="78" fitToHeight="100" orientation="portrait" blackAndWhite="1" r:id="rId1"/>
  <headerFooter alignWithMargins="0"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70"/>
  <sheetViews>
    <sheetView showGridLines="0" view="pageBreakPreview" zoomScaleNormal="90" zoomScaleSheetLayoutView="100" workbookViewId="0">
      <pane ySplit="1" topLeftCell="A93" activePane="bottomLeft" state="frozenSplit"/>
      <selection pane="bottomLeft" activeCell="AB1" sqref="AB1:AC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15.6640625" style="2" customWidth="1"/>
    <col min="9" max="9" width="5.1640625" style="2" customWidth="1"/>
    <col min="10" max="10" width="11.5" style="2" customWidth="1"/>
    <col min="11" max="11" width="12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1" width="12.33203125" style="2" hidden="1" customWidth="1"/>
    <col min="22" max="22" width="16.33203125" style="2" hidden="1" customWidth="1"/>
    <col min="23" max="23" width="12.1640625" style="2" hidden="1" customWidth="1"/>
    <col min="24" max="24" width="15" style="2" hidden="1" customWidth="1"/>
    <col min="25" max="25" width="11" style="2" hidden="1" customWidth="1"/>
    <col min="26" max="26" width="15" style="2" hidden="1" customWidth="1"/>
    <col min="27" max="27" width="16.33203125" style="2" hidden="1" customWidth="1"/>
    <col min="28" max="28" width="16.33203125" style="2" customWidth="1"/>
    <col min="29" max="40" width="10.5" style="1" customWidth="1"/>
    <col min="41" max="62" width="10.5" style="2" hidden="1" customWidth="1"/>
    <col min="63" max="16384" width="10.5" style="1"/>
  </cols>
  <sheetData>
    <row r="1" spans="1:43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Q1" s="2" t="s">
        <v>1536</v>
      </c>
    </row>
    <row r="2" spans="1:43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 t="s">
        <v>1490</v>
      </c>
    </row>
    <row r="3" spans="1:43" ht="7.5" customHeight="1">
      <c r="A3" s="7"/>
      <c r="Q3" s="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3" ht="15.75" customHeight="1">
      <c r="A4" s="7"/>
      <c r="C4" s="121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3" s="3" customFormat="1" ht="18.75" customHeight="1">
      <c r="A5" s="16"/>
      <c r="C5" s="122" t="s">
        <v>1550</v>
      </c>
      <c r="E5" s="422" t="s">
        <v>1016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3" s="3" customFormat="1" ht="14.25" customHeight="1">
      <c r="A6" s="16"/>
      <c r="Q6" s="19"/>
    </row>
    <row r="7" spans="1:43" s="3" customFormat="1" ht="15" customHeight="1">
      <c r="A7" s="16"/>
      <c r="C7" s="121" t="s">
        <v>1551</v>
      </c>
      <c r="E7" s="123" t="s">
        <v>1112</v>
      </c>
      <c r="Q7" s="19"/>
    </row>
    <row r="8" spans="1:43" s="3" customFormat="1" ht="15" customHeight="1">
      <c r="A8" s="16"/>
      <c r="C8" s="121" t="s">
        <v>1502</v>
      </c>
      <c r="E8" s="13" t="s">
        <v>319</v>
      </c>
      <c r="L8" s="121" t="s">
        <v>1504</v>
      </c>
      <c r="N8" s="469">
        <v>41426</v>
      </c>
      <c r="O8" s="348"/>
      <c r="Q8" s="19"/>
    </row>
    <row r="9" spans="1:43" s="3" customFormat="1" ht="7.5" customHeight="1">
      <c r="A9" s="16"/>
      <c r="Q9" s="19"/>
    </row>
    <row r="10" spans="1:43" s="3" customFormat="1" ht="15" customHeight="1">
      <c r="A10" s="16"/>
      <c r="C10" s="121" t="s">
        <v>1507</v>
      </c>
      <c r="E10" s="2" t="s">
        <v>320</v>
      </c>
      <c r="L10" s="121" t="s">
        <v>1508</v>
      </c>
      <c r="N10" s="470"/>
      <c r="O10" s="348"/>
      <c r="Q10" s="19"/>
    </row>
    <row r="11" spans="1:43" s="3" customFormat="1" ht="18.75" customHeight="1">
      <c r="A11" s="16"/>
      <c r="D11" s="123" t="str">
        <f>IF('[8]Rekapitulace stavby'!$E$11="","",'[8]Rekapitulace stavby'!$E$11)</f>
        <v xml:space="preserve"> </v>
      </c>
      <c r="L11" s="121" t="s">
        <v>1509</v>
      </c>
      <c r="N11" s="470"/>
      <c r="O11" s="348"/>
      <c r="Q11" s="19"/>
    </row>
    <row r="12" spans="1:43" s="3" customFormat="1" ht="7.5" customHeight="1">
      <c r="A12" s="16"/>
      <c r="Q12" s="19"/>
    </row>
    <row r="13" spans="1:43" s="3" customFormat="1" ht="15" customHeight="1">
      <c r="A13" s="16"/>
      <c r="C13" s="121" t="s">
        <v>1510</v>
      </c>
      <c r="L13" s="121" t="s">
        <v>1508</v>
      </c>
      <c r="N13" s="470"/>
      <c r="O13" s="348"/>
      <c r="Q13" s="19"/>
    </row>
    <row r="14" spans="1:43" s="3" customFormat="1" ht="18.75" customHeight="1">
      <c r="A14" s="16"/>
      <c r="D14" s="123"/>
      <c r="L14" s="121" t="s">
        <v>1509</v>
      </c>
      <c r="N14" s="470"/>
      <c r="O14" s="348"/>
      <c r="Q14" s="19"/>
    </row>
    <row r="15" spans="1:43" s="3" customFormat="1" ht="7.5" customHeight="1">
      <c r="A15" s="16"/>
      <c r="Q15" s="19"/>
    </row>
    <row r="16" spans="1:43" s="3" customFormat="1" ht="15" customHeight="1">
      <c r="A16" s="16"/>
      <c r="C16" s="121" t="s">
        <v>1511</v>
      </c>
      <c r="E16" s="470"/>
      <c r="F16" s="430"/>
      <c r="G16" s="430"/>
      <c r="H16" s="430"/>
      <c r="I16" s="430"/>
      <c r="L16" s="121" t="s">
        <v>1508</v>
      </c>
      <c r="N16" s="470"/>
      <c r="O16" s="348"/>
      <c r="Q16" s="19"/>
    </row>
    <row r="17" spans="1:17" s="3" customFormat="1" ht="18.75" customHeight="1">
      <c r="A17" s="16"/>
      <c r="D17" s="123" t="str">
        <f>IF('[8]Rekapitulace stavby'!$E$17="","",'[8]Rekapitulace stavby'!$E$17)</f>
        <v xml:space="preserve"> </v>
      </c>
      <c r="L17" s="121" t="s">
        <v>1509</v>
      </c>
      <c r="N17" s="470"/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1" t="s">
        <v>1512</v>
      </c>
      <c r="Q19" s="19"/>
    </row>
    <row r="20" spans="1:17" s="63" customFormat="1" ht="15.75" customHeight="1">
      <c r="A20" s="64"/>
      <c r="D20" s="48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124" t="s">
        <v>1513</v>
      </c>
      <c r="L23" s="477">
        <f>ROUNDUP($M$77,2)</f>
        <v>136831.20000000001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125" t="s">
        <v>1514</v>
      </c>
      <c r="D25" s="125" t="s">
        <v>1515</v>
      </c>
      <c r="E25" s="126">
        <v>0.21</v>
      </c>
      <c r="F25" s="127" t="s">
        <v>1516</v>
      </c>
      <c r="G25" s="478">
        <f>L23</f>
        <v>136831.20000000001</v>
      </c>
      <c r="H25" s="348"/>
      <c r="I25" s="348"/>
      <c r="L25" s="478">
        <f>G25*E25</f>
        <v>28734.552</v>
      </c>
      <c r="M25" s="348"/>
      <c r="N25" s="348"/>
      <c r="O25" s="348"/>
      <c r="Q25" s="19"/>
    </row>
    <row r="26" spans="1:17" s="3" customFormat="1" ht="15" customHeight="1">
      <c r="A26" s="16"/>
      <c r="D26" s="125" t="s">
        <v>1517</v>
      </c>
      <c r="E26" s="126">
        <v>0.15</v>
      </c>
      <c r="F26" s="127" t="s">
        <v>1516</v>
      </c>
      <c r="G26" s="478">
        <f>SUM($BC$77:$BC$130)</f>
        <v>0</v>
      </c>
      <c r="H26" s="348"/>
      <c r="I26" s="348"/>
      <c r="L26" s="478">
        <f>SUM($BC$77:$BC$169)*$E$26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125" t="s">
        <v>1518</v>
      </c>
      <c r="E27" s="126">
        <v>0.21</v>
      </c>
      <c r="F27" s="127" t="s">
        <v>1516</v>
      </c>
      <c r="G27" s="478">
        <f>SUM($BD$77:$BD$169)</f>
        <v>0</v>
      </c>
      <c r="H27" s="348"/>
      <c r="I27" s="348"/>
      <c r="L27" s="478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125" t="s">
        <v>1519</v>
      </c>
      <c r="E28" s="126">
        <v>0.15</v>
      </c>
      <c r="F28" s="127" t="s">
        <v>1516</v>
      </c>
      <c r="G28" s="478">
        <f>SUM($BE$77:$BE$169)</f>
        <v>0</v>
      </c>
      <c r="H28" s="348"/>
      <c r="I28" s="348"/>
      <c r="L28" s="478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125" t="s">
        <v>1520</v>
      </c>
      <c r="E29" s="126">
        <v>0</v>
      </c>
      <c r="F29" s="127" t="s">
        <v>1516</v>
      </c>
      <c r="G29" s="478">
        <f>SUM($BF$77:$BF$169)</f>
        <v>0</v>
      </c>
      <c r="H29" s="348"/>
      <c r="I29" s="348"/>
      <c r="L29" s="478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128" t="s">
        <v>1521</v>
      </c>
      <c r="D31" s="27"/>
      <c r="E31" s="27"/>
      <c r="F31" s="129" t="s">
        <v>1522</v>
      </c>
      <c r="G31" s="130" t="s">
        <v>1523</v>
      </c>
      <c r="H31" s="27"/>
      <c r="I31" s="27"/>
      <c r="J31" s="27"/>
      <c r="K31" s="479">
        <f>ROUNDUP(SUM($L$23:$L$29),2)</f>
        <v>165565.76000000001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70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1" t="s">
        <v>1499</v>
      </c>
      <c r="E39" s="474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22" t="s">
        <v>1550</v>
      </c>
      <c r="E40" s="422" t="str">
        <f>$E$5</f>
        <v>132121-8_2 - SPŠD Křimice - PS - Venkovní rozvody - Datové rozvody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1" t="s">
        <v>1502</v>
      </c>
      <c r="E42" s="13" t="s">
        <v>319</v>
      </c>
      <c r="J42" s="121" t="s">
        <v>1504</v>
      </c>
      <c r="L42" s="469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1" t="s">
        <v>1507</v>
      </c>
      <c r="E44" s="2" t="s">
        <v>320</v>
      </c>
      <c r="J44" s="121" t="s">
        <v>1511</v>
      </c>
      <c r="L44" s="470"/>
      <c r="M44" s="430"/>
      <c r="N44" s="430"/>
      <c r="O44" s="430"/>
      <c r="P44" s="430"/>
      <c r="Q44" s="19"/>
    </row>
    <row r="45" spans="1:17" s="3" customFormat="1" ht="15" customHeight="1">
      <c r="A45" s="16"/>
      <c r="B45" s="121" t="s">
        <v>1510</v>
      </c>
      <c r="E45" s="12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76" t="s">
        <v>1552</v>
      </c>
      <c r="C47" s="418"/>
      <c r="D47" s="418"/>
      <c r="E47" s="418"/>
      <c r="F47" s="418"/>
      <c r="G47" s="25"/>
      <c r="H47" s="25"/>
      <c r="I47" s="25"/>
      <c r="J47" s="25"/>
      <c r="K47" s="25"/>
      <c r="L47" s="25"/>
      <c r="M47" s="476" t="s">
        <v>1554</v>
      </c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4" s="3" customFormat="1" ht="30" customHeight="1">
      <c r="A49" s="16"/>
      <c r="B49" s="131" t="s">
        <v>513</v>
      </c>
      <c r="M49" s="477">
        <f>ROUNDUP($M$77,2)</f>
        <v>136831.20000000001</v>
      </c>
      <c r="N49" s="348"/>
      <c r="O49" s="348"/>
      <c r="P49" s="348"/>
      <c r="Q49" s="19"/>
      <c r="AR49" s="3" t="s">
        <v>1555</v>
      </c>
    </row>
    <row r="50" spans="1:44" s="133" customFormat="1" ht="25.5" hidden="1" customHeight="1">
      <c r="A50" s="132"/>
      <c r="C50" s="134" t="s">
        <v>1620</v>
      </c>
      <c r="M50" s="475">
        <f>ROUNDUP($M$78,2)</f>
        <v>0</v>
      </c>
      <c r="N50" s="473"/>
      <c r="O50" s="473"/>
      <c r="P50" s="473"/>
      <c r="Q50" s="135"/>
    </row>
    <row r="51" spans="1:44" s="137" customFormat="1" ht="21" hidden="1" customHeight="1">
      <c r="A51" s="136"/>
      <c r="C51" s="138" t="s">
        <v>1621</v>
      </c>
      <c r="M51" s="472">
        <f>ROUNDUP($M$79,2)</f>
        <v>0</v>
      </c>
      <c r="N51" s="473"/>
      <c r="O51" s="473"/>
      <c r="P51" s="473"/>
      <c r="Q51" s="139"/>
    </row>
    <row r="52" spans="1:44" s="137" customFormat="1" ht="21" hidden="1" customHeight="1">
      <c r="A52" s="136"/>
      <c r="C52" s="138" t="s">
        <v>1622</v>
      </c>
      <c r="M52" s="472">
        <f>ROUNDUP($M$81,2)</f>
        <v>0</v>
      </c>
      <c r="N52" s="473"/>
      <c r="O52" s="473"/>
      <c r="P52" s="473"/>
      <c r="Q52" s="139"/>
    </row>
    <row r="53" spans="1:44" s="133" customFormat="1" ht="25.5" customHeight="1">
      <c r="A53" s="132"/>
      <c r="C53" s="134" t="s">
        <v>1556</v>
      </c>
      <c r="M53" s="475">
        <f>ROUNDUP($M$84,2)</f>
        <v>136831.20000000001</v>
      </c>
      <c r="N53" s="473"/>
      <c r="O53" s="473"/>
      <c r="P53" s="473"/>
      <c r="Q53" s="135"/>
    </row>
    <row r="54" spans="1:44" s="137" customFormat="1" ht="21" customHeight="1">
      <c r="A54" s="136"/>
      <c r="C54" s="138" t="s">
        <v>321</v>
      </c>
      <c r="M54" s="472">
        <f>ROUNDUP($M$85,2)</f>
        <v>131331.20000000001</v>
      </c>
      <c r="N54" s="473"/>
      <c r="O54" s="473"/>
      <c r="P54" s="473"/>
      <c r="Q54" s="139"/>
    </row>
    <row r="55" spans="1:44" s="137" customFormat="1" ht="21" customHeight="1">
      <c r="A55" s="136"/>
      <c r="C55" s="138" t="s">
        <v>322</v>
      </c>
      <c r="M55" s="472">
        <f>ROUNDUP($M$125,2)</f>
        <v>5500</v>
      </c>
      <c r="N55" s="473"/>
      <c r="O55" s="473"/>
      <c r="P55" s="473"/>
      <c r="Q55" s="139"/>
    </row>
    <row r="56" spans="1:44" s="137" customFormat="1" ht="21" hidden="1" customHeight="1">
      <c r="A56" s="136"/>
      <c r="C56" s="138" t="s">
        <v>323</v>
      </c>
      <c r="M56" s="472">
        <f>ROUNDUP($M$136,2)</f>
        <v>0</v>
      </c>
      <c r="N56" s="473"/>
      <c r="O56" s="473"/>
      <c r="P56" s="473"/>
      <c r="Q56" s="139"/>
    </row>
    <row r="57" spans="1:44" s="137" customFormat="1" ht="21" hidden="1" customHeight="1">
      <c r="A57" s="136"/>
      <c r="C57" s="138" t="s">
        <v>1559</v>
      </c>
      <c r="M57" s="472">
        <f>ROUNDUP($M$157,2)</f>
        <v>0</v>
      </c>
      <c r="N57" s="473"/>
      <c r="O57" s="473"/>
      <c r="P57" s="473"/>
      <c r="Q57" s="139"/>
    </row>
    <row r="58" spans="1:44" s="137" customFormat="1" ht="21" hidden="1" customHeight="1">
      <c r="A58" s="136"/>
      <c r="C58" s="138" t="s">
        <v>1626</v>
      </c>
      <c r="M58" s="472">
        <f>ROUNDUP($M$163,2)</f>
        <v>0</v>
      </c>
      <c r="N58" s="473"/>
      <c r="O58" s="473"/>
      <c r="P58" s="473"/>
      <c r="Q58" s="139"/>
    </row>
    <row r="59" spans="1:44" s="137" customFormat="1" ht="21" hidden="1" customHeight="1">
      <c r="A59" s="136"/>
      <c r="C59" s="138" t="s">
        <v>1627</v>
      </c>
      <c r="M59" s="472">
        <f>ROUNDUP($M$167,2)</f>
        <v>0</v>
      </c>
      <c r="N59" s="473"/>
      <c r="O59" s="473"/>
      <c r="P59" s="473"/>
      <c r="Q59" s="139"/>
    </row>
    <row r="60" spans="1:44" s="3" customFormat="1" ht="22.5" customHeight="1">
      <c r="A60" s="16"/>
      <c r="Q60" s="19"/>
    </row>
    <row r="61" spans="1:44" s="3" customFormat="1" ht="7.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2"/>
    </row>
    <row r="65" spans="1:62" s="3" customFormat="1" ht="7.5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6"/>
    </row>
    <row r="66" spans="1:62" s="3" customFormat="1" ht="37.5" customHeight="1">
      <c r="A66" s="16"/>
      <c r="B66" s="370" t="s">
        <v>511</v>
      </c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16"/>
    </row>
    <row r="67" spans="1:62" s="3" customFormat="1" ht="7.5" customHeight="1">
      <c r="A67" s="16"/>
      <c r="R67" s="16"/>
    </row>
    <row r="68" spans="1:62" s="3" customFormat="1" ht="15" customHeight="1">
      <c r="A68" s="16"/>
      <c r="B68" s="121" t="s">
        <v>1499</v>
      </c>
      <c r="E68" s="474" t="str">
        <f>$E$4</f>
        <v>Rekonstrukce plynové kotelny v Křimicích</v>
      </c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R68" s="16"/>
    </row>
    <row r="69" spans="1:62" s="3" customFormat="1" ht="15" customHeight="1">
      <c r="A69" s="16"/>
      <c r="B69" s="122" t="s">
        <v>1550</v>
      </c>
      <c r="E69" s="422" t="str">
        <f>$E$5</f>
        <v>132121-8_2 - SPŠD Křimice - PS - Venkovní rozvody - Datové rozvody</v>
      </c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R69" s="16"/>
    </row>
    <row r="70" spans="1:62" s="3" customFormat="1" ht="7.5" customHeight="1">
      <c r="A70" s="16"/>
      <c r="R70" s="16"/>
    </row>
    <row r="71" spans="1:62" s="3" customFormat="1" ht="18.75" customHeight="1">
      <c r="A71" s="16"/>
      <c r="B71" s="121" t="s">
        <v>1502</v>
      </c>
      <c r="E71" s="13" t="s">
        <v>319</v>
      </c>
      <c r="J71" s="121" t="s">
        <v>1504</v>
      </c>
      <c r="L71" s="469">
        <f>IF($N$8="","",$N$8)</f>
        <v>41426</v>
      </c>
      <c r="M71" s="348"/>
      <c r="N71" s="348"/>
      <c r="O71" s="348"/>
      <c r="R71" s="16"/>
    </row>
    <row r="72" spans="1:62" s="3" customFormat="1" ht="7.5" customHeight="1">
      <c r="A72" s="16"/>
      <c r="R72" s="16"/>
    </row>
    <row r="73" spans="1:62" s="3" customFormat="1" ht="15.75" customHeight="1">
      <c r="A73" s="16"/>
      <c r="B73" s="121" t="s">
        <v>1507</v>
      </c>
      <c r="E73" s="2" t="s">
        <v>320</v>
      </c>
      <c r="J73" s="121" t="s">
        <v>1511</v>
      </c>
      <c r="L73" s="470"/>
      <c r="M73" s="430"/>
      <c r="N73" s="430"/>
      <c r="O73" s="430"/>
      <c r="P73" s="430"/>
      <c r="R73" s="16"/>
    </row>
    <row r="74" spans="1:62" s="3" customFormat="1" ht="15" customHeight="1">
      <c r="A74" s="16"/>
      <c r="B74" s="121" t="s">
        <v>1510</v>
      </c>
      <c r="E74" s="123" t="str">
        <f>IF($D$14="","",$D$14)</f>
        <v/>
      </c>
      <c r="R74" s="16"/>
    </row>
    <row r="75" spans="1:62" s="3" customFormat="1" ht="11.25" customHeight="1">
      <c r="A75" s="16"/>
      <c r="R75" s="16"/>
    </row>
    <row r="76" spans="1:62" s="78" customFormat="1" ht="30" customHeight="1">
      <c r="A76" s="79"/>
      <c r="B76" s="140" t="s">
        <v>1560</v>
      </c>
      <c r="C76" s="141" t="s">
        <v>1528</v>
      </c>
      <c r="D76" s="141" t="s">
        <v>1524</v>
      </c>
      <c r="E76" s="471" t="s">
        <v>1561</v>
      </c>
      <c r="F76" s="411"/>
      <c r="G76" s="411"/>
      <c r="H76" s="411"/>
      <c r="I76" s="141" t="s">
        <v>1562</v>
      </c>
      <c r="J76" s="141" t="s">
        <v>1563</v>
      </c>
      <c r="K76" s="471" t="s">
        <v>1567</v>
      </c>
      <c r="L76" s="411"/>
      <c r="M76" s="471" t="s">
        <v>1564</v>
      </c>
      <c r="N76" s="411"/>
      <c r="O76" s="411"/>
      <c r="P76" s="411"/>
      <c r="Q76" s="142" t="s">
        <v>1565</v>
      </c>
      <c r="R76" s="79"/>
      <c r="S76" s="143" t="s">
        <v>1566</v>
      </c>
      <c r="T76" s="144" t="s">
        <v>1514</v>
      </c>
      <c r="U76" s="144" t="s">
        <v>1570</v>
      </c>
      <c r="V76" s="144" t="s">
        <v>1571</v>
      </c>
      <c r="W76" s="144" t="s">
        <v>1572</v>
      </c>
      <c r="X76" s="144" t="s">
        <v>1573</v>
      </c>
      <c r="Y76" s="144" t="s">
        <v>1574</v>
      </c>
      <c r="Z76" s="145" t="s">
        <v>1575</v>
      </c>
    </row>
    <row r="77" spans="1:62" s="3" customFormat="1" ht="30" customHeight="1">
      <c r="A77" s="16"/>
      <c r="B77" s="131" t="s">
        <v>513</v>
      </c>
      <c r="M77" s="467">
        <f>M84</f>
        <v>136831.20000000001</v>
      </c>
      <c r="N77" s="348"/>
      <c r="O77" s="348"/>
      <c r="P77" s="348"/>
      <c r="R77" s="16"/>
      <c r="S77" s="46"/>
      <c r="T77" s="37"/>
      <c r="U77" s="37"/>
      <c r="V77" s="146">
        <f>$V$78+$V$84</f>
        <v>0</v>
      </c>
      <c r="W77" s="37"/>
      <c r="X77" s="146" t="e">
        <f>$X$78+$X$84</f>
        <v>#REF!</v>
      </c>
      <c r="Y77" s="37"/>
      <c r="Z77" s="147" t="e">
        <f>$Z$78+$Z$84</f>
        <v>#REF!</v>
      </c>
      <c r="AQ77" s="3" t="s">
        <v>1530</v>
      </c>
      <c r="AR77" s="3" t="s">
        <v>1555</v>
      </c>
      <c r="BH77" s="148" t="e">
        <f>$BH$78+$BH$84</f>
        <v>#REF!</v>
      </c>
    </row>
    <row r="78" spans="1:62" s="87" customFormat="1" ht="37.5" hidden="1" customHeight="1">
      <c r="A78" s="149"/>
      <c r="C78" s="150" t="s">
        <v>1620</v>
      </c>
      <c r="M78" s="465">
        <f>$BH$78</f>
        <v>0</v>
      </c>
      <c r="N78" s="465"/>
      <c r="O78" s="465"/>
      <c r="P78" s="465"/>
      <c r="R78" s="149"/>
      <c r="S78" s="151"/>
      <c r="V78" s="152">
        <f>$V$79+$V$81</f>
        <v>0</v>
      </c>
      <c r="X78" s="152">
        <f>$X$79+$X$81</f>
        <v>0</v>
      </c>
      <c r="Z78" s="153">
        <f>$Z$79+$Z$81</f>
        <v>0</v>
      </c>
      <c r="AO78" s="154" t="s">
        <v>1501</v>
      </c>
      <c r="AQ78" s="154" t="s">
        <v>1530</v>
      </c>
      <c r="AR78" s="154" t="s">
        <v>1531</v>
      </c>
      <c r="AV78" s="154" t="s">
        <v>1577</v>
      </c>
      <c r="BH78" s="155">
        <f>$BH$79+$BH$81</f>
        <v>0</v>
      </c>
    </row>
    <row r="79" spans="1:62" s="87" customFormat="1" ht="21" hidden="1" customHeight="1">
      <c r="A79" s="149"/>
      <c r="C79" s="156" t="s">
        <v>1621</v>
      </c>
      <c r="M79" s="468">
        <f>$BH$79</f>
        <v>0</v>
      </c>
      <c r="N79" s="468"/>
      <c r="O79" s="468"/>
      <c r="P79" s="468"/>
      <c r="R79" s="149"/>
      <c r="S79" s="151"/>
      <c r="V79" s="152">
        <f>$V$80</f>
        <v>0</v>
      </c>
      <c r="X79" s="152">
        <f>$X$80</f>
        <v>0</v>
      </c>
      <c r="Z79" s="153">
        <f>$Z$80</f>
        <v>0</v>
      </c>
      <c r="AO79" s="154" t="s">
        <v>1501</v>
      </c>
      <c r="AQ79" s="154" t="s">
        <v>1530</v>
      </c>
      <c r="AR79" s="154" t="s">
        <v>1501</v>
      </c>
      <c r="AV79" s="154" t="s">
        <v>1577</v>
      </c>
      <c r="BH79" s="155">
        <f>$BH$80</f>
        <v>0</v>
      </c>
    </row>
    <row r="80" spans="1:62" s="3" customFormat="1" ht="27" hidden="1" customHeight="1">
      <c r="A80" s="16"/>
      <c r="B80" s="97" t="s">
        <v>1501</v>
      </c>
      <c r="C80" s="97" t="s">
        <v>1578</v>
      </c>
      <c r="D80" s="98" t="s">
        <v>1630</v>
      </c>
      <c r="E80" s="380" t="s">
        <v>1631</v>
      </c>
      <c r="F80" s="381"/>
      <c r="G80" s="381"/>
      <c r="H80" s="382"/>
      <c r="I80" s="100" t="s">
        <v>1632</v>
      </c>
      <c r="J80" s="101"/>
      <c r="K80" s="424"/>
      <c r="L80" s="426"/>
      <c r="M80" s="456">
        <f>ROUND($K$80*$J$80,2)</f>
        <v>0</v>
      </c>
      <c r="N80" s="457"/>
      <c r="O80" s="457"/>
      <c r="P80" s="458"/>
      <c r="Q80" s="99"/>
      <c r="R80" s="16"/>
      <c r="S80" s="157"/>
      <c r="T80" s="158" t="s">
        <v>1515</v>
      </c>
      <c r="W80" s="159">
        <v>5.79E-3</v>
      </c>
      <c r="X80" s="159">
        <f>$W$80*$J$80</f>
        <v>0</v>
      </c>
      <c r="Y80" s="159">
        <v>0</v>
      </c>
      <c r="Z80" s="160">
        <f>$Y$80*$J$80</f>
        <v>0</v>
      </c>
      <c r="AO80" s="63" t="s">
        <v>1591</v>
      </c>
      <c r="AQ80" s="63" t="s">
        <v>1578</v>
      </c>
      <c r="AR80" s="63" t="s">
        <v>1536</v>
      </c>
      <c r="AV80" s="3" t="s">
        <v>1577</v>
      </c>
      <c r="BB80" s="107">
        <f>IF($T$80="základní",$M$80,0)</f>
        <v>0</v>
      </c>
      <c r="BC80" s="107">
        <f>IF($T$80="snížená",$M$80,0)</f>
        <v>0</v>
      </c>
      <c r="BD80" s="107">
        <f>IF($T$80="zákl. přenesená",$M$80,0)</f>
        <v>0</v>
      </c>
      <c r="BE80" s="107">
        <f>IF($T$80="sníž. přenesená",$M$80,0)</f>
        <v>0</v>
      </c>
      <c r="BF80" s="107">
        <f>IF($T$80="nulová",$M$80,0)</f>
        <v>0</v>
      </c>
      <c r="BG80" s="63" t="s">
        <v>1501</v>
      </c>
      <c r="BH80" s="107">
        <f>ROUND($K$80*$J$80,2)</f>
        <v>0</v>
      </c>
      <c r="BI80" s="63" t="s">
        <v>1591</v>
      </c>
      <c r="BJ80" s="63" t="s">
        <v>1633</v>
      </c>
    </row>
    <row r="81" spans="1:62" s="87" customFormat="1" ht="30.75" hidden="1" customHeight="1">
      <c r="A81" s="149"/>
      <c r="C81" s="156" t="s">
        <v>1622</v>
      </c>
      <c r="M81" s="466">
        <f>$BH$81</f>
        <v>0</v>
      </c>
      <c r="N81" s="466"/>
      <c r="O81" s="466"/>
      <c r="P81" s="466"/>
      <c r="R81" s="149"/>
      <c r="S81" s="151"/>
      <c r="V81" s="152">
        <f>SUM($V$82:$V$83)</f>
        <v>0</v>
      </c>
      <c r="X81" s="152">
        <f>SUM($X$82:$X$83)</f>
        <v>0</v>
      </c>
      <c r="Z81" s="153">
        <f>SUM($Z$82:$Z$83)</f>
        <v>0</v>
      </c>
      <c r="AO81" s="154" t="s">
        <v>1501</v>
      </c>
      <c r="AQ81" s="154" t="s">
        <v>1530</v>
      </c>
      <c r="AR81" s="154" t="s">
        <v>1501</v>
      </c>
      <c r="AV81" s="154" t="s">
        <v>1577</v>
      </c>
      <c r="BH81" s="155">
        <f>SUM($BH$82:$BH$83)</f>
        <v>0</v>
      </c>
    </row>
    <row r="82" spans="1:62" s="3" customFormat="1" ht="15.75" hidden="1" customHeight="1">
      <c r="A82" s="16"/>
      <c r="B82" s="100" t="s">
        <v>1536</v>
      </c>
      <c r="C82" s="100" t="s">
        <v>1578</v>
      </c>
      <c r="D82" s="98" t="s">
        <v>1634</v>
      </c>
      <c r="E82" s="380" t="s">
        <v>1635</v>
      </c>
      <c r="F82" s="381"/>
      <c r="G82" s="381"/>
      <c r="H82" s="382"/>
      <c r="I82" s="100" t="s">
        <v>1636</v>
      </c>
      <c r="J82" s="101"/>
      <c r="K82" s="424"/>
      <c r="L82" s="426"/>
      <c r="M82" s="456">
        <f>ROUND($K$82*$J$82,2)</f>
        <v>0</v>
      </c>
      <c r="N82" s="457"/>
      <c r="O82" s="457"/>
      <c r="P82" s="458"/>
      <c r="Q82" s="99"/>
      <c r="R82" s="16"/>
      <c r="S82" s="157"/>
      <c r="T82" s="158" t="s">
        <v>1515</v>
      </c>
      <c r="W82" s="159">
        <v>1.0000000000000001E-5</v>
      </c>
      <c r="X82" s="159">
        <f>$W$82*$J$82</f>
        <v>0</v>
      </c>
      <c r="Y82" s="159">
        <v>0</v>
      </c>
      <c r="Z82" s="160">
        <f>$Y$82*$J$82</f>
        <v>0</v>
      </c>
      <c r="AO82" s="63" t="s">
        <v>1591</v>
      </c>
      <c r="AQ82" s="63" t="s">
        <v>1578</v>
      </c>
      <c r="AR82" s="63" t="s">
        <v>1536</v>
      </c>
      <c r="AV82" s="63" t="s">
        <v>1577</v>
      </c>
      <c r="BB82" s="107">
        <f>IF($T$82="základní",$M$82,0)</f>
        <v>0</v>
      </c>
      <c r="BC82" s="107">
        <f>IF($T$82="snížená",$M$82,0)</f>
        <v>0</v>
      </c>
      <c r="BD82" s="107">
        <f>IF($T$82="zákl. přenesená",$M$82,0)</f>
        <v>0</v>
      </c>
      <c r="BE82" s="107">
        <f>IF($T$82="sníž. přenesená",$M$82,0)</f>
        <v>0</v>
      </c>
      <c r="BF82" s="107">
        <f>IF($T$82="nulová",$M$82,0)</f>
        <v>0</v>
      </c>
      <c r="BG82" s="63" t="s">
        <v>1501</v>
      </c>
      <c r="BH82" s="107">
        <f>ROUND($K$82*$J$82,2)</f>
        <v>0</v>
      </c>
      <c r="BI82" s="63" t="s">
        <v>1591</v>
      </c>
      <c r="BJ82" s="63" t="s">
        <v>1637</v>
      </c>
    </row>
    <row r="83" spans="1:62" s="3" customFormat="1" ht="15.75" hidden="1" customHeight="1">
      <c r="A83" s="16"/>
      <c r="B83" s="100" t="s">
        <v>1587</v>
      </c>
      <c r="C83" s="100" t="s">
        <v>1578</v>
      </c>
      <c r="D83" s="98" t="s">
        <v>1638</v>
      </c>
      <c r="E83" s="380" t="s">
        <v>1639</v>
      </c>
      <c r="F83" s="381"/>
      <c r="G83" s="381"/>
      <c r="H83" s="382"/>
      <c r="I83" s="100" t="s">
        <v>1632</v>
      </c>
      <c r="J83" s="101"/>
      <c r="K83" s="424"/>
      <c r="L83" s="426"/>
      <c r="M83" s="456">
        <f>ROUND($K$83*$J$83,2)</f>
        <v>0</v>
      </c>
      <c r="N83" s="457"/>
      <c r="O83" s="457"/>
      <c r="P83" s="458"/>
      <c r="Q83" s="99" t="s">
        <v>1595</v>
      </c>
      <c r="R83" s="16"/>
      <c r="S83" s="157"/>
      <c r="T83" s="158" t="s">
        <v>1515</v>
      </c>
      <c r="W83" s="159">
        <v>0</v>
      </c>
      <c r="X83" s="159">
        <f>$W$83*$J$83</f>
        <v>0</v>
      </c>
      <c r="Y83" s="159">
        <v>0</v>
      </c>
      <c r="Z83" s="160">
        <f>$Y$83*$J$83</f>
        <v>0</v>
      </c>
      <c r="AO83" s="63" t="s">
        <v>1591</v>
      </c>
      <c r="AQ83" s="63" t="s">
        <v>1578</v>
      </c>
      <c r="AR83" s="63" t="s">
        <v>1536</v>
      </c>
      <c r="AV83" s="63" t="s">
        <v>1577</v>
      </c>
      <c r="BB83" s="107">
        <f>IF($T$83="základní",$M$83,0)</f>
        <v>0</v>
      </c>
      <c r="BC83" s="107">
        <f>IF($T$83="snížená",$M$83,0)</f>
        <v>0</v>
      </c>
      <c r="BD83" s="107">
        <f>IF($T$83="zákl. přenesená",$M$83,0)</f>
        <v>0</v>
      </c>
      <c r="BE83" s="107">
        <f>IF($T$83="sníž. přenesená",$M$83,0)</f>
        <v>0</v>
      </c>
      <c r="BF83" s="107">
        <f>IF($T$83="nulová",$M$83,0)</f>
        <v>0</v>
      </c>
      <c r="BG83" s="63" t="s">
        <v>1501</v>
      </c>
      <c r="BH83" s="107">
        <f>ROUND($K$83*$J$83,2)</f>
        <v>0</v>
      </c>
      <c r="BI83" s="63" t="s">
        <v>1591</v>
      </c>
      <c r="BJ83" s="63" t="s">
        <v>1640</v>
      </c>
    </row>
    <row r="84" spans="1:62" s="87" customFormat="1" ht="37.5" customHeight="1">
      <c r="A84" s="149"/>
      <c r="C84" s="150" t="s">
        <v>1556</v>
      </c>
      <c r="M84" s="465">
        <f>M85+M125</f>
        <v>136831.20000000001</v>
      </c>
      <c r="N84" s="448"/>
      <c r="O84" s="448"/>
      <c r="P84" s="448"/>
      <c r="R84" s="149"/>
      <c r="S84" s="151"/>
      <c r="V84" s="152">
        <f>$V$85+$V$125+$V$136+$V$157+$V$163+$V$167</f>
        <v>0</v>
      </c>
      <c r="X84" s="152" t="e">
        <f>$X$85+$X$125+$X$136+$X$157+$X$163+$X$167</f>
        <v>#REF!</v>
      </c>
      <c r="Z84" s="153" t="e">
        <f>$Z$85+$Z$125+$Z$136+$Z$157+$Z$163+$Z$167</f>
        <v>#REF!</v>
      </c>
      <c r="AO84" s="154" t="s">
        <v>1536</v>
      </c>
      <c r="AQ84" s="154" t="s">
        <v>1530</v>
      </c>
      <c r="AR84" s="154" t="s">
        <v>1531</v>
      </c>
      <c r="AV84" s="154" t="s">
        <v>1577</v>
      </c>
      <c r="BH84" s="155" t="e">
        <f>$BH$85+$BH$125+$BH$136+$BH$157+$BH$163+$BH$167</f>
        <v>#REF!</v>
      </c>
    </row>
    <row r="85" spans="1:62" s="87" customFormat="1" ht="21" customHeight="1">
      <c r="A85" s="149"/>
      <c r="C85" s="156" t="s">
        <v>324</v>
      </c>
      <c r="M85" s="447">
        <f>SUM(M86:P122)</f>
        <v>131331.20000000001</v>
      </c>
      <c r="N85" s="448"/>
      <c r="O85" s="448"/>
      <c r="P85" s="448"/>
      <c r="R85" s="149"/>
      <c r="S85" s="151"/>
      <c r="V85" s="152">
        <f>SUM($V$86:$V$124)</f>
        <v>0</v>
      </c>
      <c r="X85" s="152" t="e">
        <f>SUM($X$86:$X$124)</f>
        <v>#REF!</v>
      </c>
      <c r="Z85" s="153" t="e">
        <f>SUM($Z$86:$Z$124)</f>
        <v>#REF!</v>
      </c>
      <c r="AO85" s="154" t="s">
        <v>1536</v>
      </c>
      <c r="AQ85" s="154" t="s">
        <v>1530</v>
      </c>
      <c r="AR85" s="154" t="s">
        <v>1501</v>
      </c>
      <c r="AV85" s="154" t="s">
        <v>1577</v>
      </c>
      <c r="BH85" s="155" t="e">
        <f>SUM($BH$86:$BH$124)</f>
        <v>#REF!</v>
      </c>
    </row>
    <row r="86" spans="1:62" s="3" customFormat="1" ht="26.25" customHeight="1">
      <c r="A86" s="16"/>
      <c r="B86" s="100">
        <v>1</v>
      </c>
      <c r="C86" s="161" t="s">
        <v>1578</v>
      </c>
      <c r="D86" s="162" t="s">
        <v>570</v>
      </c>
      <c r="E86" s="449" t="s">
        <v>571</v>
      </c>
      <c r="F86" s="432"/>
      <c r="G86" s="432"/>
      <c r="H86" s="432"/>
      <c r="I86" s="161" t="s">
        <v>1648</v>
      </c>
      <c r="J86" s="101">
        <v>650</v>
      </c>
      <c r="K86" s="446">
        <v>22.5</v>
      </c>
      <c r="L86" s="432"/>
      <c r="M86" s="383">
        <f>J86*K86</f>
        <v>14625</v>
      </c>
      <c r="N86" s="432"/>
      <c r="O86" s="432"/>
      <c r="P86" s="432"/>
      <c r="Q86" s="99"/>
      <c r="R86" s="16"/>
      <c r="S86" s="157"/>
      <c r="T86" s="158" t="s">
        <v>1515</v>
      </c>
      <c r="W86" s="159">
        <v>0</v>
      </c>
      <c r="X86" s="159">
        <f>$W$86*$J$86</f>
        <v>0</v>
      </c>
      <c r="Y86" s="159">
        <v>0</v>
      </c>
      <c r="Z86" s="160">
        <f>$Y$86*$J$86</f>
        <v>0</v>
      </c>
      <c r="AO86" s="63" t="s">
        <v>1582</v>
      </c>
      <c r="AQ86" s="63" t="s">
        <v>1578</v>
      </c>
      <c r="AR86" s="63" t="s">
        <v>1536</v>
      </c>
      <c r="AV86" s="63" t="s">
        <v>1577</v>
      </c>
      <c r="BB86" s="107">
        <f>IF($T$86="základní",$M$86,0)</f>
        <v>14625</v>
      </c>
      <c r="BC86" s="107">
        <f>IF($T$86="snížená",$M$86,0)</f>
        <v>0</v>
      </c>
      <c r="BD86" s="107">
        <f>IF($T$86="zákl. přenesená",$M$86,0)</f>
        <v>0</v>
      </c>
      <c r="BE86" s="107">
        <f>IF($T$86="sníž. přenesená",$M$86,0)</f>
        <v>0</v>
      </c>
      <c r="BF86" s="107">
        <f>IF($T$86="nulová",$M$86,0)</f>
        <v>0</v>
      </c>
      <c r="BG86" s="63" t="s">
        <v>1501</v>
      </c>
      <c r="BH86" s="107">
        <f>ROUND($K$86*$J$86,2)</f>
        <v>14625</v>
      </c>
      <c r="BI86" s="63" t="s">
        <v>1582</v>
      </c>
      <c r="BJ86" s="63" t="s">
        <v>1748</v>
      </c>
    </row>
    <row r="87" spans="1:62" s="3" customFormat="1" ht="24" customHeight="1">
      <c r="A87" s="16"/>
      <c r="B87" s="188">
        <v>2</v>
      </c>
      <c r="C87" s="188" t="s">
        <v>1651</v>
      </c>
      <c r="D87" s="187" t="s">
        <v>572</v>
      </c>
      <c r="E87" s="464" t="s">
        <v>573</v>
      </c>
      <c r="F87" s="441"/>
      <c r="G87" s="441"/>
      <c r="H87" s="441"/>
      <c r="I87" s="188" t="s">
        <v>1648</v>
      </c>
      <c r="J87" s="189">
        <v>650</v>
      </c>
      <c r="K87" s="427">
        <v>19.5</v>
      </c>
      <c r="L87" s="429"/>
      <c r="M87" s="440">
        <f t="shared" ref="M87:M122" si="0">J87*K87</f>
        <v>12675</v>
      </c>
      <c r="N87" s="441"/>
      <c r="O87" s="441"/>
      <c r="P87" s="441"/>
      <c r="Q87" s="99"/>
      <c r="R87" s="16"/>
      <c r="S87" s="157"/>
      <c r="T87" s="158"/>
      <c r="W87" s="159"/>
      <c r="X87" s="159"/>
      <c r="Y87" s="159"/>
      <c r="Z87" s="160"/>
      <c r="AO87" s="63"/>
      <c r="AQ87" s="63"/>
      <c r="AR87" s="63"/>
      <c r="AV87" s="63"/>
      <c r="BB87" s="107"/>
      <c r="BC87" s="107"/>
      <c r="BD87" s="107"/>
      <c r="BE87" s="107"/>
      <c r="BF87" s="107"/>
      <c r="BG87" s="63"/>
      <c r="BH87" s="107"/>
      <c r="BI87" s="63"/>
      <c r="BJ87" s="63"/>
    </row>
    <row r="88" spans="1:62" s="3" customFormat="1" ht="17.25" customHeight="1">
      <c r="A88" s="16"/>
      <c r="B88" s="100">
        <v>3</v>
      </c>
      <c r="C88" s="161" t="s">
        <v>1578</v>
      </c>
      <c r="D88" s="162" t="s">
        <v>574</v>
      </c>
      <c r="E88" s="449" t="s">
        <v>575</v>
      </c>
      <c r="F88" s="455"/>
      <c r="G88" s="455"/>
      <c r="H88" s="455"/>
      <c r="I88" s="161" t="s">
        <v>1648</v>
      </c>
      <c r="J88" s="167">
        <v>500</v>
      </c>
      <c r="K88" s="599">
        <v>1</v>
      </c>
      <c r="L88" s="455"/>
      <c r="M88" s="383">
        <f t="shared" si="0"/>
        <v>500</v>
      </c>
      <c r="N88" s="432"/>
      <c r="O88" s="432"/>
      <c r="P88" s="432"/>
      <c r="Q88" s="163"/>
      <c r="R88" s="16"/>
      <c r="S88" s="157"/>
      <c r="T88" s="158" t="s">
        <v>1515</v>
      </c>
      <c r="W88" s="159">
        <v>1</v>
      </c>
      <c r="X88" s="159">
        <f>$W$88*$J$88</f>
        <v>500</v>
      </c>
      <c r="Y88" s="159">
        <v>0</v>
      </c>
      <c r="Z88" s="160">
        <f>$Y$88*$J$88</f>
        <v>0</v>
      </c>
      <c r="AO88" s="63" t="s">
        <v>1654</v>
      </c>
      <c r="AQ88" s="63" t="s">
        <v>1651</v>
      </c>
      <c r="AR88" s="63" t="s">
        <v>1536</v>
      </c>
      <c r="AV88" s="63" t="s">
        <v>1577</v>
      </c>
      <c r="BB88" s="107">
        <f>IF($T$88="základní",$M$88,0)</f>
        <v>500</v>
      </c>
      <c r="BC88" s="107">
        <f>IF($T$88="snížená",$M$88,0)</f>
        <v>0</v>
      </c>
      <c r="BD88" s="107">
        <f>IF($T$88="zákl. přenesená",$M$88,0)</f>
        <v>0</v>
      </c>
      <c r="BE88" s="107">
        <f>IF($T$88="sníž. přenesená",$M$88,0)</f>
        <v>0</v>
      </c>
      <c r="BF88" s="107">
        <f>IF($T$88="nulová",$M$88,0)</f>
        <v>0</v>
      </c>
      <c r="BG88" s="63" t="s">
        <v>1501</v>
      </c>
      <c r="BH88" s="107">
        <f>ROUND($K$88*$J$88,2)</f>
        <v>500</v>
      </c>
      <c r="BI88" s="63" t="s">
        <v>1582</v>
      </c>
      <c r="BJ88" s="63" t="s">
        <v>1750</v>
      </c>
    </row>
    <row r="89" spans="1:62" s="3" customFormat="1" ht="16.5" customHeight="1">
      <c r="A89" s="16"/>
      <c r="B89" s="188">
        <v>4</v>
      </c>
      <c r="C89" s="188" t="s">
        <v>1651</v>
      </c>
      <c r="D89" s="187" t="s">
        <v>576</v>
      </c>
      <c r="E89" s="464" t="s">
        <v>577</v>
      </c>
      <c r="F89" s="441"/>
      <c r="G89" s="441"/>
      <c r="H89" s="441"/>
      <c r="I89" s="188" t="s">
        <v>1648</v>
      </c>
      <c r="J89" s="189">
        <v>500</v>
      </c>
      <c r="K89" s="427">
        <v>0.83499999999999996</v>
      </c>
      <c r="L89" s="429"/>
      <c r="M89" s="440">
        <f t="shared" si="0"/>
        <v>417.5</v>
      </c>
      <c r="N89" s="441"/>
      <c r="O89" s="441"/>
      <c r="P89" s="441"/>
      <c r="Q89" s="163"/>
      <c r="R89" s="16"/>
      <c r="S89" s="157"/>
      <c r="T89" s="158"/>
      <c r="W89" s="159"/>
      <c r="X89" s="159"/>
      <c r="Y89" s="159"/>
      <c r="Z89" s="160"/>
      <c r="AO89" s="63"/>
      <c r="AQ89" s="63"/>
      <c r="AR89" s="63"/>
      <c r="AV89" s="63"/>
      <c r="BB89" s="107"/>
      <c r="BC89" s="107"/>
      <c r="BD89" s="107"/>
      <c r="BE89" s="107"/>
      <c r="BF89" s="107"/>
      <c r="BG89" s="63"/>
      <c r="BH89" s="107"/>
      <c r="BI89" s="63"/>
      <c r="BJ89" s="63"/>
    </row>
    <row r="90" spans="1:62" s="3" customFormat="1" ht="15.75" customHeight="1">
      <c r="A90" s="16"/>
      <c r="B90" s="100">
        <v>5</v>
      </c>
      <c r="C90" s="161" t="s">
        <v>1578</v>
      </c>
      <c r="D90" s="162" t="s">
        <v>578</v>
      </c>
      <c r="E90" s="449" t="s">
        <v>579</v>
      </c>
      <c r="F90" s="455"/>
      <c r="G90" s="455"/>
      <c r="H90" s="455"/>
      <c r="I90" s="161" t="s">
        <v>1648</v>
      </c>
      <c r="J90" s="167">
        <v>450</v>
      </c>
      <c r="K90" s="599">
        <v>13</v>
      </c>
      <c r="L90" s="455"/>
      <c r="M90" s="383">
        <f t="shared" si="0"/>
        <v>5850</v>
      </c>
      <c r="N90" s="432"/>
      <c r="O90" s="432"/>
      <c r="P90" s="432"/>
      <c r="Q90" s="163"/>
      <c r="R90" s="16"/>
      <c r="S90" s="157"/>
      <c r="T90" s="158" t="s">
        <v>1515</v>
      </c>
      <c r="W90" s="159">
        <v>1.0800000000000001E-2</v>
      </c>
      <c r="X90" s="159">
        <f>$W$90*$J$90</f>
        <v>4.8600000000000003</v>
      </c>
      <c r="Y90" s="159">
        <v>0</v>
      </c>
      <c r="Z90" s="160">
        <f>$Y$90*$J$90</f>
        <v>0</v>
      </c>
      <c r="AO90" s="63" t="s">
        <v>1654</v>
      </c>
      <c r="AQ90" s="63" t="s">
        <v>1651</v>
      </c>
      <c r="AR90" s="63" t="s">
        <v>1536</v>
      </c>
      <c r="AV90" s="63" t="s">
        <v>1577</v>
      </c>
      <c r="BB90" s="107">
        <f>IF($T$90="základní",$M$90,0)</f>
        <v>5850</v>
      </c>
      <c r="BC90" s="107">
        <f>IF($T$90="snížená",$M$90,0)</f>
        <v>0</v>
      </c>
      <c r="BD90" s="107">
        <f>IF($T$90="zákl. přenesená",$M$90,0)</f>
        <v>0</v>
      </c>
      <c r="BE90" s="107">
        <f>IF($T$90="sníž. přenesená",$M$90,0)</f>
        <v>0</v>
      </c>
      <c r="BF90" s="107">
        <f>IF($T$90="nulová",$M$90,0)</f>
        <v>0</v>
      </c>
      <c r="BG90" s="63" t="s">
        <v>1501</v>
      </c>
      <c r="BH90" s="107">
        <f>ROUND($K$90*$J$90,2)</f>
        <v>5850</v>
      </c>
      <c r="BI90" s="63" t="s">
        <v>1582</v>
      </c>
      <c r="BJ90" s="63" t="s">
        <v>1764</v>
      </c>
    </row>
    <row r="91" spans="1:62" s="3" customFormat="1" ht="15.75" customHeight="1">
      <c r="A91" s="16"/>
      <c r="B91" s="188">
        <v>6</v>
      </c>
      <c r="C91" s="188" t="s">
        <v>1651</v>
      </c>
      <c r="D91" s="187" t="s">
        <v>580</v>
      </c>
      <c r="E91" s="464" t="s">
        <v>581</v>
      </c>
      <c r="F91" s="441"/>
      <c r="G91" s="441"/>
      <c r="H91" s="441"/>
      <c r="I91" s="188" t="s">
        <v>1648</v>
      </c>
      <c r="J91" s="189">
        <v>450</v>
      </c>
      <c r="K91" s="427">
        <v>12.55</v>
      </c>
      <c r="L91" s="429"/>
      <c r="M91" s="440">
        <f t="shared" si="0"/>
        <v>5647.5</v>
      </c>
      <c r="N91" s="441"/>
      <c r="O91" s="441"/>
      <c r="P91" s="441"/>
      <c r="Q91" s="163"/>
      <c r="R91" s="16"/>
      <c r="S91" s="157"/>
      <c r="T91" s="158"/>
      <c r="W91" s="159"/>
      <c r="X91" s="159"/>
      <c r="Y91" s="159"/>
      <c r="Z91" s="160"/>
      <c r="AO91" s="63"/>
      <c r="AQ91" s="63"/>
      <c r="AR91" s="63"/>
      <c r="AV91" s="63"/>
      <c r="BB91" s="107"/>
      <c r="BC91" s="107"/>
      <c r="BD91" s="107"/>
      <c r="BE91" s="107"/>
      <c r="BF91" s="107"/>
      <c r="BG91" s="63"/>
      <c r="BH91" s="107"/>
      <c r="BI91" s="63"/>
      <c r="BJ91" s="63"/>
    </row>
    <row r="92" spans="1:62" s="3" customFormat="1" ht="27.75" customHeight="1">
      <c r="A92" s="16"/>
      <c r="B92" s="100">
        <v>7</v>
      </c>
      <c r="C92" s="161" t="s">
        <v>1578</v>
      </c>
      <c r="D92" s="162" t="s">
        <v>582</v>
      </c>
      <c r="E92" s="449" t="s">
        <v>583</v>
      </c>
      <c r="F92" s="455"/>
      <c r="G92" s="455"/>
      <c r="H92" s="455"/>
      <c r="I92" s="161" t="s">
        <v>1648</v>
      </c>
      <c r="J92" s="167">
        <v>60</v>
      </c>
      <c r="K92" s="599">
        <v>102.5</v>
      </c>
      <c r="L92" s="455"/>
      <c r="M92" s="383">
        <f t="shared" si="0"/>
        <v>6150</v>
      </c>
      <c r="N92" s="432"/>
      <c r="O92" s="432"/>
      <c r="P92" s="432"/>
      <c r="Q92" s="163"/>
      <c r="R92" s="16"/>
      <c r="S92" s="157"/>
      <c r="T92" s="158"/>
      <c r="W92" s="159"/>
      <c r="X92" s="159"/>
      <c r="Y92" s="159"/>
      <c r="Z92" s="160"/>
      <c r="AO92" s="63"/>
      <c r="AQ92" s="63"/>
      <c r="AR92" s="63"/>
      <c r="AV92" s="63"/>
      <c r="BB92" s="107"/>
      <c r="BC92" s="107"/>
      <c r="BD92" s="107"/>
      <c r="BE92" s="107"/>
      <c r="BF92" s="107"/>
      <c r="BG92" s="63"/>
      <c r="BH92" s="107"/>
      <c r="BI92" s="63"/>
      <c r="BJ92" s="63"/>
    </row>
    <row r="93" spans="1:62" s="3" customFormat="1" ht="25.5" customHeight="1">
      <c r="A93" s="16"/>
      <c r="B93" s="188">
        <v>8</v>
      </c>
      <c r="C93" s="188" t="s">
        <v>1651</v>
      </c>
      <c r="D93" s="187" t="s">
        <v>584</v>
      </c>
      <c r="E93" s="464" t="s">
        <v>585</v>
      </c>
      <c r="F93" s="441"/>
      <c r="G93" s="441"/>
      <c r="H93" s="441"/>
      <c r="I93" s="188" t="s">
        <v>1648</v>
      </c>
      <c r="J93" s="189">
        <v>60</v>
      </c>
      <c r="K93" s="427">
        <v>305</v>
      </c>
      <c r="L93" s="429"/>
      <c r="M93" s="440">
        <f t="shared" si="0"/>
        <v>18300</v>
      </c>
      <c r="N93" s="441"/>
      <c r="O93" s="441"/>
      <c r="P93" s="441"/>
      <c r="Q93" s="163"/>
      <c r="R93" s="16"/>
      <c r="S93" s="157"/>
      <c r="T93" s="158"/>
      <c r="W93" s="159"/>
      <c r="X93" s="159"/>
      <c r="Y93" s="159"/>
      <c r="Z93" s="160"/>
      <c r="AO93" s="63"/>
      <c r="AQ93" s="63"/>
      <c r="AR93" s="63"/>
      <c r="AV93" s="63"/>
      <c r="BB93" s="107"/>
      <c r="BC93" s="107"/>
      <c r="BD93" s="107"/>
      <c r="BE93" s="107"/>
      <c r="BF93" s="107"/>
      <c r="BG93" s="63"/>
      <c r="BH93" s="107"/>
      <c r="BI93" s="63"/>
      <c r="BJ93" s="63"/>
    </row>
    <row r="94" spans="1:62" s="3" customFormat="1" ht="15.75" customHeight="1">
      <c r="A94" s="16"/>
      <c r="B94" s="100">
        <v>9</v>
      </c>
      <c r="C94" s="161" t="s">
        <v>1578</v>
      </c>
      <c r="D94" s="162" t="s">
        <v>1289</v>
      </c>
      <c r="E94" s="449" t="s">
        <v>1290</v>
      </c>
      <c r="F94" s="455"/>
      <c r="G94" s="455"/>
      <c r="H94" s="455"/>
      <c r="I94" s="161" t="s">
        <v>1648</v>
      </c>
      <c r="J94" s="167">
        <v>140</v>
      </c>
      <c r="K94" s="599">
        <v>11</v>
      </c>
      <c r="L94" s="455"/>
      <c r="M94" s="383">
        <f t="shared" si="0"/>
        <v>1540</v>
      </c>
      <c r="N94" s="432"/>
      <c r="O94" s="432"/>
      <c r="P94" s="432"/>
      <c r="Q94" s="163"/>
      <c r="R94" s="16"/>
      <c r="S94" s="157"/>
      <c r="T94" s="158"/>
      <c r="W94" s="159"/>
      <c r="X94" s="159"/>
      <c r="Y94" s="159"/>
      <c r="Z94" s="160"/>
      <c r="AO94" s="63"/>
      <c r="AQ94" s="63"/>
      <c r="AR94" s="63"/>
      <c r="AV94" s="63"/>
      <c r="BB94" s="107"/>
      <c r="BC94" s="107"/>
      <c r="BD94" s="107"/>
      <c r="BE94" s="107"/>
      <c r="BF94" s="107"/>
      <c r="BG94" s="63"/>
      <c r="BH94" s="107"/>
      <c r="BI94" s="63"/>
      <c r="BJ94" s="63"/>
    </row>
    <row r="95" spans="1:62" s="3" customFormat="1" ht="15.75" customHeight="1">
      <c r="A95" s="16"/>
      <c r="B95" s="188">
        <v>10</v>
      </c>
      <c r="C95" s="188" t="s">
        <v>1651</v>
      </c>
      <c r="D95" s="187" t="s">
        <v>1291</v>
      </c>
      <c r="E95" s="464" t="s">
        <v>1292</v>
      </c>
      <c r="F95" s="441"/>
      <c r="G95" s="441"/>
      <c r="H95" s="441"/>
      <c r="I95" s="188" t="s">
        <v>1648</v>
      </c>
      <c r="J95" s="189">
        <v>140</v>
      </c>
      <c r="K95" s="427">
        <v>11.68</v>
      </c>
      <c r="L95" s="429"/>
      <c r="M95" s="440">
        <f t="shared" si="0"/>
        <v>1635.2</v>
      </c>
      <c r="N95" s="441"/>
      <c r="O95" s="441"/>
      <c r="P95" s="441"/>
      <c r="Q95" s="163"/>
      <c r="R95" s="16"/>
      <c r="S95" s="157"/>
      <c r="T95" s="158"/>
      <c r="W95" s="159"/>
      <c r="X95" s="159"/>
      <c r="Y95" s="159"/>
      <c r="Z95" s="160"/>
      <c r="AO95" s="63"/>
      <c r="AQ95" s="63"/>
      <c r="AR95" s="63"/>
      <c r="AV95" s="63"/>
      <c r="BB95" s="107"/>
      <c r="BC95" s="107"/>
      <c r="BD95" s="107"/>
      <c r="BE95" s="107"/>
      <c r="BF95" s="107"/>
      <c r="BG95" s="63"/>
      <c r="BH95" s="107"/>
      <c r="BI95" s="63"/>
      <c r="BJ95" s="63"/>
    </row>
    <row r="96" spans="1:62" s="3" customFormat="1" ht="15.75" customHeight="1">
      <c r="A96" s="16"/>
      <c r="B96" s="100">
        <v>11</v>
      </c>
      <c r="C96" s="161" t="s">
        <v>1578</v>
      </c>
      <c r="D96" s="162" t="s">
        <v>586</v>
      </c>
      <c r="E96" s="449" t="s">
        <v>587</v>
      </c>
      <c r="F96" s="455"/>
      <c r="G96" s="455"/>
      <c r="H96" s="455"/>
      <c r="I96" s="161" t="s">
        <v>1594</v>
      </c>
      <c r="J96" s="167">
        <v>6</v>
      </c>
      <c r="K96" s="599">
        <v>155</v>
      </c>
      <c r="L96" s="455"/>
      <c r="M96" s="383">
        <f t="shared" si="0"/>
        <v>930</v>
      </c>
      <c r="N96" s="432"/>
      <c r="O96" s="432"/>
      <c r="P96" s="432"/>
      <c r="Q96" s="163"/>
      <c r="R96" s="16"/>
      <c r="S96" s="157"/>
      <c r="T96" s="158"/>
      <c r="W96" s="159"/>
      <c r="X96" s="159"/>
      <c r="Y96" s="159"/>
      <c r="Z96" s="160"/>
      <c r="AO96" s="63"/>
      <c r="AQ96" s="63"/>
      <c r="AR96" s="63"/>
      <c r="AV96" s="63"/>
      <c r="BB96" s="107"/>
      <c r="BC96" s="107"/>
      <c r="BD96" s="107"/>
      <c r="BE96" s="107"/>
      <c r="BF96" s="107"/>
      <c r="BG96" s="63"/>
      <c r="BH96" s="107"/>
      <c r="BI96" s="63"/>
      <c r="BJ96" s="63"/>
    </row>
    <row r="97" spans="1:62" s="3" customFormat="1" ht="15.75" customHeight="1">
      <c r="A97" s="16"/>
      <c r="B97" s="188">
        <v>12</v>
      </c>
      <c r="C97" s="188" t="s">
        <v>1651</v>
      </c>
      <c r="D97" s="187" t="s">
        <v>588</v>
      </c>
      <c r="E97" s="464" t="s">
        <v>589</v>
      </c>
      <c r="F97" s="441"/>
      <c r="G97" s="441"/>
      <c r="H97" s="441"/>
      <c r="I97" s="188" t="s">
        <v>1594</v>
      </c>
      <c r="J97" s="189">
        <v>6</v>
      </c>
      <c r="K97" s="427">
        <v>625</v>
      </c>
      <c r="L97" s="429"/>
      <c r="M97" s="440">
        <f t="shared" si="0"/>
        <v>3750</v>
      </c>
      <c r="N97" s="441"/>
      <c r="O97" s="441"/>
      <c r="P97" s="441"/>
      <c r="Q97" s="163"/>
      <c r="R97" s="16"/>
      <c r="S97" s="157"/>
      <c r="T97" s="158"/>
      <c r="W97" s="159"/>
      <c r="X97" s="159"/>
      <c r="Y97" s="159"/>
      <c r="Z97" s="160"/>
      <c r="AO97" s="63"/>
      <c r="AQ97" s="63"/>
      <c r="AR97" s="63"/>
      <c r="AV97" s="63"/>
      <c r="BB97" s="107"/>
      <c r="BC97" s="107"/>
      <c r="BD97" s="107"/>
      <c r="BE97" s="107"/>
      <c r="BF97" s="107"/>
      <c r="BG97" s="63"/>
      <c r="BH97" s="107"/>
      <c r="BI97" s="63"/>
      <c r="BJ97" s="63"/>
    </row>
    <row r="98" spans="1:62" s="3" customFormat="1" ht="25.5" customHeight="1">
      <c r="A98" s="16"/>
      <c r="B98" s="100">
        <v>13</v>
      </c>
      <c r="C98" s="161" t="s">
        <v>1578</v>
      </c>
      <c r="D98" s="162" t="s">
        <v>590</v>
      </c>
      <c r="E98" s="449" t="s">
        <v>591</v>
      </c>
      <c r="F98" s="455"/>
      <c r="G98" s="455"/>
      <c r="H98" s="455"/>
      <c r="I98" s="161" t="s">
        <v>1594</v>
      </c>
      <c r="J98" s="167">
        <v>6</v>
      </c>
      <c r="K98" s="599">
        <v>600</v>
      </c>
      <c r="L98" s="455"/>
      <c r="M98" s="383">
        <f t="shared" si="0"/>
        <v>3600</v>
      </c>
      <c r="N98" s="432"/>
      <c r="O98" s="432"/>
      <c r="P98" s="432"/>
      <c r="Q98" s="163"/>
      <c r="R98" s="16"/>
      <c r="S98" s="157"/>
      <c r="T98" s="158"/>
      <c r="W98" s="159"/>
      <c r="X98" s="159"/>
      <c r="Y98" s="159"/>
      <c r="Z98" s="160"/>
      <c r="AO98" s="63"/>
      <c r="AQ98" s="63"/>
      <c r="AR98" s="63"/>
      <c r="AV98" s="63"/>
      <c r="BB98" s="107"/>
      <c r="BC98" s="107"/>
      <c r="BD98" s="107"/>
      <c r="BE98" s="107"/>
      <c r="BF98" s="107"/>
      <c r="BG98" s="63"/>
      <c r="BH98" s="107"/>
      <c r="BI98" s="63"/>
      <c r="BJ98" s="63"/>
    </row>
    <row r="99" spans="1:62" s="3" customFormat="1" ht="30.75" customHeight="1">
      <c r="A99" s="16"/>
      <c r="B99" s="188">
        <v>14</v>
      </c>
      <c r="C99" s="188" t="s">
        <v>1651</v>
      </c>
      <c r="D99" s="187" t="s">
        <v>592</v>
      </c>
      <c r="E99" s="464" t="s">
        <v>593</v>
      </c>
      <c r="F99" s="441"/>
      <c r="G99" s="441"/>
      <c r="H99" s="441"/>
      <c r="I99" s="188" t="s">
        <v>1594</v>
      </c>
      <c r="J99" s="189">
        <v>6</v>
      </c>
      <c r="K99" s="427">
        <v>1077.5</v>
      </c>
      <c r="L99" s="429"/>
      <c r="M99" s="440">
        <f t="shared" si="0"/>
        <v>6465</v>
      </c>
      <c r="N99" s="441"/>
      <c r="O99" s="441"/>
      <c r="P99" s="441"/>
      <c r="Q99" s="163"/>
      <c r="R99" s="16"/>
      <c r="S99" s="157"/>
      <c r="T99" s="158"/>
      <c r="W99" s="159"/>
      <c r="X99" s="159"/>
      <c r="Y99" s="159"/>
      <c r="Z99" s="160"/>
      <c r="AO99" s="63"/>
      <c r="AQ99" s="63"/>
      <c r="AR99" s="63"/>
      <c r="AV99" s="63"/>
      <c r="BB99" s="107"/>
      <c r="BC99" s="107"/>
      <c r="BD99" s="107"/>
      <c r="BE99" s="107"/>
      <c r="BF99" s="107"/>
      <c r="BG99" s="63"/>
      <c r="BH99" s="107"/>
      <c r="BI99" s="63"/>
      <c r="BJ99" s="63"/>
    </row>
    <row r="100" spans="1:62" s="3" customFormat="1" ht="28.5" customHeight="1">
      <c r="A100" s="16"/>
      <c r="B100" s="100">
        <v>15</v>
      </c>
      <c r="C100" s="161" t="s">
        <v>1578</v>
      </c>
      <c r="D100" s="162" t="s">
        <v>594</v>
      </c>
      <c r="E100" s="449" t="s">
        <v>595</v>
      </c>
      <c r="F100" s="455"/>
      <c r="G100" s="455"/>
      <c r="H100" s="455"/>
      <c r="I100" s="161" t="s">
        <v>1594</v>
      </c>
      <c r="J100" s="167">
        <v>6</v>
      </c>
      <c r="K100" s="599">
        <v>14.5</v>
      </c>
      <c r="L100" s="455"/>
      <c r="M100" s="383">
        <f t="shared" si="0"/>
        <v>87</v>
      </c>
      <c r="N100" s="432"/>
      <c r="O100" s="432"/>
      <c r="P100" s="432"/>
      <c r="Q100" s="163"/>
      <c r="R100" s="16"/>
      <c r="S100" s="157"/>
      <c r="T100" s="158"/>
      <c r="W100" s="159"/>
      <c r="X100" s="159"/>
      <c r="Y100" s="159"/>
      <c r="Z100" s="160"/>
      <c r="AO100" s="63"/>
      <c r="AQ100" s="63"/>
      <c r="AR100" s="63"/>
      <c r="AV100" s="63"/>
      <c r="BB100" s="107"/>
      <c r="BC100" s="107"/>
      <c r="BD100" s="107"/>
      <c r="BE100" s="107"/>
      <c r="BF100" s="107"/>
      <c r="BG100" s="63"/>
      <c r="BH100" s="107"/>
      <c r="BI100" s="63"/>
      <c r="BJ100" s="63"/>
    </row>
    <row r="101" spans="1:62" s="3" customFormat="1" ht="26.25" customHeight="1">
      <c r="A101" s="16"/>
      <c r="B101" s="188">
        <v>16</v>
      </c>
      <c r="C101" s="188" t="s">
        <v>1651</v>
      </c>
      <c r="D101" s="187" t="s">
        <v>596</v>
      </c>
      <c r="E101" s="464" t="s">
        <v>597</v>
      </c>
      <c r="F101" s="441"/>
      <c r="G101" s="441"/>
      <c r="H101" s="441"/>
      <c r="I101" s="188" t="s">
        <v>1594</v>
      </c>
      <c r="J101" s="189">
        <v>6</v>
      </c>
      <c r="K101" s="427">
        <v>159</v>
      </c>
      <c r="L101" s="429"/>
      <c r="M101" s="440">
        <f t="shared" si="0"/>
        <v>954</v>
      </c>
      <c r="N101" s="441"/>
      <c r="O101" s="441"/>
      <c r="P101" s="441"/>
      <c r="Q101" s="163"/>
      <c r="R101" s="16"/>
      <c r="S101" s="157"/>
      <c r="T101" s="158"/>
      <c r="W101" s="159"/>
      <c r="X101" s="159"/>
      <c r="Y101" s="159"/>
      <c r="Z101" s="160"/>
      <c r="AO101" s="63"/>
      <c r="AQ101" s="63"/>
      <c r="AR101" s="63"/>
      <c r="AV101" s="63"/>
      <c r="BB101" s="107"/>
      <c r="BC101" s="107"/>
      <c r="BD101" s="107"/>
      <c r="BE101" s="107"/>
      <c r="BF101" s="107"/>
      <c r="BG101" s="63"/>
      <c r="BH101" s="107"/>
      <c r="BI101" s="63"/>
      <c r="BJ101" s="63"/>
    </row>
    <row r="102" spans="1:62" s="3" customFormat="1" ht="24.75" customHeight="1">
      <c r="A102" s="16"/>
      <c r="B102" s="100">
        <v>17</v>
      </c>
      <c r="C102" s="161" t="s">
        <v>1578</v>
      </c>
      <c r="D102" s="162" t="s">
        <v>598</v>
      </c>
      <c r="E102" s="449" t="s">
        <v>599</v>
      </c>
      <c r="F102" s="455"/>
      <c r="G102" s="455"/>
      <c r="H102" s="455"/>
      <c r="I102" s="161" t="s">
        <v>1594</v>
      </c>
      <c r="J102" s="167">
        <v>6</v>
      </c>
      <c r="K102" s="599">
        <v>14.5</v>
      </c>
      <c r="L102" s="455"/>
      <c r="M102" s="383">
        <f t="shared" si="0"/>
        <v>87</v>
      </c>
      <c r="N102" s="432"/>
      <c r="O102" s="432"/>
      <c r="P102" s="432"/>
      <c r="Q102" s="163"/>
      <c r="R102" s="16"/>
      <c r="S102" s="157"/>
      <c r="T102" s="158"/>
      <c r="W102" s="159"/>
      <c r="X102" s="159"/>
      <c r="Y102" s="159"/>
      <c r="Z102" s="160"/>
      <c r="AO102" s="63"/>
      <c r="AQ102" s="63"/>
      <c r="AR102" s="63"/>
      <c r="AV102" s="63"/>
      <c r="BB102" s="107"/>
      <c r="BC102" s="107"/>
      <c r="BD102" s="107"/>
      <c r="BE102" s="107"/>
      <c r="BF102" s="107"/>
      <c r="BG102" s="63"/>
      <c r="BH102" s="107"/>
      <c r="BI102" s="63"/>
      <c r="BJ102" s="63"/>
    </row>
    <row r="103" spans="1:62" s="3" customFormat="1" ht="24" customHeight="1">
      <c r="A103" s="16"/>
      <c r="B103" s="188">
        <v>18</v>
      </c>
      <c r="C103" s="188" t="s">
        <v>1651</v>
      </c>
      <c r="D103" s="187" t="s">
        <v>600</v>
      </c>
      <c r="E103" s="464" t="s">
        <v>601</v>
      </c>
      <c r="F103" s="441"/>
      <c r="G103" s="441"/>
      <c r="H103" s="441"/>
      <c r="I103" s="188" t="s">
        <v>1594</v>
      </c>
      <c r="J103" s="189">
        <v>6</v>
      </c>
      <c r="K103" s="427">
        <v>194.5</v>
      </c>
      <c r="L103" s="429"/>
      <c r="M103" s="440">
        <f t="shared" si="0"/>
        <v>1167</v>
      </c>
      <c r="N103" s="441"/>
      <c r="O103" s="441"/>
      <c r="P103" s="441"/>
      <c r="Q103" s="163"/>
      <c r="R103" s="16"/>
      <c r="S103" s="157"/>
      <c r="T103" s="158"/>
      <c r="W103" s="159"/>
      <c r="X103" s="159"/>
      <c r="Y103" s="159"/>
      <c r="Z103" s="160"/>
      <c r="AO103" s="63"/>
      <c r="AQ103" s="63"/>
      <c r="AR103" s="63"/>
      <c r="AV103" s="63"/>
      <c r="BB103" s="107"/>
      <c r="BC103" s="107"/>
      <c r="BD103" s="107"/>
      <c r="BE103" s="107"/>
      <c r="BF103" s="107"/>
      <c r="BG103" s="63"/>
      <c r="BH103" s="107"/>
      <c r="BI103" s="63"/>
      <c r="BJ103" s="63"/>
    </row>
    <row r="104" spans="1:62" s="3" customFormat="1" ht="28.5" customHeight="1">
      <c r="A104" s="16"/>
      <c r="B104" s="100">
        <v>19</v>
      </c>
      <c r="C104" s="161" t="s">
        <v>1578</v>
      </c>
      <c r="D104" s="162" t="s">
        <v>602</v>
      </c>
      <c r="E104" s="449" t="s">
        <v>603</v>
      </c>
      <c r="F104" s="455"/>
      <c r="G104" s="455"/>
      <c r="H104" s="455"/>
      <c r="I104" s="161" t="s">
        <v>1594</v>
      </c>
      <c r="J104" s="167">
        <v>1</v>
      </c>
      <c r="K104" s="599">
        <v>325</v>
      </c>
      <c r="L104" s="455"/>
      <c r="M104" s="383">
        <f t="shared" si="0"/>
        <v>325</v>
      </c>
      <c r="N104" s="432"/>
      <c r="O104" s="432"/>
      <c r="P104" s="432"/>
      <c r="Q104" s="163"/>
      <c r="R104" s="16"/>
      <c r="S104" s="157"/>
      <c r="T104" s="158"/>
      <c r="W104" s="159"/>
      <c r="X104" s="159"/>
      <c r="Y104" s="159"/>
      <c r="Z104" s="160"/>
      <c r="AO104" s="63"/>
      <c r="AQ104" s="63"/>
      <c r="AR104" s="63"/>
      <c r="AV104" s="63"/>
      <c r="BB104" s="107"/>
      <c r="BC104" s="107"/>
      <c r="BD104" s="107"/>
      <c r="BE104" s="107"/>
      <c r="BF104" s="107"/>
      <c r="BG104" s="63"/>
      <c r="BH104" s="107"/>
      <c r="BI104" s="63"/>
      <c r="BJ104" s="63"/>
    </row>
    <row r="105" spans="1:62" s="3" customFormat="1" ht="27.75" customHeight="1">
      <c r="A105" s="16"/>
      <c r="B105" s="188">
        <v>20</v>
      </c>
      <c r="C105" s="188" t="s">
        <v>1651</v>
      </c>
      <c r="D105" s="187" t="s">
        <v>604</v>
      </c>
      <c r="E105" s="464" t="s">
        <v>605</v>
      </c>
      <c r="F105" s="441"/>
      <c r="G105" s="441"/>
      <c r="H105" s="441"/>
      <c r="I105" s="188" t="s">
        <v>1594</v>
      </c>
      <c r="J105" s="189">
        <v>1</v>
      </c>
      <c r="K105" s="427">
        <v>3495.5</v>
      </c>
      <c r="L105" s="429"/>
      <c r="M105" s="440">
        <f t="shared" si="0"/>
        <v>3495.5</v>
      </c>
      <c r="N105" s="441"/>
      <c r="O105" s="441"/>
      <c r="P105" s="441"/>
      <c r="Q105" s="163"/>
      <c r="R105" s="16"/>
      <c r="S105" s="157"/>
      <c r="T105" s="158"/>
      <c r="W105" s="159"/>
      <c r="X105" s="159"/>
      <c r="Y105" s="159"/>
      <c r="Z105" s="160"/>
      <c r="AO105" s="63"/>
      <c r="AQ105" s="63"/>
      <c r="AR105" s="63"/>
      <c r="AV105" s="63"/>
      <c r="BB105" s="107"/>
      <c r="BC105" s="107"/>
      <c r="BD105" s="107"/>
      <c r="BE105" s="107"/>
      <c r="BF105" s="107"/>
      <c r="BG105" s="63"/>
      <c r="BH105" s="107"/>
      <c r="BI105" s="63"/>
      <c r="BJ105" s="63"/>
    </row>
    <row r="106" spans="1:62" s="3" customFormat="1" ht="15.75" customHeight="1">
      <c r="A106" s="16"/>
      <c r="B106" s="100">
        <v>21</v>
      </c>
      <c r="C106" s="161" t="s">
        <v>1578</v>
      </c>
      <c r="D106" s="162" t="s">
        <v>606</v>
      </c>
      <c r="E106" s="449" t="s">
        <v>607</v>
      </c>
      <c r="F106" s="455"/>
      <c r="G106" s="455"/>
      <c r="H106" s="455"/>
      <c r="I106" s="161" t="s">
        <v>1594</v>
      </c>
      <c r="J106" s="167">
        <v>1</v>
      </c>
      <c r="K106" s="599">
        <v>425</v>
      </c>
      <c r="L106" s="455"/>
      <c r="M106" s="383">
        <f t="shared" si="0"/>
        <v>425</v>
      </c>
      <c r="N106" s="432"/>
      <c r="O106" s="432"/>
      <c r="P106" s="432"/>
      <c r="Q106" s="163"/>
      <c r="R106" s="16"/>
      <c r="S106" s="157"/>
      <c r="T106" s="158"/>
      <c r="W106" s="159"/>
      <c r="X106" s="159"/>
      <c r="Y106" s="159"/>
      <c r="Z106" s="160"/>
      <c r="AO106" s="63"/>
      <c r="AQ106" s="63"/>
      <c r="AR106" s="63"/>
      <c r="AV106" s="63"/>
      <c r="BB106" s="107"/>
      <c r="BC106" s="107"/>
      <c r="BD106" s="107"/>
      <c r="BE106" s="107"/>
      <c r="BF106" s="107"/>
      <c r="BG106" s="63"/>
      <c r="BH106" s="107"/>
      <c r="BI106" s="63"/>
      <c r="BJ106" s="63"/>
    </row>
    <row r="107" spans="1:62" s="3" customFormat="1" ht="15.75" customHeight="1">
      <c r="A107" s="16"/>
      <c r="B107" s="188">
        <v>22</v>
      </c>
      <c r="C107" s="188" t="s">
        <v>1651</v>
      </c>
      <c r="D107" s="187" t="s">
        <v>608</v>
      </c>
      <c r="E107" s="464" t="s">
        <v>609</v>
      </c>
      <c r="F107" s="441"/>
      <c r="G107" s="441"/>
      <c r="H107" s="441"/>
      <c r="I107" s="188" t="s">
        <v>1594</v>
      </c>
      <c r="J107" s="189">
        <v>1</v>
      </c>
      <c r="K107" s="427">
        <v>975</v>
      </c>
      <c r="L107" s="429"/>
      <c r="M107" s="440">
        <f t="shared" si="0"/>
        <v>975</v>
      </c>
      <c r="N107" s="441"/>
      <c r="O107" s="441"/>
      <c r="P107" s="441"/>
      <c r="Q107" s="163"/>
      <c r="R107" s="16"/>
      <c r="S107" s="157"/>
      <c r="T107" s="158"/>
      <c r="W107" s="159"/>
      <c r="X107" s="159"/>
      <c r="Y107" s="159"/>
      <c r="Z107" s="160"/>
      <c r="AO107" s="63"/>
      <c r="AQ107" s="63"/>
      <c r="AR107" s="63"/>
      <c r="AV107" s="63"/>
      <c r="BB107" s="107"/>
      <c r="BC107" s="107"/>
      <c r="BD107" s="107"/>
      <c r="BE107" s="107"/>
      <c r="BF107" s="107"/>
      <c r="BG107" s="63"/>
      <c r="BH107" s="107"/>
      <c r="BI107" s="63"/>
      <c r="BJ107" s="63"/>
    </row>
    <row r="108" spans="1:62" s="3" customFormat="1" ht="26.25" customHeight="1">
      <c r="A108" s="16"/>
      <c r="B108" s="100">
        <v>23</v>
      </c>
      <c r="C108" s="161" t="s">
        <v>1578</v>
      </c>
      <c r="D108" s="162" t="s">
        <v>610</v>
      </c>
      <c r="E108" s="449" t="s">
        <v>611</v>
      </c>
      <c r="F108" s="455"/>
      <c r="G108" s="455"/>
      <c r="H108" s="455"/>
      <c r="I108" s="161" t="s">
        <v>1594</v>
      </c>
      <c r="J108" s="167">
        <v>6</v>
      </c>
      <c r="K108" s="599">
        <v>199.5</v>
      </c>
      <c r="L108" s="455"/>
      <c r="M108" s="383">
        <f t="shared" si="0"/>
        <v>1197</v>
      </c>
      <c r="N108" s="432"/>
      <c r="O108" s="432"/>
      <c r="P108" s="432"/>
      <c r="Q108" s="163"/>
      <c r="R108" s="16"/>
      <c r="S108" s="157"/>
      <c r="T108" s="158"/>
      <c r="W108" s="159"/>
      <c r="X108" s="159"/>
      <c r="Y108" s="159"/>
      <c r="Z108" s="160"/>
      <c r="AO108" s="63"/>
      <c r="AQ108" s="63"/>
      <c r="AR108" s="63"/>
      <c r="AV108" s="63"/>
      <c r="BB108" s="107"/>
      <c r="BC108" s="107"/>
      <c r="BD108" s="107"/>
      <c r="BE108" s="107"/>
      <c r="BF108" s="107"/>
      <c r="BG108" s="63"/>
      <c r="BH108" s="107"/>
      <c r="BI108" s="63"/>
      <c r="BJ108" s="63"/>
    </row>
    <row r="109" spans="1:62" s="3" customFormat="1" ht="24.75" customHeight="1">
      <c r="A109" s="16"/>
      <c r="B109" s="188">
        <v>24</v>
      </c>
      <c r="C109" s="188" t="s">
        <v>1651</v>
      </c>
      <c r="D109" s="187" t="s">
        <v>612</v>
      </c>
      <c r="E109" s="464" t="s">
        <v>613</v>
      </c>
      <c r="F109" s="441"/>
      <c r="G109" s="441"/>
      <c r="H109" s="441"/>
      <c r="I109" s="188" t="s">
        <v>1594</v>
      </c>
      <c r="J109" s="189">
        <v>6</v>
      </c>
      <c r="K109" s="427">
        <v>455</v>
      </c>
      <c r="L109" s="429"/>
      <c r="M109" s="440">
        <f t="shared" si="0"/>
        <v>2730</v>
      </c>
      <c r="N109" s="441"/>
      <c r="O109" s="441"/>
      <c r="P109" s="441"/>
      <c r="Q109" s="163"/>
      <c r="R109" s="16"/>
      <c r="S109" s="157"/>
      <c r="T109" s="158"/>
      <c r="W109" s="159"/>
      <c r="X109" s="159"/>
      <c r="Y109" s="159"/>
      <c r="Z109" s="160"/>
      <c r="AO109" s="63"/>
      <c r="AQ109" s="63"/>
      <c r="AR109" s="63"/>
      <c r="AV109" s="63"/>
      <c r="BB109" s="107"/>
      <c r="BC109" s="107"/>
      <c r="BD109" s="107"/>
      <c r="BE109" s="107"/>
      <c r="BF109" s="107"/>
      <c r="BG109" s="63"/>
      <c r="BH109" s="107"/>
      <c r="BI109" s="63"/>
      <c r="BJ109" s="63"/>
    </row>
    <row r="110" spans="1:62" s="3" customFormat="1" ht="15.75" customHeight="1">
      <c r="A110" s="16"/>
      <c r="B110" s="100">
        <v>25</v>
      </c>
      <c r="C110" s="161" t="s">
        <v>1578</v>
      </c>
      <c r="D110" s="162" t="s">
        <v>614</v>
      </c>
      <c r="E110" s="449" t="s">
        <v>615</v>
      </c>
      <c r="F110" s="455"/>
      <c r="G110" s="455"/>
      <c r="H110" s="455"/>
      <c r="I110" s="161" t="s">
        <v>1594</v>
      </c>
      <c r="J110" s="167">
        <v>2</v>
      </c>
      <c r="K110" s="599">
        <v>255</v>
      </c>
      <c r="L110" s="455"/>
      <c r="M110" s="383">
        <f t="shared" si="0"/>
        <v>510</v>
      </c>
      <c r="N110" s="432"/>
      <c r="O110" s="432"/>
      <c r="P110" s="432"/>
      <c r="Q110" s="163"/>
      <c r="R110" s="16"/>
      <c r="S110" s="157"/>
      <c r="T110" s="158"/>
      <c r="W110" s="159"/>
      <c r="X110" s="159"/>
      <c r="Y110" s="159"/>
      <c r="Z110" s="160"/>
      <c r="AO110" s="63"/>
      <c r="AQ110" s="63"/>
      <c r="AR110" s="63"/>
      <c r="AV110" s="63"/>
      <c r="BB110" s="107"/>
      <c r="BC110" s="107"/>
      <c r="BD110" s="107"/>
      <c r="BE110" s="107"/>
      <c r="BF110" s="107"/>
      <c r="BG110" s="63"/>
      <c r="BH110" s="107"/>
      <c r="BI110" s="63"/>
      <c r="BJ110" s="63"/>
    </row>
    <row r="111" spans="1:62" s="3" customFormat="1" ht="15.75" customHeight="1">
      <c r="A111" s="16"/>
      <c r="B111" s="188">
        <v>26</v>
      </c>
      <c r="C111" s="188" t="s">
        <v>1651</v>
      </c>
      <c r="D111" s="187" t="s">
        <v>616</v>
      </c>
      <c r="E111" s="464" t="s">
        <v>617</v>
      </c>
      <c r="F111" s="441"/>
      <c r="G111" s="441"/>
      <c r="H111" s="441"/>
      <c r="I111" s="188" t="s">
        <v>1594</v>
      </c>
      <c r="J111" s="189">
        <v>2</v>
      </c>
      <c r="K111" s="427">
        <v>393.5</v>
      </c>
      <c r="L111" s="429"/>
      <c r="M111" s="440">
        <f t="shared" si="0"/>
        <v>787</v>
      </c>
      <c r="N111" s="441"/>
      <c r="O111" s="441"/>
      <c r="P111" s="441"/>
      <c r="Q111" s="163"/>
      <c r="R111" s="16"/>
      <c r="S111" s="157"/>
      <c r="T111" s="158"/>
      <c r="W111" s="159"/>
      <c r="X111" s="159"/>
      <c r="Y111" s="159"/>
      <c r="Z111" s="160"/>
      <c r="AO111" s="63"/>
      <c r="AQ111" s="63"/>
      <c r="AR111" s="63"/>
      <c r="AV111" s="63"/>
      <c r="BB111" s="107"/>
      <c r="BC111" s="107"/>
      <c r="BD111" s="107"/>
      <c r="BE111" s="107"/>
      <c r="BF111" s="107"/>
      <c r="BG111" s="63"/>
      <c r="BH111" s="107"/>
      <c r="BI111" s="63"/>
      <c r="BJ111" s="63"/>
    </row>
    <row r="112" spans="1:62" s="3" customFormat="1" ht="24.75" customHeight="1">
      <c r="A112" s="16"/>
      <c r="B112" s="100">
        <v>27</v>
      </c>
      <c r="C112" s="161" t="s">
        <v>1578</v>
      </c>
      <c r="D112" s="162" t="s">
        <v>618</v>
      </c>
      <c r="E112" s="449" t="s">
        <v>619</v>
      </c>
      <c r="F112" s="455"/>
      <c r="G112" s="455"/>
      <c r="H112" s="455"/>
      <c r="I112" s="161" t="s">
        <v>1594</v>
      </c>
      <c r="J112" s="167">
        <v>1</v>
      </c>
      <c r="K112" s="599">
        <v>302.5</v>
      </c>
      <c r="L112" s="455"/>
      <c r="M112" s="383">
        <f t="shared" si="0"/>
        <v>302.5</v>
      </c>
      <c r="N112" s="432"/>
      <c r="O112" s="432"/>
      <c r="P112" s="432"/>
      <c r="Q112" s="163"/>
      <c r="R112" s="16"/>
      <c r="S112" s="157"/>
      <c r="T112" s="158"/>
      <c r="W112" s="159"/>
      <c r="X112" s="159"/>
      <c r="Y112" s="159"/>
      <c r="Z112" s="160"/>
      <c r="AO112" s="63"/>
      <c r="AQ112" s="63"/>
      <c r="AR112" s="63"/>
      <c r="AV112" s="63"/>
      <c r="BB112" s="107"/>
      <c r="BC112" s="107"/>
      <c r="BD112" s="107"/>
      <c r="BE112" s="107"/>
      <c r="BF112" s="107"/>
      <c r="BG112" s="63"/>
      <c r="BH112" s="107"/>
      <c r="BI112" s="63"/>
      <c r="BJ112" s="63"/>
    </row>
    <row r="113" spans="1:62" s="3" customFormat="1" ht="26.25" customHeight="1">
      <c r="A113" s="16"/>
      <c r="B113" s="188">
        <v>28</v>
      </c>
      <c r="C113" s="188" t="s">
        <v>1651</v>
      </c>
      <c r="D113" s="187" t="s">
        <v>620</v>
      </c>
      <c r="E113" s="464" t="s">
        <v>621</v>
      </c>
      <c r="F113" s="441"/>
      <c r="G113" s="441"/>
      <c r="H113" s="441"/>
      <c r="I113" s="188" t="s">
        <v>1594</v>
      </c>
      <c r="J113" s="189">
        <v>1</v>
      </c>
      <c r="K113" s="427">
        <v>913</v>
      </c>
      <c r="L113" s="429"/>
      <c r="M113" s="440">
        <f t="shared" si="0"/>
        <v>913</v>
      </c>
      <c r="N113" s="441"/>
      <c r="O113" s="441"/>
      <c r="P113" s="441"/>
      <c r="Q113" s="163"/>
      <c r="R113" s="16"/>
      <c r="S113" s="157"/>
      <c r="T113" s="158"/>
      <c r="W113" s="159"/>
      <c r="X113" s="159"/>
      <c r="Y113" s="159"/>
      <c r="Z113" s="160"/>
      <c r="AO113" s="63"/>
      <c r="AQ113" s="63"/>
      <c r="AR113" s="63"/>
      <c r="AV113" s="63"/>
      <c r="BB113" s="107"/>
      <c r="BC113" s="107"/>
      <c r="BD113" s="107"/>
      <c r="BE113" s="107"/>
      <c r="BF113" s="107"/>
      <c r="BG113" s="63"/>
      <c r="BH113" s="107"/>
      <c r="BI113" s="63"/>
      <c r="BJ113" s="63"/>
    </row>
    <row r="114" spans="1:62" s="3" customFormat="1" ht="29.25" customHeight="1">
      <c r="A114" s="16"/>
      <c r="B114" s="100">
        <v>29</v>
      </c>
      <c r="C114" s="161" t="s">
        <v>1578</v>
      </c>
      <c r="D114" s="162" t="s">
        <v>622</v>
      </c>
      <c r="E114" s="449" t="s">
        <v>623</v>
      </c>
      <c r="F114" s="455"/>
      <c r="G114" s="455"/>
      <c r="H114" s="455"/>
      <c r="I114" s="161" t="s">
        <v>1648</v>
      </c>
      <c r="J114" s="167">
        <v>48</v>
      </c>
      <c r="K114" s="599">
        <v>44.5</v>
      </c>
      <c r="L114" s="455"/>
      <c r="M114" s="383">
        <f t="shared" si="0"/>
        <v>2136</v>
      </c>
      <c r="N114" s="432"/>
      <c r="O114" s="432"/>
      <c r="P114" s="432"/>
      <c r="Q114" s="163"/>
      <c r="R114" s="16"/>
      <c r="S114" s="157"/>
      <c r="T114" s="158"/>
      <c r="W114" s="159"/>
      <c r="X114" s="159"/>
      <c r="Y114" s="159"/>
      <c r="Z114" s="160"/>
      <c r="AO114" s="63"/>
      <c r="AQ114" s="63"/>
      <c r="AR114" s="63"/>
      <c r="AV114" s="63"/>
      <c r="BB114" s="107"/>
      <c r="BC114" s="107"/>
      <c r="BD114" s="107"/>
      <c r="BE114" s="107"/>
      <c r="BF114" s="107"/>
      <c r="BG114" s="63"/>
      <c r="BH114" s="107"/>
      <c r="BI114" s="63"/>
      <c r="BJ114" s="63"/>
    </row>
    <row r="115" spans="1:62" s="3" customFormat="1" ht="25.5" customHeight="1">
      <c r="A115" s="16"/>
      <c r="B115" s="188">
        <v>30</v>
      </c>
      <c r="C115" s="188" t="s">
        <v>1651</v>
      </c>
      <c r="D115" s="187" t="s">
        <v>624</v>
      </c>
      <c r="E115" s="464" t="s">
        <v>625</v>
      </c>
      <c r="F115" s="441"/>
      <c r="G115" s="441"/>
      <c r="H115" s="441"/>
      <c r="I115" s="188" t="s">
        <v>1648</v>
      </c>
      <c r="J115" s="189">
        <v>48</v>
      </c>
      <c r="K115" s="427">
        <v>134.5</v>
      </c>
      <c r="L115" s="429"/>
      <c r="M115" s="440">
        <f t="shared" si="0"/>
        <v>6456</v>
      </c>
      <c r="N115" s="441"/>
      <c r="O115" s="441"/>
      <c r="P115" s="441"/>
      <c r="Q115" s="163"/>
      <c r="R115" s="16"/>
      <c r="S115" s="157"/>
      <c r="T115" s="158"/>
      <c r="W115" s="159"/>
      <c r="X115" s="159"/>
      <c r="Y115" s="159"/>
      <c r="Z115" s="160"/>
      <c r="AO115" s="63"/>
      <c r="AQ115" s="63"/>
      <c r="AR115" s="63"/>
      <c r="AV115" s="63"/>
      <c r="BB115" s="107"/>
      <c r="BC115" s="107"/>
      <c r="BD115" s="107"/>
      <c r="BE115" s="107"/>
      <c r="BF115" s="107"/>
      <c r="BG115" s="63"/>
      <c r="BH115" s="107"/>
      <c r="BI115" s="63"/>
      <c r="BJ115" s="63"/>
    </row>
    <row r="116" spans="1:62" s="3" customFormat="1" ht="25.5" customHeight="1">
      <c r="A116" s="16"/>
      <c r="B116" s="100">
        <v>31</v>
      </c>
      <c r="C116" s="161" t="s">
        <v>1651</v>
      </c>
      <c r="D116" s="162" t="s">
        <v>626</v>
      </c>
      <c r="E116" s="391" t="s">
        <v>627</v>
      </c>
      <c r="F116" s="392"/>
      <c r="G116" s="392"/>
      <c r="H116" s="394"/>
      <c r="I116" s="161" t="s">
        <v>1594</v>
      </c>
      <c r="J116" s="167">
        <v>1</v>
      </c>
      <c r="K116" s="489">
        <v>8405</v>
      </c>
      <c r="L116" s="491"/>
      <c r="M116" s="383">
        <f t="shared" si="0"/>
        <v>8405</v>
      </c>
      <c r="N116" s="432"/>
      <c r="O116" s="432"/>
      <c r="P116" s="432"/>
      <c r="Q116" s="163"/>
      <c r="R116" s="16"/>
      <c r="S116" s="157"/>
      <c r="T116" s="158"/>
      <c r="W116" s="159"/>
      <c r="X116" s="159"/>
      <c r="Y116" s="159"/>
      <c r="Z116" s="160"/>
      <c r="AO116" s="63"/>
      <c r="AQ116" s="63"/>
      <c r="AR116" s="63"/>
      <c r="AV116" s="63"/>
      <c r="BB116" s="107"/>
      <c r="BC116" s="107"/>
      <c r="BD116" s="107"/>
      <c r="BE116" s="107"/>
      <c r="BF116" s="107"/>
      <c r="BG116" s="63"/>
      <c r="BH116" s="107"/>
      <c r="BI116" s="63"/>
      <c r="BJ116" s="63"/>
    </row>
    <row r="117" spans="1:62" s="3" customFormat="1" ht="15.75" customHeight="1">
      <c r="A117" s="16"/>
      <c r="B117" s="100">
        <v>32</v>
      </c>
      <c r="C117" s="161" t="s">
        <v>1651</v>
      </c>
      <c r="D117" s="162" t="s">
        <v>628</v>
      </c>
      <c r="E117" s="391" t="s">
        <v>629</v>
      </c>
      <c r="F117" s="392"/>
      <c r="G117" s="392"/>
      <c r="H117" s="394"/>
      <c r="I117" s="161" t="s">
        <v>1594</v>
      </c>
      <c r="J117" s="167">
        <v>1</v>
      </c>
      <c r="K117" s="489">
        <v>3494.5</v>
      </c>
      <c r="L117" s="491"/>
      <c r="M117" s="383">
        <f t="shared" si="0"/>
        <v>3494.5</v>
      </c>
      <c r="N117" s="432"/>
      <c r="O117" s="432"/>
      <c r="P117" s="432"/>
      <c r="Q117" s="163"/>
      <c r="R117" s="16"/>
      <c r="S117" s="157"/>
      <c r="T117" s="158"/>
      <c r="W117" s="159"/>
      <c r="X117" s="159"/>
      <c r="Y117" s="159"/>
      <c r="Z117" s="160"/>
      <c r="AO117" s="63"/>
      <c r="AQ117" s="63"/>
      <c r="AR117" s="63"/>
      <c r="AV117" s="63"/>
      <c r="BB117" s="107"/>
      <c r="BC117" s="107"/>
      <c r="BD117" s="107"/>
      <c r="BE117" s="107"/>
      <c r="BF117" s="107"/>
      <c r="BG117" s="63"/>
      <c r="BH117" s="107"/>
      <c r="BI117" s="63"/>
      <c r="BJ117" s="63"/>
    </row>
    <row r="118" spans="1:62" s="3" customFormat="1" ht="24" customHeight="1">
      <c r="A118" s="16"/>
      <c r="B118" s="100">
        <v>33</v>
      </c>
      <c r="C118" s="161" t="s">
        <v>1651</v>
      </c>
      <c r="D118" s="162" t="s">
        <v>630</v>
      </c>
      <c r="E118" s="391" t="s">
        <v>631</v>
      </c>
      <c r="F118" s="392"/>
      <c r="G118" s="392"/>
      <c r="H118" s="394"/>
      <c r="I118" s="161" t="s">
        <v>1594</v>
      </c>
      <c r="J118" s="101">
        <v>1</v>
      </c>
      <c r="K118" s="489">
        <v>7945</v>
      </c>
      <c r="L118" s="491"/>
      <c r="M118" s="383">
        <f t="shared" si="0"/>
        <v>7945</v>
      </c>
      <c r="N118" s="432"/>
      <c r="O118" s="432"/>
      <c r="P118" s="432"/>
      <c r="Q118" s="163"/>
      <c r="R118" s="16"/>
      <c r="S118" s="157"/>
      <c r="T118" s="158"/>
      <c r="W118" s="159"/>
      <c r="X118" s="159"/>
      <c r="Y118" s="159"/>
      <c r="Z118" s="160"/>
      <c r="AO118" s="63"/>
      <c r="AQ118" s="63"/>
      <c r="AR118" s="63"/>
      <c r="AV118" s="63"/>
      <c r="BB118" s="107"/>
      <c r="BC118" s="107"/>
      <c r="BD118" s="107"/>
      <c r="BE118" s="107"/>
      <c r="BF118" s="107"/>
      <c r="BG118" s="63"/>
      <c r="BH118" s="107"/>
      <c r="BI118" s="63"/>
      <c r="BJ118" s="63"/>
    </row>
    <row r="119" spans="1:62" s="3" customFormat="1" ht="12" customHeight="1">
      <c r="A119" s="16"/>
      <c r="B119" s="100">
        <v>34</v>
      </c>
      <c r="C119" s="161" t="s">
        <v>1651</v>
      </c>
      <c r="D119" s="162" t="s">
        <v>632</v>
      </c>
      <c r="E119" s="391" t="s">
        <v>633</v>
      </c>
      <c r="F119" s="392"/>
      <c r="G119" s="392"/>
      <c r="H119" s="394"/>
      <c r="I119" s="161" t="s">
        <v>1594</v>
      </c>
      <c r="J119" s="101">
        <v>1</v>
      </c>
      <c r="K119" s="489">
        <v>299.5</v>
      </c>
      <c r="L119" s="491"/>
      <c r="M119" s="383">
        <f t="shared" si="0"/>
        <v>299.5</v>
      </c>
      <c r="N119" s="432"/>
      <c r="O119" s="432"/>
      <c r="P119" s="432"/>
      <c r="Q119" s="163"/>
      <c r="R119" s="16"/>
      <c r="S119" s="157"/>
      <c r="T119" s="158"/>
      <c r="W119" s="159"/>
      <c r="X119" s="159"/>
      <c r="Y119" s="159"/>
      <c r="Z119" s="160"/>
      <c r="AO119" s="63"/>
      <c r="AQ119" s="63"/>
      <c r="AR119" s="63"/>
      <c r="AV119" s="63"/>
      <c r="BB119" s="107"/>
      <c r="BC119" s="107"/>
      <c r="BD119" s="107"/>
      <c r="BE119" s="107"/>
      <c r="BF119" s="107"/>
      <c r="BG119" s="63"/>
      <c r="BH119" s="107"/>
      <c r="BI119" s="63"/>
      <c r="BJ119" s="63"/>
    </row>
    <row r="120" spans="1:62" s="3" customFormat="1" ht="15.75" customHeight="1">
      <c r="A120" s="16"/>
      <c r="B120" s="100">
        <v>35</v>
      </c>
      <c r="C120" s="161" t="s">
        <v>1651</v>
      </c>
      <c r="D120" s="162" t="s">
        <v>634</v>
      </c>
      <c r="E120" s="391" t="s">
        <v>635</v>
      </c>
      <c r="F120" s="392"/>
      <c r="G120" s="392"/>
      <c r="H120" s="394"/>
      <c r="I120" s="161" t="s">
        <v>1594</v>
      </c>
      <c r="J120" s="101">
        <v>1</v>
      </c>
      <c r="K120" s="489">
        <v>3409.5</v>
      </c>
      <c r="L120" s="491"/>
      <c r="M120" s="383">
        <f t="shared" si="0"/>
        <v>3409.5</v>
      </c>
      <c r="N120" s="432"/>
      <c r="O120" s="432"/>
      <c r="P120" s="432"/>
      <c r="Q120" s="163"/>
      <c r="R120" s="16"/>
      <c r="S120" s="157"/>
      <c r="T120" s="158"/>
      <c r="W120" s="159"/>
      <c r="X120" s="159"/>
      <c r="Y120" s="159"/>
      <c r="Z120" s="160"/>
      <c r="AO120" s="63"/>
      <c r="AQ120" s="63"/>
      <c r="AR120" s="63"/>
      <c r="AV120" s="63"/>
      <c r="BB120" s="107"/>
      <c r="BC120" s="107"/>
      <c r="BD120" s="107"/>
      <c r="BE120" s="107"/>
      <c r="BF120" s="107"/>
      <c r="BG120" s="63"/>
      <c r="BH120" s="107"/>
      <c r="BI120" s="63"/>
      <c r="BJ120" s="63"/>
    </row>
    <row r="121" spans="1:62" s="3" customFormat="1" ht="15.75" customHeight="1">
      <c r="A121" s="16"/>
      <c r="B121" s="100">
        <v>36</v>
      </c>
      <c r="C121" s="161" t="s">
        <v>1651</v>
      </c>
      <c r="D121" s="162" t="s">
        <v>636</v>
      </c>
      <c r="E121" s="391" t="s">
        <v>637</v>
      </c>
      <c r="F121" s="392"/>
      <c r="G121" s="392"/>
      <c r="H121" s="394"/>
      <c r="I121" s="161" t="s">
        <v>1594</v>
      </c>
      <c r="J121" s="101">
        <v>1</v>
      </c>
      <c r="K121" s="489">
        <v>2905</v>
      </c>
      <c r="L121" s="491"/>
      <c r="M121" s="383">
        <f t="shared" si="0"/>
        <v>2905</v>
      </c>
      <c r="N121" s="432"/>
      <c r="O121" s="432"/>
      <c r="P121" s="432"/>
      <c r="Q121" s="163"/>
      <c r="R121" s="16"/>
      <c r="S121" s="157"/>
      <c r="T121" s="158"/>
      <c r="W121" s="159"/>
      <c r="X121" s="159"/>
      <c r="Y121" s="159"/>
      <c r="Z121" s="160"/>
      <c r="AO121" s="63"/>
      <c r="AQ121" s="63"/>
      <c r="AR121" s="63"/>
      <c r="AV121" s="63"/>
      <c r="BB121" s="107"/>
      <c r="BC121" s="107"/>
      <c r="BD121" s="107"/>
      <c r="BE121" s="107"/>
      <c r="BF121" s="107"/>
      <c r="BG121" s="63"/>
      <c r="BH121" s="107"/>
      <c r="BI121" s="63"/>
      <c r="BJ121" s="63"/>
    </row>
    <row r="122" spans="1:62" s="3" customFormat="1" ht="28.5" customHeight="1">
      <c r="A122" s="16"/>
      <c r="B122" s="100">
        <v>37</v>
      </c>
      <c r="C122" s="161" t="s">
        <v>1651</v>
      </c>
      <c r="D122" s="162" t="s">
        <v>638</v>
      </c>
      <c r="E122" s="391" t="s">
        <v>639</v>
      </c>
      <c r="F122" s="392"/>
      <c r="G122" s="392"/>
      <c r="H122" s="394"/>
      <c r="I122" s="161" t="s">
        <v>1594</v>
      </c>
      <c r="J122" s="101">
        <v>1</v>
      </c>
      <c r="K122" s="489">
        <v>240.5</v>
      </c>
      <c r="L122" s="491"/>
      <c r="M122" s="383">
        <f t="shared" si="0"/>
        <v>240.5</v>
      </c>
      <c r="N122" s="432"/>
      <c r="O122" s="432"/>
      <c r="P122" s="432"/>
      <c r="Q122" s="163"/>
      <c r="R122" s="16"/>
      <c r="S122" s="157"/>
      <c r="T122" s="158"/>
      <c r="W122" s="159"/>
      <c r="X122" s="159"/>
      <c r="Y122" s="159"/>
      <c r="Z122" s="160"/>
      <c r="AO122" s="63"/>
      <c r="AQ122" s="63"/>
      <c r="AR122" s="63"/>
      <c r="AV122" s="63"/>
      <c r="BB122" s="107"/>
      <c r="BC122" s="107"/>
      <c r="BD122" s="107"/>
      <c r="BE122" s="107"/>
      <c r="BF122" s="107"/>
      <c r="BG122" s="63"/>
      <c r="BH122" s="107"/>
      <c r="BI122" s="63"/>
      <c r="BJ122" s="63"/>
    </row>
    <row r="123" spans="1:62" s="3" customFormat="1" ht="15.75" hidden="1" customHeight="1">
      <c r="A123" s="16"/>
      <c r="B123" s="100"/>
      <c r="C123" s="161" t="s">
        <v>1578</v>
      </c>
      <c r="D123" s="162" t="s">
        <v>1301</v>
      </c>
      <c r="E123" s="163"/>
      <c r="F123" s="120"/>
      <c r="G123" s="120"/>
      <c r="H123" s="120"/>
      <c r="I123" s="161"/>
      <c r="J123" s="101"/>
      <c r="K123" s="169"/>
      <c r="L123" s="170"/>
      <c r="M123" s="168"/>
      <c r="N123" s="166"/>
      <c r="O123" s="166"/>
      <c r="P123" s="166"/>
      <c r="Q123" s="163"/>
      <c r="R123" s="16"/>
      <c r="S123" s="157"/>
      <c r="T123" s="158"/>
      <c r="W123" s="159"/>
      <c r="X123" s="159"/>
      <c r="Y123" s="159"/>
      <c r="Z123" s="160"/>
      <c r="AO123" s="63"/>
      <c r="AQ123" s="63"/>
      <c r="AR123" s="63"/>
      <c r="AV123" s="63"/>
      <c r="BB123" s="107"/>
      <c r="BC123" s="107"/>
      <c r="BD123" s="107"/>
      <c r="BE123" s="107"/>
      <c r="BF123" s="107"/>
      <c r="BG123" s="63"/>
      <c r="BH123" s="107"/>
      <c r="BI123" s="63"/>
      <c r="BJ123" s="63"/>
    </row>
    <row r="124" spans="1:62" s="3" customFormat="1" ht="15.75" hidden="1" customHeight="1">
      <c r="A124" s="16"/>
      <c r="B124" s="100"/>
      <c r="C124" s="161" t="s">
        <v>1651</v>
      </c>
      <c r="D124" s="162" t="s">
        <v>1303</v>
      </c>
      <c r="E124" s="449"/>
      <c r="F124" s="432"/>
      <c r="G124" s="432"/>
      <c r="H124" s="432"/>
      <c r="I124" s="161" t="s">
        <v>1648</v>
      </c>
      <c r="J124" s="101"/>
      <c r="K124" s="446"/>
      <c r="L124" s="432"/>
      <c r="M124" s="383" t="e">
        <f>ROUND($K$124*#REF!,2)</f>
        <v>#REF!</v>
      </c>
      <c r="N124" s="432"/>
      <c r="O124" s="432"/>
      <c r="P124" s="432"/>
      <c r="Q124" s="99"/>
      <c r="R124" s="16"/>
      <c r="S124" s="157"/>
      <c r="T124" s="158" t="s">
        <v>1515</v>
      </c>
      <c r="W124" s="159">
        <v>0</v>
      </c>
      <c r="X124" s="159" t="e">
        <f>$W$124*#REF!</f>
        <v>#REF!</v>
      </c>
      <c r="Y124" s="159">
        <v>0</v>
      </c>
      <c r="Z124" s="160" t="e">
        <f>$Y$124*#REF!</f>
        <v>#REF!</v>
      </c>
      <c r="AO124" s="63" t="s">
        <v>1582</v>
      </c>
      <c r="AQ124" s="63" t="s">
        <v>1578</v>
      </c>
      <c r="AR124" s="63" t="s">
        <v>1536</v>
      </c>
      <c r="AV124" s="63" t="s">
        <v>1577</v>
      </c>
      <c r="BB124" s="107" t="e">
        <f>IF($T$124="základní",$M$124,0)</f>
        <v>#REF!</v>
      </c>
      <c r="BC124" s="107">
        <f>IF($T$124="snížená",$M$124,0)</f>
        <v>0</v>
      </c>
      <c r="BD124" s="107">
        <f>IF($T$124="zákl. přenesená",$M$124,0)</f>
        <v>0</v>
      </c>
      <c r="BE124" s="107">
        <f>IF($T$124="sníž. přenesená",$M$124,0)</f>
        <v>0</v>
      </c>
      <c r="BF124" s="107">
        <f>IF($T$124="nulová",$M$124,0)</f>
        <v>0</v>
      </c>
      <c r="BG124" s="63" t="s">
        <v>1501</v>
      </c>
      <c r="BH124" s="107" t="e">
        <f>ROUND($K$124*#REF!,2)</f>
        <v>#REF!</v>
      </c>
      <c r="BI124" s="63" t="s">
        <v>1582</v>
      </c>
      <c r="BJ124" s="63" t="s">
        <v>1769</v>
      </c>
    </row>
    <row r="125" spans="1:62" s="87" customFormat="1" ht="30.75" customHeight="1">
      <c r="A125" s="149"/>
      <c r="C125" s="156" t="s">
        <v>322</v>
      </c>
      <c r="M125" s="447">
        <f>M130</f>
        <v>5500</v>
      </c>
      <c r="N125" s="448"/>
      <c r="O125" s="448"/>
      <c r="P125" s="448"/>
      <c r="R125" s="149"/>
      <c r="S125" s="151"/>
      <c r="V125" s="152">
        <f>SUM($V$126:$V$135)</f>
        <v>0</v>
      </c>
      <c r="X125" s="152">
        <f>SUM($X$126:$X$135)</f>
        <v>0</v>
      </c>
      <c r="Z125" s="153">
        <f>SUM($Z$126:$Z$135)</f>
        <v>0</v>
      </c>
      <c r="AO125" s="154" t="s">
        <v>1536</v>
      </c>
      <c r="AQ125" s="154" t="s">
        <v>1530</v>
      </c>
      <c r="AR125" s="154" t="s">
        <v>1501</v>
      </c>
      <c r="AV125" s="154" t="s">
        <v>1577</v>
      </c>
      <c r="BH125" s="155">
        <f>SUM($BH$126:$BH$135)</f>
        <v>5500</v>
      </c>
    </row>
    <row r="126" spans="1:62" s="3" customFormat="1" ht="15.75" hidden="1" customHeight="1">
      <c r="A126" s="16"/>
      <c r="B126" s="100"/>
      <c r="C126" s="161" t="s">
        <v>1578</v>
      </c>
      <c r="D126" s="162" t="s">
        <v>1305</v>
      </c>
      <c r="E126" s="449" t="s">
        <v>1306</v>
      </c>
      <c r="F126" s="432"/>
      <c r="G126" s="432"/>
      <c r="H126" s="432"/>
      <c r="I126" s="161" t="s">
        <v>1594</v>
      </c>
      <c r="J126" s="101"/>
      <c r="K126" s="446"/>
      <c r="L126" s="432"/>
      <c r="M126" s="456">
        <f>ROUND($K$126*$J$126,2)</f>
        <v>0</v>
      </c>
      <c r="N126" s="600"/>
      <c r="O126" s="600"/>
      <c r="P126" s="601"/>
      <c r="Q126" s="99"/>
      <c r="R126" s="16"/>
      <c r="S126" s="157"/>
      <c r="T126" s="158" t="s">
        <v>1515</v>
      </c>
      <c r="W126" s="159">
        <v>0</v>
      </c>
      <c r="X126" s="159">
        <f>$W$126*$J$126</f>
        <v>0</v>
      </c>
      <c r="Y126" s="159">
        <v>0</v>
      </c>
      <c r="Z126" s="160">
        <f>$Y$126*$J$126</f>
        <v>0</v>
      </c>
      <c r="AO126" s="63" t="s">
        <v>1582</v>
      </c>
      <c r="AQ126" s="63" t="s">
        <v>1578</v>
      </c>
      <c r="AR126" s="63" t="s">
        <v>1536</v>
      </c>
      <c r="AV126" s="63" t="s">
        <v>1577</v>
      </c>
      <c r="BB126" s="107">
        <f>IF($T$126="základní",$M$126,0)</f>
        <v>0</v>
      </c>
      <c r="BC126" s="107">
        <f>IF($T$126="snížená",$M$126,0)</f>
        <v>0</v>
      </c>
      <c r="BD126" s="107">
        <f>IF($T$126="zákl. přenesená",$M$126,0)</f>
        <v>0</v>
      </c>
      <c r="BE126" s="107">
        <f>IF($T$126="sníž. přenesená",$M$126,0)</f>
        <v>0</v>
      </c>
      <c r="BF126" s="107">
        <f>IF($T$126="nulová",$M$126,0)</f>
        <v>0</v>
      </c>
      <c r="BG126" s="63" t="s">
        <v>1501</v>
      </c>
      <c r="BH126" s="107">
        <f>ROUND($K$126*$J$126,2)</f>
        <v>0</v>
      </c>
      <c r="BI126" s="63" t="s">
        <v>1582</v>
      </c>
      <c r="BJ126" s="63" t="s">
        <v>1583</v>
      </c>
    </row>
    <row r="127" spans="1:62" s="3" customFormat="1" ht="15.75" hidden="1" customHeight="1">
      <c r="A127" s="16"/>
      <c r="B127" s="100"/>
      <c r="C127" s="161" t="s">
        <v>1651</v>
      </c>
      <c r="D127" s="162" t="s">
        <v>1307</v>
      </c>
      <c r="E127" s="449" t="s">
        <v>1308</v>
      </c>
      <c r="F127" s="432"/>
      <c r="G127" s="432"/>
      <c r="H127" s="432"/>
      <c r="I127" s="161" t="s">
        <v>1594</v>
      </c>
      <c r="J127" s="101"/>
      <c r="K127" s="453"/>
      <c r="L127" s="454"/>
      <c r="M127" s="456">
        <f>ROUND($K$126*$J$126,2)</f>
        <v>0</v>
      </c>
      <c r="N127" s="600"/>
      <c r="O127" s="600"/>
      <c r="P127" s="601"/>
      <c r="Q127" s="99"/>
      <c r="R127" s="16"/>
      <c r="S127" s="157"/>
      <c r="T127" s="158"/>
      <c r="W127" s="159"/>
      <c r="X127" s="159"/>
      <c r="Y127" s="159"/>
      <c r="Z127" s="160"/>
      <c r="AO127" s="63"/>
      <c r="AQ127" s="63"/>
      <c r="AR127" s="63"/>
      <c r="AV127" s="63"/>
      <c r="BB127" s="107"/>
      <c r="BC127" s="107"/>
      <c r="BD127" s="107"/>
      <c r="BE127" s="107"/>
      <c r="BF127" s="107"/>
      <c r="BG127" s="63"/>
      <c r="BH127" s="107"/>
      <c r="BI127" s="63"/>
      <c r="BJ127" s="63"/>
    </row>
    <row r="128" spans="1:62" s="3" customFormat="1" ht="18" hidden="1" customHeight="1">
      <c r="A128" s="16"/>
      <c r="B128" s="100"/>
      <c r="C128" s="161" t="s">
        <v>1578</v>
      </c>
      <c r="D128" s="162" t="s">
        <v>1309</v>
      </c>
      <c r="E128" s="449" t="s">
        <v>1310</v>
      </c>
      <c r="F128" s="432"/>
      <c r="G128" s="432"/>
      <c r="H128" s="432"/>
      <c r="I128" s="161" t="s">
        <v>1636</v>
      </c>
      <c r="J128" s="101"/>
      <c r="K128" s="446"/>
      <c r="L128" s="432"/>
      <c r="M128" s="383">
        <f>ROUND($K$128*$J$128,2)</f>
        <v>0</v>
      </c>
      <c r="N128" s="432"/>
      <c r="O128" s="432"/>
      <c r="P128" s="432"/>
      <c r="Q128" s="99"/>
      <c r="R128" s="16"/>
      <c r="S128" s="157"/>
      <c r="T128" s="158" t="s">
        <v>1515</v>
      </c>
      <c r="W128" s="159">
        <v>0</v>
      </c>
      <c r="X128" s="159">
        <f>$W$128*$J$128</f>
        <v>0</v>
      </c>
      <c r="Y128" s="159">
        <v>0</v>
      </c>
      <c r="Z128" s="160">
        <f>$Y$128*$J$128</f>
        <v>0</v>
      </c>
      <c r="AO128" s="63" t="s">
        <v>1582</v>
      </c>
      <c r="AQ128" s="63" t="s">
        <v>1578</v>
      </c>
      <c r="AR128" s="63" t="s">
        <v>1536</v>
      </c>
      <c r="AV128" s="63" t="s">
        <v>1577</v>
      </c>
      <c r="BB128" s="107">
        <f>IF($T$128="základní",$M$128,0)</f>
        <v>0</v>
      </c>
      <c r="BC128" s="107">
        <f>IF($T$128="snížená",$M$128,0)</f>
        <v>0</v>
      </c>
      <c r="BD128" s="107">
        <f>IF($T$128="zákl. přenesená",$M$128,0)</f>
        <v>0</v>
      </c>
      <c r="BE128" s="107">
        <f>IF($T$128="sníž. přenesená",$M$128,0)</f>
        <v>0</v>
      </c>
      <c r="BF128" s="107">
        <f>IF($T$128="nulová",$M$128,0)</f>
        <v>0</v>
      </c>
      <c r="BG128" s="63" t="s">
        <v>1501</v>
      </c>
      <c r="BH128" s="107">
        <f>ROUND($K$128*$J$128,2)</f>
        <v>0</v>
      </c>
      <c r="BI128" s="63" t="s">
        <v>1582</v>
      </c>
      <c r="BJ128" s="63" t="s">
        <v>1772</v>
      </c>
    </row>
    <row r="129" spans="1:62" s="3" customFormat="1" ht="15.75" hidden="1" customHeight="1">
      <c r="A129" s="16"/>
      <c r="B129" s="100"/>
      <c r="C129" s="161" t="s">
        <v>1578</v>
      </c>
      <c r="D129" s="162" t="s">
        <v>1311</v>
      </c>
      <c r="E129" s="449" t="s">
        <v>1312</v>
      </c>
      <c r="F129" s="432"/>
      <c r="G129" s="432"/>
      <c r="H129" s="432"/>
      <c r="I129" s="161" t="s">
        <v>1636</v>
      </c>
      <c r="J129" s="101"/>
      <c r="K129" s="446"/>
      <c r="L129" s="432"/>
      <c r="M129" s="383">
        <f>ROUND($K$129*$J$129,2)</f>
        <v>0</v>
      </c>
      <c r="N129" s="432"/>
      <c r="O129" s="432"/>
      <c r="P129" s="432"/>
      <c r="Q129" s="99"/>
      <c r="R129" s="16"/>
      <c r="S129" s="157"/>
      <c r="T129" s="158" t="s">
        <v>1515</v>
      </c>
      <c r="W129" s="159">
        <v>0</v>
      </c>
      <c r="X129" s="159">
        <f>$W$129*$J$129</f>
        <v>0</v>
      </c>
      <c r="Y129" s="159">
        <v>0</v>
      </c>
      <c r="Z129" s="160">
        <f>$Y$129*$J$129</f>
        <v>0</v>
      </c>
      <c r="AO129" s="63" t="s">
        <v>1582</v>
      </c>
      <c r="AQ129" s="63" t="s">
        <v>1578</v>
      </c>
      <c r="AR129" s="63" t="s">
        <v>1536</v>
      </c>
      <c r="AV129" s="63" t="s">
        <v>1577</v>
      </c>
      <c r="BB129" s="107">
        <f>IF($T$129="základní",$M$129,0)</f>
        <v>0</v>
      </c>
      <c r="BC129" s="107">
        <f>IF($T$129="snížená",$M$129,0)</f>
        <v>0</v>
      </c>
      <c r="BD129" s="107">
        <f>IF($T$129="zákl. přenesená",$M$129,0)</f>
        <v>0</v>
      </c>
      <c r="BE129" s="107">
        <f>IF($T$129="sníž. přenesená",$M$129,0)</f>
        <v>0</v>
      </c>
      <c r="BF129" s="107">
        <f>IF($T$129="nulová",$M$129,0)</f>
        <v>0</v>
      </c>
      <c r="BG129" s="63" t="s">
        <v>1501</v>
      </c>
      <c r="BH129" s="107">
        <f>ROUND($K$129*$J$129,2)</f>
        <v>0</v>
      </c>
      <c r="BI129" s="63" t="s">
        <v>1582</v>
      </c>
      <c r="BJ129" s="63" t="s">
        <v>1586</v>
      </c>
    </row>
    <row r="130" spans="1:62" s="3" customFormat="1" ht="15.75" customHeight="1">
      <c r="A130" s="16"/>
      <c r="B130" s="100">
        <v>38</v>
      </c>
      <c r="C130" s="161" t="s">
        <v>1578</v>
      </c>
      <c r="D130" s="162" t="s">
        <v>1313</v>
      </c>
      <c r="E130" s="449" t="s">
        <v>1314</v>
      </c>
      <c r="F130" s="432"/>
      <c r="G130" s="432"/>
      <c r="H130" s="432"/>
      <c r="I130" s="161" t="s">
        <v>1636</v>
      </c>
      <c r="J130" s="101">
        <v>1</v>
      </c>
      <c r="K130" s="446">
        <v>5500</v>
      </c>
      <c r="L130" s="432"/>
      <c r="M130" s="383">
        <f>J130*K130</f>
        <v>5500</v>
      </c>
      <c r="N130" s="432"/>
      <c r="O130" s="432"/>
      <c r="P130" s="432"/>
      <c r="Q130" s="99"/>
      <c r="R130" s="16"/>
      <c r="S130" s="157"/>
      <c r="T130" s="158" t="s">
        <v>1515</v>
      </c>
      <c r="W130" s="159">
        <v>0</v>
      </c>
      <c r="X130" s="159">
        <f>$W$130*$J$130</f>
        <v>0</v>
      </c>
      <c r="Y130" s="159">
        <v>0</v>
      </c>
      <c r="Z130" s="160">
        <f>$Y$130*$J$130</f>
        <v>0</v>
      </c>
      <c r="AO130" s="63" t="s">
        <v>1582</v>
      </c>
      <c r="AQ130" s="63" t="s">
        <v>1578</v>
      </c>
      <c r="AR130" s="63" t="s">
        <v>1536</v>
      </c>
      <c r="AV130" s="63" t="s">
        <v>1577</v>
      </c>
      <c r="BB130" s="107">
        <f>IF($T$130="základní",$M$130,0)</f>
        <v>5500</v>
      </c>
      <c r="BC130" s="107">
        <f>IF($T$130="snížená",$M$130,0)</f>
        <v>0</v>
      </c>
      <c r="BD130" s="107">
        <f>IF($T$130="zákl. přenesená",$M$130,0)</f>
        <v>0</v>
      </c>
      <c r="BE130" s="107">
        <f>IF($T$130="sníž. přenesená",$M$130,0)</f>
        <v>0</v>
      </c>
      <c r="BF130" s="107">
        <f>IF($T$130="nulová",$M$130,0)</f>
        <v>0</v>
      </c>
      <c r="BG130" s="63" t="s">
        <v>1501</v>
      </c>
      <c r="BH130" s="107">
        <f>ROUND($K$130*$J$130,2)</f>
        <v>5500</v>
      </c>
      <c r="BI130" s="63" t="s">
        <v>1582</v>
      </c>
      <c r="BJ130" s="63" t="s">
        <v>1775</v>
      </c>
    </row>
    <row r="131" spans="1:62" s="3" customFormat="1" ht="15.75" hidden="1" customHeight="1">
      <c r="A131" s="16"/>
      <c r="B131" s="100"/>
      <c r="C131" s="161" t="s">
        <v>1578</v>
      </c>
      <c r="D131" s="162" t="s">
        <v>1315</v>
      </c>
      <c r="E131" s="449" t="s">
        <v>1316</v>
      </c>
      <c r="F131" s="432"/>
      <c r="G131" s="432"/>
      <c r="H131" s="432"/>
      <c r="I131" s="161" t="s">
        <v>1636</v>
      </c>
      <c r="J131" s="101"/>
      <c r="K131" s="446"/>
      <c r="L131" s="432"/>
      <c r="M131" s="383">
        <f>ROUND($K$131*$J$131,2)</f>
        <v>0</v>
      </c>
      <c r="N131" s="432"/>
      <c r="O131" s="432"/>
      <c r="P131" s="432"/>
      <c r="Q131" s="99"/>
      <c r="R131" s="16"/>
      <c r="S131" s="157"/>
      <c r="T131" s="158" t="s">
        <v>1515</v>
      </c>
      <c r="W131" s="159">
        <v>0</v>
      </c>
      <c r="X131" s="159">
        <f>$W$131*$J$131</f>
        <v>0</v>
      </c>
      <c r="Y131" s="159">
        <v>0</v>
      </c>
      <c r="Z131" s="160">
        <f>$Y$131*$J$131</f>
        <v>0</v>
      </c>
      <c r="AO131" s="63" t="s">
        <v>1582</v>
      </c>
      <c r="AQ131" s="63" t="s">
        <v>1578</v>
      </c>
      <c r="AR131" s="63" t="s">
        <v>1536</v>
      </c>
      <c r="AV131" s="63" t="s">
        <v>1577</v>
      </c>
      <c r="BB131" s="107">
        <f>IF($T$131="základní",$M$131,0)</f>
        <v>0</v>
      </c>
      <c r="BC131" s="107">
        <f>IF($T$131="snížená",$M$131,0)</f>
        <v>0</v>
      </c>
      <c r="BD131" s="107">
        <f>IF($T$131="zákl. přenesená",$M$131,0)</f>
        <v>0</v>
      </c>
      <c r="BE131" s="107">
        <f>IF($T$131="sníž. přenesená",$M$131,0)</f>
        <v>0</v>
      </c>
      <c r="BF131" s="107">
        <f>IF($T$131="nulová",$M$131,0)</f>
        <v>0</v>
      </c>
      <c r="BG131" s="63" t="s">
        <v>1501</v>
      </c>
      <c r="BH131" s="107">
        <f>ROUND($K$131*$J$131,2)</f>
        <v>0</v>
      </c>
      <c r="BI131" s="63" t="s">
        <v>1582</v>
      </c>
      <c r="BJ131" s="63" t="s">
        <v>1590</v>
      </c>
    </row>
    <row r="132" spans="1:62" s="3" customFormat="1" ht="15.75" hidden="1" customHeight="1">
      <c r="A132" s="16"/>
      <c r="B132" s="100"/>
      <c r="C132" s="100"/>
      <c r="D132" s="98"/>
      <c r="E132" s="431"/>
      <c r="F132" s="432"/>
      <c r="G132" s="432"/>
      <c r="H132" s="432"/>
      <c r="I132" s="100"/>
      <c r="J132" s="101"/>
      <c r="K132" s="446"/>
      <c r="L132" s="432"/>
      <c r="M132" s="383">
        <f>ROUND($K$132*$J$132,2)</f>
        <v>0</v>
      </c>
      <c r="N132" s="432"/>
      <c r="O132" s="432"/>
      <c r="P132" s="432"/>
      <c r="Q132" s="99" t="s">
        <v>1595</v>
      </c>
      <c r="R132" s="16"/>
      <c r="S132" s="157"/>
      <c r="T132" s="158" t="s">
        <v>1515</v>
      </c>
      <c r="W132" s="159">
        <v>1.1299999999999999E-3</v>
      </c>
      <c r="X132" s="159">
        <f>$W$132*$J$132</f>
        <v>0</v>
      </c>
      <c r="Y132" s="159">
        <v>0</v>
      </c>
      <c r="Z132" s="160">
        <f>$Y$132*$J$132</f>
        <v>0</v>
      </c>
      <c r="AO132" s="63" t="s">
        <v>1582</v>
      </c>
      <c r="AQ132" s="63" t="s">
        <v>1578</v>
      </c>
      <c r="AR132" s="63" t="s">
        <v>1536</v>
      </c>
      <c r="AV132" s="63" t="s">
        <v>1577</v>
      </c>
      <c r="BB132" s="107">
        <f>IF($T$132="základní",$M$132,0)</f>
        <v>0</v>
      </c>
      <c r="BC132" s="107">
        <f>IF($T$132="snížená",$M$132,0)</f>
        <v>0</v>
      </c>
      <c r="BD132" s="107">
        <f>IF($T$132="zákl. přenesená",$M$132,0)</f>
        <v>0</v>
      </c>
      <c r="BE132" s="107">
        <f>IF($T$132="sníž. přenesená",$M$132,0)</f>
        <v>0</v>
      </c>
      <c r="BF132" s="107">
        <f>IF($T$132="nulová",$M$132,0)</f>
        <v>0</v>
      </c>
      <c r="BG132" s="63" t="s">
        <v>1501</v>
      </c>
      <c r="BH132" s="107">
        <f>ROUND($K$132*$J$132,2)</f>
        <v>0</v>
      </c>
      <c r="BI132" s="63" t="s">
        <v>1582</v>
      </c>
      <c r="BJ132" s="63" t="s">
        <v>1780</v>
      </c>
    </row>
    <row r="133" spans="1:62" s="3" customFormat="1" ht="15.75" hidden="1" customHeight="1">
      <c r="A133" s="16"/>
      <c r="B133" s="171"/>
      <c r="C133" s="171"/>
      <c r="D133" s="172"/>
      <c r="E133" s="445"/>
      <c r="F133" s="450"/>
      <c r="G133" s="450"/>
      <c r="H133" s="450"/>
      <c r="I133" s="171"/>
      <c r="J133" s="173"/>
      <c r="K133" s="451"/>
      <c r="L133" s="450"/>
      <c r="M133" s="452">
        <f>ROUND($K$133*$J$133,2)</f>
        <v>0</v>
      </c>
      <c r="N133" s="432"/>
      <c r="O133" s="432"/>
      <c r="P133" s="432"/>
      <c r="Q133" s="99"/>
      <c r="R133" s="16"/>
      <c r="S133" s="157"/>
      <c r="T133" s="158" t="s">
        <v>1515</v>
      </c>
      <c r="W133" s="159">
        <v>0</v>
      </c>
      <c r="X133" s="159">
        <f>$W$133*$J$133</f>
        <v>0</v>
      </c>
      <c r="Y133" s="159">
        <v>0</v>
      </c>
      <c r="Z133" s="160">
        <f>$Y$133*$J$133</f>
        <v>0</v>
      </c>
      <c r="AO133" s="63" t="s">
        <v>1654</v>
      </c>
      <c r="AQ133" s="63" t="s">
        <v>1651</v>
      </c>
      <c r="AR133" s="63" t="s">
        <v>1536</v>
      </c>
      <c r="AV133" s="63" t="s">
        <v>1577</v>
      </c>
      <c r="BB133" s="107">
        <f>IF($T$133="základní",$M$133,0)</f>
        <v>0</v>
      </c>
      <c r="BC133" s="107">
        <f>IF($T$133="snížená",$M$133,0)</f>
        <v>0</v>
      </c>
      <c r="BD133" s="107">
        <f>IF($T$133="zákl. přenesená",$M$133,0)</f>
        <v>0</v>
      </c>
      <c r="BE133" s="107">
        <f>IF($T$133="sníž. přenesená",$M$133,0)</f>
        <v>0</v>
      </c>
      <c r="BF133" s="107">
        <f>IF($T$133="nulová",$M$133,0)</f>
        <v>0</v>
      </c>
      <c r="BG133" s="63" t="s">
        <v>1501</v>
      </c>
      <c r="BH133" s="107">
        <f>ROUND($K$133*$J$133,2)</f>
        <v>0</v>
      </c>
      <c r="BI133" s="63" t="s">
        <v>1582</v>
      </c>
      <c r="BJ133" s="63" t="s">
        <v>1784</v>
      </c>
    </row>
    <row r="134" spans="1:62" s="3" customFormat="1" ht="27" hidden="1" customHeight="1">
      <c r="A134" s="16"/>
      <c r="B134" s="100"/>
      <c r="C134" s="100"/>
      <c r="D134" s="98"/>
      <c r="E134" s="431"/>
      <c r="F134" s="432"/>
      <c r="G134" s="432"/>
      <c r="H134" s="432"/>
      <c r="I134" s="100"/>
      <c r="J134" s="101"/>
      <c r="K134" s="446"/>
      <c r="L134" s="432"/>
      <c r="M134" s="383">
        <f>ROUND($K$134*$J$134,2)</f>
        <v>0</v>
      </c>
      <c r="N134" s="432"/>
      <c r="O134" s="432"/>
      <c r="P134" s="432"/>
      <c r="Q134" s="99"/>
      <c r="R134" s="16"/>
      <c r="S134" s="157"/>
      <c r="T134" s="158" t="s">
        <v>1515</v>
      </c>
      <c r="W134" s="159">
        <v>1</v>
      </c>
      <c r="X134" s="159">
        <f>$W$134*$J$134</f>
        <v>0</v>
      </c>
      <c r="Y134" s="159">
        <v>0</v>
      </c>
      <c r="Z134" s="160">
        <f>$Y$134*$J$134</f>
        <v>0</v>
      </c>
      <c r="AO134" s="63" t="s">
        <v>1582</v>
      </c>
      <c r="AQ134" s="63" t="s">
        <v>1578</v>
      </c>
      <c r="AR134" s="63" t="s">
        <v>1536</v>
      </c>
      <c r="AV134" s="63" t="s">
        <v>1577</v>
      </c>
      <c r="BB134" s="107">
        <f>IF($T$134="základní",$M$134,0)</f>
        <v>0</v>
      </c>
      <c r="BC134" s="107">
        <f>IF($T$134="snížená",$M$134,0)</f>
        <v>0</v>
      </c>
      <c r="BD134" s="107">
        <f>IF($T$134="zákl. přenesená",$M$134,0)</f>
        <v>0</v>
      </c>
      <c r="BE134" s="107">
        <f>IF($T$134="sníž. přenesená",$M$134,0)</f>
        <v>0</v>
      </c>
      <c r="BF134" s="107">
        <f>IF($T$134="nulová",$M$134,0)</f>
        <v>0</v>
      </c>
      <c r="BG134" s="63" t="s">
        <v>1501</v>
      </c>
      <c r="BH134" s="107">
        <f>ROUND($K$134*$J$134,2)</f>
        <v>0</v>
      </c>
      <c r="BI134" s="63" t="s">
        <v>1582</v>
      </c>
      <c r="BJ134" s="63" t="s">
        <v>1788</v>
      </c>
    </row>
    <row r="135" spans="1:62" s="3" customFormat="1" ht="27" hidden="1" customHeight="1">
      <c r="A135" s="16"/>
      <c r="B135" s="100"/>
      <c r="C135" s="100"/>
      <c r="D135" s="98"/>
      <c r="E135" s="431"/>
      <c r="F135" s="432"/>
      <c r="G135" s="432"/>
      <c r="H135" s="432"/>
      <c r="I135" s="100"/>
      <c r="J135" s="101"/>
      <c r="K135" s="446"/>
      <c r="L135" s="432"/>
      <c r="M135" s="383">
        <f>ROUND($K$135*$J$135,2)</f>
        <v>0</v>
      </c>
      <c r="N135" s="432"/>
      <c r="O135" s="432"/>
      <c r="P135" s="432"/>
      <c r="Q135" s="99" t="s">
        <v>1595</v>
      </c>
      <c r="R135" s="16"/>
      <c r="S135" s="157"/>
      <c r="T135" s="158" t="s">
        <v>1515</v>
      </c>
      <c r="W135" s="159">
        <v>0</v>
      </c>
      <c r="X135" s="159">
        <f>$W$135*$J$135</f>
        <v>0</v>
      </c>
      <c r="Y135" s="159">
        <v>0</v>
      </c>
      <c r="Z135" s="160">
        <f>$Y$135*$J$135</f>
        <v>0</v>
      </c>
      <c r="AO135" s="63" t="s">
        <v>1582</v>
      </c>
      <c r="AQ135" s="63" t="s">
        <v>1578</v>
      </c>
      <c r="AR135" s="63" t="s">
        <v>1536</v>
      </c>
      <c r="AV135" s="63" t="s">
        <v>1577</v>
      </c>
      <c r="BB135" s="107">
        <f>IF($T$135="základní",$M$135,0)</f>
        <v>0</v>
      </c>
      <c r="BC135" s="107">
        <f>IF($T$135="snížená",$M$135,0)</f>
        <v>0</v>
      </c>
      <c r="BD135" s="107">
        <f>IF($T$135="zákl. přenesená",$M$135,0)</f>
        <v>0</v>
      </c>
      <c r="BE135" s="107">
        <f>IF($T$135="sníž. přenesená",$M$135,0)</f>
        <v>0</v>
      </c>
      <c r="BF135" s="107">
        <f>IF($T$135="nulová",$M$135,0)</f>
        <v>0</v>
      </c>
      <c r="BG135" s="63" t="s">
        <v>1501</v>
      </c>
      <c r="BH135" s="107">
        <f>ROUND($K$135*$J$135,2)</f>
        <v>0</v>
      </c>
      <c r="BI135" s="63" t="s">
        <v>1582</v>
      </c>
      <c r="BJ135" s="63" t="s">
        <v>1791</v>
      </c>
    </row>
    <row r="136" spans="1:62" s="87" customFormat="1" ht="30.75" hidden="1" customHeight="1">
      <c r="A136" s="149"/>
      <c r="C136" s="156" t="s">
        <v>323</v>
      </c>
      <c r="M136" s="447">
        <f>$BH$136</f>
        <v>0</v>
      </c>
      <c r="N136" s="448"/>
      <c r="O136" s="448"/>
      <c r="P136" s="448"/>
      <c r="R136" s="149"/>
      <c r="S136" s="151"/>
      <c r="V136" s="152">
        <f>SUM($V$137:$V$156)</f>
        <v>0</v>
      </c>
      <c r="X136" s="152">
        <f>SUM($X$137:$X$156)</f>
        <v>7.2550000000000003E-2</v>
      </c>
      <c r="Z136" s="153">
        <f>SUM($Z$137:$Z$156)</f>
        <v>0</v>
      </c>
      <c r="AO136" s="154" t="s">
        <v>1536</v>
      </c>
      <c r="AQ136" s="154" t="s">
        <v>1530</v>
      </c>
      <c r="AR136" s="154" t="s">
        <v>1501</v>
      </c>
      <c r="AV136" s="154" t="s">
        <v>1577</v>
      </c>
      <c r="BH136" s="155">
        <f>SUM($BH$137:$BH$156)</f>
        <v>0</v>
      </c>
    </row>
    <row r="137" spans="1:62" s="3" customFormat="1" ht="15.75" hidden="1" customHeight="1">
      <c r="A137" s="16"/>
      <c r="B137" s="100">
        <v>1</v>
      </c>
      <c r="C137" s="161" t="s">
        <v>1651</v>
      </c>
      <c r="D137" s="162" t="s">
        <v>1317</v>
      </c>
      <c r="E137" s="449" t="s">
        <v>1318</v>
      </c>
      <c r="F137" s="432"/>
      <c r="G137" s="432"/>
      <c r="H137" s="432"/>
      <c r="I137" s="161" t="s">
        <v>1594</v>
      </c>
      <c r="J137" s="101">
        <v>1</v>
      </c>
      <c r="K137" s="446"/>
      <c r="L137" s="432"/>
      <c r="M137" s="383">
        <f>ROUND($K$137*$J$137,2)</f>
        <v>0</v>
      </c>
      <c r="N137" s="432"/>
      <c r="O137" s="432"/>
      <c r="P137" s="432"/>
      <c r="Q137" s="99"/>
      <c r="R137" s="16"/>
      <c r="S137" s="157"/>
      <c r="T137" s="158" t="s">
        <v>1515</v>
      </c>
      <c r="W137" s="159">
        <v>1.48E-3</v>
      </c>
      <c r="X137" s="159">
        <f>$W$137*$J$137</f>
        <v>1.48E-3</v>
      </c>
      <c r="Y137" s="159">
        <v>0</v>
      </c>
      <c r="Z137" s="160">
        <f>$Y$137*$J$137</f>
        <v>0</v>
      </c>
      <c r="AO137" s="63" t="s">
        <v>1582</v>
      </c>
      <c r="AQ137" s="63" t="s">
        <v>1578</v>
      </c>
      <c r="AR137" s="63" t="s">
        <v>1536</v>
      </c>
      <c r="AV137" s="63" t="s">
        <v>1577</v>
      </c>
      <c r="BB137" s="107">
        <f>IF($T$137="základní",$M$137,0)</f>
        <v>0</v>
      </c>
      <c r="BC137" s="107">
        <f>IF($T$137="snížená",$M$137,0)</f>
        <v>0</v>
      </c>
      <c r="BD137" s="107">
        <f>IF($T$137="zákl. přenesená",$M$137,0)</f>
        <v>0</v>
      </c>
      <c r="BE137" s="107">
        <f>IF($T$137="sníž. přenesená",$M$137,0)</f>
        <v>0</v>
      </c>
      <c r="BF137" s="107">
        <f>IF($T$137="nulová",$M$137,0)</f>
        <v>0</v>
      </c>
      <c r="BG137" s="63" t="s">
        <v>1501</v>
      </c>
      <c r="BH137" s="107">
        <f>ROUND($K$137*$J$137,2)</f>
        <v>0</v>
      </c>
      <c r="BI137" s="63" t="s">
        <v>1582</v>
      </c>
      <c r="BJ137" s="63" t="s">
        <v>1794</v>
      </c>
    </row>
    <row r="138" spans="1:62" s="3" customFormat="1" ht="16.5" hidden="1" customHeight="1">
      <c r="A138" s="16"/>
      <c r="B138" s="161">
        <v>2</v>
      </c>
      <c r="C138" s="161" t="s">
        <v>1651</v>
      </c>
      <c r="D138" s="162" t="s">
        <v>334</v>
      </c>
      <c r="E138" s="449" t="s">
        <v>1319</v>
      </c>
      <c r="F138" s="455"/>
      <c r="G138" s="455"/>
      <c r="H138" s="455"/>
      <c r="I138" s="161" t="s">
        <v>1594</v>
      </c>
      <c r="J138" s="167">
        <v>1</v>
      </c>
      <c r="K138" s="446"/>
      <c r="L138" s="432"/>
      <c r="M138" s="383">
        <f>ROUND($K$138*$J$138,2)</f>
        <v>0</v>
      </c>
      <c r="N138" s="432"/>
      <c r="O138" s="432"/>
      <c r="P138" s="432"/>
      <c r="Q138" s="99"/>
      <c r="R138" s="16"/>
      <c r="S138" s="157"/>
      <c r="T138" s="158" t="s">
        <v>1515</v>
      </c>
      <c r="W138" s="159">
        <v>3.7299999999999998E-3</v>
      </c>
      <c r="X138" s="159">
        <f>$W$138*$J$138</f>
        <v>3.7299999999999998E-3</v>
      </c>
      <c r="Y138" s="159">
        <v>0</v>
      </c>
      <c r="Z138" s="160">
        <f>$Y$138*$J$138</f>
        <v>0</v>
      </c>
      <c r="AO138" s="63" t="s">
        <v>1582</v>
      </c>
      <c r="AQ138" s="63" t="s">
        <v>1578</v>
      </c>
      <c r="AR138" s="63" t="s">
        <v>1536</v>
      </c>
      <c r="AV138" s="63" t="s">
        <v>1577</v>
      </c>
      <c r="BB138" s="107">
        <f>IF($T$138="základní",$M$138,0)</f>
        <v>0</v>
      </c>
      <c r="BC138" s="107">
        <f>IF($T$138="snížená",$M$138,0)</f>
        <v>0</v>
      </c>
      <c r="BD138" s="107">
        <f>IF($T$138="zákl. přenesená",$M$138,0)</f>
        <v>0</v>
      </c>
      <c r="BE138" s="107">
        <f>IF($T$138="sníž. přenesená",$M$138,0)</f>
        <v>0</v>
      </c>
      <c r="BF138" s="107">
        <f>IF($T$138="nulová",$M$138,0)</f>
        <v>0</v>
      </c>
      <c r="BG138" s="63" t="s">
        <v>1501</v>
      </c>
      <c r="BH138" s="107">
        <f>ROUND($K$138*$J$138,2)</f>
        <v>0</v>
      </c>
      <c r="BI138" s="63" t="s">
        <v>1582</v>
      </c>
      <c r="BJ138" s="63" t="s">
        <v>1806</v>
      </c>
    </row>
    <row r="139" spans="1:62" s="3" customFormat="1" ht="14.25" hidden="1" customHeight="1">
      <c r="A139" s="16"/>
      <c r="B139" s="161">
        <v>3</v>
      </c>
      <c r="C139" s="161" t="s">
        <v>1651</v>
      </c>
      <c r="D139" s="162" t="s">
        <v>1320</v>
      </c>
      <c r="E139" s="449" t="s">
        <v>1321</v>
      </c>
      <c r="F139" s="455"/>
      <c r="G139" s="455"/>
      <c r="H139" s="455"/>
      <c r="I139" s="161" t="s">
        <v>1594</v>
      </c>
      <c r="J139" s="167">
        <v>1</v>
      </c>
      <c r="K139" s="446"/>
      <c r="L139" s="432"/>
      <c r="M139" s="383">
        <f>ROUND($K$139*$J$139,2)</f>
        <v>0</v>
      </c>
      <c r="N139" s="432"/>
      <c r="O139" s="432"/>
      <c r="P139" s="432"/>
      <c r="Q139" s="99"/>
      <c r="R139" s="16"/>
      <c r="S139" s="157"/>
      <c r="T139" s="158" t="s">
        <v>1515</v>
      </c>
      <c r="W139" s="159">
        <v>4.3600000000000002E-3</v>
      </c>
      <c r="X139" s="159">
        <f>$W$139*$J$139</f>
        <v>4.3600000000000002E-3</v>
      </c>
      <c r="Y139" s="159">
        <v>0</v>
      </c>
      <c r="Z139" s="160">
        <f>$Y$139*$J$139</f>
        <v>0</v>
      </c>
      <c r="AO139" s="63" t="s">
        <v>1582</v>
      </c>
      <c r="AQ139" s="63" t="s">
        <v>1578</v>
      </c>
      <c r="AR139" s="63" t="s">
        <v>1536</v>
      </c>
      <c r="AV139" s="63" t="s">
        <v>1577</v>
      </c>
      <c r="BB139" s="107">
        <f>IF($T$139="základní",$M$139,0)</f>
        <v>0</v>
      </c>
      <c r="BC139" s="107">
        <f>IF($T$139="snížená",$M$139,0)</f>
        <v>0</v>
      </c>
      <c r="BD139" s="107">
        <f>IF($T$139="zákl. přenesená",$M$139,0)</f>
        <v>0</v>
      </c>
      <c r="BE139" s="107">
        <f>IF($T$139="sníž. přenesená",$M$139,0)</f>
        <v>0</v>
      </c>
      <c r="BF139" s="107">
        <f>IF($T$139="nulová",$M$139,0)</f>
        <v>0</v>
      </c>
      <c r="BG139" s="63" t="s">
        <v>1501</v>
      </c>
      <c r="BH139" s="107">
        <f>ROUND($K$139*$J$139,2)</f>
        <v>0</v>
      </c>
      <c r="BI139" s="63" t="s">
        <v>1582</v>
      </c>
      <c r="BJ139" s="63" t="s">
        <v>286</v>
      </c>
    </row>
    <row r="140" spans="1:62" s="3" customFormat="1" ht="14.25" hidden="1" customHeight="1">
      <c r="A140" s="16"/>
      <c r="B140" s="161">
        <v>4</v>
      </c>
      <c r="C140" s="161" t="s">
        <v>1651</v>
      </c>
      <c r="D140" s="162" t="s">
        <v>1322</v>
      </c>
      <c r="E140" s="391" t="s">
        <v>1323</v>
      </c>
      <c r="F140" s="392"/>
      <c r="G140" s="392"/>
      <c r="H140" s="394"/>
      <c r="I140" s="161" t="s">
        <v>1648</v>
      </c>
      <c r="J140" s="167">
        <v>15</v>
      </c>
      <c r="K140" s="453"/>
      <c r="L140" s="454"/>
      <c r="M140" s="383">
        <f t="shared" ref="M140:M149" si="1">ROUND($K$139*$J$139,2)</f>
        <v>0</v>
      </c>
      <c r="N140" s="432"/>
      <c r="O140" s="432"/>
      <c r="P140" s="432"/>
      <c r="Q140" s="99"/>
      <c r="R140" s="16"/>
      <c r="S140" s="157"/>
      <c r="T140" s="158"/>
      <c r="W140" s="159"/>
      <c r="X140" s="159"/>
      <c r="Y140" s="159"/>
      <c r="Z140" s="160"/>
      <c r="AO140" s="63"/>
      <c r="AQ140" s="63"/>
      <c r="AR140" s="63"/>
      <c r="AV140" s="63"/>
      <c r="BB140" s="107"/>
      <c r="BC140" s="107"/>
      <c r="BD140" s="107"/>
      <c r="BE140" s="107"/>
      <c r="BF140" s="107"/>
      <c r="BG140" s="63"/>
      <c r="BH140" s="107"/>
      <c r="BI140" s="63"/>
      <c r="BJ140" s="63"/>
    </row>
    <row r="141" spans="1:62" s="3" customFormat="1" ht="14.25" hidden="1" customHeight="1">
      <c r="A141" s="16"/>
      <c r="B141" s="161">
        <v>5</v>
      </c>
      <c r="C141" s="161" t="s">
        <v>1651</v>
      </c>
      <c r="D141" s="162" t="s">
        <v>1223</v>
      </c>
      <c r="E141" s="391" t="s">
        <v>1324</v>
      </c>
      <c r="F141" s="392"/>
      <c r="G141" s="392"/>
      <c r="H141" s="394"/>
      <c r="I141" s="161" t="s">
        <v>1648</v>
      </c>
      <c r="J141" s="167">
        <v>10</v>
      </c>
      <c r="K141" s="453"/>
      <c r="L141" s="454"/>
      <c r="M141" s="383">
        <f t="shared" si="1"/>
        <v>0</v>
      </c>
      <c r="N141" s="432"/>
      <c r="O141" s="432"/>
      <c r="P141" s="432"/>
      <c r="Q141" s="99"/>
      <c r="R141" s="16"/>
      <c r="S141" s="157"/>
      <c r="T141" s="158"/>
      <c r="W141" s="159"/>
      <c r="X141" s="159"/>
      <c r="Y141" s="159"/>
      <c r="Z141" s="160"/>
      <c r="AO141" s="63"/>
      <c r="AQ141" s="63"/>
      <c r="AR141" s="63"/>
      <c r="AV141" s="63"/>
      <c r="BB141" s="107"/>
      <c r="BC141" s="107"/>
      <c r="BD141" s="107"/>
      <c r="BE141" s="107"/>
      <c r="BF141" s="107"/>
      <c r="BG141" s="63"/>
      <c r="BH141" s="107"/>
      <c r="BI141" s="63"/>
      <c r="BJ141" s="63"/>
    </row>
    <row r="142" spans="1:62" s="3" customFormat="1" ht="14.25" hidden="1" customHeight="1">
      <c r="A142" s="16"/>
      <c r="B142" s="161">
        <v>6</v>
      </c>
      <c r="C142" s="161" t="s">
        <v>1651</v>
      </c>
      <c r="D142" s="162" t="s">
        <v>1235</v>
      </c>
      <c r="E142" s="391" t="s">
        <v>1325</v>
      </c>
      <c r="F142" s="392"/>
      <c r="G142" s="392"/>
      <c r="H142" s="394"/>
      <c r="I142" s="161" t="s">
        <v>1648</v>
      </c>
      <c r="J142" s="167">
        <v>10</v>
      </c>
      <c r="K142" s="164"/>
      <c r="L142" s="165"/>
      <c r="M142" s="383">
        <f t="shared" si="1"/>
        <v>0</v>
      </c>
      <c r="N142" s="432"/>
      <c r="O142" s="432"/>
      <c r="P142" s="432"/>
      <c r="Q142" s="99"/>
      <c r="R142" s="16"/>
      <c r="S142" s="157"/>
      <c r="T142" s="158"/>
      <c r="W142" s="159"/>
      <c r="X142" s="159"/>
      <c r="Y142" s="159"/>
      <c r="Z142" s="160"/>
      <c r="AO142" s="63"/>
      <c r="AQ142" s="63"/>
      <c r="AR142" s="63"/>
      <c r="AV142" s="63"/>
      <c r="BB142" s="107"/>
      <c r="BC142" s="107"/>
      <c r="BD142" s="107"/>
      <c r="BE142" s="107"/>
      <c r="BF142" s="107"/>
      <c r="BG142" s="63"/>
      <c r="BH142" s="107"/>
      <c r="BI142" s="63"/>
      <c r="BJ142" s="63"/>
    </row>
    <row r="143" spans="1:62" s="3" customFormat="1" ht="14.25" hidden="1" customHeight="1">
      <c r="A143" s="16"/>
      <c r="B143" s="161">
        <v>7</v>
      </c>
      <c r="C143" s="161" t="s">
        <v>1651</v>
      </c>
      <c r="D143" s="162" t="s">
        <v>1243</v>
      </c>
      <c r="E143" s="391" t="s">
        <v>1326</v>
      </c>
      <c r="F143" s="392"/>
      <c r="G143" s="392"/>
      <c r="H143" s="394"/>
      <c r="I143" s="161" t="s">
        <v>1648</v>
      </c>
      <c r="J143" s="167">
        <v>12</v>
      </c>
      <c r="K143" s="164"/>
      <c r="L143" s="165"/>
      <c r="M143" s="383">
        <f t="shared" si="1"/>
        <v>0</v>
      </c>
      <c r="N143" s="432"/>
      <c r="O143" s="432"/>
      <c r="P143" s="432"/>
      <c r="Q143" s="99"/>
      <c r="R143" s="16"/>
      <c r="S143" s="157"/>
      <c r="T143" s="158"/>
      <c r="W143" s="159"/>
      <c r="X143" s="159"/>
      <c r="Y143" s="159"/>
      <c r="Z143" s="160"/>
      <c r="AO143" s="63"/>
      <c r="AQ143" s="63"/>
      <c r="AR143" s="63"/>
      <c r="AV143" s="63"/>
      <c r="BB143" s="107"/>
      <c r="BC143" s="107"/>
      <c r="BD143" s="107"/>
      <c r="BE143" s="107"/>
      <c r="BF143" s="107"/>
      <c r="BG143" s="63"/>
      <c r="BH143" s="107"/>
      <c r="BI143" s="63"/>
      <c r="BJ143" s="63"/>
    </row>
    <row r="144" spans="1:62" s="3" customFormat="1" ht="14.25" hidden="1" customHeight="1">
      <c r="A144" s="16"/>
      <c r="B144" s="161">
        <v>8</v>
      </c>
      <c r="C144" s="161" t="s">
        <v>1651</v>
      </c>
      <c r="D144" s="162" t="s">
        <v>1254</v>
      </c>
      <c r="E144" s="391" t="s">
        <v>1327</v>
      </c>
      <c r="F144" s="392"/>
      <c r="G144" s="392"/>
      <c r="H144" s="394"/>
      <c r="I144" s="161" t="s">
        <v>1648</v>
      </c>
      <c r="J144" s="167">
        <v>10</v>
      </c>
      <c r="K144" s="164"/>
      <c r="L144" s="165"/>
      <c r="M144" s="383">
        <f t="shared" si="1"/>
        <v>0</v>
      </c>
      <c r="N144" s="432"/>
      <c r="O144" s="432"/>
      <c r="P144" s="432"/>
      <c r="Q144" s="99"/>
      <c r="R144" s="16"/>
      <c r="S144" s="157"/>
      <c r="T144" s="158"/>
      <c r="W144" s="159"/>
      <c r="X144" s="159"/>
      <c r="Y144" s="159"/>
      <c r="Z144" s="160"/>
      <c r="AO144" s="63"/>
      <c r="AQ144" s="63"/>
      <c r="AR144" s="63"/>
      <c r="AV144" s="63"/>
      <c r="BB144" s="107"/>
      <c r="BC144" s="107"/>
      <c r="BD144" s="107"/>
      <c r="BE144" s="107"/>
      <c r="BF144" s="107"/>
      <c r="BG144" s="63"/>
      <c r="BH144" s="107"/>
      <c r="BI144" s="63"/>
      <c r="BJ144" s="63"/>
    </row>
    <row r="145" spans="1:62" s="3" customFormat="1" ht="14.25" hidden="1" customHeight="1">
      <c r="A145" s="16"/>
      <c r="B145" s="161">
        <v>9</v>
      </c>
      <c r="C145" s="161" t="s">
        <v>1651</v>
      </c>
      <c r="D145" s="162" t="s">
        <v>1261</v>
      </c>
      <c r="E145" s="391" t="s">
        <v>1328</v>
      </c>
      <c r="F145" s="392"/>
      <c r="G145" s="392"/>
      <c r="H145" s="394"/>
      <c r="I145" s="161" t="s">
        <v>1648</v>
      </c>
      <c r="J145" s="167">
        <v>30</v>
      </c>
      <c r="K145" s="164"/>
      <c r="L145" s="165"/>
      <c r="M145" s="383">
        <f t="shared" si="1"/>
        <v>0</v>
      </c>
      <c r="N145" s="432"/>
      <c r="O145" s="432"/>
      <c r="P145" s="432"/>
      <c r="Q145" s="99"/>
      <c r="R145" s="16"/>
      <c r="S145" s="157"/>
      <c r="T145" s="158"/>
      <c r="W145" s="159"/>
      <c r="X145" s="159"/>
      <c r="Y145" s="159"/>
      <c r="Z145" s="160"/>
      <c r="AO145" s="63"/>
      <c r="AQ145" s="63"/>
      <c r="AR145" s="63"/>
      <c r="AV145" s="63"/>
      <c r="BB145" s="107"/>
      <c r="BC145" s="107"/>
      <c r="BD145" s="107"/>
      <c r="BE145" s="107"/>
      <c r="BF145" s="107"/>
      <c r="BG145" s="63"/>
      <c r="BH145" s="107"/>
      <c r="BI145" s="63"/>
      <c r="BJ145" s="63"/>
    </row>
    <row r="146" spans="1:62" s="3" customFormat="1" ht="14.25" hidden="1" customHeight="1">
      <c r="A146" s="16"/>
      <c r="B146" s="161">
        <v>10</v>
      </c>
      <c r="C146" s="161" t="s">
        <v>1651</v>
      </c>
      <c r="D146" s="162" t="s">
        <v>1265</v>
      </c>
      <c r="E146" s="391" t="s">
        <v>1329</v>
      </c>
      <c r="F146" s="392"/>
      <c r="G146" s="392"/>
      <c r="H146" s="394"/>
      <c r="I146" s="161" t="s">
        <v>1648</v>
      </c>
      <c r="J146" s="167">
        <v>40</v>
      </c>
      <c r="K146" s="164"/>
      <c r="L146" s="165"/>
      <c r="M146" s="383">
        <f t="shared" si="1"/>
        <v>0</v>
      </c>
      <c r="N146" s="432"/>
      <c r="O146" s="432"/>
      <c r="P146" s="432"/>
      <c r="Q146" s="99"/>
      <c r="R146" s="16"/>
      <c r="S146" s="157"/>
      <c r="T146" s="158"/>
      <c r="W146" s="159"/>
      <c r="X146" s="159"/>
      <c r="Y146" s="159"/>
      <c r="Z146" s="160"/>
      <c r="AO146" s="63"/>
      <c r="AQ146" s="63"/>
      <c r="AR146" s="63"/>
      <c r="AV146" s="63"/>
      <c r="BB146" s="107"/>
      <c r="BC146" s="107"/>
      <c r="BD146" s="107"/>
      <c r="BE146" s="107"/>
      <c r="BF146" s="107"/>
      <c r="BG146" s="63"/>
      <c r="BH146" s="107"/>
      <c r="BI146" s="63"/>
      <c r="BJ146" s="63"/>
    </row>
    <row r="147" spans="1:62" s="3" customFormat="1" ht="14.25" hidden="1" customHeight="1">
      <c r="A147" s="16"/>
      <c r="B147" s="161">
        <v>11</v>
      </c>
      <c r="C147" s="161" t="s">
        <v>1651</v>
      </c>
      <c r="D147" s="162" t="s">
        <v>1269</v>
      </c>
      <c r="E147" s="391" t="s">
        <v>1330</v>
      </c>
      <c r="F147" s="392"/>
      <c r="G147" s="392"/>
      <c r="H147" s="394"/>
      <c r="I147" s="161" t="s">
        <v>1648</v>
      </c>
      <c r="J147" s="167">
        <v>20</v>
      </c>
      <c r="K147" s="453"/>
      <c r="L147" s="454"/>
      <c r="M147" s="383">
        <f t="shared" si="1"/>
        <v>0</v>
      </c>
      <c r="N147" s="432"/>
      <c r="O147" s="432"/>
      <c r="P147" s="432"/>
      <c r="Q147" s="99"/>
      <c r="R147" s="16"/>
      <c r="S147" s="157"/>
      <c r="T147" s="158"/>
      <c r="W147" s="159"/>
      <c r="X147" s="159"/>
      <c r="Y147" s="159"/>
      <c r="Z147" s="160"/>
      <c r="AO147" s="63"/>
      <c r="AQ147" s="63"/>
      <c r="AR147" s="63"/>
      <c r="AV147" s="63"/>
      <c r="BB147" s="107"/>
      <c r="BC147" s="107"/>
      <c r="BD147" s="107"/>
      <c r="BE147" s="107"/>
      <c r="BF147" s="107"/>
      <c r="BG147" s="63"/>
      <c r="BH147" s="107"/>
      <c r="BI147" s="63"/>
      <c r="BJ147" s="63"/>
    </row>
    <row r="148" spans="1:62" s="3" customFormat="1" ht="14.25" hidden="1" customHeight="1">
      <c r="A148" s="16"/>
      <c r="B148" s="161">
        <v>12</v>
      </c>
      <c r="C148" s="161" t="s">
        <v>1651</v>
      </c>
      <c r="D148" s="162" t="s">
        <v>1277</v>
      </c>
      <c r="E148" s="391" t="s">
        <v>1331</v>
      </c>
      <c r="F148" s="392"/>
      <c r="G148" s="392"/>
      <c r="H148" s="394"/>
      <c r="I148" s="161" t="s">
        <v>1648</v>
      </c>
      <c r="J148" s="167">
        <v>10</v>
      </c>
      <c r="K148" s="453"/>
      <c r="L148" s="454"/>
      <c r="M148" s="383">
        <f t="shared" si="1"/>
        <v>0</v>
      </c>
      <c r="N148" s="432"/>
      <c r="O148" s="432"/>
      <c r="P148" s="432"/>
      <c r="Q148" s="99"/>
      <c r="R148" s="16"/>
      <c r="S148" s="157"/>
      <c r="T148" s="158"/>
      <c r="W148" s="159"/>
      <c r="X148" s="159"/>
      <c r="Y148" s="159"/>
      <c r="Z148" s="160"/>
      <c r="AO148" s="63"/>
      <c r="AQ148" s="63"/>
      <c r="AR148" s="63"/>
      <c r="AV148" s="63"/>
      <c r="BB148" s="107"/>
      <c r="BC148" s="107"/>
      <c r="BD148" s="107"/>
      <c r="BE148" s="107"/>
      <c r="BF148" s="107"/>
      <c r="BG148" s="63"/>
      <c r="BH148" s="107"/>
      <c r="BI148" s="63"/>
      <c r="BJ148" s="63"/>
    </row>
    <row r="149" spans="1:62" s="3" customFormat="1" ht="14.25" hidden="1" customHeight="1">
      <c r="A149" s="16"/>
      <c r="B149" s="161">
        <v>13</v>
      </c>
      <c r="C149" s="161" t="s">
        <v>1651</v>
      </c>
      <c r="D149" s="162" t="s">
        <v>1281</v>
      </c>
      <c r="E149" s="391" t="s">
        <v>1332</v>
      </c>
      <c r="F149" s="392"/>
      <c r="G149" s="392"/>
      <c r="H149" s="394"/>
      <c r="I149" s="161" t="s">
        <v>1594</v>
      </c>
      <c r="J149" s="167">
        <v>1</v>
      </c>
      <c r="K149" s="453"/>
      <c r="L149" s="454"/>
      <c r="M149" s="383">
        <f t="shared" si="1"/>
        <v>0</v>
      </c>
      <c r="N149" s="432"/>
      <c r="O149" s="432"/>
      <c r="P149" s="432"/>
      <c r="Q149" s="99"/>
      <c r="R149" s="16"/>
      <c r="S149" s="157"/>
      <c r="T149" s="158"/>
      <c r="W149" s="159"/>
      <c r="X149" s="159"/>
      <c r="Y149" s="159"/>
      <c r="Z149" s="160"/>
      <c r="AO149" s="63"/>
      <c r="AQ149" s="63"/>
      <c r="AR149" s="63"/>
      <c r="AV149" s="63"/>
      <c r="BB149" s="107"/>
      <c r="BC149" s="107"/>
      <c r="BD149" s="107"/>
      <c r="BE149" s="107"/>
      <c r="BF149" s="107"/>
      <c r="BG149" s="63"/>
      <c r="BH149" s="107"/>
      <c r="BI149" s="63"/>
      <c r="BJ149" s="63"/>
    </row>
    <row r="150" spans="1:62" s="3" customFormat="1" ht="16.5" hidden="1" customHeight="1">
      <c r="A150" s="16"/>
      <c r="B150" s="161">
        <v>14</v>
      </c>
      <c r="C150" s="161" t="s">
        <v>1651</v>
      </c>
      <c r="D150" s="162" t="s">
        <v>1333</v>
      </c>
      <c r="E150" s="391" t="s">
        <v>1334</v>
      </c>
      <c r="F150" s="392"/>
      <c r="G150" s="392"/>
      <c r="H150" s="394"/>
      <c r="I150" s="161" t="s">
        <v>1594</v>
      </c>
      <c r="J150" s="167">
        <v>2</v>
      </c>
      <c r="K150" s="446"/>
      <c r="L150" s="432"/>
      <c r="M150" s="383">
        <f>ROUND($K$150*$J$150,2)</f>
        <v>0</v>
      </c>
      <c r="N150" s="432"/>
      <c r="O150" s="432"/>
      <c r="P150" s="432"/>
      <c r="Q150" s="99"/>
      <c r="R150" s="16"/>
      <c r="S150" s="157"/>
      <c r="T150" s="158" t="s">
        <v>1515</v>
      </c>
      <c r="W150" s="159">
        <v>1.14E-3</v>
      </c>
      <c r="X150" s="159">
        <f>$W$150*$J$150</f>
        <v>2.2799999999999999E-3</v>
      </c>
      <c r="Y150" s="159">
        <v>0</v>
      </c>
      <c r="Z150" s="160">
        <f>$Y$150*$J$150</f>
        <v>0</v>
      </c>
      <c r="AO150" s="63" t="s">
        <v>1582</v>
      </c>
      <c r="AQ150" s="63" t="s">
        <v>1578</v>
      </c>
      <c r="AR150" s="63" t="s">
        <v>1536</v>
      </c>
      <c r="AV150" s="63" t="s">
        <v>1577</v>
      </c>
      <c r="BB150" s="107">
        <f>IF($T$150="základní",$M$150,0)</f>
        <v>0</v>
      </c>
      <c r="BC150" s="107">
        <f>IF($T$150="snížená",$M$150,0)</f>
        <v>0</v>
      </c>
      <c r="BD150" s="107">
        <f>IF($T$150="zákl. přenesená",$M$150,0)</f>
        <v>0</v>
      </c>
      <c r="BE150" s="107">
        <f>IF($T$150="sníž. přenesená",$M$150,0)</f>
        <v>0</v>
      </c>
      <c r="BF150" s="107">
        <f>IF($T$150="nulová",$M$150,0)</f>
        <v>0</v>
      </c>
      <c r="BG150" s="63" t="s">
        <v>1501</v>
      </c>
      <c r="BH150" s="107">
        <f>ROUND($K$150*$J$150,2)</f>
        <v>0</v>
      </c>
      <c r="BI150" s="63" t="s">
        <v>1582</v>
      </c>
      <c r="BJ150" s="63" t="s">
        <v>1838</v>
      </c>
    </row>
    <row r="151" spans="1:62" s="3" customFormat="1" ht="15.75" hidden="1" customHeight="1">
      <c r="A151" s="16"/>
      <c r="B151" s="161">
        <v>15</v>
      </c>
      <c r="C151" s="161" t="s">
        <v>1651</v>
      </c>
      <c r="D151" s="162" t="s">
        <v>1291</v>
      </c>
      <c r="E151" s="391" t="s">
        <v>1335</v>
      </c>
      <c r="F151" s="392"/>
      <c r="G151" s="392"/>
      <c r="H151" s="394"/>
      <c r="I151" s="161" t="s">
        <v>1648</v>
      </c>
      <c r="J151" s="167">
        <v>20</v>
      </c>
      <c r="K151" s="446"/>
      <c r="L151" s="432"/>
      <c r="M151" s="383">
        <f>ROUND($K$151*$J$151,2)</f>
        <v>0</v>
      </c>
      <c r="N151" s="432"/>
      <c r="O151" s="432"/>
      <c r="P151" s="432"/>
      <c r="Q151" s="99"/>
      <c r="R151" s="16"/>
      <c r="S151" s="157"/>
      <c r="T151" s="158" t="s">
        <v>1515</v>
      </c>
      <c r="W151" s="159">
        <v>1.49E-3</v>
      </c>
      <c r="X151" s="159">
        <f>$W$151*$J$151</f>
        <v>2.98E-2</v>
      </c>
      <c r="Y151" s="159">
        <v>0</v>
      </c>
      <c r="Z151" s="160">
        <f>$Y$151*$J$151</f>
        <v>0</v>
      </c>
      <c r="AO151" s="63" t="s">
        <v>1582</v>
      </c>
      <c r="AQ151" s="63" t="s">
        <v>1578</v>
      </c>
      <c r="AR151" s="63" t="s">
        <v>1536</v>
      </c>
      <c r="AV151" s="63" t="s">
        <v>1577</v>
      </c>
      <c r="BB151" s="107">
        <f>IF($T$151="základní",$M$151,0)</f>
        <v>0</v>
      </c>
      <c r="BC151" s="107">
        <f>IF($T$151="snížená",$M$151,0)</f>
        <v>0</v>
      </c>
      <c r="BD151" s="107">
        <f>IF($T$151="zákl. přenesená",$M$151,0)</f>
        <v>0</v>
      </c>
      <c r="BE151" s="107">
        <f>IF($T$151="sníž. přenesená",$M$151,0)</f>
        <v>0</v>
      </c>
      <c r="BF151" s="107">
        <f>IF($T$151="nulová",$M$151,0)</f>
        <v>0</v>
      </c>
      <c r="BG151" s="63" t="s">
        <v>1501</v>
      </c>
      <c r="BH151" s="107">
        <f>ROUND($K$151*$J$151,2)</f>
        <v>0</v>
      </c>
      <c r="BI151" s="63" t="s">
        <v>1582</v>
      </c>
      <c r="BJ151" s="63" t="s">
        <v>290</v>
      </c>
    </row>
    <row r="152" spans="1:62" s="3" customFormat="1" ht="18" hidden="1" customHeight="1">
      <c r="A152" s="16"/>
      <c r="B152" s="161">
        <v>16</v>
      </c>
      <c r="C152" s="161" t="s">
        <v>1651</v>
      </c>
      <c r="D152" s="162" t="s">
        <v>1295</v>
      </c>
      <c r="E152" s="391" t="s">
        <v>1336</v>
      </c>
      <c r="F152" s="392"/>
      <c r="G152" s="392"/>
      <c r="H152" s="394"/>
      <c r="I152" s="161" t="s">
        <v>1648</v>
      </c>
      <c r="J152" s="167">
        <v>10</v>
      </c>
      <c r="K152" s="446"/>
      <c r="L152" s="432"/>
      <c r="M152" s="383">
        <f>ROUND($K$152*$J$152,2)</f>
        <v>0</v>
      </c>
      <c r="N152" s="432"/>
      <c r="O152" s="432"/>
      <c r="P152" s="432"/>
      <c r="Q152" s="99"/>
      <c r="R152" s="16"/>
      <c r="S152" s="157"/>
      <c r="T152" s="158" t="s">
        <v>1515</v>
      </c>
      <c r="W152" s="159">
        <v>1.7600000000000001E-3</v>
      </c>
      <c r="X152" s="159">
        <f>$W$152*$J$152</f>
        <v>1.7600000000000001E-2</v>
      </c>
      <c r="Y152" s="159">
        <v>0</v>
      </c>
      <c r="Z152" s="160">
        <f>$Y$152*$J$152</f>
        <v>0</v>
      </c>
      <c r="AO152" s="63" t="s">
        <v>1582</v>
      </c>
      <c r="AQ152" s="63" t="s">
        <v>1578</v>
      </c>
      <c r="AR152" s="63" t="s">
        <v>1536</v>
      </c>
      <c r="AV152" s="63" t="s">
        <v>1577</v>
      </c>
      <c r="BB152" s="107">
        <f>IF($T$152="základní",$M$152,0)</f>
        <v>0</v>
      </c>
      <c r="BC152" s="107">
        <f>IF($T$152="snížená",$M$152,0)</f>
        <v>0</v>
      </c>
      <c r="BD152" s="107">
        <f>IF($T$152="zákl. přenesená",$M$152,0)</f>
        <v>0</v>
      </c>
      <c r="BE152" s="107">
        <f>IF($T$152="sníž. přenesená",$M$152,0)</f>
        <v>0</v>
      </c>
      <c r="BF152" s="107">
        <f>IF($T$152="nulová",$M$152,0)</f>
        <v>0</v>
      </c>
      <c r="BG152" s="63" t="s">
        <v>1501</v>
      </c>
      <c r="BH152" s="107">
        <f>ROUND($K$152*$J$152,2)</f>
        <v>0</v>
      </c>
      <c r="BI152" s="63" t="s">
        <v>1582</v>
      </c>
      <c r="BJ152" s="63" t="s">
        <v>317</v>
      </c>
    </row>
    <row r="153" spans="1:62" s="3" customFormat="1" ht="18" hidden="1" customHeight="1">
      <c r="A153" s="16"/>
      <c r="B153" s="161">
        <v>17</v>
      </c>
      <c r="C153" s="161" t="s">
        <v>1651</v>
      </c>
      <c r="D153" s="162" t="s">
        <v>1299</v>
      </c>
      <c r="E153" s="391" t="s">
        <v>1337</v>
      </c>
      <c r="F153" s="392"/>
      <c r="G153" s="392"/>
      <c r="H153" s="394"/>
      <c r="I153" s="161" t="s">
        <v>1648</v>
      </c>
      <c r="J153" s="167">
        <v>5</v>
      </c>
      <c r="K153" s="453"/>
      <c r="L153" s="454"/>
      <c r="M153" s="383">
        <f>ROUND($K$152*$J$152,2)</f>
        <v>0</v>
      </c>
      <c r="N153" s="432"/>
      <c r="O153" s="432"/>
      <c r="P153" s="432"/>
      <c r="Q153" s="99"/>
      <c r="R153" s="16"/>
      <c r="S153" s="157"/>
      <c r="T153" s="158"/>
      <c r="W153" s="159"/>
      <c r="X153" s="159"/>
      <c r="Y153" s="159"/>
      <c r="Z153" s="160"/>
      <c r="AO153" s="63"/>
      <c r="AQ153" s="63"/>
      <c r="AR153" s="63"/>
      <c r="AV153" s="63"/>
      <c r="BB153" s="107"/>
      <c r="BC153" s="107"/>
      <c r="BD153" s="107"/>
      <c r="BE153" s="107"/>
      <c r="BF153" s="107"/>
      <c r="BG153" s="63"/>
      <c r="BH153" s="107"/>
      <c r="BI153" s="63"/>
      <c r="BJ153" s="63"/>
    </row>
    <row r="154" spans="1:62" s="3" customFormat="1" ht="17.25" hidden="1" customHeight="1">
      <c r="A154" s="16"/>
      <c r="B154" s="100">
        <v>18</v>
      </c>
      <c r="C154" s="161" t="s">
        <v>1651</v>
      </c>
      <c r="D154" s="162" t="s">
        <v>1338</v>
      </c>
      <c r="E154" s="449" t="s">
        <v>1339</v>
      </c>
      <c r="F154" s="432"/>
      <c r="G154" s="432"/>
      <c r="H154" s="432"/>
      <c r="I154" s="161" t="s">
        <v>1648</v>
      </c>
      <c r="J154" s="101">
        <v>10</v>
      </c>
      <c r="K154" s="446"/>
      <c r="L154" s="432"/>
      <c r="M154" s="383">
        <f>ROUND($K$154*$J$154,2)</f>
        <v>0</v>
      </c>
      <c r="N154" s="432"/>
      <c r="O154" s="432"/>
      <c r="P154" s="432"/>
      <c r="Q154" s="99"/>
      <c r="R154" s="16"/>
      <c r="S154" s="157"/>
      <c r="T154" s="158" t="s">
        <v>1515</v>
      </c>
      <c r="W154" s="159">
        <v>1.33E-3</v>
      </c>
      <c r="X154" s="159">
        <f>$W$154*$J$154</f>
        <v>1.3299999999999999E-2</v>
      </c>
      <c r="Y154" s="159">
        <v>0</v>
      </c>
      <c r="Z154" s="160">
        <f>$Y$154*$J$154</f>
        <v>0</v>
      </c>
      <c r="AO154" s="63" t="s">
        <v>1582</v>
      </c>
      <c r="AQ154" s="63" t="s">
        <v>1578</v>
      </c>
      <c r="AR154" s="63" t="s">
        <v>1536</v>
      </c>
      <c r="AV154" s="63" t="s">
        <v>1577</v>
      </c>
      <c r="BB154" s="107">
        <f>IF($T$154="základní",$M$154,0)</f>
        <v>0</v>
      </c>
      <c r="BC154" s="107">
        <f>IF($T$154="snížená",$M$154,0)</f>
        <v>0</v>
      </c>
      <c r="BD154" s="107">
        <f>IF($T$154="zákl. přenesená",$M$154,0)</f>
        <v>0</v>
      </c>
      <c r="BE154" s="107">
        <f>IF($T$154="sníž. přenesená",$M$154,0)</f>
        <v>0</v>
      </c>
      <c r="BF154" s="107">
        <f>IF($T$154="nulová",$M$154,0)</f>
        <v>0</v>
      </c>
      <c r="BG154" s="63" t="s">
        <v>1501</v>
      </c>
      <c r="BH154" s="107">
        <f>ROUND($K$154*$J$154,2)</f>
        <v>0</v>
      </c>
      <c r="BI154" s="63" t="s">
        <v>1582</v>
      </c>
      <c r="BJ154" s="63" t="s">
        <v>1860</v>
      </c>
    </row>
    <row r="155" spans="1:62" s="3" customFormat="1" ht="18" hidden="1" customHeight="1">
      <c r="A155" s="16"/>
      <c r="B155" s="100"/>
      <c r="C155" s="100"/>
      <c r="D155" s="98"/>
      <c r="E155" s="391"/>
      <c r="F155" s="392"/>
      <c r="G155" s="392"/>
      <c r="H155" s="394"/>
      <c r="I155" s="100"/>
      <c r="J155" s="101"/>
      <c r="K155" s="446"/>
      <c r="L155" s="432"/>
      <c r="M155" s="383">
        <f>ROUND($K$155*$J$155,2)</f>
        <v>0</v>
      </c>
      <c r="N155" s="432"/>
      <c r="O155" s="432"/>
      <c r="P155" s="432"/>
      <c r="Q155" s="99"/>
      <c r="R155" s="16"/>
      <c r="S155" s="157"/>
      <c r="T155" s="158" t="s">
        <v>1515</v>
      </c>
      <c r="W155" s="159">
        <v>0</v>
      </c>
      <c r="X155" s="159">
        <f>$W$155*$J$155</f>
        <v>0</v>
      </c>
      <c r="Y155" s="159">
        <v>0</v>
      </c>
      <c r="Z155" s="160">
        <f>$Y$155*$J$155</f>
        <v>0</v>
      </c>
      <c r="AO155" s="63" t="s">
        <v>1582</v>
      </c>
      <c r="AQ155" s="63" t="s">
        <v>1578</v>
      </c>
      <c r="AR155" s="63" t="s">
        <v>1536</v>
      </c>
      <c r="AV155" s="63" t="s">
        <v>1577</v>
      </c>
      <c r="BB155" s="107">
        <f>IF($T$155="základní",$M$155,0)</f>
        <v>0</v>
      </c>
      <c r="BC155" s="107">
        <f>IF($T$155="snížená",$M$155,0)</f>
        <v>0</v>
      </c>
      <c r="BD155" s="107">
        <f>IF($T$155="zákl. přenesená",$M$155,0)</f>
        <v>0</v>
      </c>
      <c r="BE155" s="107">
        <f>IF($T$155="sníž. přenesená",$M$155,0)</f>
        <v>0</v>
      </c>
      <c r="BF155" s="107">
        <f>IF($T$155="nulová",$M$155,0)</f>
        <v>0</v>
      </c>
      <c r="BG155" s="63" t="s">
        <v>1501</v>
      </c>
      <c r="BH155" s="107">
        <f>ROUND($K$155*$J$155,2)</f>
        <v>0</v>
      </c>
      <c r="BI155" s="63" t="s">
        <v>1582</v>
      </c>
      <c r="BJ155" s="63" t="s">
        <v>1864</v>
      </c>
    </row>
    <row r="156" spans="1:62" s="3" customFormat="1" ht="15.75" hidden="1" customHeight="1">
      <c r="A156" s="16"/>
      <c r="B156" s="100"/>
      <c r="C156" s="100"/>
      <c r="D156" s="98"/>
      <c r="E156" s="391"/>
      <c r="F156" s="392"/>
      <c r="G156" s="392"/>
      <c r="H156" s="394"/>
      <c r="I156" s="100"/>
      <c r="J156" s="101"/>
      <c r="K156" s="446"/>
      <c r="L156" s="432"/>
      <c r="M156" s="383">
        <f>ROUND($K$156*$J$156,2)</f>
        <v>0</v>
      </c>
      <c r="N156" s="432"/>
      <c r="O156" s="432"/>
      <c r="P156" s="432"/>
      <c r="Q156" s="99"/>
      <c r="R156" s="16"/>
      <c r="S156" s="157"/>
      <c r="T156" s="158" t="s">
        <v>1515</v>
      </c>
      <c r="W156" s="159">
        <v>0</v>
      </c>
      <c r="X156" s="159">
        <f>$W$156*$J$156</f>
        <v>0</v>
      </c>
      <c r="Y156" s="159">
        <v>0</v>
      </c>
      <c r="Z156" s="160">
        <f>$Y$156*$J$156</f>
        <v>0</v>
      </c>
      <c r="AO156" s="63" t="s">
        <v>1582</v>
      </c>
      <c r="AQ156" s="63" t="s">
        <v>1578</v>
      </c>
      <c r="AR156" s="63" t="s">
        <v>1536</v>
      </c>
      <c r="AV156" s="63" t="s">
        <v>1577</v>
      </c>
      <c r="BB156" s="107">
        <f>IF($T$156="základní",$M$156,0)</f>
        <v>0</v>
      </c>
      <c r="BC156" s="107">
        <f>IF($T$156="snížená",$M$156,0)</f>
        <v>0</v>
      </c>
      <c r="BD156" s="107">
        <f>IF($T$156="zákl. přenesená",$M$156,0)</f>
        <v>0</v>
      </c>
      <c r="BE156" s="107">
        <f>IF($T$156="sníž. přenesená",$M$156,0)</f>
        <v>0</v>
      </c>
      <c r="BF156" s="107">
        <f>IF($T$156="nulová",$M$156,0)</f>
        <v>0</v>
      </c>
      <c r="BG156" s="63" t="s">
        <v>1501</v>
      </c>
      <c r="BH156" s="107">
        <f>ROUND($K$156*$J$156,2)</f>
        <v>0</v>
      </c>
      <c r="BI156" s="63" t="s">
        <v>1582</v>
      </c>
      <c r="BJ156" s="63" t="s">
        <v>1880</v>
      </c>
    </row>
    <row r="157" spans="1:62" s="87" customFormat="1" ht="30.75" hidden="1" customHeight="1">
      <c r="A157" s="149"/>
      <c r="C157" s="156" t="s">
        <v>1559</v>
      </c>
      <c r="E157" s="391"/>
      <c r="F157" s="392"/>
      <c r="G157" s="392"/>
      <c r="H157" s="394"/>
      <c r="M157" s="447">
        <f>$BH$157</f>
        <v>0</v>
      </c>
      <c r="N157" s="448"/>
      <c r="O157" s="448"/>
      <c r="P157" s="448"/>
      <c r="R157" s="149"/>
      <c r="S157" s="151"/>
      <c r="V157" s="152">
        <f>SUM($V$158:$V$162)</f>
        <v>0</v>
      </c>
      <c r="X157" s="152">
        <f>SUM($X$158:$X$162)</f>
        <v>0</v>
      </c>
      <c r="Z157" s="153">
        <f>SUM($Z$158:$Z$162)</f>
        <v>0</v>
      </c>
      <c r="AO157" s="154" t="s">
        <v>1536</v>
      </c>
      <c r="AQ157" s="154" t="s">
        <v>1530</v>
      </c>
      <c r="AR157" s="154" t="s">
        <v>1501</v>
      </c>
      <c r="AV157" s="154" t="s">
        <v>1577</v>
      </c>
      <c r="BH157" s="155">
        <f>SUM($BH$158:$BH$162)</f>
        <v>0</v>
      </c>
    </row>
    <row r="158" spans="1:62" s="3" customFormat="1" ht="39" hidden="1" customHeight="1">
      <c r="A158" s="16"/>
      <c r="B158" s="100"/>
      <c r="C158" s="100"/>
      <c r="D158" s="98"/>
      <c r="E158" s="391"/>
      <c r="F158" s="392"/>
      <c r="G158" s="392"/>
      <c r="H158" s="394"/>
      <c r="I158" s="100"/>
      <c r="J158" s="101"/>
      <c r="K158" s="446"/>
      <c r="L158" s="432"/>
      <c r="M158" s="383">
        <f>ROUND($K$158*$J$158,2)</f>
        <v>0</v>
      </c>
      <c r="N158" s="432"/>
      <c r="O158" s="432"/>
      <c r="P158" s="432"/>
      <c r="Q158" s="99" t="s">
        <v>1595</v>
      </c>
      <c r="R158" s="16"/>
      <c r="S158" s="157"/>
      <c r="T158" s="158" t="s">
        <v>1515</v>
      </c>
      <c r="W158" s="159">
        <v>2.7E-4</v>
      </c>
      <c r="X158" s="159">
        <f>$W$158*$J$158</f>
        <v>0</v>
      </c>
      <c r="Y158" s="159">
        <v>0</v>
      </c>
      <c r="Z158" s="160">
        <f>$Y$158*$J$158</f>
        <v>0</v>
      </c>
      <c r="AO158" s="63" t="s">
        <v>1582</v>
      </c>
      <c r="AQ158" s="63" t="s">
        <v>1578</v>
      </c>
      <c r="AR158" s="63" t="s">
        <v>1536</v>
      </c>
      <c r="AV158" s="63" t="s">
        <v>1577</v>
      </c>
      <c r="BB158" s="107">
        <f>IF($T$158="základní",$M$158,0)</f>
        <v>0</v>
      </c>
      <c r="BC158" s="107">
        <f>IF($T$158="snížená",$M$158,0)</f>
        <v>0</v>
      </c>
      <c r="BD158" s="107">
        <f>IF($T$158="zákl. přenesená",$M$158,0)</f>
        <v>0</v>
      </c>
      <c r="BE158" s="107">
        <f>IF($T$158="sníž. přenesená",$M$158,0)</f>
        <v>0</v>
      </c>
      <c r="BF158" s="107">
        <f>IF($T$158="nulová",$M$158,0)</f>
        <v>0</v>
      </c>
      <c r="BG158" s="63" t="s">
        <v>1501</v>
      </c>
      <c r="BH158" s="107">
        <f>ROUND($K$158*$J$158,2)</f>
        <v>0</v>
      </c>
      <c r="BI158" s="63" t="s">
        <v>1582</v>
      </c>
      <c r="BJ158" s="63" t="s">
        <v>1892</v>
      </c>
    </row>
    <row r="159" spans="1:62" s="3" customFormat="1" ht="27" hidden="1" customHeight="1">
      <c r="A159" s="16"/>
      <c r="B159" s="100"/>
      <c r="C159" s="100"/>
      <c r="D159" s="98"/>
      <c r="E159" s="391"/>
      <c r="F159" s="392"/>
      <c r="G159" s="392"/>
      <c r="H159" s="394"/>
      <c r="I159" s="100"/>
      <c r="J159" s="101"/>
      <c r="K159" s="446"/>
      <c r="L159" s="432"/>
      <c r="M159" s="383">
        <f>ROUND($K$159*$J$159,2)</f>
        <v>0</v>
      </c>
      <c r="N159" s="432"/>
      <c r="O159" s="432"/>
      <c r="P159" s="432"/>
      <c r="Q159" s="99" t="s">
        <v>1595</v>
      </c>
      <c r="R159" s="16"/>
      <c r="S159" s="157"/>
      <c r="T159" s="158" t="s">
        <v>1515</v>
      </c>
      <c r="W159" s="159">
        <v>2.2000000000000001E-4</v>
      </c>
      <c r="X159" s="159">
        <f>$W$159*$J$159</f>
        <v>0</v>
      </c>
      <c r="Y159" s="159">
        <v>0</v>
      </c>
      <c r="Z159" s="160">
        <f>$Y$159*$J$159</f>
        <v>0</v>
      </c>
      <c r="AO159" s="63" t="s">
        <v>1582</v>
      </c>
      <c r="AQ159" s="63" t="s">
        <v>1578</v>
      </c>
      <c r="AR159" s="63" t="s">
        <v>1536</v>
      </c>
      <c r="AV159" s="63" t="s">
        <v>1577</v>
      </c>
      <c r="BB159" s="107">
        <f>IF($T$159="základní",$M$159,0)</f>
        <v>0</v>
      </c>
      <c r="BC159" s="107">
        <f>IF($T$159="snížená",$M$159,0)</f>
        <v>0</v>
      </c>
      <c r="BD159" s="107">
        <f>IF($T$159="zákl. přenesená",$M$159,0)</f>
        <v>0</v>
      </c>
      <c r="BE159" s="107">
        <f>IF($T$159="sníž. přenesená",$M$159,0)</f>
        <v>0</v>
      </c>
      <c r="BF159" s="107">
        <f>IF($T$159="nulová",$M$159,0)</f>
        <v>0</v>
      </c>
      <c r="BG159" s="63" t="s">
        <v>1501</v>
      </c>
      <c r="BH159" s="107">
        <f>ROUND($K$159*$J$159,2)</f>
        <v>0</v>
      </c>
      <c r="BI159" s="63" t="s">
        <v>1582</v>
      </c>
      <c r="BJ159" s="63" t="s">
        <v>1900</v>
      </c>
    </row>
    <row r="160" spans="1:62" s="3" customFormat="1" ht="27" hidden="1" customHeight="1">
      <c r="A160" s="16"/>
      <c r="B160" s="100"/>
      <c r="C160" s="100"/>
      <c r="D160" s="98"/>
      <c r="E160" s="391"/>
      <c r="F160" s="392"/>
      <c r="G160" s="392"/>
      <c r="H160" s="394"/>
      <c r="I160" s="100"/>
      <c r="J160" s="101"/>
      <c r="K160" s="446"/>
      <c r="L160" s="432"/>
      <c r="M160" s="383">
        <f>ROUND($K$160*$J$160,2)</f>
        <v>0</v>
      </c>
      <c r="N160" s="432"/>
      <c r="O160" s="432"/>
      <c r="P160" s="432"/>
      <c r="Q160" s="99" t="s">
        <v>1595</v>
      </c>
      <c r="R160" s="16"/>
      <c r="S160" s="157"/>
      <c r="T160" s="158" t="s">
        <v>1515</v>
      </c>
      <c r="W160" s="159">
        <v>2.1000000000000001E-4</v>
      </c>
      <c r="X160" s="159">
        <f>$W$160*$J$160</f>
        <v>0</v>
      </c>
      <c r="Y160" s="159">
        <v>0</v>
      </c>
      <c r="Z160" s="160">
        <f>$Y$160*$J$160</f>
        <v>0</v>
      </c>
      <c r="AO160" s="63" t="s">
        <v>1582</v>
      </c>
      <c r="AQ160" s="63" t="s">
        <v>1578</v>
      </c>
      <c r="AR160" s="63" t="s">
        <v>1536</v>
      </c>
      <c r="AV160" s="63" t="s">
        <v>1577</v>
      </c>
      <c r="BB160" s="107">
        <f>IF($T$160="základní",$M$160,0)</f>
        <v>0</v>
      </c>
      <c r="BC160" s="107">
        <f>IF($T$160="snížená",$M$160,0)</f>
        <v>0</v>
      </c>
      <c r="BD160" s="107">
        <f>IF($T$160="zákl. přenesená",$M$160,0)</f>
        <v>0</v>
      </c>
      <c r="BE160" s="107">
        <f>IF($T$160="sníž. přenesená",$M$160,0)</f>
        <v>0</v>
      </c>
      <c r="BF160" s="107">
        <f>IF($T$160="nulová",$M$160,0)</f>
        <v>0</v>
      </c>
      <c r="BG160" s="63" t="s">
        <v>1501</v>
      </c>
      <c r="BH160" s="107">
        <f>ROUND($K$160*$J$160,2)</f>
        <v>0</v>
      </c>
      <c r="BI160" s="63" t="s">
        <v>1582</v>
      </c>
      <c r="BJ160" s="63" t="s">
        <v>1904</v>
      </c>
    </row>
    <row r="161" spans="1:62" s="3" customFormat="1" ht="15.75" hidden="1" customHeight="1">
      <c r="A161" s="16"/>
      <c r="B161" s="100"/>
      <c r="C161" s="100"/>
      <c r="D161" s="98"/>
      <c r="E161" s="391"/>
      <c r="F161" s="392"/>
      <c r="G161" s="392"/>
      <c r="H161" s="394"/>
      <c r="I161" s="100"/>
      <c r="J161" s="101"/>
      <c r="K161" s="446"/>
      <c r="L161" s="432"/>
      <c r="M161" s="383">
        <f>ROUND($K$161*$J$161,2)</f>
        <v>0</v>
      </c>
      <c r="N161" s="432"/>
      <c r="O161" s="432"/>
      <c r="P161" s="432"/>
      <c r="Q161" s="99" t="s">
        <v>1595</v>
      </c>
      <c r="R161" s="16"/>
      <c r="S161" s="157"/>
      <c r="T161" s="158" t="s">
        <v>1515</v>
      </c>
      <c r="W161" s="159">
        <v>2.4000000000000001E-4</v>
      </c>
      <c r="X161" s="159">
        <f>$W$161*$J$161</f>
        <v>0</v>
      </c>
      <c r="Y161" s="159">
        <v>0</v>
      </c>
      <c r="Z161" s="160">
        <f>$Y$161*$J$161</f>
        <v>0</v>
      </c>
      <c r="AO161" s="63" t="s">
        <v>1582</v>
      </c>
      <c r="AQ161" s="63" t="s">
        <v>1578</v>
      </c>
      <c r="AR161" s="63" t="s">
        <v>1536</v>
      </c>
      <c r="AV161" s="63" t="s">
        <v>1577</v>
      </c>
      <c r="BB161" s="107">
        <f>IF($T$161="základní",$M$161,0)</f>
        <v>0</v>
      </c>
      <c r="BC161" s="107">
        <f>IF($T$161="snížená",$M$161,0)</f>
        <v>0</v>
      </c>
      <c r="BD161" s="107">
        <f>IF($T$161="zákl. přenesená",$M$161,0)</f>
        <v>0</v>
      </c>
      <c r="BE161" s="107">
        <f>IF($T$161="sníž. přenesená",$M$161,0)</f>
        <v>0</v>
      </c>
      <c r="BF161" s="107">
        <f>IF($T$161="nulová",$M$161,0)</f>
        <v>0</v>
      </c>
      <c r="BG161" s="63" t="s">
        <v>1501</v>
      </c>
      <c r="BH161" s="107">
        <f>ROUND($K$161*$J$161,2)</f>
        <v>0</v>
      </c>
      <c r="BI161" s="63" t="s">
        <v>1582</v>
      </c>
      <c r="BJ161" s="63" t="s">
        <v>1916</v>
      </c>
    </row>
    <row r="162" spans="1:62" s="3" customFormat="1" ht="27" hidden="1" customHeight="1">
      <c r="A162" s="16"/>
      <c r="B162" s="100"/>
      <c r="C162" s="100"/>
      <c r="D162" s="98"/>
      <c r="E162" s="391"/>
      <c r="F162" s="392"/>
      <c r="G162" s="392"/>
      <c r="H162" s="394"/>
      <c r="I162" s="100"/>
      <c r="J162" s="101"/>
      <c r="K162" s="446"/>
      <c r="L162" s="432"/>
      <c r="M162" s="383">
        <f>ROUND($K$162*$J$162,2)</f>
        <v>0</v>
      </c>
      <c r="N162" s="432"/>
      <c r="O162" s="432"/>
      <c r="P162" s="432"/>
      <c r="Q162" s="99" t="s">
        <v>1595</v>
      </c>
      <c r="R162" s="16"/>
      <c r="S162" s="157"/>
      <c r="T162" s="158" t="s">
        <v>1515</v>
      </c>
      <c r="W162" s="159">
        <v>0</v>
      </c>
      <c r="X162" s="159">
        <f>$W$162*$J$162</f>
        <v>0</v>
      </c>
      <c r="Y162" s="159">
        <v>0</v>
      </c>
      <c r="Z162" s="160">
        <f>$Y$162*$J$162</f>
        <v>0</v>
      </c>
      <c r="AO162" s="63" t="s">
        <v>1582</v>
      </c>
      <c r="AQ162" s="63" t="s">
        <v>1578</v>
      </c>
      <c r="AR162" s="63" t="s">
        <v>1536</v>
      </c>
      <c r="AV162" s="63" t="s">
        <v>1577</v>
      </c>
      <c r="BB162" s="107">
        <f>IF($T$162="základní",$M$162,0)</f>
        <v>0</v>
      </c>
      <c r="BC162" s="107">
        <f>IF($T$162="snížená",$M$162,0)</f>
        <v>0</v>
      </c>
      <c r="BD162" s="107">
        <f>IF($T$162="zákl. přenesená",$M$162,0)</f>
        <v>0</v>
      </c>
      <c r="BE162" s="107">
        <f>IF($T$162="sníž. přenesená",$M$162,0)</f>
        <v>0</v>
      </c>
      <c r="BF162" s="107">
        <f>IF($T$162="nulová",$M$162,0)</f>
        <v>0</v>
      </c>
      <c r="BG162" s="63" t="s">
        <v>1501</v>
      </c>
      <c r="BH162" s="107">
        <f>ROUND($K$162*$J$162,2)</f>
        <v>0</v>
      </c>
      <c r="BI162" s="63" t="s">
        <v>1582</v>
      </c>
      <c r="BJ162" s="63" t="s">
        <v>1619</v>
      </c>
    </row>
    <row r="163" spans="1:62" s="87" customFormat="1" ht="30.75" hidden="1" customHeight="1">
      <c r="A163" s="149"/>
      <c r="C163" s="156" t="s">
        <v>1626</v>
      </c>
      <c r="E163" s="391"/>
      <c r="F163" s="392"/>
      <c r="G163" s="392"/>
      <c r="H163" s="394"/>
      <c r="M163" s="447">
        <f>$BH$163</f>
        <v>0</v>
      </c>
      <c r="N163" s="448"/>
      <c r="O163" s="448"/>
      <c r="P163" s="448"/>
      <c r="R163" s="149"/>
      <c r="S163" s="151"/>
      <c r="V163" s="152">
        <f>SUM($V$164:$V$166)</f>
        <v>0</v>
      </c>
      <c r="X163" s="152">
        <f>SUM($X$164:$X$166)</f>
        <v>0</v>
      </c>
      <c r="Z163" s="153">
        <f>SUM($Z$164:$Z$166)</f>
        <v>0</v>
      </c>
      <c r="AO163" s="154" t="s">
        <v>1536</v>
      </c>
      <c r="AQ163" s="154" t="s">
        <v>1530</v>
      </c>
      <c r="AR163" s="154" t="s">
        <v>1501</v>
      </c>
      <c r="AV163" s="154" t="s">
        <v>1577</v>
      </c>
      <c r="BH163" s="155">
        <f>SUM($BH$164:$BH$166)</f>
        <v>0</v>
      </c>
    </row>
    <row r="164" spans="1:62" s="3" customFormat="1" ht="27" hidden="1" customHeight="1">
      <c r="A164" s="16"/>
      <c r="B164" s="100"/>
      <c r="C164" s="100"/>
      <c r="D164" s="98"/>
      <c r="E164" s="449"/>
      <c r="F164" s="432"/>
      <c r="G164" s="432"/>
      <c r="H164" s="432"/>
      <c r="I164" s="100"/>
      <c r="J164" s="101"/>
      <c r="K164" s="446"/>
      <c r="L164" s="432"/>
      <c r="M164" s="383">
        <f>ROUND($K$164*$J$164,2)</f>
        <v>0</v>
      </c>
      <c r="N164" s="432"/>
      <c r="O164" s="432"/>
      <c r="P164" s="432"/>
      <c r="Q164" s="99" t="s">
        <v>1768</v>
      </c>
      <c r="R164" s="16"/>
      <c r="S164" s="157"/>
      <c r="T164" s="158" t="s">
        <v>1515</v>
      </c>
      <c r="W164" s="159">
        <v>6.9999999999999994E-5</v>
      </c>
      <c r="X164" s="159">
        <f>$W$164*$J$164</f>
        <v>0</v>
      </c>
      <c r="Y164" s="159">
        <v>0</v>
      </c>
      <c r="Z164" s="160">
        <f>$Y$164*$J$164</f>
        <v>0</v>
      </c>
      <c r="AO164" s="63" t="s">
        <v>1582</v>
      </c>
      <c r="AQ164" s="63" t="s">
        <v>1578</v>
      </c>
      <c r="AR164" s="63" t="s">
        <v>1536</v>
      </c>
      <c r="AV164" s="63" t="s">
        <v>1577</v>
      </c>
      <c r="BB164" s="107">
        <f>IF($T$164="základní",$M$164,0)</f>
        <v>0</v>
      </c>
      <c r="BC164" s="107">
        <f>IF($T$164="snížená",$M$164,0)</f>
        <v>0</v>
      </c>
      <c r="BD164" s="107">
        <f>IF($T$164="zákl. přenesená",$M$164,0)</f>
        <v>0</v>
      </c>
      <c r="BE164" s="107">
        <f>IF($T$164="sníž. přenesená",$M$164,0)</f>
        <v>0</v>
      </c>
      <c r="BF164" s="107">
        <f>IF($T$164="nulová",$M$164,0)</f>
        <v>0</v>
      </c>
      <c r="BG164" s="63" t="s">
        <v>1501</v>
      </c>
      <c r="BH164" s="107">
        <f>ROUND($K$164*$J$164,2)</f>
        <v>0</v>
      </c>
      <c r="BI164" s="63" t="s">
        <v>1582</v>
      </c>
      <c r="BJ164" s="63" t="s">
        <v>1922</v>
      </c>
    </row>
    <row r="165" spans="1:62" s="3" customFormat="1" ht="27" hidden="1" customHeight="1">
      <c r="A165" s="16"/>
      <c r="B165" s="171"/>
      <c r="C165" s="171"/>
      <c r="D165" s="172"/>
      <c r="E165" s="445"/>
      <c r="F165" s="450"/>
      <c r="G165" s="450"/>
      <c r="H165" s="450"/>
      <c r="I165" s="171"/>
      <c r="J165" s="173"/>
      <c r="K165" s="451"/>
      <c r="L165" s="450"/>
      <c r="M165" s="452">
        <f>ROUND($K$165*$J$165,2)</f>
        <v>0</v>
      </c>
      <c r="N165" s="432"/>
      <c r="O165" s="432"/>
      <c r="P165" s="432"/>
      <c r="Q165" s="99"/>
      <c r="R165" s="16"/>
      <c r="S165" s="157"/>
      <c r="T165" s="158" t="s">
        <v>1515</v>
      </c>
      <c r="W165" s="159">
        <v>1.6000000000000001E-3</v>
      </c>
      <c r="X165" s="159">
        <f>$W$165*$J$165</f>
        <v>0</v>
      </c>
      <c r="Y165" s="159">
        <v>0</v>
      </c>
      <c r="Z165" s="160">
        <f>$Y$165*$J$165</f>
        <v>0</v>
      </c>
      <c r="AO165" s="63" t="s">
        <v>1654</v>
      </c>
      <c r="AQ165" s="63" t="s">
        <v>1651</v>
      </c>
      <c r="AR165" s="63" t="s">
        <v>1536</v>
      </c>
      <c r="AV165" s="63" t="s">
        <v>1577</v>
      </c>
      <c r="BB165" s="107">
        <f>IF($T$165="základní",$M$165,0)</f>
        <v>0</v>
      </c>
      <c r="BC165" s="107">
        <f>IF($T$165="snížená",$M$165,0)</f>
        <v>0</v>
      </c>
      <c r="BD165" s="107">
        <f>IF($T$165="zákl. přenesená",$M$165,0)</f>
        <v>0</v>
      </c>
      <c r="BE165" s="107">
        <f>IF($T$165="sníž. přenesená",$M$165,0)</f>
        <v>0</v>
      </c>
      <c r="BF165" s="107">
        <f>IF($T$165="nulová",$M$165,0)</f>
        <v>0</v>
      </c>
      <c r="BG165" s="63" t="s">
        <v>1501</v>
      </c>
      <c r="BH165" s="107">
        <f>ROUND($K$165*$J$165,2)</f>
        <v>0</v>
      </c>
      <c r="BI165" s="63" t="s">
        <v>1582</v>
      </c>
      <c r="BJ165" s="63" t="s">
        <v>1926</v>
      </c>
    </row>
    <row r="166" spans="1:62" s="3" customFormat="1" ht="27" hidden="1" customHeight="1">
      <c r="A166" s="16"/>
      <c r="B166" s="100"/>
      <c r="C166" s="100"/>
      <c r="D166" s="98"/>
      <c r="E166" s="431"/>
      <c r="F166" s="432"/>
      <c r="G166" s="432"/>
      <c r="H166" s="432"/>
      <c r="I166" s="100"/>
      <c r="J166" s="101"/>
      <c r="K166" s="446"/>
      <c r="L166" s="432"/>
      <c r="M166" s="383">
        <f>ROUND($K$166*$J$166,2)</f>
        <v>0</v>
      </c>
      <c r="N166" s="432"/>
      <c r="O166" s="432"/>
      <c r="P166" s="432"/>
      <c r="Q166" s="99" t="s">
        <v>1768</v>
      </c>
      <c r="R166" s="16"/>
      <c r="S166" s="157"/>
      <c r="T166" s="158" t="s">
        <v>1515</v>
      </c>
      <c r="W166" s="159">
        <v>0</v>
      </c>
      <c r="X166" s="159">
        <f>$W$166*$J$166</f>
        <v>0</v>
      </c>
      <c r="Y166" s="159">
        <v>0</v>
      </c>
      <c r="Z166" s="160">
        <f>$Y$166*$J$166</f>
        <v>0</v>
      </c>
      <c r="AO166" s="63" t="s">
        <v>1582</v>
      </c>
      <c r="AQ166" s="63" t="s">
        <v>1578</v>
      </c>
      <c r="AR166" s="63" t="s">
        <v>1536</v>
      </c>
      <c r="AV166" s="63" t="s">
        <v>1577</v>
      </c>
      <c r="BB166" s="107">
        <f>IF($T$166="základní",$M$166,0)</f>
        <v>0</v>
      </c>
      <c r="BC166" s="107">
        <f>IF($T$166="snížená",$M$166,0)</f>
        <v>0</v>
      </c>
      <c r="BD166" s="107">
        <f>IF($T$166="zákl. přenesená",$M$166,0)</f>
        <v>0</v>
      </c>
      <c r="BE166" s="107">
        <f>IF($T$166="sníž. přenesená",$M$166,0)</f>
        <v>0</v>
      </c>
      <c r="BF166" s="107">
        <f>IF($T$166="nulová",$M$166,0)</f>
        <v>0</v>
      </c>
      <c r="BG166" s="63" t="s">
        <v>1501</v>
      </c>
      <c r="BH166" s="107">
        <f>ROUND($K$166*$J$166,2)</f>
        <v>0</v>
      </c>
      <c r="BI166" s="63" t="s">
        <v>1582</v>
      </c>
      <c r="BJ166" s="63" t="s">
        <v>1930</v>
      </c>
    </row>
    <row r="167" spans="1:62" s="87" customFormat="1" ht="30.75" hidden="1" customHeight="1">
      <c r="A167" s="149"/>
      <c r="C167" s="156" t="s">
        <v>1627</v>
      </c>
      <c r="M167" s="447">
        <f>$BH$167</f>
        <v>0</v>
      </c>
      <c r="N167" s="448"/>
      <c r="O167" s="448"/>
      <c r="P167" s="448"/>
      <c r="R167" s="149"/>
      <c r="S167" s="151"/>
      <c r="V167" s="152">
        <f>SUM($V$168:$V$169)</f>
        <v>0</v>
      </c>
      <c r="X167" s="152">
        <f>SUM($X$168:$X$169)</f>
        <v>0</v>
      </c>
      <c r="Z167" s="153">
        <f>SUM($Z$168:$Z$169)</f>
        <v>0</v>
      </c>
      <c r="AO167" s="154" t="s">
        <v>1536</v>
      </c>
      <c r="AQ167" s="154" t="s">
        <v>1530</v>
      </c>
      <c r="AR167" s="154" t="s">
        <v>1501</v>
      </c>
      <c r="AV167" s="154" t="s">
        <v>1577</v>
      </c>
      <c r="BH167" s="155">
        <f>SUM($BH$168:$BH$169)</f>
        <v>0</v>
      </c>
    </row>
    <row r="168" spans="1:62" s="3" customFormat="1" ht="27" hidden="1" customHeight="1">
      <c r="A168" s="16"/>
      <c r="B168" s="100"/>
      <c r="C168" s="100"/>
      <c r="D168" s="98"/>
      <c r="E168" s="431"/>
      <c r="F168" s="432"/>
      <c r="G168" s="432"/>
      <c r="H168" s="432"/>
      <c r="I168" s="100"/>
      <c r="J168" s="101"/>
      <c r="K168" s="446"/>
      <c r="L168" s="432"/>
      <c r="M168" s="383">
        <f>ROUND($K$168*$J$168,2)</f>
        <v>0</v>
      </c>
      <c r="N168" s="432"/>
      <c r="O168" s="432"/>
      <c r="P168" s="432"/>
      <c r="Q168" s="99" t="s">
        <v>1595</v>
      </c>
      <c r="R168" s="16"/>
      <c r="S168" s="157"/>
      <c r="T168" s="158" t="s">
        <v>1515</v>
      </c>
      <c r="W168" s="159">
        <v>2.7E-4</v>
      </c>
      <c r="X168" s="159">
        <f>$W$168*$J$168</f>
        <v>0</v>
      </c>
      <c r="Y168" s="159">
        <v>0</v>
      </c>
      <c r="Z168" s="160">
        <f>$Y$168*$J$168</f>
        <v>0</v>
      </c>
      <c r="AO168" s="63" t="s">
        <v>1582</v>
      </c>
      <c r="AQ168" s="63" t="s">
        <v>1578</v>
      </c>
      <c r="AR168" s="63" t="s">
        <v>1536</v>
      </c>
      <c r="AV168" s="63" t="s">
        <v>1577</v>
      </c>
      <c r="BB168" s="107">
        <f>IF($T$168="základní",$M$168,0)</f>
        <v>0</v>
      </c>
      <c r="BC168" s="107">
        <f>IF($T$168="snížená",$M$168,0)</f>
        <v>0</v>
      </c>
      <c r="BD168" s="107">
        <f>IF($T$168="zákl. přenesená",$M$168,0)</f>
        <v>0</v>
      </c>
      <c r="BE168" s="107">
        <f>IF($T$168="sníž. přenesená",$M$168,0)</f>
        <v>0</v>
      </c>
      <c r="BF168" s="107">
        <f>IF($T$168="nulová",$M$168,0)</f>
        <v>0</v>
      </c>
      <c r="BG168" s="63" t="s">
        <v>1501</v>
      </c>
      <c r="BH168" s="107">
        <f>ROUND($K$168*$J$168,2)</f>
        <v>0</v>
      </c>
      <c r="BI168" s="63" t="s">
        <v>1582</v>
      </c>
      <c r="BJ168" s="63" t="s">
        <v>1934</v>
      </c>
    </row>
    <row r="169" spans="1:62" s="3" customFormat="1" ht="39" hidden="1" customHeight="1">
      <c r="A169" s="16"/>
      <c r="B169" s="100"/>
      <c r="C169" s="100"/>
      <c r="D169" s="98"/>
      <c r="E169" s="431"/>
      <c r="F169" s="432"/>
      <c r="G169" s="432"/>
      <c r="H169" s="432"/>
      <c r="I169" s="100"/>
      <c r="J169" s="101"/>
      <c r="K169" s="446"/>
      <c r="L169" s="432"/>
      <c r="M169" s="383">
        <f>ROUND($K$169*$J$169,2)</f>
        <v>0</v>
      </c>
      <c r="N169" s="432"/>
      <c r="O169" s="432"/>
      <c r="P169" s="432"/>
      <c r="Q169" s="99" t="s">
        <v>1595</v>
      </c>
      <c r="R169" s="16"/>
      <c r="S169" s="157"/>
      <c r="T169" s="174" t="s">
        <v>1515</v>
      </c>
      <c r="U169" s="110"/>
      <c r="V169" s="110"/>
      <c r="W169" s="175">
        <v>1.2E-4</v>
      </c>
      <c r="X169" s="175">
        <f>$W$169*$J$169</f>
        <v>0</v>
      </c>
      <c r="Y169" s="175">
        <v>0</v>
      </c>
      <c r="Z169" s="176">
        <f>$Y$169*$J$169</f>
        <v>0</v>
      </c>
      <c r="AO169" s="63" t="s">
        <v>1582</v>
      </c>
      <c r="AQ169" s="63" t="s">
        <v>1578</v>
      </c>
      <c r="AR169" s="63" t="s">
        <v>1536</v>
      </c>
      <c r="AV169" s="63" t="s">
        <v>1577</v>
      </c>
      <c r="BB169" s="107">
        <f>IF($T$169="základní",$M$169,0)</f>
        <v>0</v>
      </c>
      <c r="BC169" s="107">
        <f>IF($T$169="snížená",$M$169,0)</f>
        <v>0</v>
      </c>
      <c r="BD169" s="107">
        <f>IF($T$169="zákl. přenesená",$M$169,0)</f>
        <v>0</v>
      </c>
      <c r="BE169" s="107">
        <f>IF($T$169="sníž. přenesená",$M$169,0)</f>
        <v>0</v>
      </c>
      <c r="BF169" s="107">
        <f>IF($T$169="nulová",$M$169,0)</f>
        <v>0</v>
      </c>
      <c r="BG169" s="63" t="s">
        <v>1501</v>
      </c>
      <c r="BH169" s="107">
        <f>ROUND($K$169*$J$169,2)</f>
        <v>0</v>
      </c>
      <c r="BI169" s="63" t="s">
        <v>1582</v>
      </c>
      <c r="BJ169" s="63" t="s">
        <v>1937</v>
      </c>
    </row>
    <row r="170" spans="1:62" s="3" customFormat="1" ht="7.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16"/>
    </row>
  </sheetData>
  <mergeCells count="301">
    <mergeCell ref="N10:O10"/>
    <mergeCell ref="N11:O11"/>
    <mergeCell ref="N13:O13"/>
    <mergeCell ref="N14:O14"/>
    <mergeCell ref="B2:Q2"/>
    <mergeCell ref="E4:P4"/>
    <mergeCell ref="E5:P5"/>
    <mergeCell ref="N8:O8"/>
    <mergeCell ref="G25:I25"/>
    <mergeCell ref="L25:O25"/>
    <mergeCell ref="G26:I26"/>
    <mergeCell ref="L26:O26"/>
    <mergeCell ref="N16:O16"/>
    <mergeCell ref="N17:O17"/>
    <mergeCell ref="D20:O20"/>
    <mergeCell ref="L23:O23"/>
    <mergeCell ref="G29:I29"/>
    <mergeCell ref="L29:O29"/>
    <mergeCell ref="K31:O31"/>
    <mergeCell ref="B37:Q37"/>
    <mergeCell ref="G27:I27"/>
    <mergeCell ref="L27:O27"/>
    <mergeCell ref="G28:I28"/>
    <mergeCell ref="L28:O28"/>
    <mergeCell ref="B47:F47"/>
    <mergeCell ref="M47:P47"/>
    <mergeCell ref="M49:P49"/>
    <mergeCell ref="M50:P50"/>
    <mergeCell ref="E39:P39"/>
    <mergeCell ref="E40:P40"/>
    <mergeCell ref="L42:O42"/>
    <mergeCell ref="L44:P44"/>
    <mergeCell ref="M55:P55"/>
    <mergeCell ref="M56:P56"/>
    <mergeCell ref="M57:P57"/>
    <mergeCell ref="M58:P58"/>
    <mergeCell ref="M51:P51"/>
    <mergeCell ref="M52:P52"/>
    <mergeCell ref="M53:P53"/>
    <mergeCell ref="M54:P54"/>
    <mergeCell ref="L71:O71"/>
    <mergeCell ref="L73:P73"/>
    <mergeCell ref="E76:H76"/>
    <mergeCell ref="K76:L76"/>
    <mergeCell ref="M76:P76"/>
    <mergeCell ref="M59:P59"/>
    <mergeCell ref="B66:Q66"/>
    <mergeCell ref="E68:P68"/>
    <mergeCell ref="E69:P69"/>
    <mergeCell ref="M81:P81"/>
    <mergeCell ref="E82:H82"/>
    <mergeCell ref="K82:L82"/>
    <mergeCell ref="M82:P82"/>
    <mergeCell ref="M77:P77"/>
    <mergeCell ref="M78:P78"/>
    <mergeCell ref="M79:P79"/>
    <mergeCell ref="E80:H80"/>
    <mergeCell ref="K80:L80"/>
    <mergeCell ref="M80:P80"/>
    <mergeCell ref="M85:P85"/>
    <mergeCell ref="E86:H86"/>
    <mergeCell ref="K86:L86"/>
    <mergeCell ref="M86:P86"/>
    <mergeCell ref="E83:H83"/>
    <mergeCell ref="K83:L83"/>
    <mergeCell ref="M83:P83"/>
    <mergeCell ref="M84:P84"/>
    <mergeCell ref="E87:H87"/>
    <mergeCell ref="K87:L87"/>
    <mergeCell ref="M87:P87"/>
    <mergeCell ref="E88:H88"/>
    <mergeCell ref="K88:L88"/>
    <mergeCell ref="M88:P88"/>
    <mergeCell ref="E89:H89"/>
    <mergeCell ref="K89:L89"/>
    <mergeCell ref="M89:P89"/>
    <mergeCell ref="E90:H90"/>
    <mergeCell ref="K90:L90"/>
    <mergeCell ref="M90:P90"/>
    <mergeCell ref="E91:H91"/>
    <mergeCell ref="K91:L91"/>
    <mergeCell ref="M91:P91"/>
    <mergeCell ref="E92:H92"/>
    <mergeCell ref="K92:L92"/>
    <mergeCell ref="M92:P92"/>
    <mergeCell ref="E95:H95"/>
    <mergeCell ref="M95:P95"/>
    <mergeCell ref="E96:H96"/>
    <mergeCell ref="K96:L96"/>
    <mergeCell ref="M96:P96"/>
    <mergeCell ref="E93:H93"/>
    <mergeCell ref="M93:P93"/>
    <mergeCell ref="E94:H94"/>
    <mergeCell ref="K94:L94"/>
    <mergeCell ref="M94:P94"/>
    <mergeCell ref="E99:H99"/>
    <mergeCell ref="M99:P99"/>
    <mergeCell ref="E100:H100"/>
    <mergeCell ref="M100:P100"/>
    <mergeCell ref="E97:H97"/>
    <mergeCell ref="M97:P97"/>
    <mergeCell ref="E98:H98"/>
    <mergeCell ref="K98:L98"/>
    <mergeCell ref="M98:P98"/>
    <mergeCell ref="E103:H103"/>
    <mergeCell ref="M103:P103"/>
    <mergeCell ref="K102:L102"/>
    <mergeCell ref="K103:L103"/>
    <mergeCell ref="E101:H101"/>
    <mergeCell ref="M101:P101"/>
    <mergeCell ref="E102:H102"/>
    <mergeCell ref="M102:P102"/>
    <mergeCell ref="E106:H106"/>
    <mergeCell ref="K106:L106"/>
    <mergeCell ref="M106:P106"/>
    <mergeCell ref="K104:L104"/>
    <mergeCell ref="K105:L105"/>
    <mergeCell ref="E104:H104"/>
    <mergeCell ref="M104:P104"/>
    <mergeCell ref="E105:H105"/>
    <mergeCell ref="M105:P105"/>
    <mergeCell ref="E109:H109"/>
    <mergeCell ref="M109:P109"/>
    <mergeCell ref="K107:L107"/>
    <mergeCell ref="K108:L108"/>
    <mergeCell ref="K109:L109"/>
    <mergeCell ref="E107:H107"/>
    <mergeCell ref="M107:P107"/>
    <mergeCell ref="E108:H108"/>
    <mergeCell ref="M108:P108"/>
    <mergeCell ref="E112:H112"/>
    <mergeCell ref="M112:P112"/>
    <mergeCell ref="K110:L110"/>
    <mergeCell ref="K111:L111"/>
    <mergeCell ref="K112:L112"/>
    <mergeCell ref="E110:H110"/>
    <mergeCell ref="M110:P110"/>
    <mergeCell ref="E111:H111"/>
    <mergeCell ref="M111:P111"/>
    <mergeCell ref="E115:H115"/>
    <mergeCell ref="M115:P115"/>
    <mergeCell ref="K113:L113"/>
    <mergeCell ref="K114:L114"/>
    <mergeCell ref="K115:L115"/>
    <mergeCell ref="E113:H113"/>
    <mergeCell ref="M113:P113"/>
    <mergeCell ref="E114:H114"/>
    <mergeCell ref="M114:P114"/>
    <mergeCell ref="E118:H118"/>
    <mergeCell ref="M118:P118"/>
    <mergeCell ref="K116:L116"/>
    <mergeCell ref="K117:L117"/>
    <mergeCell ref="K118:L118"/>
    <mergeCell ref="E116:H116"/>
    <mergeCell ref="M116:P116"/>
    <mergeCell ref="E117:H117"/>
    <mergeCell ref="M117:P117"/>
    <mergeCell ref="E121:H121"/>
    <mergeCell ref="M121:P121"/>
    <mergeCell ref="K119:L119"/>
    <mergeCell ref="K120:L120"/>
    <mergeCell ref="K121:L121"/>
    <mergeCell ref="E119:H119"/>
    <mergeCell ref="M119:P119"/>
    <mergeCell ref="E120:H120"/>
    <mergeCell ref="M120:P120"/>
    <mergeCell ref="M125:P125"/>
    <mergeCell ref="K122:L122"/>
    <mergeCell ref="E126:H126"/>
    <mergeCell ref="K126:L126"/>
    <mergeCell ref="M126:P126"/>
    <mergeCell ref="E122:H122"/>
    <mergeCell ref="M122:P122"/>
    <mergeCell ref="E124:H124"/>
    <mergeCell ref="K124:L124"/>
    <mergeCell ref="M124:P124"/>
    <mergeCell ref="E127:H127"/>
    <mergeCell ref="K127:L127"/>
    <mergeCell ref="M127:P127"/>
    <mergeCell ref="E128:H128"/>
    <mergeCell ref="K128:L128"/>
    <mergeCell ref="M128:P128"/>
    <mergeCell ref="E129:H129"/>
    <mergeCell ref="K129:L129"/>
    <mergeCell ref="M129:P129"/>
    <mergeCell ref="E130:H130"/>
    <mergeCell ref="K130:L130"/>
    <mergeCell ref="M130:P130"/>
    <mergeCell ref="E131:H131"/>
    <mergeCell ref="K131:L131"/>
    <mergeCell ref="M131:P131"/>
    <mergeCell ref="E132:H132"/>
    <mergeCell ref="K132:L132"/>
    <mergeCell ref="M132:P132"/>
    <mergeCell ref="E135:H135"/>
    <mergeCell ref="K135:L135"/>
    <mergeCell ref="M135:P135"/>
    <mergeCell ref="M136:P136"/>
    <mergeCell ref="E133:H133"/>
    <mergeCell ref="K133:L133"/>
    <mergeCell ref="M133:P133"/>
    <mergeCell ref="E134:H134"/>
    <mergeCell ref="K134:L134"/>
    <mergeCell ref="M134:P134"/>
    <mergeCell ref="M140:P140"/>
    <mergeCell ref="E137:H137"/>
    <mergeCell ref="K137:L137"/>
    <mergeCell ref="M137:P137"/>
    <mergeCell ref="E138:H138"/>
    <mergeCell ref="K138:L138"/>
    <mergeCell ref="M138:P138"/>
    <mergeCell ref="E141:H141"/>
    <mergeCell ref="K141:L141"/>
    <mergeCell ref="M141:P141"/>
    <mergeCell ref="E142:H142"/>
    <mergeCell ref="M142:P142"/>
    <mergeCell ref="E139:H139"/>
    <mergeCell ref="K139:L139"/>
    <mergeCell ref="M139:P139"/>
    <mergeCell ref="E140:H140"/>
    <mergeCell ref="K140:L140"/>
    <mergeCell ref="E145:H145"/>
    <mergeCell ref="M145:P145"/>
    <mergeCell ref="E146:H146"/>
    <mergeCell ref="M146:P146"/>
    <mergeCell ref="E143:H143"/>
    <mergeCell ref="M143:P143"/>
    <mergeCell ref="E144:H144"/>
    <mergeCell ref="M144:P144"/>
    <mergeCell ref="E147:H147"/>
    <mergeCell ref="K147:L147"/>
    <mergeCell ref="M147:P147"/>
    <mergeCell ref="E148:H148"/>
    <mergeCell ref="K148:L148"/>
    <mergeCell ref="M148:P148"/>
    <mergeCell ref="E149:H149"/>
    <mergeCell ref="K149:L149"/>
    <mergeCell ref="M149:P149"/>
    <mergeCell ref="E150:H150"/>
    <mergeCell ref="K150:L150"/>
    <mergeCell ref="M150:P150"/>
    <mergeCell ref="E151:H151"/>
    <mergeCell ref="K151:L151"/>
    <mergeCell ref="M151:P151"/>
    <mergeCell ref="E152:H152"/>
    <mergeCell ref="K152:L152"/>
    <mergeCell ref="M152:P152"/>
    <mergeCell ref="M156:P156"/>
    <mergeCell ref="E153:H153"/>
    <mergeCell ref="K153:L153"/>
    <mergeCell ref="M153:P153"/>
    <mergeCell ref="E154:H154"/>
    <mergeCell ref="K154:L154"/>
    <mergeCell ref="M154:P154"/>
    <mergeCell ref="E157:H157"/>
    <mergeCell ref="M157:P157"/>
    <mergeCell ref="E158:H158"/>
    <mergeCell ref="K158:L158"/>
    <mergeCell ref="M158:P158"/>
    <mergeCell ref="E155:H155"/>
    <mergeCell ref="K155:L155"/>
    <mergeCell ref="M155:P155"/>
    <mergeCell ref="E156:H156"/>
    <mergeCell ref="K156:L156"/>
    <mergeCell ref="M162:P162"/>
    <mergeCell ref="E159:H159"/>
    <mergeCell ref="K159:L159"/>
    <mergeCell ref="M159:P159"/>
    <mergeCell ref="E160:H160"/>
    <mergeCell ref="K160:L160"/>
    <mergeCell ref="M160:P160"/>
    <mergeCell ref="E163:H163"/>
    <mergeCell ref="M163:P163"/>
    <mergeCell ref="E164:H164"/>
    <mergeCell ref="K164:L164"/>
    <mergeCell ref="M164:P164"/>
    <mergeCell ref="E161:H161"/>
    <mergeCell ref="K161:L161"/>
    <mergeCell ref="M161:P161"/>
    <mergeCell ref="E162:H162"/>
    <mergeCell ref="K162:L162"/>
    <mergeCell ref="E165:H165"/>
    <mergeCell ref="K165:L165"/>
    <mergeCell ref="M165:P165"/>
    <mergeCell ref="E169:H169"/>
    <mergeCell ref="K169:L169"/>
    <mergeCell ref="M169:P169"/>
    <mergeCell ref="E166:H166"/>
    <mergeCell ref="K166:L166"/>
    <mergeCell ref="M166:P166"/>
    <mergeCell ref="M167:P167"/>
    <mergeCell ref="E168:H168"/>
    <mergeCell ref="K168:L168"/>
    <mergeCell ref="M168:P168"/>
    <mergeCell ref="E16:I16"/>
    <mergeCell ref="K93:L93"/>
    <mergeCell ref="K95:L95"/>
    <mergeCell ref="K97:L97"/>
    <mergeCell ref="K99:L99"/>
    <mergeCell ref="K100:L100"/>
    <mergeCell ref="K101:L101"/>
  </mergeCells>
  <phoneticPr fontId="27" type="noConversion"/>
  <pageMargins left="0.59027779102325439" right="0.59027779102325439" top="0.59027779102325439" bottom="0.59027779102325439" header="0" footer="0"/>
  <pageSetup paperSize="9" scale="80" fitToHeight="100" orientation="portrait" blackAndWhite="1" r:id="rId1"/>
  <headerFooter alignWithMargins="0"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6"/>
  <sheetViews>
    <sheetView showGridLines="0" view="pageBreakPreview" zoomScaleNormal="90" zoomScaleSheetLayoutView="100" workbookViewId="0">
      <pane ySplit="1" topLeftCell="A83" activePane="bottomLeft" state="frozenSplit"/>
      <selection pane="bottomLeft" activeCell="AE1" sqref="AE1:AM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7.6640625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3" width="10.5" style="1" customWidth="1"/>
    <col min="34" max="55" width="10.5" style="2" hidden="1" customWidth="1"/>
    <col min="56" max="16384" width="10.5" style="1"/>
  </cols>
  <sheetData>
    <row r="1" spans="1:36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J1" s="2" t="s">
        <v>1536</v>
      </c>
    </row>
    <row r="2" spans="1:36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J2" s="2" t="s">
        <v>1490</v>
      </c>
    </row>
    <row r="3" spans="1:36" ht="7.5" customHeight="1">
      <c r="A3" s="7"/>
      <c r="Q3" s="8"/>
      <c r="AE3" s="2"/>
      <c r="AF3" s="2"/>
      <c r="AG3" s="2"/>
    </row>
    <row r="4" spans="1:36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</row>
    <row r="5" spans="1:36" s="3" customFormat="1" ht="18.75" customHeight="1">
      <c r="A5" s="16"/>
      <c r="C5" s="11" t="s">
        <v>1550</v>
      </c>
      <c r="E5" s="422" t="s">
        <v>500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6" s="3" customFormat="1" ht="14.25" customHeight="1">
      <c r="A6" s="16"/>
      <c r="Q6" s="19"/>
    </row>
    <row r="7" spans="1:36" s="3" customFormat="1" ht="15" customHeight="1">
      <c r="A7" s="16"/>
      <c r="C7" s="12" t="s">
        <v>1551</v>
      </c>
      <c r="E7" s="123" t="s">
        <v>501</v>
      </c>
      <c r="Q7" s="19"/>
    </row>
    <row r="8" spans="1:36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6" s="3" customFormat="1" ht="7.5" customHeight="1">
      <c r="A9" s="16"/>
      <c r="Q9" s="19"/>
    </row>
    <row r="10" spans="1:36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6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6" s="3" customFormat="1" ht="7.5" customHeight="1">
      <c r="A12" s="16"/>
      <c r="Q12" s="19"/>
    </row>
    <row r="13" spans="1:36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6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6" s="3" customFormat="1" ht="7.5" customHeight="1">
      <c r="A15" s="16"/>
      <c r="Q15" s="19"/>
    </row>
    <row r="16" spans="1:36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ROUNDUP($L$71,2)</f>
        <v>111590.89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SUM($AU$71:$AU$105)</f>
        <v>111590.89000000001</v>
      </c>
      <c r="H25" s="348"/>
      <c r="I25" s="348"/>
      <c r="L25" s="421">
        <f>G25*0.21</f>
        <v>23434.086900000002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SUM($AV$71:$AV$105)</f>
        <v>0</v>
      </c>
      <c r="H26" s="348"/>
      <c r="I26" s="348"/>
      <c r="L26" s="421">
        <f>SUM($AV$71:$AV$105)*$E$26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SUM($AW$71:$AW$105)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SUM($AX$71:$AX$105)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SUM($AY$71:$AY$105)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135024.98000000001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132121-9_1 - SPŠD Křimice - TRV - SO01 Internát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37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ROUNDUP($L$71,2)</f>
        <v>111590.89</v>
      </c>
      <c r="M49" s="348"/>
      <c r="N49" s="348"/>
      <c r="O49" s="348"/>
      <c r="P49" s="348"/>
      <c r="Q49" s="19"/>
      <c r="AK49" s="3" t="s">
        <v>1555</v>
      </c>
    </row>
    <row r="50" spans="1:37" s="54" customFormat="1" ht="25.5" customHeight="1">
      <c r="A50" s="71"/>
      <c r="C50" s="72" t="s">
        <v>1556</v>
      </c>
      <c r="G50" s="379"/>
      <c r="H50" s="401"/>
      <c r="I50" s="401"/>
      <c r="J50" s="379"/>
      <c r="K50" s="401"/>
      <c r="L50" s="379">
        <f>ROUNDUP($L$72,2)</f>
        <v>111590.89</v>
      </c>
      <c r="M50" s="401"/>
      <c r="N50" s="401"/>
      <c r="O50" s="401"/>
      <c r="P50" s="401"/>
      <c r="Q50" s="73"/>
    </row>
    <row r="51" spans="1:37" s="74" customFormat="1" ht="21" customHeight="1">
      <c r="A51" s="75"/>
      <c r="C51" s="76" t="s">
        <v>1557</v>
      </c>
      <c r="G51" s="400"/>
      <c r="H51" s="401"/>
      <c r="I51" s="401"/>
      <c r="J51" s="400"/>
      <c r="K51" s="401"/>
      <c r="L51" s="400">
        <f>ROUNDUP($L$73,2)</f>
        <v>5740</v>
      </c>
      <c r="M51" s="401"/>
      <c r="N51" s="401"/>
      <c r="O51" s="401"/>
      <c r="P51" s="401"/>
      <c r="Q51" s="77"/>
    </row>
    <row r="52" spans="1:37" s="74" customFormat="1" ht="21" customHeight="1">
      <c r="A52" s="75"/>
      <c r="C52" s="76" t="s">
        <v>1558</v>
      </c>
      <c r="G52" s="400"/>
      <c r="H52" s="401"/>
      <c r="I52" s="401"/>
      <c r="J52" s="400"/>
      <c r="K52" s="401"/>
      <c r="L52" s="400">
        <f>ROUNDUP($L$77,2)</f>
        <v>1510.92</v>
      </c>
      <c r="M52" s="401"/>
      <c r="N52" s="401"/>
      <c r="O52" s="401"/>
      <c r="P52" s="401"/>
      <c r="Q52" s="77"/>
    </row>
    <row r="53" spans="1:37" s="74" customFormat="1" ht="21" customHeight="1">
      <c r="A53" s="75"/>
      <c r="C53" s="76" t="s">
        <v>1559</v>
      </c>
      <c r="G53" s="400"/>
      <c r="H53" s="401"/>
      <c r="I53" s="401"/>
      <c r="J53" s="400"/>
      <c r="K53" s="401"/>
      <c r="L53" s="400">
        <f>ROUNDUP($L$82,2)</f>
        <v>104339.97</v>
      </c>
      <c r="M53" s="401"/>
      <c r="N53" s="401"/>
      <c r="O53" s="401"/>
      <c r="P53" s="401"/>
      <c r="Q53" s="77"/>
    </row>
    <row r="54" spans="1:37" s="3" customFormat="1" ht="22.5" customHeight="1">
      <c r="A54" s="16"/>
      <c r="Q54" s="19"/>
    </row>
    <row r="55" spans="1:37" s="3" customFormat="1" ht="7.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</row>
    <row r="59" spans="1:37" s="3" customFormat="1" ht="7.5" customHeight="1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16"/>
    </row>
    <row r="60" spans="1:37" s="3" customFormat="1" ht="37.5" customHeight="1">
      <c r="A60" s="16"/>
      <c r="B60" s="362" t="s">
        <v>511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16"/>
    </row>
    <row r="61" spans="1:37" s="3" customFormat="1" ht="7.5" customHeight="1">
      <c r="A61" s="16"/>
      <c r="R61" s="16"/>
    </row>
    <row r="62" spans="1:37" s="3" customFormat="1" ht="15" customHeight="1">
      <c r="A62" s="16"/>
      <c r="B62" s="12" t="s">
        <v>1499</v>
      </c>
      <c r="E62" s="409" t="str">
        <f>$E$4</f>
        <v>Rekonstrukce plynové kotelny v Křimicích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R62" s="16"/>
    </row>
    <row r="63" spans="1:37" s="3" customFormat="1" ht="15" customHeight="1">
      <c r="A63" s="16"/>
      <c r="B63" s="11" t="s">
        <v>1550</v>
      </c>
      <c r="E63" s="355" t="str">
        <f>$E$5</f>
        <v>132121-9_1 - SPŠD Křimice - TRV - SO01 Internát</v>
      </c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R63" s="16"/>
    </row>
    <row r="64" spans="1:37" s="3" customFormat="1" ht="7.5" customHeight="1">
      <c r="A64" s="16"/>
      <c r="R64" s="16"/>
    </row>
    <row r="65" spans="1:55" s="3" customFormat="1" ht="18.75" customHeight="1">
      <c r="A65" s="16"/>
      <c r="B65" s="12" t="s">
        <v>1502</v>
      </c>
      <c r="E65" s="13" t="s">
        <v>319</v>
      </c>
      <c r="J65" s="12" t="s">
        <v>1504</v>
      </c>
      <c r="L65" s="347">
        <f>IF($N$8="","",$N$8)</f>
        <v>41426</v>
      </c>
      <c r="M65" s="348"/>
      <c r="N65" s="348"/>
      <c r="O65" s="348"/>
      <c r="R65" s="16"/>
    </row>
    <row r="66" spans="1:55" s="3" customFormat="1" ht="7.5" customHeight="1">
      <c r="A66" s="16"/>
      <c r="R66" s="16"/>
    </row>
    <row r="67" spans="1:55" s="3" customFormat="1" ht="15.75" customHeight="1">
      <c r="A67" s="16"/>
      <c r="B67" s="12" t="s">
        <v>1507</v>
      </c>
      <c r="E67" s="2" t="s">
        <v>320</v>
      </c>
      <c r="J67" s="12" t="s">
        <v>1511</v>
      </c>
      <c r="L67" s="430"/>
      <c r="M67" s="430"/>
      <c r="N67" s="430"/>
      <c r="O67" s="430"/>
      <c r="P67" s="430"/>
      <c r="R67" s="16"/>
    </row>
    <row r="68" spans="1:55" s="3" customFormat="1" ht="15" customHeight="1">
      <c r="A68" s="16"/>
      <c r="B68" s="12" t="s">
        <v>1510</v>
      </c>
      <c r="E68" s="13" t="str">
        <f>IF($D$14="","",$D$14)</f>
        <v/>
      </c>
      <c r="R68" s="16"/>
    </row>
    <row r="69" spans="1:55" s="3" customFormat="1" ht="11.25" customHeight="1">
      <c r="A69" s="16"/>
      <c r="R69" s="16"/>
    </row>
    <row r="70" spans="1:55" s="78" customFormat="1" ht="30" customHeight="1">
      <c r="A70" s="79"/>
      <c r="B70" s="80" t="s">
        <v>1560</v>
      </c>
      <c r="C70" s="81" t="s">
        <v>1528</v>
      </c>
      <c r="D70" s="81" t="s">
        <v>1524</v>
      </c>
      <c r="E70" s="410" t="s">
        <v>1561</v>
      </c>
      <c r="F70" s="411"/>
      <c r="G70" s="411"/>
      <c r="H70" s="411"/>
      <c r="I70" s="81" t="s">
        <v>1562</v>
      </c>
      <c r="J70" s="81" t="s">
        <v>1563</v>
      </c>
      <c r="K70" s="471" t="s">
        <v>1567</v>
      </c>
      <c r="L70" s="471"/>
      <c r="M70" s="471"/>
      <c r="N70" s="471"/>
      <c r="O70" s="410" t="s">
        <v>1564</v>
      </c>
      <c r="P70" s="411"/>
      <c r="Q70" s="82" t="s">
        <v>1565</v>
      </c>
      <c r="R70" s="79"/>
      <c r="S70" s="42" t="s">
        <v>1566</v>
      </c>
      <c r="T70" s="43" t="s">
        <v>1514</v>
      </c>
      <c r="U70" s="43" t="s">
        <v>1567</v>
      </c>
      <c r="V70" s="43" t="s">
        <v>1568</v>
      </c>
      <c r="W70" s="43" t="s">
        <v>1569</v>
      </c>
      <c r="X70" s="43" t="s">
        <v>1570</v>
      </c>
      <c r="Y70" s="43" t="s">
        <v>1571</v>
      </c>
      <c r="Z70" s="43" t="s">
        <v>1572</v>
      </c>
      <c r="AA70" s="43" t="s">
        <v>1573</v>
      </c>
      <c r="AB70" s="43" t="s">
        <v>1574</v>
      </c>
      <c r="AC70" s="44" t="s">
        <v>1575</v>
      </c>
    </row>
    <row r="71" spans="1:55" s="3" customFormat="1" ht="30" customHeight="1">
      <c r="A71" s="16"/>
      <c r="B71" s="47" t="s">
        <v>513</v>
      </c>
      <c r="L71" s="414">
        <f>$BA$71</f>
        <v>111590.89</v>
      </c>
      <c r="M71" s="348"/>
      <c r="N71" s="348"/>
      <c r="O71" s="348"/>
      <c r="P71" s="348"/>
      <c r="R71" s="16"/>
      <c r="S71" s="46"/>
      <c r="T71" s="37"/>
      <c r="U71" s="37"/>
      <c r="V71" s="83">
        <f>$V$72</f>
        <v>111590.89</v>
      </c>
      <c r="W71" s="83">
        <f>$W$72</f>
        <v>0</v>
      </c>
      <c r="X71" s="37"/>
      <c r="Y71" s="84">
        <f>$Y$72</f>
        <v>0</v>
      </c>
      <c r="Z71" s="37"/>
      <c r="AA71" s="84">
        <f>$AA$72</f>
        <v>0.31900999999999996</v>
      </c>
      <c r="AB71" s="37"/>
      <c r="AC71" s="85">
        <f>$AC$72</f>
        <v>0.23530000000000001</v>
      </c>
      <c r="AJ71" s="3" t="s">
        <v>1530</v>
      </c>
      <c r="AK71" s="3" t="s">
        <v>1555</v>
      </c>
      <c r="BA71" s="86">
        <f>$BA$72</f>
        <v>111590.89</v>
      </c>
    </row>
    <row r="72" spans="1:55" s="87" customFormat="1" ht="37.5" customHeight="1">
      <c r="A72" s="88"/>
      <c r="C72" s="89" t="s">
        <v>1556</v>
      </c>
      <c r="L72" s="436">
        <f>$BA$72</f>
        <v>111590.89</v>
      </c>
      <c r="M72" s="434"/>
      <c r="N72" s="434"/>
      <c r="O72" s="437" t="s">
        <v>1576</v>
      </c>
      <c r="P72" s="434"/>
      <c r="R72" s="88"/>
      <c r="S72" s="91"/>
      <c r="V72" s="92">
        <f>$V$73+$V$77+$V$82</f>
        <v>111590.89</v>
      </c>
      <c r="W72" s="92">
        <f>$W$73+$W$77+$W$82</f>
        <v>0</v>
      </c>
      <c r="Y72" s="93">
        <f>$Y$73+$Y$77+$Y$82</f>
        <v>0</v>
      </c>
      <c r="AA72" s="93">
        <f>$AA$73+$AA$77+$AA$82</f>
        <v>0.31900999999999996</v>
      </c>
      <c r="AC72" s="94">
        <f>$AC$73+$AC$77+$AC$82</f>
        <v>0.23530000000000001</v>
      </c>
      <c r="AH72" s="90" t="s">
        <v>1536</v>
      </c>
      <c r="AJ72" s="90" t="s">
        <v>1530</v>
      </c>
      <c r="AK72" s="90" t="s">
        <v>1531</v>
      </c>
      <c r="AO72" s="90" t="s">
        <v>1577</v>
      </c>
      <c r="BA72" s="95">
        <f>$BA$73+$BA$77+$BA$82</f>
        <v>111590.89</v>
      </c>
    </row>
    <row r="73" spans="1:55" s="87" customFormat="1" ht="21" customHeight="1">
      <c r="A73" s="88"/>
      <c r="C73" s="96" t="s">
        <v>1557</v>
      </c>
      <c r="L73" s="433">
        <f>$BA$73</f>
        <v>5740</v>
      </c>
      <c r="M73" s="434"/>
      <c r="N73" s="434"/>
      <c r="O73" s="435" t="s">
        <v>1576</v>
      </c>
      <c r="P73" s="434"/>
      <c r="R73" s="88"/>
      <c r="S73" s="91"/>
      <c r="V73" s="92">
        <f>SUM($V$74:$V$76)</f>
        <v>5740</v>
      </c>
      <c r="W73" s="92">
        <f>SUM($W$74:$W$76)</f>
        <v>0</v>
      </c>
      <c r="Y73" s="93">
        <f>SUM($Y$74:$Y$76)</f>
        <v>0</v>
      </c>
      <c r="AA73" s="93">
        <f>SUM($AA$74:$AA$76)</f>
        <v>0</v>
      </c>
      <c r="AC73" s="94">
        <f>SUM($AC$74:$AC$76)</f>
        <v>0</v>
      </c>
      <c r="AH73" s="90" t="s">
        <v>1536</v>
      </c>
      <c r="AJ73" s="90" t="s">
        <v>1530</v>
      </c>
      <c r="AK73" s="90" t="s">
        <v>1501</v>
      </c>
      <c r="AO73" s="90" t="s">
        <v>1577</v>
      </c>
      <c r="BA73" s="95">
        <f>SUM($BA$74:$BA$76)</f>
        <v>5740</v>
      </c>
    </row>
    <row r="74" spans="1:55" s="3" customFormat="1" ht="15.75" customHeight="1">
      <c r="A74" s="16"/>
      <c r="B74" s="97" t="s">
        <v>1501</v>
      </c>
      <c r="C74" s="97" t="s">
        <v>1578</v>
      </c>
      <c r="D74" s="162" t="s">
        <v>977</v>
      </c>
      <c r="E74" s="431" t="s">
        <v>1580</v>
      </c>
      <c r="F74" s="432"/>
      <c r="G74" s="432"/>
      <c r="H74" s="432"/>
      <c r="I74" s="100" t="s">
        <v>1581</v>
      </c>
      <c r="J74" s="101">
        <v>24</v>
      </c>
      <c r="K74" s="424">
        <v>122.99999999999999</v>
      </c>
      <c r="L74" s="425"/>
      <c r="M74" s="425"/>
      <c r="N74" s="426"/>
      <c r="O74" s="383">
        <f>ROUND($U$74*$J$74,2)</f>
        <v>2952</v>
      </c>
      <c r="P74" s="432"/>
      <c r="Q74" s="99"/>
      <c r="R74" s="16"/>
      <c r="S74" s="103"/>
      <c r="T74" s="104" t="s">
        <v>1515</v>
      </c>
      <c r="U74" s="68">
        <f>$K$74+$L$74</f>
        <v>122.99999999999999</v>
      </c>
      <c r="V74" s="68">
        <f>ROUND($K$74*$J$74,2)</f>
        <v>2952</v>
      </c>
      <c r="W74" s="68">
        <f>ROUND($L$74*$J$74,2)</f>
        <v>0</v>
      </c>
      <c r="Z74" s="105">
        <v>0</v>
      </c>
      <c r="AA74" s="105">
        <f>$Z$74*$J$74</f>
        <v>0</v>
      </c>
      <c r="AB74" s="105">
        <v>0</v>
      </c>
      <c r="AC74" s="106">
        <f>$AB$74*$J$74</f>
        <v>0</v>
      </c>
      <c r="AH74" s="63" t="s">
        <v>1582</v>
      </c>
      <c r="AJ74" s="63" t="s">
        <v>1578</v>
      </c>
      <c r="AK74" s="63" t="s">
        <v>1536</v>
      </c>
      <c r="AO74" s="3" t="s">
        <v>1577</v>
      </c>
      <c r="AU74" s="107">
        <f>IF($T$74="základní",$O$74,0)</f>
        <v>2952</v>
      </c>
      <c r="AV74" s="107">
        <f>IF($T$74="snížená",$O$74,0)</f>
        <v>0</v>
      </c>
      <c r="AW74" s="107">
        <f>IF($T$74="zákl. přenesená",$O$74,0)</f>
        <v>0</v>
      </c>
      <c r="AX74" s="107">
        <f>IF($T$74="sníž. přenesená",$O$74,0)</f>
        <v>0</v>
      </c>
      <c r="AY74" s="107">
        <f>IF($T$74="nulová",$O$74,0)</f>
        <v>0</v>
      </c>
      <c r="AZ74" s="63" t="s">
        <v>1501</v>
      </c>
      <c r="BA74" s="107">
        <f>ROUND($U$74*$J$74,2)</f>
        <v>2952</v>
      </c>
      <c r="BB74" s="63" t="s">
        <v>1582</v>
      </c>
      <c r="BC74" s="63" t="s">
        <v>1583</v>
      </c>
    </row>
    <row r="75" spans="1:55" s="3" customFormat="1" ht="15.75" customHeight="1">
      <c r="A75" s="16"/>
      <c r="B75" s="100" t="s">
        <v>1536</v>
      </c>
      <c r="C75" s="100" t="s">
        <v>1578</v>
      </c>
      <c r="D75" s="162" t="s">
        <v>978</v>
      </c>
      <c r="E75" s="431" t="s">
        <v>1585</v>
      </c>
      <c r="F75" s="432"/>
      <c r="G75" s="432"/>
      <c r="H75" s="432"/>
      <c r="I75" s="100" t="s">
        <v>1581</v>
      </c>
      <c r="J75" s="101">
        <v>12</v>
      </c>
      <c r="K75" s="424">
        <v>122.99999999999999</v>
      </c>
      <c r="L75" s="425"/>
      <c r="M75" s="425"/>
      <c r="N75" s="426"/>
      <c r="O75" s="383">
        <f>ROUND($U$75*$J$75,2)</f>
        <v>1476</v>
      </c>
      <c r="P75" s="432"/>
      <c r="Q75" s="99"/>
      <c r="R75" s="16"/>
      <c r="S75" s="103"/>
      <c r="T75" s="104" t="s">
        <v>1515</v>
      </c>
      <c r="U75" s="68">
        <f>$K$75+$L$75</f>
        <v>122.99999999999999</v>
      </c>
      <c r="V75" s="68">
        <f>ROUND($K$75*$J$75,2)</f>
        <v>1476</v>
      </c>
      <c r="W75" s="68">
        <f>ROUND($L$75*$J$75,2)</f>
        <v>0</v>
      </c>
      <c r="Z75" s="105">
        <v>0</v>
      </c>
      <c r="AA75" s="105">
        <f>$Z$75*$J$75</f>
        <v>0</v>
      </c>
      <c r="AB75" s="105">
        <v>0</v>
      </c>
      <c r="AC75" s="106">
        <f>$AB$75*$J$75</f>
        <v>0</v>
      </c>
      <c r="AH75" s="63" t="s">
        <v>1582</v>
      </c>
      <c r="AJ75" s="63" t="s">
        <v>1578</v>
      </c>
      <c r="AK75" s="63" t="s">
        <v>1536</v>
      </c>
      <c r="AO75" s="63" t="s">
        <v>1577</v>
      </c>
      <c r="AU75" s="107">
        <f>IF($T$75="základní",$O$75,0)</f>
        <v>1476</v>
      </c>
      <c r="AV75" s="107">
        <f>IF($T$75="snížená",$O$75,0)</f>
        <v>0</v>
      </c>
      <c r="AW75" s="107">
        <f>IF($T$75="zákl. přenesená",$O$75,0)</f>
        <v>0</v>
      </c>
      <c r="AX75" s="107">
        <f>IF($T$75="sníž. přenesená",$O$75,0)</f>
        <v>0</v>
      </c>
      <c r="AY75" s="107">
        <f>IF($T$75="nulová",$O$75,0)</f>
        <v>0</v>
      </c>
      <c r="AZ75" s="63" t="s">
        <v>1501</v>
      </c>
      <c r="BA75" s="107">
        <f>ROUND($U$75*$J$75,2)</f>
        <v>1476</v>
      </c>
      <c r="BB75" s="63" t="s">
        <v>1582</v>
      </c>
      <c r="BC75" s="63" t="s">
        <v>1586</v>
      </c>
    </row>
    <row r="76" spans="1:55" s="3" customFormat="1" ht="15.75" customHeight="1">
      <c r="A76" s="16"/>
      <c r="B76" s="100" t="s">
        <v>1587</v>
      </c>
      <c r="C76" s="100" t="s">
        <v>1578</v>
      </c>
      <c r="D76" s="162" t="s">
        <v>979</v>
      </c>
      <c r="E76" s="431" t="s">
        <v>1589</v>
      </c>
      <c r="F76" s="432"/>
      <c r="G76" s="432"/>
      <c r="H76" s="432"/>
      <c r="I76" s="100" t="s">
        <v>1581</v>
      </c>
      <c r="J76" s="101">
        <v>8</v>
      </c>
      <c r="K76" s="424">
        <v>164</v>
      </c>
      <c r="L76" s="425"/>
      <c r="M76" s="425"/>
      <c r="N76" s="426"/>
      <c r="O76" s="383">
        <f>ROUND($U$76*$J$76,2)</f>
        <v>1312</v>
      </c>
      <c r="P76" s="432"/>
      <c r="Q76" s="99"/>
      <c r="R76" s="16"/>
      <c r="S76" s="103"/>
      <c r="T76" s="104" t="s">
        <v>1515</v>
      </c>
      <c r="U76" s="68">
        <f>$K$76+$L$76</f>
        <v>164</v>
      </c>
      <c r="V76" s="68">
        <f>ROUND($K$76*$J$76,2)</f>
        <v>1312</v>
      </c>
      <c r="W76" s="68">
        <f>ROUND($L$76*$J$76,2)</f>
        <v>0</v>
      </c>
      <c r="Z76" s="105">
        <v>0</v>
      </c>
      <c r="AA76" s="105">
        <f>$Z$76*$J$76</f>
        <v>0</v>
      </c>
      <c r="AB76" s="105">
        <v>0</v>
      </c>
      <c r="AC76" s="106">
        <f>$AB$76*$J$76</f>
        <v>0</v>
      </c>
      <c r="AH76" s="63" t="s">
        <v>1582</v>
      </c>
      <c r="AJ76" s="63" t="s">
        <v>1578</v>
      </c>
      <c r="AK76" s="63" t="s">
        <v>1536</v>
      </c>
      <c r="AO76" s="63" t="s">
        <v>1577</v>
      </c>
      <c r="AU76" s="107">
        <f>IF($T$76="základní",$O$76,0)</f>
        <v>1312</v>
      </c>
      <c r="AV76" s="107">
        <f>IF($T$76="snížená",$O$76,0)</f>
        <v>0</v>
      </c>
      <c r="AW76" s="107">
        <f>IF($T$76="zákl. přenesená",$O$76,0)</f>
        <v>0</v>
      </c>
      <c r="AX76" s="107">
        <f>IF($T$76="sníž. přenesená",$O$76,0)</f>
        <v>0</v>
      </c>
      <c r="AY76" s="107">
        <f>IF($T$76="nulová",$O$76,0)</f>
        <v>0</v>
      </c>
      <c r="AZ76" s="63" t="s">
        <v>1501</v>
      </c>
      <c r="BA76" s="107">
        <f>ROUND($U$76*$J$76,2)</f>
        <v>1312</v>
      </c>
      <c r="BB76" s="63" t="s">
        <v>1582</v>
      </c>
      <c r="BC76" s="63" t="s">
        <v>1590</v>
      </c>
    </row>
    <row r="77" spans="1:55" s="87" customFormat="1" ht="30.75" customHeight="1">
      <c r="A77" s="88"/>
      <c r="C77" s="96" t="s">
        <v>1558</v>
      </c>
      <c r="L77" s="433">
        <f>$BA$77</f>
        <v>1510.9200000000003</v>
      </c>
      <c r="M77" s="434"/>
      <c r="N77" s="434"/>
      <c r="O77" s="435" t="s">
        <v>1576</v>
      </c>
      <c r="P77" s="434"/>
      <c r="R77" s="88"/>
      <c r="S77" s="91"/>
      <c r="V77" s="92">
        <f>SUM($V$78:$V$81)</f>
        <v>1510.9200000000003</v>
      </c>
      <c r="W77" s="92">
        <f>SUM($W$78:$W$81)</f>
        <v>0</v>
      </c>
      <c r="Y77" s="93">
        <f>SUM($Y$78:$Y$81)</f>
        <v>0</v>
      </c>
      <c r="AA77" s="93">
        <f>SUM($AA$78:$AA$81)</f>
        <v>2.2919999999999999E-2</v>
      </c>
      <c r="AC77" s="94">
        <f>SUM($AC$78:$AC$81)</f>
        <v>3.8400000000000004E-2</v>
      </c>
      <c r="AH77" s="90" t="s">
        <v>1536</v>
      </c>
      <c r="AJ77" s="90" t="s">
        <v>1530</v>
      </c>
      <c r="AK77" s="90" t="s">
        <v>1501</v>
      </c>
      <c r="AO77" s="90" t="s">
        <v>1577</v>
      </c>
      <c r="BA77" s="95">
        <f>SUM($BA$78:$BA$81)</f>
        <v>1510.9200000000003</v>
      </c>
    </row>
    <row r="78" spans="1:55" s="3" customFormat="1" ht="27" customHeight="1">
      <c r="A78" s="16"/>
      <c r="B78" s="100" t="s">
        <v>1591</v>
      </c>
      <c r="C78" s="100" t="s">
        <v>1578</v>
      </c>
      <c r="D78" s="98" t="s">
        <v>237</v>
      </c>
      <c r="E78" s="431" t="s">
        <v>238</v>
      </c>
      <c r="F78" s="432"/>
      <c r="G78" s="432"/>
      <c r="H78" s="432"/>
      <c r="I78" s="100" t="s">
        <v>1648</v>
      </c>
      <c r="J78" s="101">
        <v>12</v>
      </c>
      <c r="K78" s="424">
        <v>14.76</v>
      </c>
      <c r="L78" s="425"/>
      <c r="M78" s="425"/>
      <c r="N78" s="426"/>
      <c r="O78" s="383">
        <f>ROUND($U$78*$J$78,2)</f>
        <v>177.12</v>
      </c>
      <c r="P78" s="432"/>
      <c r="Q78" s="99" t="s">
        <v>1595</v>
      </c>
      <c r="R78" s="16"/>
      <c r="S78" s="103"/>
      <c r="T78" s="104" t="s">
        <v>1515</v>
      </c>
      <c r="U78" s="68">
        <f>$K$78+$L$78</f>
        <v>14.76</v>
      </c>
      <c r="V78" s="68">
        <f>ROUND($K$78*$J$78,2)</f>
        <v>177.12</v>
      </c>
      <c r="W78" s="68">
        <f>ROUND($L$78*$J$78,2)</f>
        <v>0</v>
      </c>
      <c r="Z78" s="105">
        <v>2.0000000000000002E-5</v>
      </c>
      <c r="AA78" s="105">
        <f>$Z$78*$J$78</f>
        <v>2.4000000000000003E-4</v>
      </c>
      <c r="AB78" s="105">
        <v>3.2000000000000002E-3</v>
      </c>
      <c r="AC78" s="106">
        <f>$AB$78*$J$78</f>
        <v>3.8400000000000004E-2</v>
      </c>
      <c r="AH78" s="63" t="s">
        <v>1582</v>
      </c>
      <c r="AJ78" s="63" t="s">
        <v>1578</v>
      </c>
      <c r="AK78" s="63" t="s">
        <v>1536</v>
      </c>
      <c r="AO78" s="63" t="s">
        <v>1577</v>
      </c>
      <c r="AU78" s="107">
        <f>IF($T$78="základní",$O$78,0)</f>
        <v>177.12</v>
      </c>
      <c r="AV78" s="107">
        <f>IF($T$78="snížená",$O$78,0)</f>
        <v>0</v>
      </c>
      <c r="AW78" s="107">
        <f>IF($T$78="zákl. přenesená",$O$78,0)</f>
        <v>0</v>
      </c>
      <c r="AX78" s="107">
        <f>IF($T$78="sníž. přenesená",$O$78,0)</f>
        <v>0</v>
      </c>
      <c r="AY78" s="107">
        <f>IF($T$78="nulová",$O$78,0)</f>
        <v>0</v>
      </c>
      <c r="AZ78" s="63" t="s">
        <v>1501</v>
      </c>
      <c r="BA78" s="107">
        <f>ROUND($U$78*$J$78,2)</f>
        <v>177.12</v>
      </c>
      <c r="BB78" s="63" t="s">
        <v>1582</v>
      </c>
      <c r="BC78" s="63" t="s">
        <v>239</v>
      </c>
    </row>
    <row r="79" spans="1:55" s="3" customFormat="1" ht="27" customHeight="1">
      <c r="A79" s="16"/>
      <c r="B79" s="100" t="s">
        <v>1597</v>
      </c>
      <c r="C79" s="100" t="s">
        <v>1578</v>
      </c>
      <c r="D79" s="98" t="s">
        <v>1796</v>
      </c>
      <c r="E79" s="431" t="s">
        <v>1797</v>
      </c>
      <c r="F79" s="432"/>
      <c r="G79" s="432"/>
      <c r="H79" s="432"/>
      <c r="I79" s="100" t="s">
        <v>1648</v>
      </c>
      <c r="J79" s="101">
        <v>12</v>
      </c>
      <c r="K79" s="424">
        <v>101.67999999999999</v>
      </c>
      <c r="L79" s="425"/>
      <c r="M79" s="425"/>
      <c r="N79" s="426"/>
      <c r="O79" s="383">
        <f>ROUND($U$79*$J$79,2)</f>
        <v>1220.1600000000001</v>
      </c>
      <c r="P79" s="432"/>
      <c r="Q79" s="99" t="s">
        <v>1595</v>
      </c>
      <c r="R79" s="16"/>
      <c r="S79" s="103"/>
      <c r="T79" s="104" t="s">
        <v>1515</v>
      </c>
      <c r="U79" s="68">
        <f>$K$79+$L$79</f>
        <v>101.67999999999999</v>
      </c>
      <c r="V79" s="68">
        <f>ROUND($K$79*$J$79,2)</f>
        <v>1220.1600000000001</v>
      </c>
      <c r="W79" s="68">
        <f>ROUND($L$79*$J$79,2)</f>
        <v>0</v>
      </c>
      <c r="Z79" s="105">
        <v>1.89E-3</v>
      </c>
      <c r="AA79" s="105">
        <f>$Z$79*$J$79</f>
        <v>2.2679999999999999E-2</v>
      </c>
      <c r="AB79" s="105">
        <v>0</v>
      </c>
      <c r="AC79" s="106">
        <f>$AB$79*$J$79</f>
        <v>0</v>
      </c>
      <c r="AH79" s="63" t="s">
        <v>1582</v>
      </c>
      <c r="AJ79" s="63" t="s">
        <v>1578</v>
      </c>
      <c r="AK79" s="63" t="s">
        <v>1536</v>
      </c>
      <c r="AO79" s="63" t="s">
        <v>1577</v>
      </c>
      <c r="AU79" s="107">
        <f>IF($T$79="základní",$O$79,0)</f>
        <v>1220.1600000000001</v>
      </c>
      <c r="AV79" s="107">
        <f>IF($T$79="snížená",$O$79,0)</f>
        <v>0</v>
      </c>
      <c r="AW79" s="107">
        <f>IF($T$79="zákl. přenesená",$O$79,0)</f>
        <v>0</v>
      </c>
      <c r="AX79" s="107">
        <f>IF($T$79="sníž. přenesená",$O$79,0)</f>
        <v>0</v>
      </c>
      <c r="AY79" s="107">
        <f>IF($T$79="nulová",$O$79,0)</f>
        <v>0</v>
      </c>
      <c r="AZ79" s="63" t="s">
        <v>1501</v>
      </c>
      <c r="BA79" s="107">
        <f>ROUND($U$79*$J$79,2)</f>
        <v>1220.1600000000001</v>
      </c>
      <c r="BB79" s="63" t="s">
        <v>1582</v>
      </c>
      <c r="BC79" s="63" t="s">
        <v>240</v>
      </c>
    </row>
    <row r="80" spans="1:55" s="3" customFormat="1" ht="27" customHeight="1">
      <c r="A80" s="16"/>
      <c r="B80" s="100" t="s">
        <v>1601</v>
      </c>
      <c r="C80" s="100" t="s">
        <v>1578</v>
      </c>
      <c r="D80" s="98" t="s">
        <v>1862</v>
      </c>
      <c r="E80" s="431" t="s">
        <v>1863</v>
      </c>
      <c r="F80" s="432"/>
      <c r="G80" s="432"/>
      <c r="H80" s="432"/>
      <c r="I80" s="100" t="s">
        <v>1648</v>
      </c>
      <c r="J80" s="101">
        <v>12</v>
      </c>
      <c r="K80" s="424">
        <v>8.1999999999999993</v>
      </c>
      <c r="L80" s="425"/>
      <c r="M80" s="425"/>
      <c r="N80" s="426"/>
      <c r="O80" s="383">
        <f>ROUND($U$80*$J$80,2)</f>
        <v>98.4</v>
      </c>
      <c r="P80" s="432"/>
      <c r="Q80" s="99" t="s">
        <v>1595</v>
      </c>
      <c r="R80" s="16"/>
      <c r="S80" s="103"/>
      <c r="T80" s="104" t="s">
        <v>1515</v>
      </c>
      <c r="U80" s="68">
        <f>$K$80+$L$80</f>
        <v>8.1999999999999993</v>
      </c>
      <c r="V80" s="68">
        <f>ROUND($K$80*$J$80,2)</f>
        <v>98.4</v>
      </c>
      <c r="W80" s="68">
        <f>ROUND($L$80*$J$80,2)</f>
        <v>0</v>
      </c>
      <c r="Z80" s="105">
        <v>0</v>
      </c>
      <c r="AA80" s="105">
        <f>$Z$80*$J$80</f>
        <v>0</v>
      </c>
      <c r="AB80" s="105">
        <v>0</v>
      </c>
      <c r="AC80" s="106">
        <f>$AB$80*$J$80</f>
        <v>0</v>
      </c>
      <c r="AH80" s="63" t="s">
        <v>1582</v>
      </c>
      <c r="AJ80" s="63" t="s">
        <v>1578</v>
      </c>
      <c r="AK80" s="63" t="s">
        <v>1536</v>
      </c>
      <c r="AO80" s="63" t="s">
        <v>1577</v>
      </c>
      <c r="AU80" s="107">
        <f>IF($T$80="základní",$O$80,0)</f>
        <v>98.4</v>
      </c>
      <c r="AV80" s="107">
        <f>IF($T$80="snížená",$O$80,0)</f>
        <v>0</v>
      </c>
      <c r="AW80" s="107">
        <f>IF($T$80="zákl. přenesená",$O$80,0)</f>
        <v>0</v>
      </c>
      <c r="AX80" s="107">
        <f>IF($T$80="sníž. přenesená",$O$80,0)</f>
        <v>0</v>
      </c>
      <c r="AY80" s="107">
        <f>IF($T$80="nulová",$O$80,0)</f>
        <v>0</v>
      </c>
      <c r="AZ80" s="63" t="s">
        <v>1501</v>
      </c>
      <c r="BA80" s="107">
        <f>ROUND($U$80*$J$80,2)</f>
        <v>98.4</v>
      </c>
      <c r="BB80" s="63" t="s">
        <v>1582</v>
      </c>
      <c r="BC80" s="63" t="s">
        <v>241</v>
      </c>
    </row>
    <row r="81" spans="1:55" s="3" customFormat="1" ht="27" customHeight="1">
      <c r="A81" s="16"/>
      <c r="B81" s="100" t="s">
        <v>1605</v>
      </c>
      <c r="C81" s="100" t="s">
        <v>1578</v>
      </c>
      <c r="D81" s="98" t="s">
        <v>1878</v>
      </c>
      <c r="E81" s="431" t="s">
        <v>1879</v>
      </c>
      <c r="F81" s="432"/>
      <c r="G81" s="432"/>
      <c r="H81" s="432"/>
      <c r="I81" s="100" t="s">
        <v>1618</v>
      </c>
      <c r="J81" s="101">
        <v>2.3E-2</v>
      </c>
      <c r="K81" s="424">
        <v>662.56</v>
      </c>
      <c r="L81" s="425"/>
      <c r="M81" s="425"/>
      <c r="N81" s="426"/>
      <c r="O81" s="383">
        <f>ROUND($U$81*$J$81,2)</f>
        <v>15.24</v>
      </c>
      <c r="P81" s="432"/>
      <c r="Q81" s="99" t="s">
        <v>1595</v>
      </c>
      <c r="R81" s="16"/>
      <c r="S81" s="103"/>
      <c r="T81" s="104" t="s">
        <v>1515</v>
      </c>
      <c r="U81" s="68">
        <f>$K$81+$L$81</f>
        <v>662.56</v>
      </c>
      <c r="V81" s="68">
        <f>ROUND($K$81*$J$81,2)</f>
        <v>15.24</v>
      </c>
      <c r="W81" s="68">
        <f>ROUND($L$81*$J$81,2)</f>
        <v>0</v>
      </c>
      <c r="Z81" s="105">
        <v>0</v>
      </c>
      <c r="AA81" s="105">
        <f>$Z$81*$J$81</f>
        <v>0</v>
      </c>
      <c r="AB81" s="105">
        <v>0</v>
      </c>
      <c r="AC81" s="106">
        <f>$AB$81*$J$81</f>
        <v>0</v>
      </c>
      <c r="AH81" s="63" t="s">
        <v>1582</v>
      </c>
      <c r="AJ81" s="63" t="s">
        <v>1578</v>
      </c>
      <c r="AK81" s="63" t="s">
        <v>1536</v>
      </c>
      <c r="AO81" s="63" t="s">
        <v>1577</v>
      </c>
      <c r="AU81" s="107">
        <f>IF($T$81="základní",$O$81,0)</f>
        <v>15.24</v>
      </c>
      <c r="AV81" s="107">
        <f>IF($T$81="snížená",$O$81,0)</f>
        <v>0</v>
      </c>
      <c r="AW81" s="107">
        <f>IF($T$81="zákl. přenesená",$O$81,0)</f>
        <v>0</v>
      </c>
      <c r="AX81" s="107">
        <f>IF($T$81="sníž. přenesená",$O$81,0)</f>
        <v>0</v>
      </c>
      <c r="AY81" s="107">
        <f>IF($T$81="nulová",$O$81,0)</f>
        <v>0</v>
      </c>
      <c r="AZ81" s="63" t="s">
        <v>1501</v>
      </c>
      <c r="BA81" s="107">
        <f>ROUND($U$81*$J$81,2)</f>
        <v>15.24</v>
      </c>
      <c r="BB81" s="63" t="s">
        <v>1582</v>
      </c>
      <c r="BC81" s="63" t="s">
        <v>242</v>
      </c>
    </row>
    <row r="82" spans="1:55" s="87" customFormat="1" ht="30.75" customHeight="1">
      <c r="A82" s="88"/>
      <c r="C82" s="96" t="s">
        <v>1559</v>
      </c>
      <c r="L82" s="433">
        <f>$BA$82</f>
        <v>104339.97</v>
      </c>
      <c r="M82" s="434"/>
      <c r="N82" s="434"/>
      <c r="O82" s="435" t="s">
        <v>1576</v>
      </c>
      <c r="P82" s="434"/>
      <c r="R82" s="88"/>
      <c r="S82" s="91"/>
      <c r="V82" s="92">
        <f>SUM($V$83:$V$105)</f>
        <v>104339.97</v>
      </c>
      <c r="W82" s="92">
        <f>SUM($W$83:$W$105)</f>
        <v>0</v>
      </c>
      <c r="Y82" s="93">
        <f>SUM($Y$83:$Y$105)</f>
        <v>0</v>
      </c>
      <c r="AA82" s="93">
        <f>SUM($AA$83:$AA$105)</f>
        <v>0.29608999999999996</v>
      </c>
      <c r="AC82" s="94">
        <f>SUM($AC$83:$AC$105)</f>
        <v>0.19689999999999999</v>
      </c>
      <c r="AH82" s="90" t="s">
        <v>1536</v>
      </c>
      <c r="AJ82" s="90" t="s">
        <v>1530</v>
      </c>
      <c r="AK82" s="90" t="s">
        <v>1501</v>
      </c>
      <c r="AO82" s="90" t="s">
        <v>1577</v>
      </c>
      <c r="BA82" s="95">
        <f>SUM($BA$83:$BA$105)</f>
        <v>104339.97</v>
      </c>
    </row>
    <row r="83" spans="1:55" s="3" customFormat="1" ht="27" customHeight="1">
      <c r="A83" s="16"/>
      <c r="B83" s="100" t="s">
        <v>1609</v>
      </c>
      <c r="C83" s="100" t="s">
        <v>1578</v>
      </c>
      <c r="D83" s="98" t="s">
        <v>243</v>
      </c>
      <c r="E83" s="431" t="s">
        <v>244</v>
      </c>
      <c r="F83" s="432"/>
      <c r="G83" s="432"/>
      <c r="H83" s="432"/>
      <c r="I83" s="100" t="s">
        <v>1594</v>
      </c>
      <c r="J83" s="101">
        <v>20</v>
      </c>
      <c r="K83" s="424">
        <v>18.04</v>
      </c>
      <c r="L83" s="425"/>
      <c r="M83" s="425"/>
      <c r="N83" s="426"/>
      <c r="O83" s="383">
        <f>ROUND($U$83*$J$83,2)</f>
        <v>360.8</v>
      </c>
      <c r="P83" s="432"/>
      <c r="Q83" s="99" t="s">
        <v>1595</v>
      </c>
      <c r="R83" s="16"/>
      <c r="S83" s="103"/>
      <c r="T83" s="104" t="s">
        <v>1515</v>
      </c>
      <c r="U83" s="68">
        <f>$K$83+$L$83</f>
        <v>18.04</v>
      </c>
      <c r="V83" s="68">
        <f>ROUND($K$83*$J$83,2)</f>
        <v>360.8</v>
      </c>
      <c r="W83" s="68">
        <f>ROUND($L$83*$J$83,2)</f>
        <v>0</v>
      </c>
      <c r="Z83" s="105">
        <v>4.0000000000000003E-5</v>
      </c>
      <c r="AA83" s="105">
        <f>$Z$83*$J$83</f>
        <v>8.0000000000000004E-4</v>
      </c>
      <c r="AB83" s="105">
        <v>4.4999999999999999E-4</v>
      </c>
      <c r="AC83" s="106">
        <f>$AB$83*$J$83</f>
        <v>8.9999999999999993E-3</v>
      </c>
      <c r="AH83" s="63" t="s">
        <v>1582</v>
      </c>
      <c r="AJ83" s="63" t="s">
        <v>1578</v>
      </c>
      <c r="AK83" s="63" t="s">
        <v>1536</v>
      </c>
      <c r="AO83" s="63" t="s">
        <v>1577</v>
      </c>
      <c r="AU83" s="107">
        <f>IF($T$83="základní",$O$83,0)</f>
        <v>360.8</v>
      </c>
      <c r="AV83" s="107">
        <f>IF($T$83="snížená",$O$83,0)</f>
        <v>0</v>
      </c>
      <c r="AW83" s="107">
        <f>IF($T$83="zákl. přenesená",$O$83,0)</f>
        <v>0</v>
      </c>
      <c r="AX83" s="107">
        <f>IF($T$83="sníž. přenesená",$O$83,0)</f>
        <v>0</v>
      </c>
      <c r="AY83" s="107">
        <f>IF($T$83="nulová",$O$83,0)</f>
        <v>0</v>
      </c>
      <c r="AZ83" s="63" t="s">
        <v>1501</v>
      </c>
      <c r="BA83" s="107">
        <f>ROUND($U$83*$J$83,2)</f>
        <v>360.8</v>
      </c>
      <c r="BB83" s="63" t="s">
        <v>1582</v>
      </c>
      <c r="BC83" s="63" t="s">
        <v>245</v>
      </c>
    </row>
    <row r="84" spans="1:55" s="3" customFormat="1" ht="27" customHeight="1">
      <c r="A84" s="16"/>
      <c r="B84" s="100" t="s">
        <v>1613</v>
      </c>
      <c r="C84" s="100" t="s">
        <v>1578</v>
      </c>
      <c r="D84" s="98" t="s">
        <v>1598</v>
      </c>
      <c r="E84" s="431" t="s">
        <v>1599</v>
      </c>
      <c r="F84" s="432"/>
      <c r="G84" s="432"/>
      <c r="H84" s="432"/>
      <c r="I84" s="100" t="s">
        <v>1594</v>
      </c>
      <c r="J84" s="101">
        <v>68</v>
      </c>
      <c r="K84" s="424">
        <v>51.66</v>
      </c>
      <c r="L84" s="425"/>
      <c r="M84" s="425"/>
      <c r="N84" s="426"/>
      <c r="O84" s="383">
        <f>ROUND($U$84*$J$84,2)</f>
        <v>3512.88</v>
      </c>
      <c r="P84" s="432"/>
      <c r="Q84" s="99" t="s">
        <v>1595</v>
      </c>
      <c r="R84" s="16"/>
      <c r="S84" s="103"/>
      <c r="T84" s="104" t="s">
        <v>1515</v>
      </c>
      <c r="U84" s="68">
        <f>$K$84+$L$84</f>
        <v>51.66</v>
      </c>
      <c r="V84" s="68">
        <f>ROUND($K$84*$J$84,2)</f>
        <v>3512.88</v>
      </c>
      <c r="W84" s="68">
        <f>ROUND($L$84*$J$84,2)</f>
        <v>0</v>
      </c>
      <c r="Z84" s="105">
        <v>9.0000000000000006E-5</v>
      </c>
      <c r="AA84" s="105">
        <f>$Z$84*$J$84</f>
        <v>6.1200000000000004E-3</v>
      </c>
      <c r="AB84" s="105">
        <v>4.4999999999999999E-4</v>
      </c>
      <c r="AC84" s="106">
        <f>$AB$84*$J$84</f>
        <v>3.0599999999999999E-2</v>
      </c>
      <c r="AH84" s="63" t="s">
        <v>1582</v>
      </c>
      <c r="AJ84" s="63" t="s">
        <v>1578</v>
      </c>
      <c r="AK84" s="63" t="s">
        <v>1536</v>
      </c>
      <c r="AO84" s="63" t="s">
        <v>1577</v>
      </c>
      <c r="AU84" s="107">
        <f>IF($T$84="základní",$O$84,0)</f>
        <v>3512.88</v>
      </c>
      <c r="AV84" s="107">
        <f>IF($T$84="snížená",$O$84,0)</f>
        <v>0</v>
      </c>
      <c r="AW84" s="107">
        <f>IF($T$84="zákl. přenesená",$O$84,0)</f>
        <v>0</v>
      </c>
      <c r="AX84" s="107">
        <f>IF($T$84="sníž. přenesená",$O$84,0)</f>
        <v>0</v>
      </c>
      <c r="AY84" s="107">
        <f>IF($T$84="nulová",$O$84,0)</f>
        <v>0</v>
      </c>
      <c r="AZ84" s="63" t="s">
        <v>1501</v>
      </c>
      <c r="BA84" s="107">
        <f>ROUND($U$84*$J$84,2)</f>
        <v>3512.88</v>
      </c>
      <c r="BB84" s="63" t="s">
        <v>1582</v>
      </c>
      <c r="BC84" s="63" t="s">
        <v>1600</v>
      </c>
    </row>
    <row r="85" spans="1:55" s="3" customFormat="1" ht="27" customHeight="1">
      <c r="A85" s="16"/>
      <c r="B85" s="100" t="s">
        <v>1505</v>
      </c>
      <c r="C85" s="100" t="s">
        <v>1578</v>
      </c>
      <c r="D85" s="98" t="s">
        <v>226</v>
      </c>
      <c r="E85" s="431" t="s">
        <v>227</v>
      </c>
      <c r="F85" s="432"/>
      <c r="G85" s="432"/>
      <c r="H85" s="432"/>
      <c r="I85" s="100" t="s">
        <v>1594</v>
      </c>
      <c r="J85" s="101">
        <v>86</v>
      </c>
      <c r="K85" s="424">
        <v>72.16</v>
      </c>
      <c r="L85" s="425"/>
      <c r="M85" s="425"/>
      <c r="N85" s="426"/>
      <c r="O85" s="383">
        <f>ROUND($U$85*$J$85,2)</f>
        <v>6205.76</v>
      </c>
      <c r="P85" s="432"/>
      <c r="Q85" s="99" t="s">
        <v>1595</v>
      </c>
      <c r="R85" s="16"/>
      <c r="S85" s="103"/>
      <c r="T85" s="104" t="s">
        <v>1515</v>
      </c>
      <c r="U85" s="68">
        <f>$K$85+$L$85</f>
        <v>72.16</v>
      </c>
      <c r="V85" s="68">
        <f>ROUND($K$85*$J$85,2)</f>
        <v>6205.76</v>
      </c>
      <c r="W85" s="68">
        <f>ROUND($L$85*$J$85,2)</f>
        <v>0</v>
      </c>
      <c r="Z85" s="105">
        <v>1.2999999999999999E-4</v>
      </c>
      <c r="AA85" s="105">
        <f>$Z$85*$J$85</f>
        <v>1.1179999999999999E-2</v>
      </c>
      <c r="AB85" s="105">
        <v>1.1000000000000001E-3</v>
      </c>
      <c r="AC85" s="106">
        <f>$AB$85*$J$85</f>
        <v>9.4600000000000004E-2</v>
      </c>
      <c r="AH85" s="63" t="s">
        <v>1582</v>
      </c>
      <c r="AJ85" s="63" t="s">
        <v>1578</v>
      </c>
      <c r="AK85" s="63" t="s">
        <v>1536</v>
      </c>
      <c r="AO85" s="63" t="s">
        <v>1577</v>
      </c>
      <c r="AU85" s="107">
        <f>IF($T$85="základní",$O$85,0)</f>
        <v>6205.76</v>
      </c>
      <c r="AV85" s="107">
        <f>IF($T$85="snížená",$O$85,0)</f>
        <v>0</v>
      </c>
      <c r="AW85" s="107">
        <f>IF($T$85="zákl. přenesená",$O$85,0)</f>
        <v>0</v>
      </c>
      <c r="AX85" s="107">
        <f>IF($T$85="sníž. přenesená",$O$85,0)</f>
        <v>0</v>
      </c>
      <c r="AY85" s="107">
        <f>IF($T$85="nulová",$O$85,0)</f>
        <v>0</v>
      </c>
      <c r="AZ85" s="63" t="s">
        <v>1501</v>
      </c>
      <c r="BA85" s="107">
        <f>ROUND($U$85*$J$85,2)</f>
        <v>6205.76</v>
      </c>
      <c r="BB85" s="63" t="s">
        <v>1582</v>
      </c>
      <c r="BC85" s="63" t="s">
        <v>228</v>
      </c>
    </row>
    <row r="86" spans="1:55" s="3" customFormat="1" ht="27" customHeight="1">
      <c r="A86" s="16"/>
      <c r="B86" s="100" t="s">
        <v>1776</v>
      </c>
      <c r="C86" s="100" t="s">
        <v>1578</v>
      </c>
      <c r="D86" s="98" t="s">
        <v>246</v>
      </c>
      <c r="E86" s="431" t="s">
        <v>247</v>
      </c>
      <c r="F86" s="432"/>
      <c r="G86" s="432"/>
      <c r="H86" s="432"/>
      <c r="I86" s="100" t="s">
        <v>1594</v>
      </c>
      <c r="J86" s="101">
        <v>11</v>
      </c>
      <c r="K86" s="424">
        <v>97.58</v>
      </c>
      <c r="L86" s="425"/>
      <c r="M86" s="425"/>
      <c r="N86" s="426"/>
      <c r="O86" s="383">
        <f>ROUND($U$86*$J$86,2)</f>
        <v>1073.3800000000001</v>
      </c>
      <c r="P86" s="432"/>
      <c r="Q86" s="99" t="s">
        <v>1595</v>
      </c>
      <c r="R86" s="16"/>
      <c r="S86" s="103"/>
      <c r="T86" s="104" t="s">
        <v>1515</v>
      </c>
      <c r="U86" s="68">
        <f>$K$86+$L$86</f>
        <v>97.58</v>
      </c>
      <c r="V86" s="68">
        <f>ROUND($K$86*$J$86,2)</f>
        <v>1073.3800000000001</v>
      </c>
      <c r="W86" s="68">
        <f>ROUND($L$86*$J$86,2)</f>
        <v>0</v>
      </c>
      <c r="Z86" s="105">
        <v>1.7000000000000001E-4</v>
      </c>
      <c r="AA86" s="105">
        <f>$Z$86*$J$86</f>
        <v>1.8700000000000001E-3</v>
      </c>
      <c r="AB86" s="105">
        <v>2.2000000000000001E-3</v>
      </c>
      <c r="AC86" s="106">
        <f>$AB$86*$J$86</f>
        <v>2.4200000000000003E-2</v>
      </c>
      <c r="AH86" s="63" t="s">
        <v>1582</v>
      </c>
      <c r="AJ86" s="63" t="s">
        <v>1578</v>
      </c>
      <c r="AK86" s="63" t="s">
        <v>1536</v>
      </c>
      <c r="AO86" s="63" t="s">
        <v>1577</v>
      </c>
      <c r="AU86" s="107">
        <f>IF($T$86="základní",$O$86,0)</f>
        <v>1073.3800000000001</v>
      </c>
      <c r="AV86" s="107">
        <f>IF($T$86="snížená",$O$86,0)</f>
        <v>0</v>
      </c>
      <c r="AW86" s="107">
        <f>IF($T$86="zákl. přenesená",$O$86,0)</f>
        <v>0</v>
      </c>
      <c r="AX86" s="107">
        <f>IF($T$86="sníž. přenesená",$O$86,0)</f>
        <v>0</v>
      </c>
      <c r="AY86" s="107">
        <f>IF($T$86="nulová",$O$86,0)</f>
        <v>0</v>
      </c>
      <c r="AZ86" s="63" t="s">
        <v>1501</v>
      </c>
      <c r="BA86" s="107">
        <f>ROUND($U$86*$J$86,2)</f>
        <v>1073.3800000000001</v>
      </c>
      <c r="BB86" s="63" t="s">
        <v>1582</v>
      </c>
      <c r="BC86" s="63" t="s">
        <v>248</v>
      </c>
    </row>
    <row r="87" spans="1:55" s="3" customFormat="1" ht="27" customHeight="1">
      <c r="A87" s="16"/>
      <c r="B87" s="100" t="s">
        <v>1777</v>
      </c>
      <c r="C87" s="100" t="s">
        <v>1578</v>
      </c>
      <c r="D87" s="98" t="s">
        <v>249</v>
      </c>
      <c r="E87" s="431" t="s">
        <v>250</v>
      </c>
      <c r="F87" s="432"/>
      <c r="G87" s="432"/>
      <c r="H87" s="432"/>
      <c r="I87" s="100" t="s">
        <v>1594</v>
      </c>
      <c r="J87" s="101">
        <v>11</v>
      </c>
      <c r="K87" s="424">
        <v>117.25999999999999</v>
      </c>
      <c r="L87" s="425"/>
      <c r="M87" s="425"/>
      <c r="N87" s="426"/>
      <c r="O87" s="383">
        <f>ROUND($U$87*$J$87,2)</f>
        <v>1289.8599999999999</v>
      </c>
      <c r="P87" s="432"/>
      <c r="Q87" s="99" t="s">
        <v>1595</v>
      </c>
      <c r="R87" s="16"/>
      <c r="S87" s="103"/>
      <c r="T87" s="104" t="s">
        <v>1515</v>
      </c>
      <c r="U87" s="68">
        <f>$K$87+$L$87</f>
        <v>117.25999999999999</v>
      </c>
      <c r="V87" s="68">
        <f>ROUND($K$87*$J$87,2)</f>
        <v>1289.8599999999999</v>
      </c>
      <c r="W87" s="68">
        <f>ROUND($L$87*$J$87,2)</f>
        <v>0</v>
      </c>
      <c r="Z87" s="105">
        <v>2.1000000000000001E-4</v>
      </c>
      <c r="AA87" s="105">
        <f>$Z$87*$J$87</f>
        <v>2.31E-3</v>
      </c>
      <c r="AB87" s="105">
        <v>3.5000000000000001E-3</v>
      </c>
      <c r="AC87" s="106">
        <f>$AB$87*$J$87</f>
        <v>3.85E-2</v>
      </c>
      <c r="AH87" s="63" t="s">
        <v>1582</v>
      </c>
      <c r="AJ87" s="63" t="s">
        <v>1578</v>
      </c>
      <c r="AK87" s="63" t="s">
        <v>1536</v>
      </c>
      <c r="AO87" s="63" t="s">
        <v>1577</v>
      </c>
      <c r="AU87" s="107">
        <f>IF($T$87="základní",$O$87,0)</f>
        <v>1289.8599999999999</v>
      </c>
      <c r="AV87" s="107">
        <f>IF($T$87="snížená",$O$87,0)</f>
        <v>0</v>
      </c>
      <c r="AW87" s="107">
        <f>IF($T$87="zákl. přenesená",$O$87,0)</f>
        <v>0</v>
      </c>
      <c r="AX87" s="107">
        <f>IF($T$87="sníž. přenesená",$O$87,0)</f>
        <v>0</v>
      </c>
      <c r="AY87" s="107">
        <f>IF($T$87="nulová",$O$87,0)</f>
        <v>0</v>
      </c>
      <c r="AZ87" s="63" t="s">
        <v>1501</v>
      </c>
      <c r="BA87" s="107">
        <f>ROUND($U$87*$J$87,2)</f>
        <v>1289.8599999999999</v>
      </c>
      <c r="BB87" s="63" t="s">
        <v>1582</v>
      </c>
      <c r="BC87" s="63" t="s">
        <v>251</v>
      </c>
    </row>
    <row r="88" spans="1:55" s="3" customFormat="1" ht="27" customHeight="1">
      <c r="A88" s="16"/>
      <c r="B88" s="100" t="s">
        <v>1781</v>
      </c>
      <c r="C88" s="100" t="s">
        <v>1578</v>
      </c>
      <c r="D88" s="98" t="s">
        <v>1606</v>
      </c>
      <c r="E88" s="431" t="s">
        <v>1607</v>
      </c>
      <c r="F88" s="432"/>
      <c r="G88" s="432"/>
      <c r="H88" s="432"/>
      <c r="I88" s="100" t="s">
        <v>1594</v>
      </c>
      <c r="J88" s="101">
        <v>1</v>
      </c>
      <c r="K88" s="424">
        <v>225.5</v>
      </c>
      <c r="L88" s="425"/>
      <c r="M88" s="425"/>
      <c r="N88" s="426"/>
      <c r="O88" s="383">
        <f>ROUND($U$88*$J$88,2)</f>
        <v>225.5</v>
      </c>
      <c r="P88" s="432"/>
      <c r="Q88" s="99" t="s">
        <v>1595</v>
      </c>
      <c r="R88" s="16"/>
      <c r="S88" s="103"/>
      <c r="T88" s="104" t="s">
        <v>1515</v>
      </c>
      <c r="U88" s="68">
        <f>$K$88+$L$88</f>
        <v>225.5</v>
      </c>
      <c r="V88" s="68">
        <f>ROUND($K$88*$J$88,2)</f>
        <v>225.5</v>
      </c>
      <c r="W88" s="68">
        <f>ROUND($L$88*$J$88,2)</f>
        <v>0</v>
      </c>
      <c r="Z88" s="105">
        <v>4.8999999999999998E-4</v>
      </c>
      <c r="AA88" s="105">
        <f>$Z$88*$J$88</f>
        <v>4.8999999999999998E-4</v>
      </c>
      <c r="AB88" s="105">
        <v>0</v>
      </c>
      <c r="AC88" s="106">
        <f>$AB$88*$J$88</f>
        <v>0</v>
      </c>
      <c r="AH88" s="63" t="s">
        <v>1582</v>
      </c>
      <c r="AJ88" s="63" t="s">
        <v>1578</v>
      </c>
      <c r="AK88" s="63" t="s">
        <v>1536</v>
      </c>
      <c r="AO88" s="63" t="s">
        <v>1577</v>
      </c>
      <c r="AU88" s="107">
        <f>IF($T$88="základní",$O$88,0)</f>
        <v>225.5</v>
      </c>
      <c r="AV88" s="107">
        <f>IF($T$88="snížená",$O$88,0)</f>
        <v>0</v>
      </c>
      <c r="AW88" s="107">
        <f>IF($T$88="zákl. přenesená",$O$88,0)</f>
        <v>0</v>
      </c>
      <c r="AX88" s="107">
        <f>IF($T$88="sníž. přenesená",$O$88,0)</f>
        <v>0</v>
      </c>
      <c r="AY88" s="107">
        <f>IF($T$88="nulová",$O$88,0)</f>
        <v>0</v>
      </c>
      <c r="AZ88" s="63" t="s">
        <v>1501</v>
      </c>
      <c r="BA88" s="107">
        <f>ROUND($U$88*$J$88,2)</f>
        <v>225.5</v>
      </c>
      <c r="BB88" s="63" t="s">
        <v>1582</v>
      </c>
      <c r="BC88" s="63" t="s">
        <v>252</v>
      </c>
    </row>
    <row r="89" spans="1:55" s="3" customFormat="1" ht="27" customHeight="1">
      <c r="A89" s="16"/>
      <c r="B89" s="100" t="s">
        <v>1785</v>
      </c>
      <c r="C89" s="100" t="s">
        <v>1578</v>
      </c>
      <c r="D89" s="98" t="s">
        <v>253</v>
      </c>
      <c r="E89" s="431" t="s">
        <v>254</v>
      </c>
      <c r="F89" s="432"/>
      <c r="G89" s="432"/>
      <c r="H89" s="432"/>
      <c r="I89" s="100" t="s">
        <v>1594</v>
      </c>
      <c r="J89" s="101">
        <v>3</v>
      </c>
      <c r="K89" s="424">
        <v>324.71999999999997</v>
      </c>
      <c r="L89" s="425"/>
      <c r="M89" s="425"/>
      <c r="N89" s="426"/>
      <c r="O89" s="383">
        <f>ROUND($U$89*$J$89,2)</f>
        <v>974.16</v>
      </c>
      <c r="P89" s="432"/>
      <c r="Q89" s="99" t="s">
        <v>1595</v>
      </c>
      <c r="R89" s="16"/>
      <c r="S89" s="103"/>
      <c r="T89" s="104" t="s">
        <v>1515</v>
      </c>
      <c r="U89" s="68">
        <f>$K$89+$L$89</f>
        <v>324.71999999999997</v>
      </c>
      <c r="V89" s="68">
        <f>ROUND($K$89*$J$89,2)</f>
        <v>974.16</v>
      </c>
      <c r="W89" s="68">
        <f>ROUND($L$89*$J$89,2)</f>
        <v>0</v>
      </c>
      <c r="Z89" s="105">
        <v>7.6000000000000004E-4</v>
      </c>
      <c r="AA89" s="105">
        <f>$Z$89*$J$89</f>
        <v>2.2799999999999999E-3</v>
      </c>
      <c r="AB89" s="105">
        <v>0</v>
      </c>
      <c r="AC89" s="106">
        <f>$AB$89*$J$89</f>
        <v>0</v>
      </c>
      <c r="AH89" s="63" t="s">
        <v>1582</v>
      </c>
      <c r="AJ89" s="63" t="s">
        <v>1578</v>
      </c>
      <c r="AK89" s="63" t="s">
        <v>1536</v>
      </c>
      <c r="AO89" s="63" t="s">
        <v>1577</v>
      </c>
      <c r="AU89" s="107">
        <f>IF($T$89="základní",$O$89,0)</f>
        <v>974.16</v>
      </c>
      <c r="AV89" s="107">
        <f>IF($T$89="snížená",$O$89,0)</f>
        <v>0</v>
      </c>
      <c r="AW89" s="107">
        <f>IF($T$89="zákl. přenesená",$O$89,0)</f>
        <v>0</v>
      </c>
      <c r="AX89" s="107">
        <f>IF($T$89="sníž. přenesená",$O$89,0)</f>
        <v>0</v>
      </c>
      <c r="AY89" s="107">
        <f>IF($T$89="nulová",$O$89,0)</f>
        <v>0</v>
      </c>
      <c r="AZ89" s="63" t="s">
        <v>1501</v>
      </c>
      <c r="BA89" s="107">
        <f>ROUND($U$89*$J$89,2)</f>
        <v>974.16</v>
      </c>
      <c r="BB89" s="63" t="s">
        <v>1582</v>
      </c>
      <c r="BC89" s="63" t="s">
        <v>255</v>
      </c>
    </row>
    <row r="90" spans="1:55" s="3" customFormat="1" ht="27" customHeight="1">
      <c r="A90" s="16"/>
      <c r="B90" s="100" t="s">
        <v>1495</v>
      </c>
      <c r="C90" s="100" t="s">
        <v>1578</v>
      </c>
      <c r="D90" s="98" t="s">
        <v>229</v>
      </c>
      <c r="E90" s="431" t="s">
        <v>230</v>
      </c>
      <c r="F90" s="432"/>
      <c r="G90" s="432"/>
      <c r="H90" s="432"/>
      <c r="I90" s="100" t="s">
        <v>1594</v>
      </c>
      <c r="J90" s="101">
        <v>67</v>
      </c>
      <c r="K90" s="424">
        <v>220.57999999999998</v>
      </c>
      <c r="L90" s="425"/>
      <c r="M90" s="425"/>
      <c r="N90" s="426"/>
      <c r="O90" s="383">
        <f>ROUND($U$90*$J$90,2)</f>
        <v>14778.86</v>
      </c>
      <c r="P90" s="432"/>
      <c r="Q90" s="99" t="s">
        <v>1595</v>
      </c>
      <c r="R90" s="16"/>
      <c r="S90" s="103"/>
      <c r="T90" s="104" t="s">
        <v>1515</v>
      </c>
      <c r="U90" s="68">
        <f>$K$90+$L$90</f>
        <v>220.57999999999998</v>
      </c>
      <c r="V90" s="68">
        <f>ROUND($K$90*$J$90,2)</f>
        <v>14778.86</v>
      </c>
      <c r="W90" s="68">
        <f>ROUND($L$90*$J$90,2)</f>
        <v>0</v>
      </c>
      <c r="Z90" s="105">
        <v>3.8999999999999999E-4</v>
      </c>
      <c r="AA90" s="105">
        <f>$Z$90*$J$90</f>
        <v>2.613E-2</v>
      </c>
      <c r="AB90" s="105">
        <v>0</v>
      </c>
      <c r="AC90" s="106">
        <f>$AB$90*$J$90</f>
        <v>0</v>
      </c>
      <c r="AH90" s="63" t="s">
        <v>1582</v>
      </c>
      <c r="AJ90" s="63" t="s">
        <v>1578</v>
      </c>
      <c r="AK90" s="63" t="s">
        <v>1536</v>
      </c>
      <c r="AO90" s="63" t="s">
        <v>1577</v>
      </c>
      <c r="AU90" s="107">
        <f>IF($T$90="základní",$O$90,0)</f>
        <v>14778.86</v>
      </c>
      <c r="AV90" s="107">
        <f>IF($T$90="snížená",$O$90,0)</f>
        <v>0</v>
      </c>
      <c r="AW90" s="107">
        <f>IF($T$90="zákl. přenesená",$O$90,0)</f>
        <v>0</v>
      </c>
      <c r="AX90" s="107">
        <f>IF($T$90="sníž. přenesená",$O$90,0)</f>
        <v>0</v>
      </c>
      <c r="AY90" s="107">
        <f>IF($T$90="nulová",$O$90,0)</f>
        <v>0</v>
      </c>
      <c r="AZ90" s="63" t="s">
        <v>1501</v>
      </c>
      <c r="BA90" s="107">
        <f>ROUND($U$90*$J$90,2)</f>
        <v>14778.86</v>
      </c>
      <c r="BB90" s="63" t="s">
        <v>1582</v>
      </c>
      <c r="BC90" s="63" t="s">
        <v>231</v>
      </c>
    </row>
    <row r="91" spans="1:55" s="3" customFormat="1" ht="27" customHeight="1">
      <c r="A91" s="16"/>
      <c r="B91" s="100" t="s">
        <v>1582</v>
      </c>
      <c r="C91" s="100" t="s">
        <v>1578</v>
      </c>
      <c r="D91" s="98" t="s">
        <v>232</v>
      </c>
      <c r="E91" s="431" t="s">
        <v>233</v>
      </c>
      <c r="F91" s="432"/>
      <c r="G91" s="432"/>
      <c r="H91" s="432"/>
      <c r="I91" s="100" t="s">
        <v>1594</v>
      </c>
      <c r="J91" s="101">
        <v>81</v>
      </c>
      <c r="K91" s="424">
        <v>287.82</v>
      </c>
      <c r="L91" s="425"/>
      <c r="M91" s="425"/>
      <c r="N91" s="426"/>
      <c r="O91" s="383">
        <f>ROUND($U$91*$J$91,2)</f>
        <v>23313.42</v>
      </c>
      <c r="P91" s="432"/>
      <c r="Q91" s="99" t="s">
        <v>1595</v>
      </c>
      <c r="R91" s="16"/>
      <c r="S91" s="103"/>
      <c r="T91" s="104" t="s">
        <v>1515</v>
      </c>
      <c r="U91" s="68">
        <f>$K$91+$L$91</f>
        <v>287.82</v>
      </c>
      <c r="V91" s="68">
        <f>ROUND($K$91*$J$91,2)</f>
        <v>23313.42</v>
      </c>
      <c r="W91" s="68">
        <f>ROUND($L$91*$J$91,2)</f>
        <v>0</v>
      </c>
      <c r="Z91" s="105">
        <v>5.2999999999999998E-4</v>
      </c>
      <c r="AA91" s="105">
        <f>$Z$91*$J$91</f>
        <v>4.2929999999999996E-2</v>
      </c>
      <c r="AB91" s="105">
        <v>0</v>
      </c>
      <c r="AC91" s="106">
        <f>$AB$91*$J$91</f>
        <v>0</v>
      </c>
      <c r="AH91" s="63" t="s">
        <v>1582</v>
      </c>
      <c r="AJ91" s="63" t="s">
        <v>1578</v>
      </c>
      <c r="AK91" s="63" t="s">
        <v>1536</v>
      </c>
      <c r="AO91" s="63" t="s">
        <v>1577</v>
      </c>
      <c r="AU91" s="107">
        <f>IF($T$91="základní",$O$91,0)</f>
        <v>23313.42</v>
      </c>
      <c r="AV91" s="107">
        <f>IF($T$91="snížená",$O$91,0)</f>
        <v>0</v>
      </c>
      <c r="AW91" s="107">
        <f>IF($T$91="zákl. přenesená",$O$91,0)</f>
        <v>0</v>
      </c>
      <c r="AX91" s="107">
        <f>IF($T$91="sníž. přenesená",$O$91,0)</f>
        <v>0</v>
      </c>
      <c r="AY91" s="107">
        <f>IF($T$91="nulová",$O$91,0)</f>
        <v>0</v>
      </c>
      <c r="AZ91" s="63" t="s">
        <v>1501</v>
      </c>
      <c r="BA91" s="107">
        <f>ROUND($U$91*$J$91,2)</f>
        <v>23313.42</v>
      </c>
      <c r="BB91" s="63" t="s">
        <v>1582</v>
      </c>
      <c r="BC91" s="63" t="s">
        <v>234</v>
      </c>
    </row>
    <row r="92" spans="1:55" s="3" customFormat="1" ht="27" customHeight="1">
      <c r="A92" s="16"/>
      <c r="B92" s="100" t="s">
        <v>2115</v>
      </c>
      <c r="C92" s="100" t="s">
        <v>1578</v>
      </c>
      <c r="D92" s="98" t="s">
        <v>1610</v>
      </c>
      <c r="E92" s="431" t="s">
        <v>1611</v>
      </c>
      <c r="F92" s="432"/>
      <c r="G92" s="432"/>
      <c r="H92" s="432"/>
      <c r="I92" s="100" t="s">
        <v>1594</v>
      </c>
      <c r="J92" s="101">
        <v>134</v>
      </c>
      <c r="K92" s="424">
        <v>196.79999999999998</v>
      </c>
      <c r="L92" s="425"/>
      <c r="M92" s="425"/>
      <c r="N92" s="426"/>
      <c r="O92" s="383">
        <f>ROUND($U$92*$J$92,2)</f>
        <v>26371.200000000001</v>
      </c>
      <c r="P92" s="432"/>
      <c r="Q92" s="99" t="s">
        <v>1595</v>
      </c>
      <c r="R92" s="16"/>
      <c r="S92" s="103"/>
      <c r="T92" s="104" t="s">
        <v>1515</v>
      </c>
      <c r="U92" s="68">
        <f>$K$92+$L$92</f>
        <v>196.79999999999998</v>
      </c>
      <c r="V92" s="68">
        <f>ROUND($K$92*$J$92,2)</f>
        <v>26371.200000000001</v>
      </c>
      <c r="W92" s="68">
        <f>ROUND($L$92*$J$92,2)</f>
        <v>0</v>
      </c>
      <c r="Z92" s="105">
        <v>1.4999999999999999E-4</v>
      </c>
      <c r="AA92" s="105">
        <f>$Z$92*$J$92</f>
        <v>2.01E-2</v>
      </c>
      <c r="AB92" s="105">
        <v>0</v>
      </c>
      <c r="AC92" s="106">
        <f>$AB$92*$J$92</f>
        <v>0</v>
      </c>
      <c r="AH92" s="63" t="s">
        <v>1582</v>
      </c>
      <c r="AJ92" s="63" t="s">
        <v>1578</v>
      </c>
      <c r="AK92" s="63" t="s">
        <v>1536</v>
      </c>
      <c r="AO92" s="63" t="s">
        <v>1577</v>
      </c>
      <c r="AU92" s="107">
        <f>IF($T$92="základní",$O$92,0)</f>
        <v>26371.200000000001</v>
      </c>
      <c r="AV92" s="107">
        <f>IF($T$92="snížená",$O$92,0)</f>
        <v>0</v>
      </c>
      <c r="AW92" s="107">
        <f>IF($T$92="zákl. přenesená",$O$92,0)</f>
        <v>0</v>
      </c>
      <c r="AX92" s="107">
        <f>IF($T$92="sníž. přenesená",$O$92,0)</f>
        <v>0</v>
      </c>
      <c r="AY92" s="107">
        <f>IF($T$92="nulová",$O$92,0)</f>
        <v>0</v>
      </c>
      <c r="AZ92" s="63" t="s">
        <v>1501</v>
      </c>
      <c r="BA92" s="107">
        <f>ROUND($U$92*$J$92,2)</f>
        <v>26371.200000000001</v>
      </c>
      <c r="BB92" s="63" t="s">
        <v>1582</v>
      </c>
      <c r="BC92" s="63" t="s">
        <v>256</v>
      </c>
    </row>
    <row r="93" spans="1:55" s="3" customFormat="1" ht="27" customHeight="1">
      <c r="A93" s="16"/>
      <c r="B93" s="100" t="s">
        <v>2074</v>
      </c>
      <c r="C93" s="100" t="s">
        <v>1578</v>
      </c>
      <c r="D93" s="162" t="s">
        <v>497</v>
      </c>
      <c r="E93" s="431" t="s">
        <v>235</v>
      </c>
      <c r="F93" s="432"/>
      <c r="G93" s="432"/>
      <c r="H93" s="432"/>
      <c r="I93" s="100" t="s">
        <v>1594</v>
      </c>
      <c r="J93" s="101">
        <v>18</v>
      </c>
      <c r="K93" s="424">
        <v>205</v>
      </c>
      <c r="L93" s="425"/>
      <c r="M93" s="425"/>
      <c r="N93" s="426"/>
      <c r="O93" s="383">
        <f>ROUND($U$93*$J$93,2)</f>
        <v>3690</v>
      </c>
      <c r="P93" s="432"/>
      <c r="Q93" s="99"/>
      <c r="R93" s="16"/>
      <c r="S93" s="103"/>
      <c r="T93" s="104" t="s">
        <v>1515</v>
      </c>
      <c r="U93" s="68">
        <f>$K$93+$L$93</f>
        <v>205</v>
      </c>
      <c r="V93" s="68">
        <f>ROUND($K$93*$J$93,2)</f>
        <v>3690</v>
      </c>
      <c r="W93" s="68">
        <f>ROUND($L$93*$J$93,2)</f>
        <v>0</v>
      </c>
      <c r="Z93" s="105">
        <v>1.4999999999999999E-4</v>
      </c>
      <c r="AA93" s="105">
        <f>$Z$93*$J$93</f>
        <v>2.6999999999999997E-3</v>
      </c>
      <c r="AB93" s="105">
        <v>0</v>
      </c>
      <c r="AC93" s="106">
        <f>$AB$93*$J$93</f>
        <v>0</v>
      </c>
      <c r="AH93" s="63" t="s">
        <v>1582</v>
      </c>
      <c r="AJ93" s="63" t="s">
        <v>1578</v>
      </c>
      <c r="AK93" s="63" t="s">
        <v>1536</v>
      </c>
      <c r="AO93" s="63" t="s">
        <v>1577</v>
      </c>
      <c r="AU93" s="107">
        <f>IF($T$93="základní",$O$93,0)</f>
        <v>3690</v>
      </c>
      <c r="AV93" s="107">
        <f>IF($T$93="snížená",$O$93,0)</f>
        <v>0</v>
      </c>
      <c r="AW93" s="107">
        <f>IF($T$93="zákl. přenesená",$O$93,0)</f>
        <v>0</v>
      </c>
      <c r="AX93" s="107">
        <f>IF($T$93="sníž. přenesená",$O$93,0)</f>
        <v>0</v>
      </c>
      <c r="AY93" s="107">
        <f>IF($T$93="nulová",$O$93,0)</f>
        <v>0</v>
      </c>
      <c r="AZ93" s="63" t="s">
        <v>1501</v>
      </c>
      <c r="BA93" s="107">
        <f>ROUND($U$93*$J$93,2)</f>
        <v>3690</v>
      </c>
      <c r="BB93" s="63" t="s">
        <v>1582</v>
      </c>
      <c r="BC93" s="63" t="s">
        <v>236</v>
      </c>
    </row>
    <row r="94" spans="1:55" s="3" customFormat="1" ht="27" customHeight="1">
      <c r="A94" s="16"/>
      <c r="B94" s="100" t="s">
        <v>1803</v>
      </c>
      <c r="C94" s="100" t="s">
        <v>1578</v>
      </c>
      <c r="D94" s="98" t="s">
        <v>1898</v>
      </c>
      <c r="E94" s="431" t="s">
        <v>1899</v>
      </c>
      <c r="F94" s="432"/>
      <c r="G94" s="432"/>
      <c r="H94" s="432"/>
      <c r="I94" s="100" t="s">
        <v>1594</v>
      </c>
      <c r="J94" s="101">
        <v>24</v>
      </c>
      <c r="K94" s="424">
        <v>93.47999999999999</v>
      </c>
      <c r="L94" s="425"/>
      <c r="M94" s="425"/>
      <c r="N94" s="426"/>
      <c r="O94" s="383">
        <f>ROUND($U$94*$J$94,2)</f>
        <v>2243.52</v>
      </c>
      <c r="P94" s="432"/>
      <c r="Q94" s="99" t="s">
        <v>1595</v>
      </c>
      <c r="R94" s="16"/>
      <c r="S94" s="103"/>
      <c r="T94" s="104" t="s">
        <v>1515</v>
      </c>
      <c r="U94" s="68">
        <f>$K$94+$L$94</f>
        <v>93.47999999999999</v>
      </c>
      <c r="V94" s="68">
        <f>ROUND($K$94*$J$94,2)</f>
        <v>2243.52</v>
      </c>
      <c r="W94" s="68">
        <f>ROUND($L$94*$J$94,2)</f>
        <v>0</v>
      </c>
      <c r="Z94" s="105">
        <v>2.2000000000000001E-4</v>
      </c>
      <c r="AA94" s="105">
        <f>$Z$94*$J$94</f>
        <v>5.28E-3</v>
      </c>
      <c r="AB94" s="105">
        <v>0</v>
      </c>
      <c r="AC94" s="106">
        <f>$AB$94*$J$94</f>
        <v>0</v>
      </c>
      <c r="AH94" s="63" t="s">
        <v>1582</v>
      </c>
      <c r="AJ94" s="63" t="s">
        <v>1578</v>
      </c>
      <c r="AK94" s="63" t="s">
        <v>1536</v>
      </c>
      <c r="AO94" s="63" t="s">
        <v>1577</v>
      </c>
      <c r="AU94" s="107">
        <f>IF($T$94="základní",$O$94,0)</f>
        <v>2243.52</v>
      </c>
      <c r="AV94" s="107">
        <f>IF($T$94="snížená",$O$94,0)</f>
        <v>0</v>
      </c>
      <c r="AW94" s="107">
        <f>IF($T$94="zákl. přenesená",$O$94,0)</f>
        <v>0</v>
      </c>
      <c r="AX94" s="107">
        <f>IF($T$94="sníž. přenesená",$O$94,0)</f>
        <v>0</v>
      </c>
      <c r="AY94" s="107">
        <f>IF($T$94="nulová",$O$94,0)</f>
        <v>0</v>
      </c>
      <c r="AZ94" s="63" t="s">
        <v>1501</v>
      </c>
      <c r="BA94" s="107">
        <f>ROUND($U$94*$J$94,2)</f>
        <v>2243.52</v>
      </c>
      <c r="BB94" s="63" t="s">
        <v>1582</v>
      </c>
      <c r="BC94" s="63" t="s">
        <v>257</v>
      </c>
    </row>
    <row r="95" spans="1:55" s="3" customFormat="1" ht="27" customHeight="1">
      <c r="A95" s="16"/>
      <c r="B95" s="100" t="s">
        <v>2189</v>
      </c>
      <c r="C95" s="100" t="s">
        <v>1578</v>
      </c>
      <c r="D95" s="98" t="s">
        <v>258</v>
      </c>
      <c r="E95" s="431" t="s">
        <v>259</v>
      </c>
      <c r="F95" s="432"/>
      <c r="G95" s="432"/>
      <c r="H95" s="432"/>
      <c r="I95" s="100" t="s">
        <v>1594</v>
      </c>
      <c r="J95" s="101">
        <v>2</v>
      </c>
      <c r="K95" s="424">
        <v>121.36</v>
      </c>
      <c r="L95" s="425"/>
      <c r="M95" s="425"/>
      <c r="N95" s="426"/>
      <c r="O95" s="383">
        <f>ROUND($U$95*$J$95,2)</f>
        <v>242.72</v>
      </c>
      <c r="P95" s="432"/>
      <c r="Q95" s="99" t="s">
        <v>1595</v>
      </c>
      <c r="R95" s="16"/>
      <c r="S95" s="103"/>
      <c r="T95" s="104" t="s">
        <v>1515</v>
      </c>
      <c r="U95" s="68">
        <f>$K$95+$L$95</f>
        <v>121.36</v>
      </c>
      <c r="V95" s="68">
        <f>ROUND($K$95*$J$95,2)</f>
        <v>242.72</v>
      </c>
      <c r="W95" s="68">
        <f>ROUND($L$95*$J$95,2)</f>
        <v>0</v>
      </c>
      <c r="Z95" s="105">
        <v>3.4000000000000002E-4</v>
      </c>
      <c r="AA95" s="105">
        <f>$Z$95*$J$95</f>
        <v>6.8000000000000005E-4</v>
      </c>
      <c r="AB95" s="105">
        <v>0</v>
      </c>
      <c r="AC95" s="106">
        <f>$AB$95*$J$95</f>
        <v>0</v>
      </c>
      <c r="AH95" s="63" t="s">
        <v>1582</v>
      </c>
      <c r="AJ95" s="63" t="s">
        <v>1578</v>
      </c>
      <c r="AK95" s="63" t="s">
        <v>1536</v>
      </c>
      <c r="AO95" s="63" t="s">
        <v>1577</v>
      </c>
      <c r="AU95" s="107">
        <f>IF($T$95="základní",$O$95,0)</f>
        <v>242.72</v>
      </c>
      <c r="AV95" s="107">
        <f>IF($T$95="snížená",$O$95,0)</f>
        <v>0</v>
      </c>
      <c r="AW95" s="107">
        <f>IF($T$95="zákl. přenesená",$O$95,0)</f>
        <v>0</v>
      </c>
      <c r="AX95" s="107">
        <f>IF($T$95="sníž. přenesená",$O$95,0)</f>
        <v>0</v>
      </c>
      <c r="AY95" s="107">
        <f>IF($T$95="nulová",$O$95,0)</f>
        <v>0</v>
      </c>
      <c r="AZ95" s="63" t="s">
        <v>1501</v>
      </c>
      <c r="BA95" s="107">
        <f>ROUND($U$95*$J$95,2)</f>
        <v>242.72</v>
      </c>
      <c r="BB95" s="63" t="s">
        <v>1582</v>
      </c>
      <c r="BC95" s="63" t="s">
        <v>260</v>
      </c>
    </row>
    <row r="96" spans="1:55" s="3" customFormat="1" ht="27" customHeight="1">
      <c r="A96" s="16"/>
      <c r="B96" s="100" t="s">
        <v>1494</v>
      </c>
      <c r="C96" s="100" t="s">
        <v>1578</v>
      </c>
      <c r="D96" s="98" t="s">
        <v>1910</v>
      </c>
      <c r="E96" s="431" t="s">
        <v>1911</v>
      </c>
      <c r="F96" s="432"/>
      <c r="G96" s="432"/>
      <c r="H96" s="432"/>
      <c r="I96" s="100" t="s">
        <v>1594</v>
      </c>
      <c r="J96" s="101">
        <v>5</v>
      </c>
      <c r="K96" s="424">
        <v>273.06</v>
      </c>
      <c r="L96" s="425"/>
      <c r="M96" s="425"/>
      <c r="N96" s="426"/>
      <c r="O96" s="383">
        <f>ROUND($U$96*$J$96,2)</f>
        <v>1365.3</v>
      </c>
      <c r="P96" s="432"/>
      <c r="Q96" s="99" t="s">
        <v>1595</v>
      </c>
      <c r="R96" s="16"/>
      <c r="S96" s="103"/>
      <c r="T96" s="104" t="s">
        <v>1515</v>
      </c>
      <c r="U96" s="68">
        <f>$K$96+$L$96</f>
        <v>273.06</v>
      </c>
      <c r="V96" s="68">
        <f>ROUND($K$96*$J$96,2)</f>
        <v>1365.3</v>
      </c>
      <c r="W96" s="68">
        <f>ROUND($L$96*$J$96,2)</f>
        <v>0</v>
      </c>
      <c r="Z96" s="105">
        <v>6.9999999999999999E-4</v>
      </c>
      <c r="AA96" s="105">
        <f>$Z$96*$J$96</f>
        <v>3.5000000000000001E-3</v>
      </c>
      <c r="AB96" s="105">
        <v>0</v>
      </c>
      <c r="AC96" s="106">
        <f>$AB$96*$J$96</f>
        <v>0</v>
      </c>
      <c r="AH96" s="63" t="s">
        <v>1582</v>
      </c>
      <c r="AJ96" s="63" t="s">
        <v>1578</v>
      </c>
      <c r="AK96" s="63" t="s">
        <v>1536</v>
      </c>
      <c r="AO96" s="63" t="s">
        <v>1577</v>
      </c>
      <c r="AU96" s="107">
        <f>IF($T$96="základní",$O$96,0)</f>
        <v>1365.3</v>
      </c>
      <c r="AV96" s="107">
        <f>IF($T$96="snížená",$O$96,0)</f>
        <v>0</v>
      </c>
      <c r="AW96" s="107">
        <f>IF($T$96="zákl. přenesená",$O$96,0)</f>
        <v>0</v>
      </c>
      <c r="AX96" s="107">
        <f>IF($T$96="sníž. přenesená",$O$96,0)</f>
        <v>0</v>
      </c>
      <c r="AY96" s="107">
        <f>IF($T$96="nulová",$O$96,0)</f>
        <v>0</v>
      </c>
      <c r="AZ96" s="63" t="s">
        <v>1501</v>
      </c>
      <c r="BA96" s="107">
        <f>ROUND($U$96*$J$96,2)</f>
        <v>1365.3</v>
      </c>
      <c r="BB96" s="63" t="s">
        <v>1582</v>
      </c>
      <c r="BC96" s="63" t="s">
        <v>261</v>
      </c>
    </row>
    <row r="97" spans="1:55" s="3" customFormat="1" ht="27" customHeight="1">
      <c r="A97" s="16"/>
      <c r="B97" s="100" t="s">
        <v>1861</v>
      </c>
      <c r="C97" s="100" t="s">
        <v>1578</v>
      </c>
      <c r="D97" s="98" t="s">
        <v>262</v>
      </c>
      <c r="E97" s="431" t="s">
        <v>263</v>
      </c>
      <c r="F97" s="432"/>
      <c r="G97" s="432"/>
      <c r="H97" s="432"/>
      <c r="I97" s="100" t="s">
        <v>1594</v>
      </c>
      <c r="J97" s="101">
        <v>6</v>
      </c>
      <c r="K97" s="424">
        <v>404.26</v>
      </c>
      <c r="L97" s="425"/>
      <c r="M97" s="425"/>
      <c r="N97" s="426"/>
      <c r="O97" s="383">
        <f>ROUND($U$97*$J$97,2)</f>
        <v>2425.56</v>
      </c>
      <c r="P97" s="432"/>
      <c r="Q97" s="99" t="s">
        <v>1595</v>
      </c>
      <c r="R97" s="16"/>
      <c r="S97" s="103"/>
      <c r="T97" s="104" t="s">
        <v>1515</v>
      </c>
      <c r="U97" s="68">
        <f>$K$97+$L$97</f>
        <v>404.26</v>
      </c>
      <c r="V97" s="68">
        <f>ROUND($K$97*$J$97,2)</f>
        <v>2425.56</v>
      </c>
      <c r="W97" s="68">
        <f>ROUND($L$97*$J$97,2)</f>
        <v>0</v>
      </c>
      <c r="Z97" s="105">
        <v>1.07E-3</v>
      </c>
      <c r="AA97" s="105">
        <f>$Z$97*$J$97</f>
        <v>6.4200000000000004E-3</v>
      </c>
      <c r="AB97" s="105">
        <v>0</v>
      </c>
      <c r="AC97" s="106">
        <f>$AB$97*$J$97</f>
        <v>0</v>
      </c>
      <c r="AH97" s="63" t="s">
        <v>1582</v>
      </c>
      <c r="AJ97" s="63" t="s">
        <v>1578</v>
      </c>
      <c r="AK97" s="63" t="s">
        <v>1536</v>
      </c>
      <c r="AO97" s="63" t="s">
        <v>1577</v>
      </c>
      <c r="AU97" s="107">
        <f>IF($T$97="základní",$O$97,0)</f>
        <v>2425.56</v>
      </c>
      <c r="AV97" s="107">
        <f>IF($T$97="snížená",$O$97,0)</f>
        <v>0</v>
      </c>
      <c r="AW97" s="107">
        <f>IF($T$97="zákl. přenesená",$O$97,0)</f>
        <v>0</v>
      </c>
      <c r="AX97" s="107">
        <f>IF($T$97="sníž. přenesená",$O$97,0)</f>
        <v>0</v>
      </c>
      <c r="AY97" s="107">
        <f>IF($T$97="nulová",$O$97,0)</f>
        <v>0</v>
      </c>
      <c r="AZ97" s="63" t="s">
        <v>1501</v>
      </c>
      <c r="BA97" s="107">
        <f>ROUND($U$97*$J$97,2)</f>
        <v>2425.56</v>
      </c>
      <c r="BB97" s="63" t="s">
        <v>1582</v>
      </c>
      <c r="BC97" s="63" t="s">
        <v>264</v>
      </c>
    </row>
    <row r="98" spans="1:55" s="3" customFormat="1" ht="27" customHeight="1">
      <c r="A98" s="16"/>
      <c r="B98" s="100" t="s">
        <v>1877</v>
      </c>
      <c r="C98" s="100" t="s">
        <v>1578</v>
      </c>
      <c r="D98" s="98" t="s">
        <v>2067</v>
      </c>
      <c r="E98" s="431" t="s">
        <v>2068</v>
      </c>
      <c r="F98" s="432"/>
      <c r="G98" s="432"/>
      <c r="H98" s="432"/>
      <c r="I98" s="100" t="s">
        <v>1594</v>
      </c>
      <c r="J98" s="101">
        <v>11</v>
      </c>
      <c r="K98" s="424">
        <v>617.45999999999992</v>
      </c>
      <c r="L98" s="425"/>
      <c r="M98" s="425"/>
      <c r="N98" s="426"/>
      <c r="O98" s="383">
        <f>ROUND($U$98*$J$98,2)</f>
        <v>6792.06</v>
      </c>
      <c r="P98" s="432"/>
      <c r="Q98" s="99" t="s">
        <v>1595</v>
      </c>
      <c r="R98" s="16"/>
      <c r="S98" s="103"/>
      <c r="T98" s="104" t="s">
        <v>1515</v>
      </c>
      <c r="U98" s="68">
        <f>$K$98+$L$98</f>
        <v>617.45999999999992</v>
      </c>
      <c r="V98" s="68">
        <f>ROUND($K$98*$J$98,2)</f>
        <v>6792.06</v>
      </c>
      <c r="W98" s="68">
        <f>ROUND($L$98*$J$98,2)</f>
        <v>0</v>
      </c>
      <c r="Z98" s="105">
        <v>1.6800000000000001E-3</v>
      </c>
      <c r="AA98" s="105">
        <f>$Z$98*$J$98</f>
        <v>1.848E-2</v>
      </c>
      <c r="AB98" s="105">
        <v>0</v>
      </c>
      <c r="AC98" s="106">
        <f>$AB$98*$J$98</f>
        <v>0</v>
      </c>
      <c r="AH98" s="63" t="s">
        <v>1582</v>
      </c>
      <c r="AJ98" s="63" t="s">
        <v>1578</v>
      </c>
      <c r="AK98" s="63" t="s">
        <v>1536</v>
      </c>
      <c r="AO98" s="63" t="s">
        <v>1577</v>
      </c>
      <c r="AU98" s="107">
        <f>IF($T$98="základní",$O$98,0)</f>
        <v>6792.06</v>
      </c>
      <c r="AV98" s="107">
        <f>IF($T$98="snížená",$O$98,0)</f>
        <v>0</v>
      </c>
      <c r="AW98" s="107">
        <f>IF($T$98="zákl. přenesená",$O$98,0)</f>
        <v>0</v>
      </c>
      <c r="AX98" s="107">
        <f>IF($T$98="sníž. přenesená",$O$98,0)</f>
        <v>0</v>
      </c>
      <c r="AY98" s="107">
        <f>IF($T$98="nulová",$O$98,0)</f>
        <v>0</v>
      </c>
      <c r="AZ98" s="63" t="s">
        <v>1501</v>
      </c>
      <c r="BA98" s="107">
        <f>ROUND($U$98*$J$98,2)</f>
        <v>6792.06</v>
      </c>
      <c r="BB98" s="63" t="s">
        <v>1582</v>
      </c>
      <c r="BC98" s="63" t="s">
        <v>265</v>
      </c>
    </row>
    <row r="99" spans="1:55" s="3" customFormat="1" ht="15.75" customHeight="1">
      <c r="A99" s="16"/>
      <c r="B99" s="100" t="s">
        <v>1889</v>
      </c>
      <c r="C99" s="100" t="s">
        <v>1578</v>
      </c>
      <c r="D99" s="162" t="s">
        <v>502</v>
      </c>
      <c r="E99" s="431" t="s">
        <v>1614</v>
      </c>
      <c r="F99" s="432"/>
      <c r="G99" s="432"/>
      <c r="H99" s="432"/>
      <c r="I99" s="100" t="s">
        <v>1594</v>
      </c>
      <c r="J99" s="101">
        <v>152</v>
      </c>
      <c r="K99" s="424">
        <v>53.3</v>
      </c>
      <c r="L99" s="425"/>
      <c r="M99" s="425"/>
      <c r="N99" s="426"/>
      <c r="O99" s="383">
        <f>ROUND($U$99*$J$99,2)</f>
        <v>8101.6</v>
      </c>
      <c r="P99" s="432"/>
      <c r="Q99" s="99"/>
      <c r="R99" s="16"/>
      <c r="S99" s="103"/>
      <c r="T99" s="104" t="s">
        <v>1515</v>
      </c>
      <c r="U99" s="68">
        <f>$K$99+$L$99</f>
        <v>53.3</v>
      </c>
      <c r="V99" s="68">
        <f>ROUND($K$99*$J$99,2)</f>
        <v>8101.6</v>
      </c>
      <c r="W99" s="68">
        <f>ROUND($L$99*$J$99,2)</f>
        <v>0</v>
      </c>
      <c r="Z99" s="105">
        <v>7.2999999999999996E-4</v>
      </c>
      <c r="AA99" s="105">
        <f>$Z$99*$J$99</f>
        <v>0.11095999999999999</v>
      </c>
      <c r="AB99" s="105">
        <v>0</v>
      </c>
      <c r="AC99" s="106">
        <f>$AB$99*$J$99</f>
        <v>0</v>
      </c>
      <c r="AH99" s="63" t="s">
        <v>1582</v>
      </c>
      <c r="AJ99" s="63" t="s">
        <v>1578</v>
      </c>
      <c r="AK99" s="63" t="s">
        <v>1536</v>
      </c>
      <c r="AO99" s="63" t="s">
        <v>1577</v>
      </c>
      <c r="AU99" s="107">
        <f>IF($T$99="základní",$O$99,0)</f>
        <v>8101.6</v>
      </c>
      <c r="AV99" s="107">
        <f>IF($T$99="snížená",$O$99,0)</f>
        <v>0</v>
      </c>
      <c r="AW99" s="107">
        <f>IF($T$99="zákl. přenesená",$O$99,0)</f>
        <v>0</v>
      </c>
      <c r="AX99" s="107">
        <f>IF($T$99="sníž. přenesená",$O$99,0)</f>
        <v>0</v>
      </c>
      <c r="AY99" s="107">
        <f>IF($T$99="nulová",$O$99,0)</f>
        <v>0</v>
      </c>
      <c r="AZ99" s="63" t="s">
        <v>1501</v>
      </c>
      <c r="BA99" s="107">
        <f>ROUND($U$99*$J$99,2)</f>
        <v>8101.6</v>
      </c>
      <c r="BB99" s="63" t="s">
        <v>1582</v>
      </c>
      <c r="BC99" s="63" t="s">
        <v>1615</v>
      </c>
    </row>
    <row r="100" spans="1:55" s="3" customFormat="1" ht="15.75" customHeight="1">
      <c r="A100" s="16"/>
      <c r="B100" s="100" t="s">
        <v>1897</v>
      </c>
      <c r="C100" s="100" t="s">
        <v>1578</v>
      </c>
      <c r="D100" s="98" t="s">
        <v>1914</v>
      </c>
      <c r="E100" s="431" t="s">
        <v>1915</v>
      </c>
      <c r="F100" s="432"/>
      <c r="G100" s="432"/>
      <c r="H100" s="432"/>
      <c r="I100" s="100" t="s">
        <v>1594</v>
      </c>
      <c r="J100" s="101">
        <v>24</v>
      </c>
      <c r="K100" s="424">
        <v>10.66</v>
      </c>
      <c r="L100" s="425"/>
      <c r="M100" s="425"/>
      <c r="N100" s="426"/>
      <c r="O100" s="383">
        <f>ROUND($U$100*$J$100,2)</f>
        <v>255.84</v>
      </c>
      <c r="P100" s="432"/>
      <c r="Q100" s="99" t="s">
        <v>1595</v>
      </c>
      <c r="R100" s="16"/>
      <c r="S100" s="103"/>
      <c r="T100" s="104" t="s">
        <v>1515</v>
      </c>
      <c r="U100" s="68">
        <f>$K$100+$L$100</f>
        <v>10.66</v>
      </c>
      <c r="V100" s="68">
        <f>ROUND($K$100*$J$100,2)</f>
        <v>255.84</v>
      </c>
      <c r="W100" s="68">
        <f>ROUND($L$100*$J$100,2)</f>
        <v>0</v>
      </c>
      <c r="Z100" s="105">
        <v>2.4000000000000001E-4</v>
      </c>
      <c r="AA100" s="105">
        <f>$Z$100*$J$100</f>
        <v>5.7600000000000004E-3</v>
      </c>
      <c r="AB100" s="105">
        <v>0</v>
      </c>
      <c r="AC100" s="106">
        <f>$AB$100*$J$100</f>
        <v>0</v>
      </c>
      <c r="AH100" s="63" t="s">
        <v>1582</v>
      </c>
      <c r="AJ100" s="63" t="s">
        <v>1578</v>
      </c>
      <c r="AK100" s="63" t="s">
        <v>1536</v>
      </c>
      <c r="AO100" s="63" t="s">
        <v>1577</v>
      </c>
      <c r="AU100" s="107">
        <f>IF($T$100="základní",$O$100,0)</f>
        <v>255.84</v>
      </c>
      <c r="AV100" s="107">
        <f>IF($T$100="snížená",$O$100,0)</f>
        <v>0</v>
      </c>
      <c r="AW100" s="107">
        <f>IF($T$100="zákl. přenesená",$O$100,0)</f>
        <v>0</v>
      </c>
      <c r="AX100" s="107">
        <f>IF($T$100="sníž. přenesená",$O$100,0)</f>
        <v>0</v>
      </c>
      <c r="AY100" s="107">
        <f>IF($T$100="nulová",$O$100,0)</f>
        <v>0</v>
      </c>
      <c r="AZ100" s="63" t="s">
        <v>1501</v>
      </c>
      <c r="BA100" s="107">
        <f>ROUND($U$100*$J$100,2)</f>
        <v>255.84</v>
      </c>
      <c r="BB100" s="63" t="s">
        <v>1582</v>
      </c>
      <c r="BC100" s="63" t="s">
        <v>266</v>
      </c>
    </row>
    <row r="101" spans="1:55" s="3" customFormat="1" ht="15.75" customHeight="1">
      <c r="A101" s="16"/>
      <c r="B101" s="100" t="s">
        <v>1901</v>
      </c>
      <c r="C101" s="100" t="s">
        <v>1578</v>
      </c>
      <c r="D101" s="98" t="s">
        <v>267</v>
      </c>
      <c r="E101" s="431" t="s">
        <v>268</v>
      </c>
      <c r="F101" s="432"/>
      <c r="G101" s="432"/>
      <c r="H101" s="432"/>
      <c r="I101" s="100" t="s">
        <v>1594</v>
      </c>
      <c r="J101" s="101">
        <v>2</v>
      </c>
      <c r="K101" s="424">
        <v>13.12</v>
      </c>
      <c r="L101" s="425"/>
      <c r="M101" s="425"/>
      <c r="N101" s="426"/>
      <c r="O101" s="383">
        <f>ROUND($U$101*$J$101,2)</f>
        <v>26.24</v>
      </c>
      <c r="P101" s="432"/>
      <c r="Q101" s="99" t="s">
        <v>1595</v>
      </c>
      <c r="R101" s="16"/>
      <c r="S101" s="103"/>
      <c r="T101" s="104" t="s">
        <v>1515</v>
      </c>
      <c r="U101" s="68">
        <f>$K$101+$L$101</f>
        <v>13.12</v>
      </c>
      <c r="V101" s="68">
        <f>ROUND($K$101*$J$101,2)</f>
        <v>26.24</v>
      </c>
      <c r="W101" s="68">
        <f>ROUND($L$101*$J$101,2)</f>
        <v>0</v>
      </c>
      <c r="Z101" s="105">
        <v>2.5999999999999998E-4</v>
      </c>
      <c r="AA101" s="105">
        <f>$Z$101*$J$101</f>
        <v>5.1999999999999995E-4</v>
      </c>
      <c r="AB101" s="105">
        <v>0</v>
      </c>
      <c r="AC101" s="106">
        <f>$AB$101*$J$101</f>
        <v>0</v>
      </c>
      <c r="AH101" s="63" t="s">
        <v>1582</v>
      </c>
      <c r="AJ101" s="63" t="s">
        <v>1578</v>
      </c>
      <c r="AK101" s="63" t="s">
        <v>1536</v>
      </c>
      <c r="AO101" s="63" t="s">
        <v>1577</v>
      </c>
      <c r="AU101" s="107">
        <f>IF($T$101="základní",$O$101,0)</f>
        <v>26.24</v>
      </c>
      <c r="AV101" s="107">
        <f>IF($T$101="snížená",$O$101,0)</f>
        <v>0</v>
      </c>
      <c r="AW101" s="107">
        <f>IF($T$101="zákl. přenesená",$O$101,0)</f>
        <v>0</v>
      </c>
      <c r="AX101" s="107">
        <f>IF($T$101="sníž. přenesená",$O$101,0)</f>
        <v>0</v>
      </c>
      <c r="AY101" s="107">
        <f>IF($T$101="nulová",$O$101,0)</f>
        <v>0</v>
      </c>
      <c r="AZ101" s="63" t="s">
        <v>1501</v>
      </c>
      <c r="BA101" s="107">
        <f>ROUND($U$101*$J$101,2)</f>
        <v>26.24</v>
      </c>
      <c r="BB101" s="63" t="s">
        <v>1582</v>
      </c>
      <c r="BC101" s="63" t="s">
        <v>269</v>
      </c>
    </row>
    <row r="102" spans="1:55" s="3" customFormat="1" ht="15.75" customHeight="1">
      <c r="A102" s="16"/>
      <c r="B102" s="100" t="s">
        <v>1913</v>
      </c>
      <c r="C102" s="100" t="s">
        <v>1578</v>
      </c>
      <c r="D102" s="98" t="s">
        <v>270</v>
      </c>
      <c r="E102" s="431" t="s">
        <v>271</v>
      </c>
      <c r="F102" s="432"/>
      <c r="G102" s="432"/>
      <c r="H102" s="432"/>
      <c r="I102" s="100" t="s">
        <v>1594</v>
      </c>
      <c r="J102" s="101">
        <v>10</v>
      </c>
      <c r="K102" s="424">
        <v>17.22</v>
      </c>
      <c r="L102" s="425"/>
      <c r="M102" s="425"/>
      <c r="N102" s="426"/>
      <c r="O102" s="383">
        <f>ROUND($U$102*$J$102,2)</f>
        <v>172.2</v>
      </c>
      <c r="P102" s="432"/>
      <c r="Q102" s="99" t="s">
        <v>1595</v>
      </c>
      <c r="R102" s="16"/>
      <c r="S102" s="103"/>
      <c r="T102" s="104" t="s">
        <v>1515</v>
      </c>
      <c r="U102" s="68">
        <f>$K$102+$L$102</f>
        <v>17.22</v>
      </c>
      <c r="V102" s="68">
        <f>ROUND($K$102*$J$102,2)</f>
        <v>172.2</v>
      </c>
      <c r="W102" s="68">
        <f>ROUND($L$102*$J$102,2)</f>
        <v>0</v>
      </c>
      <c r="Z102" s="105">
        <v>4.2000000000000002E-4</v>
      </c>
      <c r="AA102" s="105">
        <f>$Z$102*$J$102</f>
        <v>4.2000000000000006E-3</v>
      </c>
      <c r="AB102" s="105">
        <v>0</v>
      </c>
      <c r="AC102" s="106">
        <f>$AB$102*$J$102</f>
        <v>0</v>
      </c>
      <c r="AH102" s="63" t="s">
        <v>1582</v>
      </c>
      <c r="AJ102" s="63" t="s">
        <v>1578</v>
      </c>
      <c r="AK102" s="63" t="s">
        <v>1536</v>
      </c>
      <c r="AO102" s="63" t="s">
        <v>1577</v>
      </c>
      <c r="AU102" s="107">
        <f>IF($T$102="základní",$O$102,0)</f>
        <v>172.2</v>
      </c>
      <c r="AV102" s="107">
        <f>IF($T$102="snížená",$O$102,0)</f>
        <v>0</v>
      </c>
      <c r="AW102" s="107">
        <f>IF($T$102="zákl. přenesená",$O$102,0)</f>
        <v>0</v>
      </c>
      <c r="AX102" s="107">
        <f>IF($T$102="sníž. přenesená",$O$102,0)</f>
        <v>0</v>
      </c>
      <c r="AY102" s="107">
        <f>IF($T$102="nulová",$O$102,0)</f>
        <v>0</v>
      </c>
      <c r="AZ102" s="63" t="s">
        <v>1501</v>
      </c>
      <c r="BA102" s="107">
        <f>ROUND($U$102*$J$102,2)</f>
        <v>172.2</v>
      </c>
      <c r="BB102" s="63" t="s">
        <v>1582</v>
      </c>
      <c r="BC102" s="63" t="s">
        <v>272</v>
      </c>
    </row>
    <row r="103" spans="1:55" s="3" customFormat="1" ht="15.75" customHeight="1">
      <c r="A103" s="16"/>
      <c r="B103" s="100" t="s">
        <v>1917</v>
      </c>
      <c r="C103" s="100" t="s">
        <v>1578</v>
      </c>
      <c r="D103" s="98" t="s">
        <v>273</v>
      </c>
      <c r="E103" s="431" t="s">
        <v>274</v>
      </c>
      <c r="F103" s="432"/>
      <c r="G103" s="432"/>
      <c r="H103" s="432"/>
      <c r="I103" s="100" t="s">
        <v>1594</v>
      </c>
      <c r="J103" s="101">
        <v>12</v>
      </c>
      <c r="K103" s="424">
        <v>19.68</v>
      </c>
      <c r="L103" s="425"/>
      <c r="M103" s="425"/>
      <c r="N103" s="426"/>
      <c r="O103" s="383">
        <f>ROUND($U$103*$J$103,2)</f>
        <v>236.16</v>
      </c>
      <c r="P103" s="432"/>
      <c r="Q103" s="99" t="s">
        <v>1595</v>
      </c>
      <c r="R103" s="16"/>
      <c r="S103" s="103"/>
      <c r="T103" s="104" t="s">
        <v>1515</v>
      </c>
      <c r="U103" s="68">
        <f>$K$103+$L$103</f>
        <v>19.68</v>
      </c>
      <c r="V103" s="68">
        <f>ROUND($K$103*$J$103,2)</f>
        <v>236.16</v>
      </c>
      <c r="W103" s="68">
        <f>ROUND($L$103*$J$103,2)</f>
        <v>0</v>
      </c>
      <c r="Z103" s="105">
        <v>5.0000000000000001E-4</v>
      </c>
      <c r="AA103" s="105">
        <f>$Z$103*$J$103</f>
        <v>6.0000000000000001E-3</v>
      </c>
      <c r="AB103" s="105">
        <v>0</v>
      </c>
      <c r="AC103" s="106">
        <f>$AB$103*$J$103</f>
        <v>0</v>
      </c>
      <c r="AH103" s="63" t="s">
        <v>1582</v>
      </c>
      <c r="AJ103" s="63" t="s">
        <v>1578</v>
      </c>
      <c r="AK103" s="63" t="s">
        <v>1536</v>
      </c>
      <c r="AO103" s="63" t="s">
        <v>1577</v>
      </c>
      <c r="AU103" s="107">
        <f>IF($T$103="základní",$O$103,0)</f>
        <v>236.16</v>
      </c>
      <c r="AV103" s="107">
        <f>IF($T$103="snížená",$O$103,0)</f>
        <v>0</v>
      </c>
      <c r="AW103" s="107">
        <f>IF($T$103="zákl. přenesená",$O$103,0)</f>
        <v>0</v>
      </c>
      <c r="AX103" s="107">
        <f>IF($T$103="sníž. přenesená",$O$103,0)</f>
        <v>0</v>
      </c>
      <c r="AY103" s="107">
        <f>IF($T$103="nulová",$O$103,0)</f>
        <v>0</v>
      </c>
      <c r="AZ103" s="63" t="s">
        <v>1501</v>
      </c>
      <c r="BA103" s="107">
        <f>ROUND($U$103*$J$103,2)</f>
        <v>236.16</v>
      </c>
      <c r="BB103" s="63" t="s">
        <v>1582</v>
      </c>
      <c r="BC103" s="63" t="s">
        <v>275</v>
      </c>
    </row>
    <row r="104" spans="1:55" s="3" customFormat="1" ht="15.75" customHeight="1">
      <c r="A104" s="16"/>
      <c r="B104" s="100" t="s">
        <v>1918</v>
      </c>
      <c r="C104" s="100" t="s">
        <v>1578</v>
      </c>
      <c r="D104" s="98" t="s">
        <v>276</v>
      </c>
      <c r="E104" s="431" t="s">
        <v>277</v>
      </c>
      <c r="F104" s="432"/>
      <c r="G104" s="432"/>
      <c r="H104" s="432"/>
      <c r="I104" s="100" t="s">
        <v>1594</v>
      </c>
      <c r="J104" s="101">
        <v>22</v>
      </c>
      <c r="K104" s="424">
        <v>24.599999999999998</v>
      </c>
      <c r="L104" s="425"/>
      <c r="M104" s="425"/>
      <c r="N104" s="426"/>
      <c r="O104" s="383">
        <f>ROUND($U$104*$J$104,2)</f>
        <v>541.20000000000005</v>
      </c>
      <c r="P104" s="432"/>
      <c r="Q104" s="99" t="s">
        <v>1595</v>
      </c>
      <c r="R104" s="16"/>
      <c r="S104" s="103"/>
      <c r="T104" s="104" t="s">
        <v>1515</v>
      </c>
      <c r="U104" s="68">
        <f>$K$104+$L$104</f>
        <v>24.599999999999998</v>
      </c>
      <c r="V104" s="68">
        <f>ROUND($K$104*$J$104,2)</f>
        <v>541.20000000000005</v>
      </c>
      <c r="W104" s="68">
        <f>ROUND($L$104*$J$104,2)</f>
        <v>0</v>
      </c>
      <c r="Z104" s="105">
        <v>7.9000000000000001E-4</v>
      </c>
      <c r="AA104" s="105">
        <f>$Z$104*$J$104</f>
        <v>1.738E-2</v>
      </c>
      <c r="AB104" s="105">
        <v>0</v>
      </c>
      <c r="AC104" s="106">
        <f>$AB$104*$J$104</f>
        <v>0</v>
      </c>
      <c r="AH104" s="63" t="s">
        <v>1582</v>
      </c>
      <c r="AJ104" s="63" t="s">
        <v>1578</v>
      </c>
      <c r="AK104" s="63" t="s">
        <v>1536</v>
      </c>
      <c r="AO104" s="63" t="s">
        <v>1577</v>
      </c>
      <c r="AU104" s="107">
        <f>IF($T$104="základní",$O$104,0)</f>
        <v>541.20000000000005</v>
      </c>
      <c r="AV104" s="107">
        <f>IF($T$104="snížená",$O$104,0)</f>
        <v>0</v>
      </c>
      <c r="AW104" s="107">
        <f>IF($T$104="zákl. přenesená",$O$104,0)</f>
        <v>0</v>
      </c>
      <c r="AX104" s="107">
        <f>IF($T$104="sníž. přenesená",$O$104,0)</f>
        <v>0</v>
      </c>
      <c r="AY104" s="107">
        <f>IF($T$104="nulová",$O$104,0)</f>
        <v>0</v>
      </c>
      <c r="AZ104" s="63" t="s">
        <v>1501</v>
      </c>
      <c r="BA104" s="107">
        <f>ROUND($U$104*$J$104,2)</f>
        <v>541.20000000000005</v>
      </c>
      <c r="BB104" s="63" t="s">
        <v>1582</v>
      </c>
      <c r="BC104" s="63" t="s">
        <v>278</v>
      </c>
    </row>
    <row r="105" spans="1:55" s="3" customFormat="1" ht="27" customHeight="1">
      <c r="A105" s="16"/>
      <c r="B105" s="100" t="s">
        <v>1923</v>
      </c>
      <c r="C105" s="100" t="s">
        <v>1578</v>
      </c>
      <c r="D105" s="98" t="s">
        <v>1616</v>
      </c>
      <c r="E105" s="431" t="s">
        <v>1617</v>
      </c>
      <c r="F105" s="432"/>
      <c r="G105" s="432"/>
      <c r="H105" s="432"/>
      <c r="I105" s="100" t="s">
        <v>1618</v>
      </c>
      <c r="J105" s="101">
        <v>0.29599999999999999</v>
      </c>
      <c r="K105" s="424">
        <v>478.88</v>
      </c>
      <c r="L105" s="425"/>
      <c r="M105" s="425"/>
      <c r="N105" s="426"/>
      <c r="O105" s="383">
        <f>ROUND($U$105*$J$105,2)</f>
        <v>141.75</v>
      </c>
      <c r="P105" s="432"/>
      <c r="Q105" s="99" t="s">
        <v>1595</v>
      </c>
      <c r="R105" s="16"/>
      <c r="S105" s="103"/>
      <c r="T105" s="108" t="s">
        <v>1515</v>
      </c>
      <c r="U105" s="109">
        <f>$K$105+$L$105</f>
        <v>478.88</v>
      </c>
      <c r="V105" s="109">
        <f>ROUND($K$105*$J$105,2)</f>
        <v>141.75</v>
      </c>
      <c r="W105" s="109">
        <f>ROUND($L$105*$J$105,2)</f>
        <v>0</v>
      </c>
      <c r="X105" s="110"/>
      <c r="Y105" s="110"/>
      <c r="Z105" s="111">
        <v>0</v>
      </c>
      <c r="AA105" s="111">
        <f>$Z$105*$J$105</f>
        <v>0</v>
      </c>
      <c r="AB105" s="111">
        <v>0</v>
      </c>
      <c r="AC105" s="112">
        <f>$AB$105*$J$105</f>
        <v>0</v>
      </c>
      <c r="AH105" s="63" t="s">
        <v>1582</v>
      </c>
      <c r="AJ105" s="63" t="s">
        <v>1578</v>
      </c>
      <c r="AK105" s="63" t="s">
        <v>1536</v>
      </c>
      <c r="AO105" s="63" t="s">
        <v>1577</v>
      </c>
      <c r="AU105" s="107">
        <f>IF($T$105="základní",$O$105,0)</f>
        <v>141.75</v>
      </c>
      <c r="AV105" s="107">
        <f>IF($T$105="snížená",$O$105,0)</f>
        <v>0</v>
      </c>
      <c r="AW105" s="107">
        <f>IF($T$105="zákl. přenesená",$O$105,0)</f>
        <v>0</v>
      </c>
      <c r="AX105" s="107">
        <f>IF($T$105="sníž. přenesená",$O$105,0)</f>
        <v>0</v>
      </c>
      <c r="AY105" s="107">
        <f>IF($T$105="nulová",$O$105,0)</f>
        <v>0</v>
      </c>
      <c r="AZ105" s="63" t="s">
        <v>1501</v>
      </c>
      <c r="BA105" s="107">
        <f>ROUND($U$105*$J$105,2)</f>
        <v>141.75</v>
      </c>
      <c r="BB105" s="63" t="s">
        <v>1582</v>
      </c>
      <c r="BC105" s="63" t="s">
        <v>1619</v>
      </c>
    </row>
    <row r="106" spans="1:55" s="3" customFormat="1" ht="7.5" customHeight="1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16"/>
    </row>
  </sheetData>
  <mergeCells count="151">
    <mergeCell ref="K101:N101"/>
    <mergeCell ref="E105:H105"/>
    <mergeCell ref="O105:P105"/>
    <mergeCell ref="E103:H103"/>
    <mergeCell ref="O103:P103"/>
    <mergeCell ref="E104:H104"/>
    <mergeCell ref="O104:P104"/>
    <mergeCell ref="K103:N103"/>
    <mergeCell ref="K104:N104"/>
    <mergeCell ref="K105:N105"/>
    <mergeCell ref="K100:N100"/>
    <mergeCell ref="O102:P102"/>
    <mergeCell ref="K98:N98"/>
    <mergeCell ref="K102:N102"/>
    <mergeCell ref="E102:H102"/>
    <mergeCell ref="E98:H98"/>
    <mergeCell ref="O98:P98"/>
    <mergeCell ref="E99:H99"/>
    <mergeCell ref="E101:H101"/>
    <mergeCell ref="O101:P101"/>
    <mergeCell ref="E100:H100"/>
    <mergeCell ref="O100:P100"/>
    <mergeCell ref="E96:H96"/>
    <mergeCell ref="O96:P96"/>
    <mergeCell ref="E97:H97"/>
    <mergeCell ref="O97:P97"/>
    <mergeCell ref="K96:N96"/>
    <mergeCell ref="K97:N97"/>
    <mergeCell ref="O99:P99"/>
    <mergeCell ref="K99:N99"/>
    <mergeCell ref="E94:H94"/>
    <mergeCell ref="O94:P94"/>
    <mergeCell ref="E95:H95"/>
    <mergeCell ref="O95:P95"/>
    <mergeCell ref="K94:N94"/>
    <mergeCell ref="K95:N95"/>
    <mergeCell ref="E92:H92"/>
    <mergeCell ref="O92:P92"/>
    <mergeCell ref="E93:H93"/>
    <mergeCell ref="O93:P93"/>
    <mergeCell ref="K92:N92"/>
    <mergeCell ref="K93:N93"/>
    <mergeCell ref="E90:H90"/>
    <mergeCell ref="O90:P90"/>
    <mergeCell ref="E91:H91"/>
    <mergeCell ref="O91:P91"/>
    <mergeCell ref="K90:N90"/>
    <mergeCell ref="K91:N91"/>
    <mergeCell ref="E88:H88"/>
    <mergeCell ref="O88:P88"/>
    <mergeCell ref="E89:H89"/>
    <mergeCell ref="O89:P89"/>
    <mergeCell ref="K88:N88"/>
    <mergeCell ref="K89:N89"/>
    <mergeCell ref="E86:H86"/>
    <mergeCell ref="O86:P86"/>
    <mergeCell ref="E87:H87"/>
    <mergeCell ref="O87:P87"/>
    <mergeCell ref="K86:N86"/>
    <mergeCell ref="K87:N87"/>
    <mergeCell ref="E84:H84"/>
    <mergeCell ref="O84:P84"/>
    <mergeCell ref="E85:H85"/>
    <mergeCell ref="O85:P85"/>
    <mergeCell ref="K84:N84"/>
    <mergeCell ref="K85:N85"/>
    <mergeCell ref="E83:H83"/>
    <mergeCell ref="O83:P83"/>
    <mergeCell ref="K81:N81"/>
    <mergeCell ref="K83:N83"/>
    <mergeCell ref="E80:H80"/>
    <mergeCell ref="O80:P80"/>
    <mergeCell ref="K80:N80"/>
    <mergeCell ref="E81:H81"/>
    <mergeCell ref="O81:P81"/>
    <mergeCell ref="L82:P82"/>
    <mergeCell ref="J53:K53"/>
    <mergeCell ref="L53:P53"/>
    <mergeCell ref="E74:H74"/>
    <mergeCell ref="O74:P74"/>
    <mergeCell ref="E75:H75"/>
    <mergeCell ref="O75:P75"/>
    <mergeCell ref="L72:P72"/>
    <mergeCell ref="L71:P71"/>
    <mergeCell ref="E62:P62"/>
    <mergeCell ref="E63:P63"/>
    <mergeCell ref="L65:O65"/>
    <mergeCell ref="E79:H79"/>
    <mergeCell ref="O79:P79"/>
    <mergeCell ref="L77:P77"/>
    <mergeCell ref="E76:H76"/>
    <mergeCell ref="O76:P76"/>
    <mergeCell ref="E78:H78"/>
    <mergeCell ref="O78:P78"/>
    <mergeCell ref="G51:I51"/>
    <mergeCell ref="J51:K51"/>
    <mergeCell ref="L51:P51"/>
    <mergeCell ref="L67:P67"/>
    <mergeCell ref="E70:H70"/>
    <mergeCell ref="O70:P70"/>
    <mergeCell ref="G52:I52"/>
    <mergeCell ref="J52:K52"/>
    <mergeCell ref="L52:P52"/>
    <mergeCell ref="B60:Q60"/>
    <mergeCell ref="E40:P40"/>
    <mergeCell ref="L42:O42"/>
    <mergeCell ref="L44:P44"/>
    <mergeCell ref="G53:I53"/>
    <mergeCell ref="G49:I49"/>
    <mergeCell ref="J49:K49"/>
    <mergeCell ref="L49:P49"/>
    <mergeCell ref="G50:I50"/>
    <mergeCell ref="J50:K50"/>
    <mergeCell ref="L50:P50"/>
    <mergeCell ref="L27:O27"/>
    <mergeCell ref="G28:I28"/>
    <mergeCell ref="L28:O28"/>
    <mergeCell ref="G29:I29"/>
    <mergeCell ref="L29:O29"/>
    <mergeCell ref="B47:F47"/>
    <mergeCell ref="G47:I47"/>
    <mergeCell ref="J47:K47"/>
    <mergeCell ref="L47:P47"/>
    <mergeCell ref="E39:P39"/>
    <mergeCell ref="N16:O16"/>
    <mergeCell ref="N17:O17"/>
    <mergeCell ref="K31:O31"/>
    <mergeCell ref="B37:Q37"/>
    <mergeCell ref="L23:O23"/>
    <mergeCell ref="G25:I25"/>
    <mergeCell ref="L25:O25"/>
    <mergeCell ref="G26:I26"/>
    <mergeCell ref="L26:O26"/>
    <mergeCell ref="G27:I27"/>
    <mergeCell ref="D20:O20"/>
    <mergeCell ref="E16:I16"/>
    <mergeCell ref="B2:Q2"/>
    <mergeCell ref="E4:P4"/>
    <mergeCell ref="E5:P5"/>
    <mergeCell ref="N8:O8"/>
    <mergeCell ref="N10:O10"/>
    <mergeCell ref="N11:O11"/>
    <mergeCell ref="N13:O13"/>
    <mergeCell ref="N14:O14"/>
    <mergeCell ref="K79:N79"/>
    <mergeCell ref="K70:N70"/>
    <mergeCell ref="K74:N74"/>
    <mergeCell ref="K75:N75"/>
    <mergeCell ref="K76:N76"/>
    <mergeCell ref="L73:P73"/>
    <mergeCell ref="K78:N78"/>
  </mergeCells>
  <phoneticPr fontId="27" type="noConversion"/>
  <pageMargins left="0.59027779102325439" right="0.59027779102325439" top="0.59027779102325439" bottom="0.59027779102325439" header="0" footer="0"/>
  <pageSetup paperSize="9" scale="88" fitToHeight="100" orientation="portrait" blackAndWhite="1" r:id="rId1"/>
  <headerFooter alignWithMargins="0"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85"/>
  <sheetViews>
    <sheetView showGridLines="0" view="pageBreakPreview" zoomScaleNormal="90" zoomScaleSheetLayoutView="100" workbookViewId="0">
      <pane ySplit="1" topLeftCell="A66" activePane="bottomLeft" state="frozenSplit"/>
      <selection pane="bottomLeft" activeCell="AE1" sqref="AE1:AM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3" width="10.5" style="1" customWidth="1"/>
    <col min="34" max="55" width="10.5" style="2" hidden="1" customWidth="1"/>
    <col min="56" max="16384" width="10.5" style="1"/>
  </cols>
  <sheetData>
    <row r="1" spans="1:36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J1" s="2" t="s">
        <v>1536</v>
      </c>
    </row>
    <row r="2" spans="1:36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J2" s="2" t="s">
        <v>1490</v>
      </c>
    </row>
    <row r="3" spans="1:36" ht="7.5" customHeight="1">
      <c r="A3" s="7"/>
      <c r="Q3" s="8"/>
      <c r="AE3" s="2"/>
      <c r="AF3" s="2"/>
      <c r="AG3" s="2"/>
    </row>
    <row r="4" spans="1:36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</row>
    <row r="5" spans="1:36" s="3" customFormat="1" ht="18.75" customHeight="1">
      <c r="A5" s="16"/>
      <c r="C5" s="11" t="s">
        <v>1550</v>
      </c>
      <c r="E5" s="422" t="s">
        <v>503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6" s="3" customFormat="1" ht="14.25" customHeight="1">
      <c r="A6" s="16"/>
      <c r="Q6" s="19"/>
    </row>
    <row r="7" spans="1:36" s="3" customFormat="1" ht="15" customHeight="1">
      <c r="A7" s="16"/>
      <c r="C7" s="12" t="s">
        <v>1551</v>
      </c>
      <c r="E7" s="123" t="s">
        <v>504</v>
      </c>
      <c r="Q7" s="19"/>
    </row>
    <row r="8" spans="1:36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6" s="3" customFormat="1" ht="7.5" customHeight="1">
      <c r="A9" s="16"/>
      <c r="Q9" s="19"/>
    </row>
    <row r="10" spans="1:36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6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6" s="3" customFormat="1" ht="7.5" customHeight="1">
      <c r="A12" s="16"/>
      <c r="Q12" s="19"/>
    </row>
    <row r="13" spans="1:36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6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6" s="3" customFormat="1" ht="7.5" customHeight="1">
      <c r="A15" s="16"/>
      <c r="Q15" s="19"/>
    </row>
    <row r="16" spans="1:36" s="3" customFormat="1" ht="15" customHeight="1">
      <c r="A16" s="16"/>
      <c r="C16" s="12" t="s">
        <v>1511</v>
      </c>
      <c r="E16" s="430"/>
      <c r="F16" s="430"/>
      <c r="G16" s="430"/>
      <c r="H16" s="430"/>
      <c r="I16" s="430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ROUNDUP($L$70,2)</f>
        <v>14834.29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SUM($AU$70:$AU$84)</f>
        <v>14834.289999999997</v>
      </c>
      <c r="H25" s="348"/>
      <c r="I25" s="348"/>
      <c r="L25" s="421">
        <f>G25*0.21</f>
        <v>3115.2008999999994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SUM($AV$70:$AV$84)</f>
        <v>0</v>
      </c>
      <c r="H26" s="348"/>
      <c r="I26" s="348"/>
      <c r="L26" s="421">
        <f>SUM($AV$70:$AV$84)*$E$26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SUM($AW$70:$AW$84)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SUM($AX$70:$AX$84)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SUM($AY$70:$AY$84)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17949.5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132121-9_1 - SPŠD Křimice - TRV - SO06 Učební pavilon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tr">
        <f>$E$8</f>
        <v>SPŠD Křimice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37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ROUNDUP($L$70,2)</f>
        <v>14834.29</v>
      </c>
      <c r="M49" s="348"/>
      <c r="N49" s="348"/>
      <c r="O49" s="348"/>
      <c r="P49" s="348"/>
      <c r="Q49" s="19"/>
      <c r="AK49" s="3" t="s">
        <v>1555</v>
      </c>
    </row>
    <row r="50" spans="1:37" s="54" customFormat="1" ht="25.5" customHeight="1">
      <c r="A50" s="71"/>
      <c r="C50" s="72" t="s">
        <v>1556</v>
      </c>
      <c r="G50" s="379"/>
      <c r="H50" s="401"/>
      <c r="I50" s="401"/>
      <c r="J50" s="379"/>
      <c r="K50" s="401"/>
      <c r="L50" s="379">
        <f>ROUNDUP($L$71,2)</f>
        <v>14834.29</v>
      </c>
      <c r="M50" s="401"/>
      <c r="N50" s="401"/>
      <c r="O50" s="401"/>
      <c r="P50" s="401"/>
      <c r="Q50" s="73"/>
    </row>
    <row r="51" spans="1:37" s="74" customFormat="1" ht="21" customHeight="1">
      <c r="A51" s="75"/>
      <c r="C51" s="76" t="s">
        <v>1557</v>
      </c>
      <c r="G51" s="400"/>
      <c r="H51" s="401"/>
      <c r="I51" s="401"/>
      <c r="J51" s="400"/>
      <c r="K51" s="401"/>
      <c r="L51" s="400">
        <f>ROUNDUP($L$72,2)</f>
        <v>5084</v>
      </c>
      <c r="M51" s="401"/>
      <c r="N51" s="401"/>
      <c r="O51" s="401"/>
      <c r="P51" s="401"/>
      <c r="Q51" s="77"/>
    </row>
    <row r="52" spans="1:37" s="74" customFormat="1" ht="21" customHeight="1">
      <c r="A52" s="75"/>
      <c r="C52" s="76" t="s">
        <v>1559</v>
      </c>
      <c r="G52" s="400"/>
      <c r="H52" s="401"/>
      <c r="I52" s="401"/>
      <c r="J52" s="400"/>
      <c r="K52" s="401"/>
      <c r="L52" s="400">
        <f>ROUNDUP($L$76,2)</f>
        <v>9750.2900000000009</v>
      </c>
      <c r="M52" s="401"/>
      <c r="N52" s="401"/>
      <c r="O52" s="401"/>
      <c r="P52" s="401"/>
      <c r="Q52" s="77"/>
    </row>
    <row r="53" spans="1:37" s="3" customFormat="1" ht="22.5" customHeight="1">
      <c r="A53" s="16"/>
      <c r="Q53" s="19"/>
    </row>
    <row r="54" spans="1:37" s="3" customFormat="1" ht="7.5" customHeigh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8" spans="1:37" s="3" customFormat="1" ht="7.5" customHeight="1">
      <c r="A58" s="3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16"/>
    </row>
    <row r="59" spans="1:37" s="3" customFormat="1" ht="37.5" customHeight="1">
      <c r="A59" s="16"/>
      <c r="B59" s="362" t="s">
        <v>511</v>
      </c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16"/>
    </row>
    <row r="60" spans="1:37" s="3" customFormat="1" ht="7.5" customHeight="1">
      <c r="A60" s="16"/>
      <c r="R60" s="16"/>
    </row>
    <row r="61" spans="1:37" s="3" customFormat="1" ht="15" customHeight="1">
      <c r="A61" s="16"/>
      <c r="B61" s="12" t="s">
        <v>1499</v>
      </c>
      <c r="E61" s="409" t="str">
        <f>$E$4</f>
        <v>Rekonstrukce plynové kotelny v Křimicích</v>
      </c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R61" s="16"/>
    </row>
    <row r="62" spans="1:37" s="3" customFormat="1" ht="15" customHeight="1">
      <c r="A62" s="16"/>
      <c r="B62" s="11" t="s">
        <v>1550</v>
      </c>
      <c r="E62" s="355" t="str">
        <f>$E$5</f>
        <v>132121-9_1 - SPŠD Křimice - TRV - SO06 Učební pavilon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R62" s="16"/>
    </row>
    <row r="63" spans="1:37" s="3" customFormat="1" ht="7.5" customHeight="1">
      <c r="A63" s="16"/>
      <c r="R63" s="16"/>
    </row>
    <row r="64" spans="1:37" s="3" customFormat="1" ht="18.75" customHeight="1">
      <c r="A64" s="16"/>
      <c r="B64" s="12" t="s">
        <v>1502</v>
      </c>
      <c r="E64" s="13" t="str">
        <f>$E$8</f>
        <v>SPŠD Křimice</v>
      </c>
      <c r="J64" s="12" t="s">
        <v>1504</v>
      </c>
      <c r="L64" s="347">
        <f>IF($N$8="","",$N$8)</f>
        <v>41426</v>
      </c>
      <c r="M64" s="348"/>
      <c r="N64" s="348"/>
      <c r="O64" s="348"/>
      <c r="R64" s="16"/>
    </row>
    <row r="65" spans="1:55" s="3" customFormat="1" ht="7.5" customHeight="1">
      <c r="A65" s="16"/>
      <c r="R65" s="16"/>
    </row>
    <row r="66" spans="1:55" s="3" customFormat="1" ht="15.75" customHeight="1">
      <c r="A66" s="16"/>
      <c r="B66" s="12" t="s">
        <v>1507</v>
      </c>
      <c r="E66" s="2" t="s">
        <v>320</v>
      </c>
      <c r="J66" s="12" t="s">
        <v>1511</v>
      </c>
      <c r="L66" s="430"/>
      <c r="M66" s="430"/>
      <c r="N66" s="430"/>
      <c r="O66" s="430"/>
      <c r="P66" s="430"/>
      <c r="R66" s="16"/>
    </row>
    <row r="67" spans="1:55" s="3" customFormat="1" ht="15" customHeight="1">
      <c r="A67" s="16"/>
      <c r="B67" s="12" t="s">
        <v>1510</v>
      </c>
      <c r="E67" s="13" t="str">
        <f>IF($D$14="","",$D$14)</f>
        <v/>
      </c>
      <c r="R67" s="16"/>
    </row>
    <row r="68" spans="1:55" s="3" customFormat="1" ht="11.25" customHeight="1">
      <c r="A68" s="16"/>
      <c r="R68" s="16"/>
    </row>
    <row r="69" spans="1:55" s="78" customFormat="1" ht="30" customHeight="1">
      <c r="A69" s="79"/>
      <c r="B69" s="80" t="s">
        <v>1560</v>
      </c>
      <c r="C69" s="81" t="s">
        <v>1528</v>
      </c>
      <c r="D69" s="81" t="s">
        <v>1524</v>
      </c>
      <c r="E69" s="410" t="s">
        <v>1561</v>
      </c>
      <c r="F69" s="411"/>
      <c r="G69" s="411"/>
      <c r="H69" s="411"/>
      <c r="I69" s="81" t="s">
        <v>1562</v>
      </c>
      <c r="J69" s="81" t="s">
        <v>1563</v>
      </c>
      <c r="K69" s="471" t="s">
        <v>1567</v>
      </c>
      <c r="L69" s="471"/>
      <c r="M69" s="471"/>
      <c r="N69" s="471"/>
      <c r="O69" s="410" t="s">
        <v>1564</v>
      </c>
      <c r="P69" s="411"/>
      <c r="Q69" s="82" t="s">
        <v>1565</v>
      </c>
      <c r="R69" s="79"/>
      <c r="S69" s="42" t="s">
        <v>1566</v>
      </c>
      <c r="T69" s="43" t="s">
        <v>1514</v>
      </c>
      <c r="U69" s="43" t="s">
        <v>1567</v>
      </c>
      <c r="V69" s="43" t="s">
        <v>1568</v>
      </c>
      <c r="W69" s="43" t="s">
        <v>1569</v>
      </c>
      <c r="X69" s="43" t="s">
        <v>1570</v>
      </c>
      <c r="Y69" s="43" t="s">
        <v>1571</v>
      </c>
      <c r="Z69" s="43" t="s">
        <v>1572</v>
      </c>
      <c r="AA69" s="43" t="s">
        <v>1573</v>
      </c>
      <c r="AB69" s="43" t="s">
        <v>1574</v>
      </c>
      <c r="AC69" s="44" t="s">
        <v>1575</v>
      </c>
    </row>
    <row r="70" spans="1:55" s="3" customFormat="1" ht="30" customHeight="1">
      <c r="A70" s="16"/>
      <c r="B70" s="47" t="s">
        <v>513</v>
      </c>
      <c r="L70" s="414">
        <f>$BA$70</f>
        <v>14834.289999999999</v>
      </c>
      <c r="M70" s="348"/>
      <c r="N70" s="348"/>
      <c r="O70" s="348"/>
      <c r="P70" s="348"/>
      <c r="R70" s="16"/>
      <c r="S70" s="46"/>
      <c r="T70" s="37"/>
      <c r="U70" s="37"/>
      <c r="V70" s="83">
        <f>$V$71</f>
        <v>14834.289999999999</v>
      </c>
      <c r="W70" s="83">
        <f>$W$71</f>
        <v>0</v>
      </c>
      <c r="X70" s="37"/>
      <c r="Y70" s="84">
        <f>$Y$71</f>
        <v>0</v>
      </c>
      <c r="Z70" s="37"/>
      <c r="AA70" s="84">
        <f>$AA$71</f>
        <v>2.4680000000000001E-2</v>
      </c>
      <c r="AB70" s="37"/>
      <c r="AC70" s="85">
        <f>$AC$71</f>
        <v>9.4000000000000004E-3</v>
      </c>
      <c r="AJ70" s="3" t="s">
        <v>1530</v>
      </c>
      <c r="AK70" s="3" t="s">
        <v>1555</v>
      </c>
      <c r="BA70" s="86">
        <f>$BA$71</f>
        <v>14834.289999999999</v>
      </c>
    </row>
    <row r="71" spans="1:55" s="87" customFormat="1" ht="37.5" customHeight="1">
      <c r="A71" s="88"/>
      <c r="C71" s="89" t="s">
        <v>1556</v>
      </c>
      <c r="L71" s="436">
        <f>$BA$71</f>
        <v>14834.289999999999</v>
      </c>
      <c r="M71" s="434"/>
      <c r="N71" s="434"/>
      <c r="O71" s="437" t="s">
        <v>1576</v>
      </c>
      <c r="P71" s="434"/>
      <c r="R71" s="88"/>
      <c r="S71" s="91"/>
      <c r="V71" s="92">
        <f>$V$72+$V$76</f>
        <v>14834.289999999999</v>
      </c>
      <c r="W71" s="92">
        <f>$W$72+$W$76</f>
        <v>0</v>
      </c>
      <c r="Y71" s="93">
        <f>$Y$72+$Y$76</f>
        <v>0</v>
      </c>
      <c r="AA71" s="93">
        <f>$AA$72+$AA$76</f>
        <v>2.4680000000000001E-2</v>
      </c>
      <c r="AC71" s="94">
        <f>$AC$72+$AC$76</f>
        <v>9.4000000000000004E-3</v>
      </c>
      <c r="AH71" s="90" t="s">
        <v>1536</v>
      </c>
      <c r="AJ71" s="90" t="s">
        <v>1530</v>
      </c>
      <c r="AK71" s="90" t="s">
        <v>1531</v>
      </c>
      <c r="AO71" s="90" t="s">
        <v>1577</v>
      </c>
      <c r="BA71" s="95">
        <f>$BA$72+$BA$76</f>
        <v>14834.289999999999</v>
      </c>
    </row>
    <row r="72" spans="1:55" s="87" customFormat="1" ht="21" customHeight="1">
      <c r="A72" s="88"/>
      <c r="C72" s="96" t="s">
        <v>1557</v>
      </c>
      <c r="L72" s="433">
        <f>$BA$72</f>
        <v>5084</v>
      </c>
      <c r="M72" s="434"/>
      <c r="N72" s="434"/>
      <c r="O72" s="435" t="s">
        <v>1576</v>
      </c>
      <c r="P72" s="434"/>
      <c r="R72" s="88"/>
      <c r="S72" s="91"/>
      <c r="V72" s="92">
        <f>SUM($V$73:$V$75)</f>
        <v>5084</v>
      </c>
      <c r="W72" s="92">
        <f>SUM($W$73:$W$75)</f>
        <v>0</v>
      </c>
      <c r="Y72" s="93">
        <f>SUM($Y$73:$Y$75)</f>
        <v>0</v>
      </c>
      <c r="AA72" s="93">
        <f>SUM($AA$73:$AA$75)</f>
        <v>0</v>
      </c>
      <c r="AC72" s="94">
        <f>SUM($AC$73:$AC$75)</f>
        <v>0</v>
      </c>
      <c r="AH72" s="90" t="s">
        <v>1536</v>
      </c>
      <c r="AJ72" s="90" t="s">
        <v>1530</v>
      </c>
      <c r="AK72" s="90" t="s">
        <v>1501</v>
      </c>
      <c r="AO72" s="90" t="s">
        <v>1577</v>
      </c>
      <c r="BA72" s="95">
        <f>SUM($BA$73:$BA$75)</f>
        <v>5084</v>
      </c>
    </row>
    <row r="73" spans="1:55" s="3" customFormat="1" ht="15.75" customHeight="1">
      <c r="A73" s="16"/>
      <c r="B73" s="97" t="s">
        <v>1501</v>
      </c>
      <c r="C73" s="97" t="s">
        <v>1578</v>
      </c>
      <c r="D73" s="162" t="s">
        <v>977</v>
      </c>
      <c r="E73" s="431" t="s">
        <v>1580</v>
      </c>
      <c r="F73" s="432"/>
      <c r="G73" s="432"/>
      <c r="H73" s="432"/>
      <c r="I73" s="100" t="s">
        <v>1581</v>
      </c>
      <c r="J73" s="101">
        <v>24</v>
      </c>
      <c r="K73" s="424">
        <v>122.99999999999999</v>
      </c>
      <c r="L73" s="425"/>
      <c r="M73" s="425"/>
      <c r="N73" s="426"/>
      <c r="O73" s="383">
        <f>ROUND($U$73*$J$73,2)</f>
        <v>2952</v>
      </c>
      <c r="P73" s="432"/>
      <c r="Q73" s="99"/>
      <c r="R73" s="16"/>
      <c r="S73" s="103"/>
      <c r="T73" s="104" t="s">
        <v>1515</v>
      </c>
      <c r="U73" s="68">
        <f>$K$73+$L$73</f>
        <v>122.99999999999999</v>
      </c>
      <c r="V73" s="68">
        <f>ROUND($K$73*$J$73,2)</f>
        <v>2952</v>
      </c>
      <c r="W73" s="68">
        <f>ROUND($L$73*$J$73,2)</f>
        <v>0</v>
      </c>
      <c r="Z73" s="105">
        <v>0</v>
      </c>
      <c r="AA73" s="105">
        <f>$Z$73*$J$73</f>
        <v>0</v>
      </c>
      <c r="AB73" s="105">
        <v>0</v>
      </c>
      <c r="AC73" s="106">
        <f>$AB$73*$J$73</f>
        <v>0</v>
      </c>
      <c r="AH73" s="63" t="s">
        <v>1582</v>
      </c>
      <c r="AJ73" s="63" t="s">
        <v>1578</v>
      </c>
      <c r="AK73" s="63" t="s">
        <v>1536</v>
      </c>
      <c r="AO73" s="3" t="s">
        <v>1577</v>
      </c>
      <c r="AU73" s="107">
        <f>IF($T$73="základní",$O$73,0)</f>
        <v>2952</v>
      </c>
      <c r="AV73" s="107">
        <f>IF($T$73="snížená",$O$73,0)</f>
        <v>0</v>
      </c>
      <c r="AW73" s="107">
        <f>IF($T$73="zákl. přenesená",$O$73,0)</f>
        <v>0</v>
      </c>
      <c r="AX73" s="107">
        <f>IF($T$73="sníž. přenesená",$O$73,0)</f>
        <v>0</v>
      </c>
      <c r="AY73" s="107">
        <f>IF($T$73="nulová",$O$73,0)</f>
        <v>0</v>
      </c>
      <c r="AZ73" s="63" t="s">
        <v>1501</v>
      </c>
      <c r="BA73" s="107">
        <f>ROUND($U$73*$J$73,2)</f>
        <v>2952</v>
      </c>
      <c r="BB73" s="63" t="s">
        <v>1582</v>
      </c>
      <c r="BC73" s="63" t="s">
        <v>1583</v>
      </c>
    </row>
    <row r="74" spans="1:55" s="3" customFormat="1" ht="15.75" customHeight="1">
      <c r="A74" s="16"/>
      <c r="B74" s="100" t="s">
        <v>1536</v>
      </c>
      <c r="C74" s="100" t="s">
        <v>1578</v>
      </c>
      <c r="D74" s="162" t="s">
        <v>978</v>
      </c>
      <c r="E74" s="431" t="s">
        <v>1585</v>
      </c>
      <c r="F74" s="432"/>
      <c r="G74" s="432"/>
      <c r="H74" s="432"/>
      <c r="I74" s="100" t="s">
        <v>1581</v>
      </c>
      <c r="J74" s="101">
        <v>12</v>
      </c>
      <c r="K74" s="424">
        <v>122.99999999999999</v>
      </c>
      <c r="L74" s="425"/>
      <c r="M74" s="425"/>
      <c r="N74" s="426"/>
      <c r="O74" s="383">
        <f>ROUND($U$74*$J$74,2)</f>
        <v>1476</v>
      </c>
      <c r="P74" s="432"/>
      <c r="Q74" s="99"/>
      <c r="R74" s="16"/>
      <c r="S74" s="103"/>
      <c r="T74" s="104" t="s">
        <v>1515</v>
      </c>
      <c r="U74" s="68">
        <f>$K$74+$L$74</f>
        <v>122.99999999999999</v>
      </c>
      <c r="V74" s="68">
        <f>ROUND($K$74*$J$74,2)</f>
        <v>1476</v>
      </c>
      <c r="W74" s="68">
        <f>ROUND($L$74*$J$74,2)</f>
        <v>0</v>
      </c>
      <c r="Z74" s="105">
        <v>0</v>
      </c>
      <c r="AA74" s="105">
        <f>$Z$74*$J$74</f>
        <v>0</v>
      </c>
      <c r="AB74" s="105">
        <v>0</v>
      </c>
      <c r="AC74" s="106">
        <f>$AB$74*$J$74</f>
        <v>0</v>
      </c>
      <c r="AH74" s="63" t="s">
        <v>1582</v>
      </c>
      <c r="AJ74" s="63" t="s">
        <v>1578</v>
      </c>
      <c r="AK74" s="63" t="s">
        <v>1536</v>
      </c>
      <c r="AO74" s="63" t="s">
        <v>1577</v>
      </c>
      <c r="AU74" s="107">
        <f>IF($T$74="základní",$O$74,0)</f>
        <v>1476</v>
      </c>
      <c r="AV74" s="107">
        <f>IF($T$74="snížená",$O$74,0)</f>
        <v>0</v>
      </c>
      <c r="AW74" s="107">
        <f>IF($T$74="zákl. přenesená",$O$74,0)</f>
        <v>0</v>
      </c>
      <c r="AX74" s="107">
        <f>IF($T$74="sníž. přenesená",$O$74,0)</f>
        <v>0</v>
      </c>
      <c r="AY74" s="107">
        <f>IF($T$74="nulová",$O$74,0)</f>
        <v>0</v>
      </c>
      <c r="AZ74" s="63" t="s">
        <v>1501</v>
      </c>
      <c r="BA74" s="107">
        <f>ROUND($U$74*$J$74,2)</f>
        <v>1476</v>
      </c>
      <c r="BB74" s="63" t="s">
        <v>1582</v>
      </c>
      <c r="BC74" s="63" t="s">
        <v>1586</v>
      </c>
    </row>
    <row r="75" spans="1:55" s="3" customFormat="1" ht="15.75" customHeight="1">
      <c r="A75" s="16"/>
      <c r="B75" s="100" t="s">
        <v>1587</v>
      </c>
      <c r="C75" s="100" t="s">
        <v>1578</v>
      </c>
      <c r="D75" s="162" t="s">
        <v>979</v>
      </c>
      <c r="E75" s="431" t="s">
        <v>1589</v>
      </c>
      <c r="F75" s="432"/>
      <c r="G75" s="432"/>
      <c r="H75" s="432"/>
      <c r="I75" s="100" t="s">
        <v>1581</v>
      </c>
      <c r="J75" s="101">
        <v>4</v>
      </c>
      <c r="K75" s="424">
        <v>164</v>
      </c>
      <c r="L75" s="425"/>
      <c r="M75" s="425"/>
      <c r="N75" s="426"/>
      <c r="O75" s="383">
        <f>ROUND($U$75*$J$75,2)</f>
        <v>656</v>
      </c>
      <c r="P75" s="432"/>
      <c r="Q75" s="99"/>
      <c r="R75" s="16"/>
      <c r="S75" s="103"/>
      <c r="T75" s="104" t="s">
        <v>1515</v>
      </c>
      <c r="U75" s="68">
        <f>$K$75+$L$75</f>
        <v>164</v>
      </c>
      <c r="V75" s="68">
        <f>ROUND($K$75*$J$75,2)</f>
        <v>656</v>
      </c>
      <c r="W75" s="68">
        <f>ROUND($L$75*$J$75,2)</f>
        <v>0</v>
      </c>
      <c r="Z75" s="105">
        <v>0</v>
      </c>
      <c r="AA75" s="105">
        <f>$Z$75*$J$75</f>
        <v>0</v>
      </c>
      <c r="AB75" s="105">
        <v>0</v>
      </c>
      <c r="AC75" s="106">
        <f>$AB$75*$J$75</f>
        <v>0</v>
      </c>
      <c r="AH75" s="63" t="s">
        <v>1582</v>
      </c>
      <c r="AJ75" s="63" t="s">
        <v>1578</v>
      </c>
      <c r="AK75" s="63" t="s">
        <v>1536</v>
      </c>
      <c r="AO75" s="63" t="s">
        <v>1577</v>
      </c>
      <c r="AU75" s="107">
        <f>IF($T$75="základní",$O$75,0)</f>
        <v>656</v>
      </c>
      <c r="AV75" s="107">
        <f>IF($T$75="snížená",$O$75,0)</f>
        <v>0</v>
      </c>
      <c r="AW75" s="107">
        <f>IF($T$75="zákl. přenesená",$O$75,0)</f>
        <v>0</v>
      </c>
      <c r="AX75" s="107">
        <f>IF($T$75="sníž. přenesená",$O$75,0)</f>
        <v>0</v>
      </c>
      <c r="AY75" s="107">
        <f>IF($T$75="nulová",$O$75,0)</f>
        <v>0</v>
      </c>
      <c r="AZ75" s="63" t="s">
        <v>1501</v>
      </c>
      <c r="BA75" s="107">
        <f>ROUND($U$75*$J$75,2)</f>
        <v>656</v>
      </c>
      <c r="BB75" s="63" t="s">
        <v>1582</v>
      </c>
      <c r="BC75" s="63" t="s">
        <v>1590</v>
      </c>
    </row>
    <row r="76" spans="1:55" s="87" customFormat="1" ht="30.75" customHeight="1">
      <c r="A76" s="88"/>
      <c r="C76" s="96" t="s">
        <v>1559</v>
      </c>
      <c r="L76" s="433">
        <f>$BA$76</f>
        <v>9750.2899999999991</v>
      </c>
      <c r="M76" s="434"/>
      <c r="N76" s="434"/>
      <c r="O76" s="435" t="s">
        <v>1576</v>
      </c>
      <c r="P76" s="434"/>
      <c r="R76" s="88"/>
      <c r="S76" s="91"/>
      <c r="V76" s="92">
        <f>SUM($V$77:$V$84)</f>
        <v>9750.2899999999991</v>
      </c>
      <c r="W76" s="92">
        <f>SUM($W$77:$W$84)</f>
        <v>0</v>
      </c>
      <c r="Y76" s="93">
        <f>SUM($Y$77:$Y$84)</f>
        <v>0</v>
      </c>
      <c r="AA76" s="93">
        <f>SUM($AA$77:$AA$84)</f>
        <v>2.4680000000000001E-2</v>
      </c>
      <c r="AC76" s="94">
        <f>SUM($AC$77:$AC$84)</f>
        <v>9.4000000000000004E-3</v>
      </c>
      <c r="AH76" s="90" t="s">
        <v>1536</v>
      </c>
      <c r="AJ76" s="90" t="s">
        <v>1530</v>
      </c>
      <c r="AK76" s="90" t="s">
        <v>1501</v>
      </c>
      <c r="AO76" s="90" t="s">
        <v>1577</v>
      </c>
      <c r="BA76" s="95">
        <f>SUM($BA$77:$BA$84)</f>
        <v>9750.2899999999991</v>
      </c>
    </row>
    <row r="77" spans="1:55" s="3" customFormat="1" ht="27" customHeight="1">
      <c r="A77" s="16"/>
      <c r="B77" s="100" t="s">
        <v>1591</v>
      </c>
      <c r="C77" s="100" t="s">
        <v>1578</v>
      </c>
      <c r="D77" s="98" t="s">
        <v>1598</v>
      </c>
      <c r="E77" s="431" t="s">
        <v>1599</v>
      </c>
      <c r="F77" s="432"/>
      <c r="G77" s="432"/>
      <c r="H77" s="432"/>
      <c r="I77" s="100" t="s">
        <v>1594</v>
      </c>
      <c r="J77" s="101">
        <v>16</v>
      </c>
      <c r="K77" s="424">
        <v>51.66</v>
      </c>
      <c r="L77" s="425"/>
      <c r="M77" s="425"/>
      <c r="N77" s="426"/>
      <c r="O77" s="383">
        <f>ROUND($U$77*$J$77,2)</f>
        <v>826.56</v>
      </c>
      <c r="P77" s="432"/>
      <c r="Q77" s="99" t="s">
        <v>1595</v>
      </c>
      <c r="R77" s="16"/>
      <c r="S77" s="103"/>
      <c r="T77" s="104" t="s">
        <v>1515</v>
      </c>
      <c r="U77" s="68">
        <f>$K$77+$L$77</f>
        <v>51.66</v>
      </c>
      <c r="V77" s="68">
        <f>ROUND($K$77*$J$77,2)</f>
        <v>826.56</v>
      </c>
      <c r="W77" s="68">
        <f>ROUND($L$77*$J$77,2)</f>
        <v>0</v>
      </c>
      <c r="Z77" s="105">
        <v>9.0000000000000006E-5</v>
      </c>
      <c r="AA77" s="105">
        <f>$Z$77*$J$77</f>
        <v>1.4400000000000001E-3</v>
      </c>
      <c r="AB77" s="105">
        <v>4.4999999999999999E-4</v>
      </c>
      <c r="AC77" s="106">
        <f>$AB$77*$J$77</f>
        <v>7.1999999999999998E-3</v>
      </c>
      <c r="AH77" s="63" t="s">
        <v>1582</v>
      </c>
      <c r="AJ77" s="63" t="s">
        <v>1578</v>
      </c>
      <c r="AK77" s="63" t="s">
        <v>1536</v>
      </c>
      <c r="AO77" s="63" t="s">
        <v>1577</v>
      </c>
      <c r="AU77" s="107">
        <f>IF($T$77="základní",$O$77,0)</f>
        <v>826.56</v>
      </c>
      <c r="AV77" s="107">
        <f>IF($T$77="snížená",$O$77,0)</f>
        <v>0</v>
      </c>
      <c r="AW77" s="107">
        <f>IF($T$77="zákl. přenesená",$O$77,0)</f>
        <v>0</v>
      </c>
      <c r="AX77" s="107">
        <f>IF($T$77="sníž. přenesená",$O$77,0)</f>
        <v>0</v>
      </c>
      <c r="AY77" s="107">
        <f>IF($T$77="nulová",$O$77,0)</f>
        <v>0</v>
      </c>
      <c r="AZ77" s="63" t="s">
        <v>1501</v>
      </c>
      <c r="BA77" s="107">
        <f>ROUND($U$77*$J$77,2)</f>
        <v>826.56</v>
      </c>
      <c r="BB77" s="63" t="s">
        <v>1582</v>
      </c>
      <c r="BC77" s="63" t="s">
        <v>1600</v>
      </c>
    </row>
    <row r="78" spans="1:55" s="3" customFormat="1" ht="27" customHeight="1">
      <c r="A78" s="16"/>
      <c r="B78" s="100" t="s">
        <v>1597</v>
      </c>
      <c r="C78" s="100" t="s">
        <v>1578</v>
      </c>
      <c r="D78" s="98" t="s">
        <v>226</v>
      </c>
      <c r="E78" s="431" t="s">
        <v>227</v>
      </c>
      <c r="F78" s="432"/>
      <c r="G78" s="432"/>
      <c r="H78" s="432"/>
      <c r="I78" s="100" t="s">
        <v>1594</v>
      </c>
      <c r="J78" s="101">
        <v>2</v>
      </c>
      <c r="K78" s="424">
        <v>72.16</v>
      </c>
      <c r="L78" s="425"/>
      <c r="M78" s="425"/>
      <c r="N78" s="426"/>
      <c r="O78" s="383">
        <f>ROUND($U$78*$J$78,2)</f>
        <v>144.32</v>
      </c>
      <c r="P78" s="432"/>
      <c r="Q78" s="99" t="s">
        <v>1595</v>
      </c>
      <c r="R78" s="16"/>
      <c r="S78" s="103"/>
      <c r="T78" s="104" t="s">
        <v>1515</v>
      </c>
      <c r="U78" s="68">
        <f>$K$78+$L$78</f>
        <v>72.16</v>
      </c>
      <c r="V78" s="68">
        <f>ROUND($K$78*$J$78,2)</f>
        <v>144.32</v>
      </c>
      <c r="W78" s="68">
        <f>ROUND($L$78*$J$78,2)</f>
        <v>0</v>
      </c>
      <c r="Z78" s="105">
        <v>1.2999999999999999E-4</v>
      </c>
      <c r="AA78" s="105">
        <f>$Z$78*$J$78</f>
        <v>2.5999999999999998E-4</v>
      </c>
      <c r="AB78" s="105">
        <v>1.1000000000000001E-3</v>
      </c>
      <c r="AC78" s="106">
        <f>$AB$78*$J$78</f>
        <v>2.2000000000000001E-3</v>
      </c>
      <c r="AH78" s="63" t="s">
        <v>1582</v>
      </c>
      <c r="AJ78" s="63" t="s">
        <v>1578</v>
      </c>
      <c r="AK78" s="63" t="s">
        <v>1536</v>
      </c>
      <c r="AO78" s="63" t="s">
        <v>1577</v>
      </c>
      <c r="AU78" s="107">
        <f>IF($T$78="základní",$O$78,0)</f>
        <v>144.32</v>
      </c>
      <c r="AV78" s="107">
        <f>IF($T$78="snížená",$O$78,0)</f>
        <v>0</v>
      </c>
      <c r="AW78" s="107">
        <f>IF($T$78="zákl. přenesená",$O$78,0)</f>
        <v>0</v>
      </c>
      <c r="AX78" s="107">
        <f>IF($T$78="sníž. přenesená",$O$78,0)</f>
        <v>0</v>
      </c>
      <c r="AY78" s="107">
        <f>IF($T$78="nulová",$O$78,0)</f>
        <v>0</v>
      </c>
      <c r="AZ78" s="63" t="s">
        <v>1501</v>
      </c>
      <c r="BA78" s="107">
        <f>ROUND($U$78*$J$78,2)</f>
        <v>144.32</v>
      </c>
      <c r="BB78" s="63" t="s">
        <v>1582</v>
      </c>
      <c r="BC78" s="63" t="s">
        <v>228</v>
      </c>
    </row>
    <row r="79" spans="1:55" s="3" customFormat="1" ht="27" customHeight="1">
      <c r="A79" s="16"/>
      <c r="B79" s="100" t="s">
        <v>1601</v>
      </c>
      <c r="C79" s="100" t="s">
        <v>1578</v>
      </c>
      <c r="D79" s="98" t="s">
        <v>1602</v>
      </c>
      <c r="E79" s="431" t="s">
        <v>1603</v>
      </c>
      <c r="F79" s="432"/>
      <c r="G79" s="432"/>
      <c r="H79" s="432"/>
      <c r="I79" s="100" t="s">
        <v>1594</v>
      </c>
      <c r="J79" s="101">
        <v>4</v>
      </c>
      <c r="K79" s="424">
        <v>223.85999999999999</v>
      </c>
      <c r="L79" s="425"/>
      <c r="M79" s="425"/>
      <c r="N79" s="426"/>
      <c r="O79" s="383">
        <f>ROUND($U$79*$J$79,2)</f>
        <v>895.44</v>
      </c>
      <c r="P79" s="432"/>
      <c r="Q79" s="99" t="s">
        <v>1595</v>
      </c>
      <c r="R79" s="16"/>
      <c r="S79" s="103"/>
      <c r="T79" s="104" t="s">
        <v>1515</v>
      </c>
      <c r="U79" s="68">
        <f>$K$79+$L$79</f>
        <v>223.85999999999999</v>
      </c>
      <c r="V79" s="68">
        <f>ROUND($K$79*$J$79,2)</f>
        <v>895.44</v>
      </c>
      <c r="W79" s="68">
        <f>ROUND($L$79*$J$79,2)</f>
        <v>0</v>
      </c>
      <c r="Z79" s="105">
        <v>3.5E-4</v>
      </c>
      <c r="AA79" s="105">
        <f>$Z$79*$J$79</f>
        <v>1.4E-3</v>
      </c>
      <c r="AB79" s="105">
        <v>0</v>
      </c>
      <c r="AC79" s="106">
        <f>$AB$79*$J$79</f>
        <v>0</v>
      </c>
      <c r="AH79" s="63" t="s">
        <v>1582</v>
      </c>
      <c r="AJ79" s="63" t="s">
        <v>1578</v>
      </c>
      <c r="AK79" s="63" t="s">
        <v>1536</v>
      </c>
      <c r="AO79" s="63" t="s">
        <v>1577</v>
      </c>
      <c r="AU79" s="107">
        <f>IF($T$79="základní",$O$79,0)</f>
        <v>895.44</v>
      </c>
      <c r="AV79" s="107">
        <f>IF($T$79="snížená",$O$79,0)</f>
        <v>0</v>
      </c>
      <c r="AW79" s="107">
        <f>IF($T$79="zákl. přenesená",$O$79,0)</f>
        <v>0</v>
      </c>
      <c r="AX79" s="107">
        <f>IF($T$79="sníž. přenesená",$O$79,0)</f>
        <v>0</v>
      </c>
      <c r="AY79" s="107">
        <f>IF($T$79="nulová",$O$79,0)</f>
        <v>0</v>
      </c>
      <c r="AZ79" s="63" t="s">
        <v>1501</v>
      </c>
      <c r="BA79" s="107">
        <f>ROUND($U$79*$J$79,2)</f>
        <v>895.44</v>
      </c>
      <c r="BB79" s="63" t="s">
        <v>1582</v>
      </c>
      <c r="BC79" s="63" t="s">
        <v>1604</v>
      </c>
    </row>
    <row r="80" spans="1:55" s="3" customFormat="1" ht="27" customHeight="1">
      <c r="A80" s="16"/>
      <c r="B80" s="100" t="s">
        <v>1605</v>
      </c>
      <c r="C80" s="100" t="s">
        <v>1578</v>
      </c>
      <c r="D80" s="98" t="s">
        <v>229</v>
      </c>
      <c r="E80" s="431" t="s">
        <v>230</v>
      </c>
      <c r="F80" s="432"/>
      <c r="G80" s="432"/>
      <c r="H80" s="432"/>
      <c r="I80" s="100" t="s">
        <v>1594</v>
      </c>
      <c r="J80" s="101">
        <v>12</v>
      </c>
      <c r="K80" s="424">
        <v>220.57999999999998</v>
      </c>
      <c r="L80" s="425"/>
      <c r="M80" s="425"/>
      <c r="N80" s="426"/>
      <c r="O80" s="383">
        <f>ROUND($U$80*$J$80,2)</f>
        <v>2646.96</v>
      </c>
      <c r="P80" s="432"/>
      <c r="Q80" s="99" t="s">
        <v>1595</v>
      </c>
      <c r="R80" s="16"/>
      <c r="S80" s="103"/>
      <c r="T80" s="104" t="s">
        <v>1515</v>
      </c>
      <c r="U80" s="68">
        <f>$K$80+$L$80</f>
        <v>220.57999999999998</v>
      </c>
      <c r="V80" s="68">
        <f>ROUND($K$80*$J$80,2)</f>
        <v>2646.96</v>
      </c>
      <c r="W80" s="68">
        <f>ROUND($L$80*$J$80,2)</f>
        <v>0</v>
      </c>
      <c r="Z80" s="105">
        <v>3.8999999999999999E-4</v>
      </c>
      <c r="AA80" s="105">
        <f>$Z$80*$J$80</f>
        <v>4.6800000000000001E-3</v>
      </c>
      <c r="AB80" s="105">
        <v>0</v>
      </c>
      <c r="AC80" s="106">
        <f>$AB$80*$J$80</f>
        <v>0</v>
      </c>
      <c r="AH80" s="63" t="s">
        <v>1582</v>
      </c>
      <c r="AJ80" s="63" t="s">
        <v>1578</v>
      </c>
      <c r="AK80" s="63" t="s">
        <v>1536</v>
      </c>
      <c r="AO80" s="63" t="s">
        <v>1577</v>
      </c>
      <c r="AU80" s="107">
        <f>IF($T$80="základní",$O$80,0)</f>
        <v>2646.96</v>
      </c>
      <c r="AV80" s="107">
        <f>IF($T$80="snížená",$O$80,0)</f>
        <v>0</v>
      </c>
      <c r="AW80" s="107">
        <f>IF($T$80="zákl. přenesená",$O$80,0)</f>
        <v>0</v>
      </c>
      <c r="AX80" s="107">
        <f>IF($T$80="sníž. přenesená",$O$80,0)</f>
        <v>0</v>
      </c>
      <c r="AY80" s="107">
        <f>IF($T$80="nulová",$O$80,0)</f>
        <v>0</v>
      </c>
      <c r="AZ80" s="63" t="s">
        <v>1501</v>
      </c>
      <c r="BA80" s="107">
        <f>ROUND($U$80*$J$80,2)</f>
        <v>2646.96</v>
      </c>
      <c r="BB80" s="63" t="s">
        <v>1582</v>
      </c>
      <c r="BC80" s="63" t="s">
        <v>231</v>
      </c>
    </row>
    <row r="81" spans="1:55" s="3" customFormat="1" ht="27" customHeight="1">
      <c r="A81" s="16"/>
      <c r="B81" s="100" t="s">
        <v>1609</v>
      </c>
      <c r="C81" s="100" t="s">
        <v>1578</v>
      </c>
      <c r="D81" s="98" t="s">
        <v>232</v>
      </c>
      <c r="E81" s="431" t="s">
        <v>233</v>
      </c>
      <c r="F81" s="432"/>
      <c r="G81" s="432"/>
      <c r="H81" s="432"/>
      <c r="I81" s="100" t="s">
        <v>1594</v>
      </c>
      <c r="J81" s="101">
        <v>2</v>
      </c>
      <c r="K81" s="424">
        <v>287.82</v>
      </c>
      <c r="L81" s="425"/>
      <c r="M81" s="425"/>
      <c r="N81" s="426"/>
      <c r="O81" s="383">
        <f>ROUND($U$81*$J$81,2)</f>
        <v>575.64</v>
      </c>
      <c r="P81" s="432"/>
      <c r="Q81" s="99" t="s">
        <v>1595</v>
      </c>
      <c r="R81" s="16"/>
      <c r="S81" s="103"/>
      <c r="T81" s="104" t="s">
        <v>1515</v>
      </c>
      <c r="U81" s="68">
        <f>$K$81+$L$81</f>
        <v>287.82</v>
      </c>
      <c r="V81" s="68">
        <f>ROUND($K$81*$J$81,2)</f>
        <v>575.64</v>
      </c>
      <c r="W81" s="68">
        <f>ROUND($L$81*$J$81,2)</f>
        <v>0</v>
      </c>
      <c r="Z81" s="105">
        <v>5.2999999999999998E-4</v>
      </c>
      <c r="AA81" s="105">
        <f>$Z$81*$J$81</f>
        <v>1.06E-3</v>
      </c>
      <c r="AB81" s="105">
        <v>0</v>
      </c>
      <c r="AC81" s="106">
        <f>$AB$81*$J$81</f>
        <v>0</v>
      </c>
      <c r="AH81" s="63" t="s">
        <v>1582</v>
      </c>
      <c r="AJ81" s="63" t="s">
        <v>1578</v>
      </c>
      <c r="AK81" s="63" t="s">
        <v>1536</v>
      </c>
      <c r="AO81" s="63" t="s">
        <v>1577</v>
      </c>
      <c r="AU81" s="107">
        <f>IF($T$81="základní",$O$81,0)</f>
        <v>575.64</v>
      </c>
      <c r="AV81" s="107">
        <f>IF($T$81="snížená",$O$81,0)</f>
        <v>0</v>
      </c>
      <c r="AW81" s="107">
        <f>IF($T$81="zákl. přenesená",$O$81,0)</f>
        <v>0</v>
      </c>
      <c r="AX81" s="107">
        <f>IF($T$81="sníž. přenesená",$O$81,0)</f>
        <v>0</v>
      </c>
      <c r="AY81" s="107">
        <f>IF($T$81="nulová",$O$81,0)</f>
        <v>0</v>
      </c>
      <c r="AZ81" s="63" t="s">
        <v>1501</v>
      </c>
      <c r="BA81" s="107">
        <f>ROUND($U$81*$J$81,2)</f>
        <v>575.64</v>
      </c>
      <c r="BB81" s="63" t="s">
        <v>1582</v>
      </c>
      <c r="BC81" s="63" t="s">
        <v>234</v>
      </c>
    </row>
    <row r="82" spans="1:55" s="3" customFormat="1" ht="27" customHeight="1">
      <c r="A82" s="16"/>
      <c r="B82" s="100" t="s">
        <v>1613</v>
      </c>
      <c r="C82" s="100" t="s">
        <v>1578</v>
      </c>
      <c r="D82" s="162" t="s">
        <v>497</v>
      </c>
      <c r="E82" s="431" t="s">
        <v>235</v>
      </c>
      <c r="F82" s="432"/>
      <c r="G82" s="432"/>
      <c r="H82" s="432"/>
      <c r="I82" s="100" t="s">
        <v>1594</v>
      </c>
      <c r="J82" s="101">
        <v>18</v>
      </c>
      <c r="K82" s="424">
        <v>205</v>
      </c>
      <c r="L82" s="425"/>
      <c r="M82" s="425"/>
      <c r="N82" s="426"/>
      <c r="O82" s="383">
        <f>ROUND($U$82*$J$82,2)</f>
        <v>3690</v>
      </c>
      <c r="P82" s="432"/>
      <c r="Q82" s="99"/>
      <c r="R82" s="16"/>
      <c r="S82" s="103"/>
      <c r="T82" s="104" t="s">
        <v>1515</v>
      </c>
      <c r="U82" s="68">
        <f>$K$82+$L$82</f>
        <v>205</v>
      </c>
      <c r="V82" s="68">
        <f>ROUND($K$82*$J$82,2)</f>
        <v>3690</v>
      </c>
      <c r="W82" s="68">
        <f>ROUND($L$82*$J$82,2)</f>
        <v>0</v>
      </c>
      <c r="Z82" s="105">
        <v>1.4999999999999999E-4</v>
      </c>
      <c r="AA82" s="105">
        <f>$Z$82*$J$82</f>
        <v>2.6999999999999997E-3</v>
      </c>
      <c r="AB82" s="105">
        <v>0</v>
      </c>
      <c r="AC82" s="106">
        <f>$AB$82*$J$82</f>
        <v>0</v>
      </c>
      <c r="AH82" s="63" t="s">
        <v>1582</v>
      </c>
      <c r="AJ82" s="63" t="s">
        <v>1578</v>
      </c>
      <c r="AK82" s="63" t="s">
        <v>1536</v>
      </c>
      <c r="AO82" s="63" t="s">
        <v>1577</v>
      </c>
      <c r="AU82" s="107">
        <f>IF($T$82="základní",$O$82,0)</f>
        <v>3690</v>
      </c>
      <c r="AV82" s="107">
        <f>IF($T$82="snížená",$O$82,0)</f>
        <v>0</v>
      </c>
      <c r="AW82" s="107">
        <f>IF($T$82="zákl. přenesená",$O$82,0)</f>
        <v>0</v>
      </c>
      <c r="AX82" s="107">
        <f>IF($T$82="sníž. přenesená",$O$82,0)</f>
        <v>0</v>
      </c>
      <c r="AY82" s="107">
        <f>IF($T$82="nulová",$O$82,0)</f>
        <v>0</v>
      </c>
      <c r="AZ82" s="63" t="s">
        <v>1501</v>
      </c>
      <c r="BA82" s="107">
        <f>ROUND($U$82*$J$82,2)</f>
        <v>3690</v>
      </c>
      <c r="BB82" s="63" t="s">
        <v>1582</v>
      </c>
      <c r="BC82" s="63" t="s">
        <v>236</v>
      </c>
    </row>
    <row r="83" spans="1:55" s="3" customFormat="1" ht="15.75" customHeight="1">
      <c r="A83" s="16"/>
      <c r="B83" s="100" t="s">
        <v>1505</v>
      </c>
      <c r="C83" s="100" t="s">
        <v>1578</v>
      </c>
      <c r="D83" s="162" t="s">
        <v>502</v>
      </c>
      <c r="E83" s="431" t="s">
        <v>1614</v>
      </c>
      <c r="F83" s="432"/>
      <c r="G83" s="432"/>
      <c r="H83" s="432"/>
      <c r="I83" s="100" t="s">
        <v>1594</v>
      </c>
      <c r="J83" s="101">
        <v>18</v>
      </c>
      <c r="K83" s="424">
        <v>53.3</v>
      </c>
      <c r="L83" s="425"/>
      <c r="M83" s="425"/>
      <c r="N83" s="426"/>
      <c r="O83" s="383">
        <f>ROUND($U$83*$J$83,2)</f>
        <v>959.4</v>
      </c>
      <c r="P83" s="432"/>
      <c r="Q83" s="99"/>
      <c r="R83" s="16"/>
      <c r="S83" s="103"/>
      <c r="T83" s="104" t="s">
        <v>1515</v>
      </c>
      <c r="U83" s="68">
        <f>$K$83+$L$83</f>
        <v>53.3</v>
      </c>
      <c r="V83" s="68">
        <f>ROUND($K$83*$J$83,2)</f>
        <v>959.4</v>
      </c>
      <c r="W83" s="68">
        <f>ROUND($L$83*$J$83,2)</f>
        <v>0</v>
      </c>
      <c r="Z83" s="105">
        <v>7.2999999999999996E-4</v>
      </c>
      <c r="AA83" s="105">
        <f>$Z$83*$J$83</f>
        <v>1.3139999999999999E-2</v>
      </c>
      <c r="AB83" s="105">
        <v>0</v>
      </c>
      <c r="AC83" s="106">
        <f>$AB$83*$J$83</f>
        <v>0</v>
      </c>
      <c r="AH83" s="63" t="s">
        <v>1582</v>
      </c>
      <c r="AJ83" s="63" t="s">
        <v>1578</v>
      </c>
      <c r="AK83" s="63" t="s">
        <v>1536</v>
      </c>
      <c r="AO83" s="63" t="s">
        <v>1577</v>
      </c>
      <c r="AU83" s="107">
        <f>IF($T$83="základní",$O$83,0)</f>
        <v>959.4</v>
      </c>
      <c r="AV83" s="107">
        <f>IF($T$83="snížená",$O$83,0)</f>
        <v>0</v>
      </c>
      <c r="AW83" s="107">
        <f>IF($T$83="zákl. přenesená",$O$83,0)</f>
        <v>0</v>
      </c>
      <c r="AX83" s="107">
        <f>IF($T$83="sníž. přenesená",$O$83,0)</f>
        <v>0</v>
      </c>
      <c r="AY83" s="107">
        <f>IF($T$83="nulová",$O$83,0)</f>
        <v>0</v>
      </c>
      <c r="AZ83" s="63" t="s">
        <v>1501</v>
      </c>
      <c r="BA83" s="107">
        <f>ROUND($U$83*$J$83,2)</f>
        <v>959.4</v>
      </c>
      <c r="BB83" s="63" t="s">
        <v>1582</v>
      </c>
      <c r="BC83" s="63" t="s">
        <v>1615</v>
      </c>
    </row>
    <row r="84" spans="1:55" s="3" customFormat="1" ht="27" customHeight="1">
      <c r="A84" s="16"/>
      <c r="B84" s="100" t="s">
        <v>1776</v>
      </c>
      <c r="C84" s="100" t="s">
        <v>1578</v>
      </c>
      <c r="D84" s="98" t="s">
        <v>1616</v>
      </c>
      <c r="E84" s="431" t="s">
        <v>1617</v>
      </c>
      <c r="F84" s="432"/>
      <c r="G84" s="432"/>
      <c r="H84" s="432"/>
      <c r="I84" s="100" t="s">
        <v>1618</v>
      </c>
      <c r="J84" s="101">
        <v>2.5000000000000001E-2</v>
      </c>
      <c r="K84" s="424">
        <v>478.88</v>
      </c>
      <c r="L84" s="425"/>
      <c r="M84" s="425"/>
      <c r="N84" s="426"/>
      <c r="O84" s="383">
        <f>ROUND($U$84*$J$84,2)</f>
        <v>11.97</v>
      </c>
      <c r="P84" s="432"/>
      <c r="Q84" s="99" t="s">
        <v>1595</v>
      </c>
      <c r="R84" s="16"/>
      <c r="S84" s="103"/>
      <c r="T84" s="108" t="s">
        <v>1515</v>
      </c>
      <c r="U84" s="109">
        <f>$K$84+$L$84</f>
        <v>478.88</v>
      </c>
      <c r="V84" s="109">
        <f>ROUND($K$84*$J$84,2)</f>
        <v>11.97</v>
      </c>
      <c r="W84" s="109">
        <f>ROUND($L$84*$J$84,2)</f>
        <v>0</v>
      </c>
      <c r="X84" s="110"/>
      <c r="Y84" s="110"/>
      <c r="Z84" s="111">
        <v>0</v>
      </c>
      <c r="AA84" s="111">
        <f>$Z$84*$J$84</f>
        <v>0</v>
      </c>
      <c r="AB84" s="111">
        <v>0</v>
      </c>
      <c r="AC84" s="112">
        <f>$AB$84*$J$84</f>
        <v>0</v>
      </c>
      <c r="AH84" s="63" t="s">
        <v>1582</v>
      </c>
      <c r="AJ84" s="63" t="s">
        <v>1578</v>
      </c>
      <c r="AK84" s="63" t="s">
        <v>1536</v>
      </c>
      <c r="AO84" s="63" t="s">
        <v>1577</v>
      </c>
      <c r="AU84" s="107">
        <f>IF($T$84="základní",$O$84,0)</f>
        <v>11.97</v>
      </c>
      <c r="AV84" s="107">
        <f>IF($T$84="snížená",$O$84,0)</f>
        <v>0</v>
      </c>
      <c r="AW84" s="107">
        <f>IF($T$84="zákl. přenesená",$O$84,0)</f>
        <v>0</v>
      </c>
      <c r="AX84" s="107">
        <f>IF($T$84="sníž. přenesená",$O$84,0)</f>
        <v>0</v>
      </c>
      <c r="AY84" s="107">
        <f>IF($T$84="nulová",$O$84,0)</f>
        <v>0</v>
      </c>
      <c r="AZ84" s="63" t="s">
        <v>1501</v>
      </c>
      <c r="BA84" s="107">
        <f>ROUND($U$84*$J$84,2)</f>
        <v>11.97</v>
      </c>
      <c r="BB84" s="63" t="s">
        <v>1582</v>
      </c>
      <c r="BC84" s="63" t="s">
        <v>1619</v>
      </c>
    </row>
    <row r="85" spans="1:55" s="3" customFormat="1" ht="7.5" customHeight="1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16"/>
    </row>
  </sheetData>
  <mergeCells count="90">
    <mergeCell ref="K83:N83"/>
    <mergeCell ref="K82:N82"/>
    <mergeCell ref="E79:H79"/>
    <mergeCell ref="O79:P79"/>
    <mergeCell ref="E80:H80"/>
    <mergeCell ref="O80:P80"/>
    <mergeCell ref="K80:N80"/>
    <mergeCell ref="E77:H77"/>
    <mergeCell ref="O77:P77"/>
    <mergeCell ref="E84:H84"/>
    <mergeCell ref="O84:P84"/>
    <mergeCell ref="E81:H81"/>
    <mergeCell ref="O81:P81"/>
    <mergeCell ref="E82:H82"/>
    <mergeCell ref="O82:P82"/>
    <mergeCell ref="K81:N81"/>
    <mergeCell ref="E83:H83"/>
    <mergeCell ref="E74:H74"/>
    <mergeCell ref="O74:P74"/>
    <mergeCell ref="L72:P72"/>
    <mergeCell ref="E78:H78"/>
    <mergeCell ref="O78:P78"/>
    <mergeCell ref="L76:P76"/>
    <mergeCell ref="E73:H73"/>
    <mergeCell ref="O73:P73"/>
    <mergeCell ref="E75:H75"/>
    <mergeCell ref="O75:P75"/>
    <mergeCell ref="E61:P61"/>
    <mergeCell ref="E62:P62"/>
    <mergeCell ref="L64:O64"/>
    <mergeCell ref="L70:P70"/>
    <mergeCell ref="L66:P66"/>
    <mergeCell ref="E69:H69"/>
    <mergeCell ref="O69:P69"/>
    <mergeCell ref="G51:I51"/>
    <mergeCell ref="J51:K51"/>
    <mergeCell ref="L51:P51"/>
    <mergeCell ref="G52:I52"/>
    <mergeCell ref="J52:K52"/>
    <mergeCell ref="L52:P52"/>
    <mergeCell ref="E40:P40"/>
    <mergeCell ref="L42:O42"/>
    <mergeCell ref="L44:P44"/>
    <mergeCell ref="B59:Q59"/>
    <mergeCell ref="G49:I49"/>
    <mergeCell ref="J49:K49"/>
    <mergeCell ref="L49:P49"/>
    <mergeCell ref="G50:I50"/>
    <mergeCell ref="J50:K50"/>
    <mergeCell ref="L50:P50"/>
    <mergeCell ref="L27:O27"/>
    <mergeCell ref="G28:I28"/>
    <mergeCell ref="L28:O28"/>
    <mergeCell ref="G29:I29"/>
    <mergeCell ref="L29:O29"/>
    <mergeCell ref="B47:F47"/>
    <mergeCell ref="G47:I47"/>
    <mergeCell ref="J47:K47"/>
    <mergeCell ref="L47:P47"/>
    <mergeCell ref="E39:P39"/>
    <mergeCell ref="N16:O16"/>
    <mergeCell ref="N17:O17"/>
    <mergeCell ref="K31:O31"/>
    <mergeCell ref="B37:Q37"/>
    <mergeCell ref="L23:O23"/>
    <mergeCell ref="G25:I25"/>
    <mergeCell ref="L25:O25"/>
    <mergeCell ref="G26:I26"/>
    <mergeCell ref="L26:O26"/>
    <mergeCell ref="G27:I27"/>
    <mergeCell ref="D20:O20"/>
    <mergeCell ref="E16:I16"/>
    <mergeCell ref="B2:Q2"/>
    <mergeCell ref="E4:P4"/>
    <mergeCell ref="E5:P5"/>
    <mergeCell ref="N8:O8"/>
    <mergeCell ref="N10:O10"/>
    <mergeCell ref="N11:O11"/>
    <mergeCell ref="N13:O13"/>
    <mergeCell ref="N14:O14"/>
    <mergeCell ref="K84:N84"/>
    <mergeCell ref="K69:N69"/>
    <mergeCell ref="K73:N73"/>
    <mergeCell ref="K74:N74"/>
    <mergeCell ref="K75:N75"/>
    <mergeCell ref="K77:N77"/>
    <mergeCell ref="K78:N78"/>
    <mergeCell ref="K79:N79"/>
    <mergeCell ref="L71:P71"/>
    <mergeCell ref="O83:P83"/>
  </mergeCells>
  <phoneticPr fontId="27" type="noConversion"/>
  <pageMargins left="0.59027779102325439" right="0.59027779102325439" top="0.59027779102325439" bottom="0.59027779102325439" header="0" footer="0"/>
  <pageSetup paperSize="9" scale="89" fitToHeight="100" orientation="portrait" blackAndWhite="1" r:id="rId1"/>
  <headerFooter alignWithMargins="0"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87"/>
  <sheetViews>
    <sheetView showGridLines="0" view="pageBreakPreview" zoomScaleNormal="80" zoomScaleSheetLayoutView="100" workbookViewId="0">
      <pane ySplit="1" topLeftCell="A64" activePane="bottomLeft" state="frozenSplit"/>
      <selection pane="bottomLeft" activeCell="AE1" sqref="AE1:AJ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1" width="6.5" style="2" customWidth="1"/>
    <col min="12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6" width="10.5" style="1" customWidth="1"/>
    <col min="37" max="58" width="10.5" style="2" hidden="1" customWidth="1"/>
    <col min="59" max="16384" width="10.5" style="1"/>
  </cols>
  <sheetData>
    <row r="1" spans="1:39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M1" s="2" t="s">
        <v>1536</v>
      </c>
    </row>
    <row r="2" spans="1:39" ht="37.5" customHeight="1">
      <c r="A2" s="7"/>
      <c r="B2" s="370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M2" s="2" t="s">
        <v>1490</v>
      </c>
    </row>
    <row r="3" spans="1:39" ht="7.5" customHeight="1">
      <c r="A3" s="7"/>
      <c r="Q3" s="8"/>
      <c r="AE3" s="2"/>
      <c r="AF3" s="2"/>
      <c r="AG3" s="2"/>
      <c r="AH3" s="2"/>
      <c r="AI3" s="2"/>
      <c r="AJ3" s="2"/>
    </row>
    <row r="4" spans="1:39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</row>
    <row r="5" spans="1:39" s="3" customFormat="1" ht="18.75" customHeight="1">
      <c r="A5" s="16"/>
      <c r="C5" s="11" t="s">
        <v>1550</v>
      </c>
      <c r="E5" s="422" t="s">
        <v>506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39" s="3" customFormat="1" ht="14.25" customHeight="1">
      <c r="A6" s="16"/>
      <c r="Q6" s="19"/>
    </row>
    <row r="7" spans="1:39" s="3" customFormat="1" ht="15" customHeight="1">
      <c r="A7" s="16"/>
      <c r="C7" s="12" t="s">
        <v>1551</v>
      </c>
      <c r="E7" s="123" t="s">
        <v>505</v>
      </c>
      <c r="Q7" s="19"/>
    </row>
    <row r="8" spans="1:39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39" s="3" customFormat="1" ht="7.5" customHeight="1">
      <c r="A9" s="16"/>
      <c r="Q9" s="19"/>
    </row>
    <row r="10" spans="1:39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39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39" s="3" customFormat="1" ht="7.5" customHeight="1">
      <c r="A12" s="16"/>
      <c r="Q12" s="19"/>
    </row>
    <row r="13" spans="1:39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39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39" s="3" customFormat="1" ht="7.5" customHeight="1">
      <c r="A15" s="16"/>
      <c r="Q15" s="19"/>
    </row>
    <row r="16" spans="1:39" s="3" customFormat="1" ht="15" customHeight="1">
      <c r="A16" s="16"/>
      <c r="C16" s="12" t="s">
        <v>1511</v>
      </c>
      <c r="E16" s="45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E17" s="45"/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L49</f>
        <v>7098.47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L23</f>
        <v>7098.47</v>
      </c>
      <c r="H25" s="348"/>
      <c r="I25" s="348"/>
      <c r="L25" s="421">
        <f>G25*0.21</f>
        <v>1490.6786999999999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SUM($AY$71:$AY$85)</f>
        <v>0</v>
      </c>
      <c r="H26" s="348"/>
      <c r="I26" s="348"/>
      <c r="L26" s="421">
        <f>SUM($AY$71:$AY$85)*$E$26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SUM($AZ$71:$AZ$85)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SUM($BA$71:$BA$85)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SUM($BB$71:$BB$85)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8589.15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132121-9_1 - SPŠD Křimice - TRV - SO09 Sauna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30"/>
      <c r="M44" s="430"/>
      <c r="N44" s="430"/>
      <c r="O44" s="430"/>
      <c r="P44" s="430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7"/>
      <c r="I47" s="417"/>
      <c r="J47" s="417"/>
      <c r="K47" s="417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0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L71</f>
        <v>7098.47</v>
      </c>
      <c r="M49" s="348"/>
      <c r="N49" s="348"/>
      <c r="O49" s="348"/>
      <c r="P49" s="348"/>
      <c r="Q49" s="19"/>
      <c r="AN49" s="3" t="s">
        <v>1555</v>
      </c>
    </row>
    <row r="50" spans="1:40" s="54" customFormat="1" ht="25.5" customHeight="1">
      <c r="A50" s="71"/>
      <c r="C50" s="72" t="s">
        <v>1556</v>
      </c>
      <c r="G50" s="379"/>
      <c r="H50" s="401"/>
      <c r="I50" s="401"/>
      <c r="J50" s="379"/>
      <c r="K50" s="401"/>
      <c r="L50" s="379">
        <f>L72</f>
        <v>7098.47</v>
      </c>
      <c r="M50" s="401"/>
      <c r="N50" s="401"/>
      <c r="O50" s="401"/>
      <c r="P50" s="401"/>
      <c r="Q50" s="73"/>
    </row>
    <row r="51" spans="1:40" s="74" customFormat="1" ht="21" customHeight="1">
      <c r="A51" s="75"/>
      <c r="C51" s="76" t="s">
        <v>1557</v>
      </c>
      <c r="G51" s="400"/>
      <c r="H51" s="401"/>
      <c r="I51" s="401"/>
      <c r="J51" s="400"/>
      <c r="K51" s="401"/>
      <c r="L51" s="400">
        <f>L73</f>
        <v>3772</v>
      </c>
      <c r="M51" s="401"/>
      <c r="N51" s="401"/>
      <c r="O51" s="401"/>
      <c r="P51" s="401"/>
      <c r="Q51" s="77"/>
    </row>
    <row r="52" spans="1:40" s="74" customFormat="1" ht="21" customHeight="1">
      <c r="A52" s="75"/>
      <c r="C52" s="76" t="s">
        <v>1558</v>
      </c>
      <c r="G52" s="400"/>
      <c r="H52" s="401"/>
      <c r="I52" s="401"/>
      <c r="J52" s="400"/>
      <c r="K52" s="401"/>
      <c r="L52" s="400">
        <f>L77</f>
        <v>162.36000000000001</v>
      </c>
      <c r="M52" s="401"/>
      <c r="N52" s="401"/>
      <c r="O52" s="401"/>
      <c r="P52" s="401"/>
      <c r="Q52" s="77"/>
    </row>
    <row r="53" spans="1:40" s="74" customFormat="1" ht="21" customHeight="1">
      <c r="A53" s="75"/>
      <c r="C53" s="76" t="s">
        <v>1559</v>
      </c>
      <c r="G53" s="400"/>
      <c r="H53" s="401"/>
      <c r="I53" s="401"/>
      <c r="J53" s="400"/>
      <c r="K53" s="401"/>
      <c r="L53" s="400">
        <f>L79</f>
        <v>3164.11</v>
      </c>
      <c r="M53" s="401"/>
      <c r="N53" s="401"/>
      <c r="O53" s="401"/>
      <c r="P53" s="401"/>
      <c r="Q53" s="77"/>
    </row>
    <row r="54" spans="1:40" s="3" customFormat="1" ht="22.5" customHeight="1">
      <c r="A54" s="16"/>
      <c r="Q54" s="19"/>
    </row>
    <row r="55" spans="1:40" s="3" customFormat="1" ht="7.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</row>
    <row r="59" spans="1:40" s="3" customFormat="1" ht="7.5" customHeight="1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16"/>
    </row>
    <row r="60" spans="1:40" s="3" customFormat="1" ht="37.5" customHeight="1">
      <c r="A60" s="16"/>
      <c r="B60" s="362" t="s">
        <v>511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16"/>
    </row>
    <row r="61" spans="1:40" s="3" customFormat="1" ht="7.5" customHeight="1">
      <c r="A61" s="16"/>
      <c r="R61" s="16"/>
    </row>
    <row r="62" spans="1:40" s="3" customFormat="1" ht="15" customHeight="1">
      <c r="A62" s="16"/>
      <c r="B62" s="12" t="s">
        <v>1499</v>
      </c>
      <c r="E62" s="409" t="str">
        <f>$E$4</f>
        <v>Rekonstrukce plynové kotelny v Křimicích</v>
      </c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R62" s="16"/>
    </row>
    <row r="63" spans="1:40" s="3" customFormat="1" ht="15" customHeight="1">
      <c r="A63" s="16"/>
      <c r="B63" s="11" t="s">
        <v>1550</v>
      </c>
      <c r="E63" s="355" t="str">
        <f>$E$5</f>
        <v>132121-9_1 - SPŠD Křimice - TRV - SO09 Sauna</v>
      </c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R63" s="16"/>
    </row>
    <row r="64" spans="1:40" s="3" customFormat="1" ht="7.5" customHeight="1">
      <c r="A64" s="16"/>
      <c r="R64" s="16"/>
    </row>
    <row r="65" spans="1:58" s="3" customFormat="1" ht="18.75" customHeight="1">
      <c r="A65" s="16"/>
      <c r="B65" s="12" t="s">
        <v>1502</v>
      </c>
      <c r="E65" s="13" t="s">
        <v>319</v>
      </c>
      <c r="J65" s="12" t="s">
        <v>1504</v>
      </c>
      <c r="L65" s="347">
        <f>IF($N$8="","",$N$8)</f>
        <v>41426</v>
      </c>
      <c r="M65" s="348"/>
      <c r="N65" s="348"/>
      <c r="O65" s="348"/>
      <c r="R65" s="16"/>
    </row>
    <row r="66" spans="1:58" s="3" customFormat="1" ht="7.5" customHeight="1">
      <c r="A66" s="16"/>
      <c r="R66" s="16"/>
    </row>
    <row r="67" spans="1:58" s="3" customFormat="1" ht="15.75" customHeight="1">
      <c r="A67" s="16"/>
      <c r="B67" s="12" t="s">
        <v>1507</v>
      </c>
      <c r="E67" s="2" t="s">
        <v>320</v>
      </c>
      <c r="J67" s="12" t="s">
        <v>1511</v>
      </c>
      <c r="L67" s="430"/>
      <c r="M67" s="430"/>
      <c r="N67" s="430"/>
      <c r="O67" s="430"/>
      <c r="P67" s="430"/>
      <c r="R67" s="16"/>
    </row>
    <row r="68" spans="1:58" s="3" customFormat="1" ht="15" customHeight="1">
      <c r="A68" s="16"/>
      <c r="B68" s="12" t="s">
        <v>1510</v>
      </c>
      <c r="E68" s="13" t="str">
        <f>IF($D$14="","",$D$14)</f>
        <v/>
      </c>
      <c r="R68" s="16"/>
    </row>
    <row r="69" spans="1:58" s="3" customFormat="1" ht="11.25" customHeight="1">
      <c r="A69" s="16"/>
      <c r="R69" s="16"/>
    </row>
    <row r="70" spans="1:58" s="78" customFormat="1" ht="30" customHeight="1">
      <c r="A70" s="79"/>
      <c r="B70" s="80" t="s">
        <v>1560</v>
      </c>
      <c r="C70" s="81" t="s">
        <v>1528</v>
      </c>
      <c r="D70" s="81" t="s">
        <v>1524</v>
      </c>
      <c r="E70" s="410" t="s">
        <v>1561</v>
      </c>
      <c r="F70" s="411"/>
      <c r="G70" s="411"/>
      <c r="H70" s="411"/>
      <c r="I70" s="81" t="s">
        <v>1562</v>
      </c>
      <c r="J70" s="81" t="s">
        <v>1563</v>
      </c>
      <c r="K70" s="471" t="s">
        <v>1567</v>
      </c>
      <c r="L70" s="471"/>
      <c r="M70" s="471"/>
      <c r="N70" s="471"/>
      <c r="O70" s="410" t="s">
        <v>1564</v>
      </c>
      <c r="P70" s="411"/>
      <c r="Q70" s="82" t="s">
        <v>1565</v>
      </c>
      <c r="R70" s="79"/>
      <c r="S70" s="42" t="s">
        <v>1566</v>
      </c>
      <c r="T70" s="43" t="s">
        <v>1514</v>
      </c>
      <c r="U70" s="43" t="s">
        <v>1567</v>
      </c>
      <c r="V70" s="43" t="s">
        <v>1568</v>
      </c>
      <c r="W70" s="43" t="s">
        <v>1569</v>
      </c>
      <c r="X70" s="43" t="s">
        <v>1570</v>
      </c>
      <c r="Y70" s="43" t="s">
        <v>1571</v>
      </c>
      <c r="Z70" s="43" t="s">
        <v>1572</v>
      </c>
      <c r="AA70" s="43" t="s">
        <v>1573</v>
      </c>
      <c r="AB70" s="43" t="s">
        <v>1574</v>
      </c>
      <c r="AC70" s="44" t="s">
        <v>1575</v>
      </c>
    </row>
    <row r="71" spans="1:58" s="3" customFormat="1" ht="30" customHeight="1">
      <c r="A71" s="16"/>
      <c r="B71" s="47" t="s">
        <v>513</v>
      </c>
      <c r="L71" s="414">
        <f>$BD$71</f>
        <v>7098.47</v>
      </c>
      <c r="M71" s="348"/>
      <c r="N71" s="348"/>
      <c r="O71" s="348"/>
      <c r="P71" s="348"/>
      <c r="R71" s="16"/>
      <c r="S71" s="46"/>
      <c r="T71" s="37"/>
      <c r="U71" s="37"/>
      <c r="V71" s="83">
        <f>$V$72</f>
        <v>7098.47</v>
      </c>
      <c r="W71" s="83">
        <f>$W$72</f>
        <v>0</v>
      </c>
      <c r="X71" s="37"/>
      <c r="Y71" s="84">
        <f>$Y$72</f>
        <v>0</v>
      </c>
      <c r="Z71" s="37"/>
      <c r="AA71" s="84">
        <f>$AA$72</f>
        <v>9.1199999999999996E-3</v>
      </c>
      <c r="AB71" s="37"/>
      <c r="AC71" s="85">
        <f>$AC$72</f>
        <v>2.7000000000000001E-3</v>
      </c>
      <c r="AM71" s="3" t="s">
        <v>1530</v>
      </c>
      <c r="AN71" s="3" t="s">
        <v>1555</v>
      </c>
      <c r="BD71" s="86">
        <f>$BD$72</f>
        <v>7098.47</v>
      </c>
    </row>
    <row r="72" spans="1:58" s="87" customFormat="1" ht="37.5" customHeight="1">
      <c r="A72" s="88"/>
      <c r="C72" s="89" t="s">
        <v>1556</v>
      </c>
      <c r="L72" s="436">
        <f>$BD$72</f>
        <v>7098.47</v>
      </c>
      <c r="M72" s="434"/>
      <c r="N72" s="434"/>
      <c r="O72" s="437" t="s">
        <v>1576</v>
      </c>
      <c r="P72" s="434"/>
      <c r="R72" s="88"/>
      <c r="S72" s="91"/>
      <c r="V72" s="92">
        <f>$V$73+$V$77+$V$79</f>
        <v>7098.47</v>
      </c>
      <c r="W72" s="92">
        <f>$W$73+$W$77+$W$79</f>
        <v>0</v>
      </c>
      <c r="Y72" s="93">
        <f>$Y$73+$Y$77+$Y$79</f>
        <v>0</v>
      </c>
      <c r="AA72" s="93">
        <f>$AA$73+$AA$77+$AA$79</f>
        <v>9.1199999999999996E-3</v>
      </c>
      <c r="AC72" s="94">
        <f>$AC$73+$AC$77+$AC$79</f>
        <v>2.7000000000000001E-3</v>
      </c>
      <c r="AK72" s="90" t="s">
        <v>1536</v>
      </c>
      <c r="AM72" s="90" t="s">
        <v>1530</v>
      </c>
      <c r="AN72" s="90" t="s">
        <v>1531</v>
      </c>
      <c r="AR72" s="90" t="s">
        <v>1577</v>
      </c>
      <c r="BD72" s="95">
        <f>$BD$73+$BD$77+$BD$79</f>
        <v>7098.47</v>
      </c>
    </row>
    <row r="73" spans="1:58" s="87" customFormat="1" ht="21" customHeight="1">
      <c r="A73" s="88"/>
      <c r="C73" s="96" t="s">
        <v>1557</v>
      </c>
      <c r="L73" s="433">
        <f>$BD$73</f>
        <v>3772</v>
      </c>
      <c r="M73" s="434"/>
      <c r="N73" s="434"/>
      <c r="O73" s="435" t="s">
        <v>1576</v>
      </c>
      <c r="P73" s="434"/>
      <c r="R73" s="88"/>
      <c r="S73" s="91"/>
      <c r="V73" s="92">
        <f>SUM($V$74:$V$76)</f>
        <v>3772</v>
      </c>
      <c r="W73" s="92">
        <f>SUM($W$74:$W$76)</f>
        <v>0</v>
      </c>
      <c r="Y73" s="93">
        <f>SUM($Y$74:$Y$76)</f>
        <v>0</v>
      </c>
      <c r="AA73" s="93">
        <f>SUM($AA$74:$AA$76)</f>
        <v>0</v>
      </c>
      <c r="AC73" s="94">
        <f>SUM($AC$74:$AC$76)</f>
        <v>0</v>
      </c>
      <c r="AK73" s="90" t="s">
        <v>1536</v>
      </c>
      <c r="AM73" s="90" t="s">
        <v>1530</v>
      </c>
      <c r="AN73" s="90" t="s">
        <v>1501</v>
      </c>
      <c r="AR73" s="90" t="s">
        <v>1577</v>
      </c>
      <c r="BD73" s="95">
        <f>SUM($BD$74:$BD$76)</f>
        <v>3772</v>
      </c>
    </row>
    <row r="74" spans="1:58" s="3" customFormat="1" ht="15.75" customHeight="1">
      <c r="A74" s="16"/>
      <c r="B74" s="97" t="s">
        <v>1501</v>
      </c>
      <c r="C74" s="97" t="s">
        <v>1578</v>
      </c>
      <c r="D74" s="162" t="s">
        <v>977</v>
      </c>
      <c r="E74" s="431" t="s">
        <v>1580</v>
      </c>
      <c r="F74" s="432"/>
      <c r="G74" s="432"/>
      <c r="H74" s="432"/>
      <c r="I74" s="100" t="s">
        <v>1581</v>
      </c>
      <c r="J74" s="101">
        <v>24</v>
      </c>
      <c r="K74" s="602">
        <v>122.99999999999999</v>
      </c>
      <c r="L74" s="603"/>
      <c r="M74" s="603"/>
      <c r="N74" s="604"/>
      <c r="O74" s="383">
        <f>ROUND($U$74*$J$74,2)</f>
        <v>2952</v>
      </c>
      <c r="P74" s="432"/>
      <c r="Q74" s="99"/>
      <c r="R74" s="16"/>
      <c r="S74" s="103"/>
      <c r="T74" s="104" t="s">
        <v>1515</v>
      </c>
      <c r="U74" s="68">
        <f>$K$74+$L$74</f>
        <v>122.99999999999999</v>
      </c>
      <c r="V74" s="68">
        <f>ROUND($K$74*$J$74,2)</f>
        <v>2952</v>
      </c>
      <c r="W74" s="68">
        <f>ROUND($L$74*$J$74,2)</f>
        <v>0</v>
      </c>
      <c r="Z74" s="105">
        <v>0</v>
      </c>
      <c r="AA74" s="105">
        <f>$Z$74*$J$74</f>
        <v>0</v>
      </c>
      <c r="AB74" s="105">
        <v>0</v>
      </c>
      <c r="AC74" s="106">
        <f>$AB$74*$J$74</f>
        <v>0</v>
      </c>
      <c r="AK74" s="63" t="s">
        <v>1582</v>
      </c>
      <c r="AM74" s="63" t="s">
        <v>1578</v>
      </c>
      <c r="AN74" s="63" t="s">
        <v>1536</v>
      </c>
      <c r="AR74" s="3" t="s">
        <v>1577</v>
      </c>
      <c r="AX74" s="107">
        <f>IF($T$74="základní",$O$74,0)</f>
        <v>2952</v>
      </c>
      <c r="AY74" s="107">
        <f>IF($T$74="snížená",$O$74,0)</f>
        <v>0</v>
      </c>
      <c r="AZ74" s="107">
        <f>IF($T$74="zákl. přenesená",$O$74,0)</f>
        <v>0</v>
      </c>
      <c r="BA74" s="107">
        <f>IF($T$74="sníž. přenesená",$O$74,0)</f>
        <v>0</v>
      </c>
      <c r="BB74" s="107">
        <f>IF($T$74="nulová",$O$74,0)</f>
        <v>0</v>
      </c>
      <c r="BC74" s="63" t="s">
        <v>1501</v>
      </c>
      <c r="BD74" s="107">
        <f>ROUND($U$74*$J$74,2)</f>
        <v>2952</v>
      </c>
      <c r="BE74" s="63" t="s">
        <v>1582</v>
      </c>
      <c r="BF74" s="63" t="s">
        <v>1583</v>
      </c>
    </row>
    <row r="75" spans="1:58" s="3" customFormat="1" ht="15.75" customHeight="1">
      <c r="A75" s="16"/>
      <c r="B75" s="100" t="s">
        <v>1536</v>
      </c>
      <c r="C75" s="100" t="s">
        <v>1578</v>
      </c>
      <c r="D75" s="162" t="s">
        <v>978</v>
      </c>
      <c r="E75" s="431" t="s">
        <v>1585</v>
      </c>
      <c r="F75" s="432"/>
      <c r="G75" s="432"/>
      <c r="H75" s="432"/>
      <c r="I75" s="100" t="s">
        <v>1581</v>
      </c>
      <c r="J75" s="101">
        <v>4</v>
      </c>
      <c r="K75" s="602">
        <v>122.99999999999999</v>
      </c>
      <c r="L75" s="603"/>
      <c r="M75" s="603"/>
      <c r="N75" s="604"/>
      <c r="O75" s="383">
        <f>ROUND($U$75*$J$75,2)</f>
        <v>492</v>
      </c>
      <c r="P75" s="432"/>
      <c r="Q75" s="99"/>
      <c r="R75" s="16"/>
      <c r="S75" s="103"/>
      <c r="T75" s="104" t="s">
        <v>1515</v>
      </c>
      <c r="U75" s="68">
        <f>$K$75+$L$75</f>
        <v>122.99999999999999</v>
      </c>
      <c r="V75" s="68">
        <f>ROUND($K$75*$J$75,2)</f>
        <v>492</v>
      </c>
      <c r="W75" s="68">
        <f>ROUND($L$75*$J$75,2)</f>
        <v>0</v>
      </c>
      <c r="Z75" s="105">
        <v>0</v>
      </c>
      <c r="AA75" s="105">
        <f>$Z$75*$J$75</f>
        <v>0</v>
      </c>
      <c r="AB75" s="105">
        <v>0</v>
      </c>
      <c r="AC75" s="106">
        <f>$AB$75*$J$75</f>
        <v>0</v>
      </c>
      <c r="AK75" s="63" t="s">
        <v>1582</v>
      </c>
      <c r="AM75" s="63" t="s">
        <v>1578</v>
      </c>
      <c r="AN75" s="63" t="s">
        <v>1536</v>
      </c>
      <c r="AR75" s="63" t="s">
        <v>1577</v>
      </c>
      <c r="AX75" s="107">
        <f>IF($T$75="základní",$O$75,0)</f>
        <v>492</v>
      </c>
      <c r="AY75" s="107">
        <f>IF($T$75="snížená",$O$75,0)</f>
        <v>0</v>
      </c>
      <c r="AZ75" s="107">
        <f>IF($T$75="zákl. přenesená",$O$75,0)</f>
        <v>0</v>
      </c>
      <c r="BA75" s="107">
        <f>IF($T$75="sníž. přenesená",$O$75,0)</f>
        <v>0</v>
      </c>
      <c r="BB75" s="107">
        <f>IF($T$75="nulová",$O$75,0)</f>
        <v>0</v>
      </c>
      <c r="BC75" s="63" t="s">
        <v>1501</v>
      </c>
      <c r="BD75" s="107">
        <f>ROUND($U$75*$J$75,2)</f>
        <v>492</v>
      </c>
      <c r="BE75" s="63" t="s">
        <v>1582</v>
      </c>
      <c r="BF75" s="63" t="s">
        <v>1586</v>
      </c>
    </row>
    <row r="76" spans="1:58" s="3" customFormat="1" ht="15.75" customHeight="1">
      <c r="A76" s="16"/>
      <c r="B76" s="100" t="s">
        <v>1587</v>
      </c>
      <c r="C76" s="100" t="s">
        <v>1578</v>
      </c>
      <c r="D76" s="162" t="s">
        <v>979</v>
      </c>
      <c r="E76" s="431" t="s">
        <v>1589</v>
      </c>
      <c r="F76" s="432"/>
      <c r="G76" s="432"/>
      <c r="H76" s="432"/>
      <c r="I76" s="100" t="s">
        <v>1581</v>
      </c>
      <c r="J76" s="101">
        <v>2</v>
      </c>
      <c r="K76" s="602">
        <v>164</v>
      </c>
      <c r="L76" s="603"/>
      <c r="M76" s="603"/>
      <c r="N76" s="604"/>
      <c r="O76" s="383">
        <f>ROUND($U$76*$J$76,2)</f>
        <v>328</v>
      </c>
      <c r="P76" s="432"/>
      <c r="Q76" s="99"/>
      <c r="R76" s="16"/>
      <c r="S76" s="103"/>
      <c r="T76" s="104" t="s">
        <v>1515</v>
      </c>
      <c r="U76" s="68">
        <f>$K$76+$L$76</f>
        <v>164</v>
      </c>
      <c r="V76" s="68">
        <f>ROUND($K$76*$J$76,2)</f>
        <v>328</v>
      </c>
      <c r="W76" s="68">
        <f>ROUND($L$76*$J$76,2)</f>
        <v>0</v>
      </c>
      <c r="Z76" s="105">
        <v>0</v>
      </c>
      <c r="AA76" s="105">
        <f>$Z$76*$J$76</f>
        <v>0</v>
      </c>
      <c r="AB76" s="105">
        <v>0</v>
      </c>
      <c r="AC76" s="106">
        <f>$AB$76*$J$76</f>
        <v>0</v>
      </c>
      <c r="AK76" s="63" t="s">
        <v>1582</v>
      </c>
      <c r="AM76" s="63" t="s">
        <v>1578</v>
      </c>
      <c r="AN76" s="63" t="s">
        <v>1536</v>
      </c>
      <c r="AR76" s="63" t="s">
        <v>1577</v>
      </c>
      <c r="AX76" s="107">
        <f>IF($T$76="základní",$O$76,0)</f>
        <v>328</v>
      </c>
      <c r="AY76" s="107">
        <f>IF($T$76="snížená",$O$76,0)</f>
        <v>0</v>
      </c>
      <c r="AZ76" s="107">
        <f>IF($T$76="zákl. přenesená",$O$76,0)</f>
        <v>0</v>
      </c>
      <c r="BA76" s="107">
        <f>IF($T$76="sníž. přenesená",$O$76,0)</f>
        <v>0</v>
      </c>
      <c r="BB76" s="107">
        <f>IF($T$76="nulová",$O$76,0)</f>
        <v>0</v>
      </c>
      <c r="BC76" s="63" t="s">
        <v>1501</v>
      </c>
      <c r="BD76" s="107">
        <f>ROUND($U$76*$J$76,2)</f>
        <v>328</v>
      </c>
      <c r="BE76" s="63" t="s">
        <v>1582</v>
      </c>
      <c r="BF76" s="63" t="s">
        <v>1590</v>
      </c>
    </row>
    <row r="77" spans="1:58" s="87" customFormat="1" ht="30.75" customHeight="1">
      <c r="A77" s="88"/>
      <c r="C77" s="96" t="s">
        <v>1558</v>
      </c>
      <c r="L77" s="433">
        <f>$BD$77</f>
        <v>162.36000000000001</v>
      </c>
      <c r="M77" s="434"/>
      <c r="N77" s="434"/>
      <c r="O77" s="435" t="s">
        <v>1576</v>
      </c>
      <c r="P77" s="434"/>
      <c r="R77" s="88"/>
      <c r="S77" s="91"/>
      <c r="V77" s="92">
        <f>$V$78</f>
        <v>162.36000000000001</v>
      </c>
      <c r="W77" s="92">
        <f>$W$78</f>
        <v>0</v>
      </c>
      <c r="Y77" s="93">
        <f>$Y$78</f>
        <v>0</v>
      </c>
      <c r="AA77" s="93">
        <f>$AA$78</f>
        <v>6.4000000000000005E-4</v>
      </c>
      <c r="AC77" s="94">
        <f>$AC$78</f>
        <v>0</v>
      </c>
      <c r="AK77" s="90" t="s">
        <v>1536</v>
      </c>
      <c r="AM77" s="90" t="s">
        <v>1530</v>
      </c>
      <c r="AN77" s="90" t="s">
        <v>1501</v>
      </c>
      <c r="AR77" s="90" t="s">
        <v>1577</v>
      </c>
      <c r="BD77" s="95">
        <f>$BD$78</f>
        <v>162.36000000000001</v>
      </c>
    </row>
    <row r="78" spans="1:58" s="3" customFormat="1" ht="27" customHeight="1">
      <c r="A78" s="16"/>
      <c r="B78" s="100" t="s">
        <v>1591</v>
      </c>
      <c r="C78" s="100" t="s">
        <v>1578</v>
      </c>
      <c r="D78" s="98" t="s">
        <v>1592</v>
      </c>
      <c r="E78" s="431" t="s">
        <v>1593</v>
      </c>
      <c r="F78" s="432"/>
      <c r="G78" s="432"/>
      <c r="H78" s="432"/>
      <c r="I78" s="100" t="s">
        <v>1594</v>
      </c>
      <c r="J78" s="101">
        <v>2</v>
      </c>
      <c r="K78" s="602">
        <v>81.179999999999993</v>
      </c>
      <c r="L78" s="603"/>
      <c r="M78" s="603"/>
      <c r="N78" s="604"/>
      <c r="O78" s="383">
        <f>ROUND($U$78*$J$78,2)</f>
        <v>162.36000000000001</v>
      </c>
      <c r="P78" s="432"/>
      <c r="Q78" s="99" t="s">
        <v>1595</v>
      </c>
      <c r="R78" s="16"/>
      <c r="S78" s="103"/>
      <c r="T78" s="104" t="s">
        <v>1515</v>
      </c>
      <c r="U78" s="68">
        <f>$K$78+$L$78</f>
        <v>81.179999999999993</v>
      </c>
      <c r="V78" s="68">
        <f>ROUND($K$78*$J$78,2)</f>
        <v>162.36000000000001</v>
      </c>
      <c r="W78" s="68">
        <f>ROUND($L$78*$J$78,2)</f>
        <v>0</v>
      </c>
      <c r="Z78" s="105">
        <v>3.2000000000000003E-4</v>
      </c>
      <c r="AA78" s="105">
        <f>$Z$78*$J$78</f>
        <v>6.4000000000000005E-4</v>
      </c>
      <c r="AB78" s="105">
        <v>0</v>
      </c>
      <c r="AC78" s="106">
        <f>$AB$78*$J$78</f>
        <v>0</v>
      </c>
      <c r="AK78" s="63" t="s">
        <v>1582</v>
      </c>
      <c r="AM78" s="63" t="s">
        <v>1578</v>
      </c>
      <c r="AN78" s="63" t="s">
        <v>1536</v>
      </c>
      <c r="AR78" s="63" t="s">
        <v>1577</v>
      </c>
      <c r="AX78" s="107">
        <f>IF($T$78="základní",$O$78,0)</f>
        <v>162.36000000000001</v>
      </c>
      <c r="AY78" s="107">
        <f>IF($T$78="snížená",$O$78,0)</f>
        <v>0</v>
      </c>
      <c r="AZ78" s="107">
        <f>IF($T$78="zákl. přenesená",$O$78,0)</f>
        <v>0</v>
      </c>
      <c r="BA78" s="107">
        <f>IF($T$78="sníž. přenesená",$O$78,0)</f>
        <v>0</v>
      </c>
      <c r="BB78" s="107">
        <f>IF($T$78="nulová",$O$78,0)</f>
        <v>0</v>
      </c>
      <c r="BC78" s="63" t="s">
        <v>1501</v>
      </c>
      <c r="BD78" s="107">
        <f>ROUND($U$78*$J$78,2)</f>
        <v>162.36000000000001</v>
      </c>
      <c r="BE78" s="63" t="s">
        <v>1582</v>
      </c>
      <c r="BF78" s="63" t="s">
        <v>1596</v>
      </c>
    </row>
    <row r="79" spans="1:58" s="87" customFormat="1" ht="30.75" customHeight="1">
      <c r="A79" s="88"/>
      <c r="C79" s="96" t="s">
        <v>1559</v>
      </c>
      <c r="L79" s="433">
        <f>$BD$79</f>
        <v>3164.11</v>
      </c>
      <c r="M79" s="434"/>
      <c r="N79" s="434"/>
      <c r="O79" s="435" t="s">
        <v>1576</v>
      </c>
      <c r="P79" s="434"/>
      <c r="R79" s="88"/>
      <c r="S79" s="91"/>
      <c r="V79" s="92">
        <f>SUM($V$80:$V$85)</f>
        <v>3164.11</v>
      </c>
      <c r="W79" s="92">
        <f>SUM($W$80:$W$85)</f>
        <v>0</v>
      </c>
      <c r="Y79" s="93">
        <f>SUM($Y$80:$Y$85)</f>
        <v>0</v>
      </c>
      <c r="AA79" s="93">
        <f>SUM($AA$80:$AA$85)</f>
        <v>8.4799999999999997E-3</v>
      </c>
      <c r="AC79" s="94">
        <f>SUM($AC$80:$AC$85)</f>
        <v>2.7000000000000001E-3</v>
      </c>
      <c r="AK79" s="90" t="s">
        <v>1536</v>
      </c>
      <c r="AM79" s="90" t="s">
        <v>1530</v>
      </c>
      <c r="AN79" s="90" t="s">
        <v>1501</v>
      </c>
      <c r="AR79" s="90" t="s">
        <v>1577</v>
      </c>
      <c r="BD79" s="95">
        <f>SUM($BD$80:$BD$85)</f>
        <v>3164.11</v>
      </c>
    </row>
    <row r="80" spans="1:58" s="3" customFormat="1" ht="27" customHeight="1">
      <c r="A80" s="16"/>
      <c r="B80" s="100" t="s">
        <v>1597</v>
      </c>
      <c r="C80" s="100" t="s">
        <v>1578</v>
      </c>
      <c r="D80" s="98" t="s">
        <v>1598</v>
      </c>
      <c r="E80" s="431" t="s">
        <v>1599</v>
      </c>
      <c r="F80" s="432"/>
      <c r="G80" s="432"/>
      <c r="H80" s="432"/>
      <c r="I80" s="100" t="s">
        <v>1594</v>
      </c>
      <c r="J80" s="101">
        <v>6</v>
      </c>
      <c r="K80" s="602">
        <v>51.66</v>
      </c>
      <c r="L80" s="603"/>
      <c r="M80" s="603"/>
      <c r="N80" s="604"/>
      <c r="O80" s="383">
        <f>ROUND($U$80*$J$80,2)</f>
        <v>309.95999999999998</v>
      </c>
      <c r="P80" s="432"/>
      <c r="Q80" s="99" t="s">
        <v>1595</v>
      </c>
      <c r="R80" s="16"/>
      <c r="S80" s="103"/>
      <c r="T80" s="104" t="s">
        <v>1515</v>
      </c>
      <c r="U80" s="68">
        <f>$K$80+$L$80</f>
        <v>51.66</v>
      </c>
      <c r="V80" s="68">
        <f>ROUND($K$80*$J$80,2)</f>
        <v>309.95999999999998</v>
      </c>
      <c r="W80" s="68">
        <f>ROUND($L$80*$J$80,2)</f>
        <v>0</v>
      </c>
      <c r="Z80" s="105">
        <v>9.0000000000000006E-5</v>
      </c>
      <c r="AA80" s="105">
        <f>$Z$80*$J$80</f>
        <v>5.4000000000000001E-4</v>
      </c>
      <c r="AB80" s="105">
        <v>4.4999999999999999E-4</v>
      </c>
      <c r="AC80" s="106">
        <f>$AB$80*$J$80</f>
        <v>2.7000000000000001E-3</v>
      </c>
      <c r="AK80" s="63" t="s">
        <v>1582</v>
      </c>
      <c r="AM80" s="63" t="s">
        <v>1578</v>
      </c>
      <c r="AN80" s="63" t="s">
        <v>1536</v>
      </c>
      <c r="AR80" s="63" t="s">
        <v>1577</v>
      </c>
      <c r="AX80" s="107">
        <f>IF($T$80="základní",$O$80,0)</f>
        <v>309.95999999999998</v>
      </c>
      <c r="AY80" s="107">
        <f>IF($T$80="snížená",$O$80,0)</f>
        <v>0</v>
      </c>
      <c r="AZ80" s="107">
        <f>IF($T$80="zákl. přenesená",$O$80,0)</f>
        <v>0</v>
      </c>
      <c r="BA80" s="107">
        <f>IF($T$80="sníž. přenesená",$O$80,0)</f>
        <v>0</v>
      </c>
      <c r="BB80" s="107">
        <f>IF($T$80="nulová",$O$80,0)</f>
        <v>0</v>
      </c>
      <c r="BC80" s="63" t="s">
        <v>1501</v>
      </c>
      <c r="BD80" s="107">
        <f>ROUND($U$80*$J$80,2)</f>
        <v>309.95999999999998</v>
      </c>
      <c r="BE80" s="63" t="s">
        <v>1582</v>
      </c>
      <c r="BF80" s="63" t="s">
        <v>1600</v>
      </c>
    </row>
    <row r="81" spans="1:58" s="3" customFormat="1" ht="27" customHeight="1">
      <c r="A81" s="16"/>
      <c r="B81" s="100" t="s">
        <v>1601</v>
      </c>
      <c r="C81" s="100" t="s">
        <v>1578</v>
      </c>
      <c r="D81" s="98" t="s">
        <v>1602</v>
      </c>
      <c r="E81" s="431" t="s">
        <v>1603</v>
      </c>
      <c r="F81" s="432"/>
      <c r="G81" s="432"/>
      <c r="H81" s="432"/>
      <c r="I81" s="100" t="s">
        <v>1594</v>
      </c>
      <c r="J81" s="101">
        <v>2</v>
      </c>
      <c r="K81" s="602">
        <v>223.85999999999999</v>
      </c>
      <c r="L81" s="603"/>
      <c r="M81" s="603"/>
      <c r="N81" s="604"/>
      <c r="O81" s="383">
        <f>ROUND($U$81*$J$81,2)</f>
        <v>447.72</v>
      </c>
      <c r="P81" s="432"/>
      <c r="Q81" s="99" t="s">
        <v>1595</v>
      </c>
      <c r="R81" s="16"/>
      <c r="S81" s="103"/>
      <c r="T81" s="104" t="s">
        <v>1515</v>
      </c>
      <c r="U81" s="68">
        <f>$K$81+$L$81</f>
        <v>223.85999999999999</v>
      </c>
      <c r="V81" s="68">
        <f>ROUND($K$81*$J$81,2)</f>
        <v>447.72</v>
      </c>
      <c r="W81" s="68">
        <f>ROUND($L$81*$J$81,2)</f>
        <v>0</v>
      </c>
      <c r="Z81" s="105">
        <v>3.5E-4</v>
      </c>
      <c r="AA81" s="105">
        <f>$Z$81*$J$81</f>
        <v>6.9999999999999999E-4</v>
      </c>
      <c r="AB81" s="105">
        <v>0</v>
      </c>
      <c r="AC81" s="106">
        <f>$AB$81*$J$81</f>
        <v>0</v>
      </c>
      <c r="AK81" s="63" t="s">
        <v>1582</v>
      </c>
      <c r="AM81" s="63" t="s">
        <v>1578</v>
      </c>
      <c r="AN81" s="63" t="s">
        <v>1536</v>
      </c>
      <c r="AR81" s="63" t="s">
        <v>1577</v>
      </c>
      <c r="AX81" s="107">
        <f>IF($T$81="základní",$O$81,0)</f>
        <v>447.72</v>
      </c>
      <c r="AY81" s="107">
        <f>IF($T$81="snížená",$O$81,0)</f>
        <v>0</v>
      </c>
      <c r="AZ81" s="107">
        <f>IF($T$81="zákl. přenesená",$O$81,0)</f>
        <v>0</v>
      </c>
      <c r="BA81" s="107">
        <f>IF($T$81="sníž. přenesená",$O$81,0)</f>
        <v>0</v>
      </c>
      <c r="BB81" s="107">
        <f>IF($T$81="nulová",$O$81,0)</f>
        <v>0</v>
      </c>
      <c r="BC81" s="63" t="s">
        <v>1501</v>
      </c>
      <c r="BD81" s="107">
        <f>ROUND($U$81*$J$81,2)</f>
        <v>447.72</v>
      </c>
      <c r="BE81" s="63" t="s">
        <v>1582</v>
      </c>
      <c r="BF81" s="63" t="s">
        <v>1604</v>
      </c>
    </row>
    <row r="82" spans="1:58" s="3" customFormat="1" ht="27" customHeight="1">
      <c r="A82" s="16"/>
      <c r="B82" s="100" t="s">
        <v>1605</v>
      </c>
      <c r="C82" s="100" t="s">
        <v>1578</v>
      </c>
      <c r="D82" s="98" t="s">
        <v>1606</v>
      </c>
      <c r="E82" s="431" t="s">
        <v>1607</v>
      </c>
      <c r="F82" s="432"/>
      <c r="G82" s="432"/>
      <c r="H82" s="432"/>
      <c r="I82" s="100" t="s">
        <v>1594</v>
      </c>
      <c r="J82" s="101">
        <v>4</v>
      </c>
      <c r="K82" s="602">
        <v>225.5</v>
      </c>
      <c r="L82" s="603"/>
      <c r="M82" s="603"/>
      <c r="N82" s="604"/>
      <c r="O82" s="383">
        <f>ROUND($U$82*$J$82,2)</f>
        <v>902</v>
      </c>
      <c r="P82" s="432"/>
      <c r="Q82" s="99" t="s">
        <v>1595</v>
      </c>
      <c r="R82" s="16"/>
      <c r="S82" s="103"/>
      <c r="T82" s="104" t="s">
        <v>1515</v>
      </c>
      <c r="U82" s="68">
        <f>$K$82+$L$82</f>
        <v>225.5</v>
      </c>
      <c r="V82" s="68">
        <f>ROUND($K$82*$J$82,2)</f>
        <v>902</v>
      </c>
      <c r="W82" s="68">
        <f>ROUND($L$82*$J$82,2)</f>
        <v>0</v>
      </c>
      <c r="Z82" s="105">
        <v>4.8999999999999998E-4</v>
      </c>
      <c r="AA82" s="105">
        <f>$Z$82*$J$82</f>
        <v>1.9599999999999999E-3</v>
      </c>
      <c r="AB82" s="105">
        <v>0</v>
      </c>
      <c r="AC82" s="106">
        <f>$AB$82*$J$82</f>
        <v>0</v>
      </c>
      <c r="AK82" s="63" t="s">
        <v>1582</v>
      </c>
      <c r="AM82" s="63" t="s">
        <v>1578</v>
      </c>
      <c r="AN82" s="63" t="s">
        <v>1536</v>
      </c>
      <c r="AR82" s="63" t="s">
        <v>1577</v>
      </c>
      <c r="AX82" s="107">
        <f>IF($T$82="základní",$O$82,0)</f>
        <v>902</v>
      </c>
      <c r="AY82" s="107">
        <f>IF($T$82="snížená",$O$82,0)</f>
        <v>0</v>
      </c>
      <c r="AZ82" s="107">
        <f>IF($T$82="zákl. přenesená",$O$82,0)</f>
        <v>0</v>
      </c>
      <c r="BA82" s="107">
        <f>IF($T$82="sníž. přenesená",$O$82,0)</f>
        <v>0</v>
      </c>
      <c r="BB82" s="107">
        <f>IF($T$82="nulová",$O$82,0)</f>
        <v>0</v>
      </c>
      <c r="BC82" s="63" t="s">
        <v>1501</v>
      </c>
      <c r="BD82" s="107">
        <f>ROUND($U$82*$J$82,2)</f>
        <v>902</v>
      </c>
      <c r="BE82" s="63" t="s">
        <v>1582</v>
      </c>
      <c r="BF82" s="63" t="s">
        <v>1608</v>
      </c>
    </row>
    <row r="83" spans="1:58" s="3" customFormat="1" ht="27" customHeight="1">
      <c r="A83" s="16"/>
      <c r="B83" s="100" t="s">
        <v>1609</v>
      </c>
      <c r="C83" s="100" t="s">
        <v>1578</v>
      </c>
      <c r="D83" s="98" t="s">
        <v>1610</v>
      </c>
      <c r="E83" s="431" t="s">
        <v>1611</v>
      </c>
      <c r="F83" s="432"/>
      <c r="G83" s="432"/>
      <c r="H83" s="432"/>
      <c r="I83" s="100" t="s">
        <v>1594</v>
      </c>
      <c r="J83" s="101">
        <v>6</v>
      </c>
      <c r="K83" s="602">
        <v>196.79999999999998</v>
      </c>
      <c r="L83" s="603"/>
      <c r="M83" s="603"/>
      <c r="N83" s="604"/>
      <c r="O83" s="383">
        <f>ROUND($U$83*$J$83,2)</f>
        <v>1180.8</v>
      </c>
      <c r="P83" s="432"/>
      <c r="Q83" s="99" t="s">
        <v>1595</v>
      </c>
      <c r="R83" s="16"/>
      <c r="S83" s="103"/>
      <c r="T83" s="104" t="s">
        <v>1515</v>
      </c>
      <c r="U83" s="68">
        <f>$K$83+$L$83</f>
        <v>196.79999999999998</v>
      </c>
      <c r="V83" s="68">
        <f>ROUND($K$83*$J$83,2)</f>
        <v>1180.8</v>
      </c>
      <c r="W83" s="68">
        <f>ROUND($L$83*$J$83,2)</f>
        <v>0</v>
      </c>
      <c r="Z83" s="105">
        <v>1.4999999999999999E-4</v>
      </c>
      <c r="AA83" s="105">
        <f>$Z$83*$J$83</f>
        <v>8.9999999999999998E-4</v>
      </c>
      <c r="AB83" s="105">
        <v>0</v>
      </c>
      <c r="AC83" s="106">
        <f>$AB$83*$J$83</f>
        <v>0</v>
      </c>
      <c r="AK83" s="63" t="s">
        <v>1582</v>
      </c>
      <c r="AM83" s="63" t="s">
        <v>1578</v>
      </c>
      <c r="AN83" s="63" t="s">
        <v>1536</v>
      </c>
      <c r="AR83" s="63" t="s">
        <v>1577</v>
      </c>
      <c r="AX83" s="107">
        <f>IF($T$83="základní",$O$83,0)</f>
        <v>1180.8</v>
      </c>
      <c r="AY83" s="107">
        <f>IF($T$83="snížená",$O$83,0)</f>
        <v>0</v>
      </c>
      <c r="AZ83" s="107">
        <f>IF($T$83="zákl. přenesená",$O$83,0)</f>
        <v>0</v>
      </c>
      <c r="BA83" s="107">
        <f>IF($T$83="sníž. přenesená",$O$83,0)</f>
        <v>0</v>
      </c>
      <c r="BB83" s="107">
        <f>IF($T$83="nulová",$O$83,0)</f>
        <v>0</v>
      </c>
      <c r="BC83" s="63" t="s">
        <v>1501</v>
      </c>
      <c r="BD83" s="107">
        <f>ROUND($U$83*$J$83,2)</f>
        <v>1180.8</v>
      </c>
      <c r="BE83" s="63" t="s">
        <v>1582</v>
      </c>
      <c r="BF83" s="63" t="s">
        <v>1612</v>
      </c>
    </row>
    <row r="84" spans="1:58" s="3" customFormat="1" ht="15.75" customHeight="1">
      <c r="A84" s="16"/>
      <c r="B84" s="100" t="s">
        <v>1613</v>
      </c>
      <c r="C84" s="100" t="s">
        <v>1578</v>
      </c>
      <c r="D84" s="162" t="s">
        <v>502</v>
      </c>
      <c r="E84" s="431" t="s">
        <v>1614</v>
      </c>
      <c r="F84" s="432"/>
      <c r="G84" s="432"/>
      <c r="H84" s="432"/>
      <c r="I84" s="100" t="s">
        <v>1594</v>
      </c>
      <c r="J84" s="101">
        <v>6</v>
      </c>
      <c r="K84" s="602">
        <v>53.3</v>
      </c>
      <c r="L84" s="603"/>
      <c r="M84" s="603"/>
      <c r="N84" s="604"/>
      <c r="O84" s="383">
        <f>ROUND($U$84*$J$84,2)</f>
        <v>319.8</v>
      </c>
      <c r="P84" s="432"/>
      <c r="Q84" s="99"/>
      <c r="R84" s="16"/>
      <c r="S84" s="103"/>
      <c r="T84" s="104" t="s">
        <v>1515</v>
      </c>
      <c r="U84" s="68">
        <f>$K$84+$L$84</f>
        <v>53.3</v>
      </c>
      <c r="V84" s="68">
        <f>ROUND($K$84*$J$84,2)</f>
        <v>319.8</v>
      </c>
      <c r="W84" s="68">
        <f>ROUND($L$84*$J$84,2)</f>
        <v>0</v>
      </c>
      <c r="Z84" s="105">
        <v>7.2999999999999996E-4</v>
      </c>
      <c r="AA84" s="105">
        <f>$Z$84*$J$84</f>
        <v>4.3800000000000002E-3</v>
      </c>
      <c r="AB84" s="105">
        <v>0</v>
      </c>
      <c r="AC84" s="106">
        <f>$AB$84*$J$84</f>
        <v>0</v>
      </c>
      <c r="AK84" s="63" t="s">
        <v>1582</v>
      </c>
      <c r="AM84" s="63" t="s">
        <v>1578</v>
      </c>
      <c r="AN84" s="63" t="s">
        <v>1536</v>
      </c>
      <c r="AR84" s="63" t="s">
        <v>1577</v>
      </c>
      <c r="AX84" s="107">
        <f>IF($T$84="základní",$O$84,0)</f>
        <v>319.8</v>
      </c>
      <c r="AY84" s="107">
        <f>IF($T$84="snížená",$O$84,0)</f>
        <v>0</v>
      </c>
      <c r="AZ84" s="107">
        <f>IF($T$84="zákl. přenesená",$O$84,0)</f>
        <v>0</v>
      </c>
      <c r="BA84" s="107">
        <f>IF($T$84="sníž. přenesená",$O$84,0)</f>
        <v>0</v>
      </c>
      <c r="BB84" s="107">
        <f>IF($T$84="nulová",$O$84,0)</f>
        <v>0</v>
      </c>
      <c r="BC84" s="63" t="s">
        <v>1501</v>
      </c>
      <c r="BD84" s="107">
        <f>ROUND($U$84*$J$84,2)</f>
        <v>319.8</v>
      </c>
      <c r="BE84" s="63" t="s">
        <v>1582</v>
      </c>
      <c r="BF84" s="63" t="s">
        <v>1615</v>
      </c>
    </row>
    <row r="85" spans="1:58" s="3" customFormat="1" ht="27" customHeight="1">
      <c r="A85" s="16"/>
      <c r="B85" s="100" t="s">
        <v>1505</v>
      </c>
      <c r="C85" s="100" t="s">
        <v>1578</v>
      </c>
      <c r="D85" s="98" t="s">
        <v>1616</v>
      </c>
      <c r="E85" s="431" t="s">
        <v>1617</v>
      </c>
      <c r="F85" s="432"/>
      <c r="G85" s="432"/>
      <c r="H85" s="432"/>
      <c r="I85" s="100" t="s">
        <v>1618</v>
      </c>
      <c r="J85" s="101">
        <v>8.0000000000000002E-3</v>
      </c>
      <c r="K85" s="602">
        <v>478.88</v>
      </c>
      <c r="L85" s="603"/>
      <c r="M85" s="603"/>
      <c r="N85" s="604"/>
      <c r="O85" s="383">
        <f>ROUND($U$85*$J$85,2)</f>
        <v>3.83</v>
      </c>
      <c r="P85" s="432"/>
      <c r="Q85" s="99" t="s">
        <v>1595</v>
      </c>
      <c r="R85" s="16"/>
      <c r="S85" s="103"/>
      <c r="T85" s="108" t="s">
        <v>1515</v>
      </c>
      <c r="U85" s="109">
        <f>$K$85+$L$85</f>
        <v>478.88</v>
      </c>
      <c r="V85" s="109">
        <f>ROUND($K$85*$J$85,2)</f>
        <v>3.83</v>
      </c>
      <c r="W85" s="109">
        <f>ROUND($L$85*$J$85,2)</f>
        <v>0</v>
      </c>
      <c r="X85" s="110"/>
      <c r="Y85" s="110"/>
      <c r="Z85" s="111">
        <v>0</v>
      </c>
      <c r="AA85" s="111">
        <f>$Z$85*$J$85</f>
        <v>0</v>
      </c>
      <c r="AB85" s="111">
        <v>0</v>
      </c>
      <c r="AC85" s="112">
        <f>$AB$85*$J$85</f>
        <v>0</v>
      </c>
      <c r="AK85" s="63" t="s">
        <v>1582</v>
      </c>
      <c r="AM85" s="63" t="s">
        <v>1578</v>
      </c>
      <c r="AN85" s="63" t="s">
        <v>1536</v>
      </c>
      <c r="AR85" s="63" t="s">
        <v>1577</v>
      </c>
      <c r="AX85" s="107">
        <f>IF($T$85="základní",$O$85,0)</f>
        <v>3.83</v>
      </c>
      <c r="AY85" s="107">
        <f>IF($T$85="snížená",$O$85,0)</f>
        <v>0</v>
      </c>
      <c r="AZ85" s="107">
        <f>IF($T$85="zákl. přenesená",$O$85,0)</f>
        <v>0</v>
      </c>
      <c r="BA85" s="107">
        <f>IF($T$85="sníž. přenesená",$O$85,0)</f>
        <v>0</v>
      </c>
      <c r="BB85" s="107">
        <f>IF($T$85="nulová",$O$85,0)</f>
        <v>0</v>
      </c>
      <c r="BC85" s="63" t="s">
        <v>1501</v>
      </c>
      <c r="BD85" s="107">
        <f>ROUND($U$85*$J$85,2)</f>
        <v>3.83</v>
      </c>
      <c r="BE85" s="63" t="s">
        <v>1582</v>
      </c>
      <c r="BF85" s="63" t="s">
        <v>1619</v>
      </c>
    </row>
    <row r="86" spans="1:58" s="3" customFormat="1" ht="7.5" customHeight="1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16"/>
    </row>
    <row r="87" spans="1:58" s="2" customFormat="1" ht="14.25" customHeight="1"/>
  </sheetData>
  <mergeCells count="89">
    <mergeCell ref="K83:N83"/>
    <mergeCell ref="K84:N84"/>
    <mergeCell ref="E84:H84"/>
    <mergeCell ref="O84:P84"/>
    <mergeCell ref="L73:P73"/>
    <mergeCell ref="E81:H81"/>
    <mergeCell ref="O81:P81"/>
    <mergeCell ref="E74:H74"/>
    <mergeCell ref="K80:N80"/>
    <mergeCell ref="E85:H85"/>
    <mergeCell ref="O85:P85"/>
    <mergeCell ref="K85:N85"/>
    <mergeCell ref="E83:H83"/>
    <mergeCell ref="O83:P83"/>
    <mergeCell ref="O74:P74"/>
    <mergeCell ref="E75:H75"/>
    <mergeCell ref="O75:P75"/>
    <mergeCell ref="K76:N76"/>
    <mergeCell ref="K75:N75"/>
    <mergeCell ref="E62:P62"/>
    <mergeCell ref="E63:P63"/>
    <mergeCell ref="L65:O65"/>
    <mergeCell ref="L71:P71"/>
    <mergeCell ref="L72:P72"/>
    <mergeCell ref="E82:H82"/>
    <mergeCell ref="E76:H76"/>
    <mergeCell ref="O76:P76"/>
    <mergeCell ref="E78:H78"/>
    <mergeCell ref="O78:P78"/>
    <mergeCell ref="K78:N78"/>
    <mergeCell ref="K82:N82"/>
    <mergeCell ref="K81:N81"/>
    <mergeCell ref="O82:P82"/>
    <mergeCell ref="G53:I53"/>
    <mergeCell ref="J53:K53"/>
    <mergeCell ref="L53:P53"/>
    <mergeCell ref="E80:H80"/>
    <mergeCell ref="O80:P80"/>
    <mergeCell ref="L67:P67"/>
    <mergeCell ref="E70:H70"/>
    <mergeCell ref="O70:P70"/>
    <mergeCell ref="L77:P77"/>
    <mergeCell ref="L79:P79"/>
    <mergeCell ref="G51:I51"/>
    <mergeCell ref="J51:K51"/>
    <mergeCell ref="L51:P51"/>
    <mergeCell ref="G52:I52"/>
    <mergeCell ref="J52:K52"/>
    <mergeCell ref="L52:P52"/>
    <mergeCell ref="E39:P39"/>
    <mergeCell ref="E40:P40"/>
    <mergeCell ref="L42:O42"/>
    <mergeCell ref="L44:P44"/>
    <mergeCell ref="B60:Q60"/>
    <mergeCell ref="J49:K49"/>
    <mergeCell ref="L49:P49"/>
    <mergeCell ref="G50:I50"/>
    <mergeCell ref="J50:K50"/>
    <mergeCell ref="L50:P50"/>
    <mergeCell ref="L26:O26"/>
    <mergeCell ref="G27:I27"/>
    <mergeCell ref="L27:O27"/>
    <mergeCell ref="B47:F47"/>
    <mergeCell ref="L47:P47"/>
    <mergeCell ref="G47:K47"/>
    <mergeCell ref="G28:I28"/>
    <mergeCell ref="L28:O28"/>
    <mergeCell ref="G29:I29"/>
    <mergeCell ref="L29:O29"/>
    <mergeCell ref="D20:O20"/>
    <mergeCell ref="K70:N70"/>
    <mergeCell ref="K74:N74"/>
    <mergeCell ref="G49:I49"/>
    <mergeCell ref="K31:O31"/>
    <mergeCell ref="B37:Q37"/>
    <mergeCell ref="L23:O23"/>
    <mergeCell ref="G25:I25"/>
    <mergeCell ref="L25:O25"/>
    <mergeCell ref="G26:I26"/>
    <mergeCell ref="N10:O10"/>
    <mergeCell ref="B2:Q2"/>
    <mergeCell ref="E4:P4"/>
    <mergeCell ref="E5:P5"/>
    <mergeCell ref="N8:O8"/>
    <mergeCell ref="N17:O17"/>
    <mergeCell ref="N11:O11"/>
    <mergeCell ref="N13:O13"/>
    <mergeCell ref="N14:O14"/>
    <mergeCell ref="N16:O16"/>
  </mergeCells>
  <phoneticPr fontId="27" type="noConversion"/>
  <pageMargins left="0.59027779102325439" right="0.59027779102325439" top="0.59027779102325439" bottom="0.59027779102325439" header="0" footer="0"/>
  <pageSetup paperSize="9" scale="89" fitToHeight="100" orientation="portrait" blackAndWhite="1" r:id="rId1"/>
  <headerFooter alignWithMargins="0"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74"/>
  <sheetViews>
    <sheetView showGridLines="0" view="pageBreakPreview" zoomScaleSheetLayoutView="100" workbookViewId="0">
      <pane ySplit="1" topLeftCell="A66" activePane="bottomLeft" state="frozenSplit"/>
      <selection pane="bottomLeft" activeCell="AE1" sqref="AE1:AH6553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8" width="10.5" style="1" customWidth="1"/>
    <col min="39" max="60" width="10.5" style="2" hidden="1" customWidth="1"/>
    <col min="61" max="16384" width="10.5" style="1"/>
  </cols>
  <sheetData>
    <row r="1" spans="1:4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K1" s="2"/>
      <c r="AL1" s="2"/>
      <c r="AO1" s="2" t="s">
        <v>1536</v>
      </c>
    </row>
    <row r="2" spans="1:41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K2" s="2"/>
      <c r="AL2" s="2"/>
      <c r="AO2" s="2" t="s">
        <v>1490</v>
      </c>
    </row>
    <row r="3" spans="1:41" ht="7.5" customHeight="1">
      <c r="A3" s="7"/>
      <c r="Q3" s="8"/>
      <c r="AE3" s="2"/>
      <c r="AF3" s="2"/>
      <c r="AG3" s="2"/>
      <c r="AH3" s="2"/>
      <c r="AI3" s="2"/>
      <c r="AJ3" s="2"/>
      <c r="AK3" s="2"/>
      <c r="AL3" s="2"/>
    </row>
    <row r="4" spans="1:41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  <c r="AK4" s="2"/>
      <c r="AL4" s="2"/>
    </row>
    <row r="5" spans="1:41" s="3" customFormat="1" ht="18.75" customHeight="1">
      <c r="A5" s="16"/>
      <c r="C5" s="11" t="s">
        <v>1550</v>
      </c>
      <c r="E5" s="422" t="s">
        <v>498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1" s="3" customFormat="1" ht="14.25" customHeight="1">
      <c r="A6" s="16"/>
      <c r="Q6" s="19"/>
    </row>
    <row r="7" spans="1:41" s="3" customFormat="1" ht="15" customHeight="1">
      <c r="A7" s="16"/>
      <c r="C7" s="12" t="s">
        <v>1551</v>
      </c>
      <c r="E7" s="123" t="s">
        <v>499</v>
      </c>
      <c r="Q7" s="19"/>
    </row>
    <row r="8" spans="1:41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41" s="3" customFormat="1" ht="7.5" customHeight="1">
      <c r="A9" s="16"/>
      <c r="Q9" s="19"/>
    </row>
    <row r="10" spans="1:41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41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41" s="3" customFormat="1" ht="7.5" customHeight="1">
      <c r="A12" s="16"/>
      <c r="Q12" s="19"/>
    </row>
    <row r="13" spans="1:41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41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41" s="3" customFormat="1" ht="7.5" customHeight="1">
      <c r="A15" s="16"/>
      <c r="Q15" s="19"/>
    </row>
    <row r="16" spans="1:41" s="3" customFormat="1" ht="15" customHeight="1">
      <c r="A16" s="16"/>
      <c r="C16" s="12" t="s">
        <v>1511</v>
      </c>
      <c r="E16" s="45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E17" s="45"/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ROUNDUP($L$69,2)</f>
        <v>5126.92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SUM($AZ$69:$AZ$73)</f>
        <v>5126.92</v>
      </c>
      <c r="H25" s="348"/>
      <c r="I25" s="348"/>
      <c r="L25" s="421">
        <f>G25*0.21</f>
        <v>1076.6532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SUM($BA$69:$BA$73)</f>
        <v>0</v>
      </c>
      <c r="H26" s="348"/>
      <c r="I26" s="348"/>
      <c r="L26" s="421">
        <f>SUM($BA$69:$BA$73)*$E$26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SUM($BB$69:$BB$73)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SUM($BC$69:$BC$73)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SUM($BD$69:$BD$73)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6203.58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132121-9_4 - SPŠD Křimice - TRV - Doplnění hlavic TRV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5"/>
      <c r="M44" s="45"/>
      <c r="N44" s="45"/>
      <c r="O44" s="45"/>
      <c r="P44" s="45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L45" s="45"/>
      <c r="M45" s="45"/>
      <c r="N45" s="45"/>
      <c r="O45" s="45"/>
      <c r="P45" s="45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2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ROUNDUP($L$69,2)</f>
        <v>5126.92</v>
      </c>
      <c r="M49" s="348"/>
      <c r="N49" s="348"/>
      <c r="O49" s="348"/>
      <c r="P49" s="348"/>
      <c r="Q49" s="19"/>
      <c r="AP49" s="3" t="s">
        <v>1555</v>
      </c>
    </row>
    <row r="50" spans="1:42" s="54" customFormat="1" ht="25.5" customHeight="1">
      <c r="A50" s="71"/>
      <c r="C50" s="72" t="s">
        <v>1556</v>
      </c>
      <c r="G50" s="379"/>
      <c r="H50" s="401"/>
      <c r="I50" s="401"/>
      <c r="J50" s="379"/>
      <c r="K50" s="401"/>
      <c r="L50" s="379">
        <f>ROUNDUP($L$70,2)</f>
        <v>5126.92</v>
      </c>
      <c r="M50" s="401"/>
      <c r="N50" s="401"/>
      <c r="O50" s="401"/>
      <c r="P50" s="401"/>
      <c r="Q50" s="73"/>
    </row>
    <row r="51" spans="1:42" s="74" customFormat="1" ht="21" customHeight="1">
      <c r="A51" s="75"/>
      <c r="C51" s="76" t="s">
        <v>1559</v>
      </c>
      <c r="G51" s="400"/>
      <c r="H51" s="401"/>
      <c r="I51" s="401"/>
      <c r="J51" s="400"/>
      <c r="K51" s="401"/>
      <c r="L51" s="400">
        <f>ROUNDUP($L$71,2)</f>
        <v>5126.92</v>
      </c>
      <c r="M51" s="401"/>
      <c r="N51" s="401"/>
      <c r="O51" s="401"/>
      <c r="P51" s="401"/>
      <c r="Q51" s="77"/>
    </row>
    <row r="52" spans="1:42" s="3" customFormat="1" ht="22.5" customHeight="1">
      <c r="A52" s="16"/>
      <c r="Q52" s="19"/>
    </row>
    <row r="53" spans="1:42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7" spans="1:42" s="3" customFormat="1" ht="7.5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16"/>
    </row>
    <row r="58" spans="1:42" s="3" customFormat="1" ht="37.5" customHeight="1">
      <c r="A58" s="16"/>
      <c r="B58" s="362" t="s">
        <v>511</v>
      </c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16"/>
    </row>
    <row r="59" spans="1:42" s="3" customFormat="1" ht="7.5" customHeight="1">
      <c r="A59" s="16"/>
      <c r="R59" s="16"/>
    </row>
    <row r="60" spans="1:42" s="3" customFormat="1" ht="15" customHeight="1">
      <c r="A60" s="16"/>
      <c r="B60" s="12" t="s">
        <v>1499</v>
      </c>
      <c r="E60" s="409" t="str">
        <f>$E$4</f>
        <v>Rekonstrukce plynové kotelny v Křimicích</v>
      </c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R60" s="16"/>
    </row>
    <row r="61" spans="1:42" s="3" customFormat="1" ht="15" customHeight="1">
      <c r="A61" s="16"/>
      <c r="B61" s="11" t="s">
        <v>1550</v>
      </c>
      <c r="E61" s="355" t="str">
        <f>$E$5</f>
        <v>132121-9_4 - SPŠD Křimice - TRV - Doplnění hlavic TRV</v>
      </c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R61" s="16"/>
    </row>
    <row r="62" spans="1:42" s="3" customFormat="1" ht="7.5" customHeight="1">
      <c r="A62" s="16"/>
      <c r="R62" s="16"/>
    </row>
    <row r="63" spans="1:42" s="3" customFormat="1" ht="18.75" customHeight="1">
      <c r="A63" s="16"/>
      <c r="B63" s="12" t="s">
        <v>1502</v>
      </c>
      <c r="E63" s="13" t="s">
        <v>319</v>
      </c>
      <c r="J63" s="12" t="s">
        <v>1504</v>
      </c>
      <c r="L63" s="347">
        <f>IF($N$8="","",$N$8)</f>
        <v>41426</v>
      </c>
      <c r="M63" s="348"/>
      <c r="N63" s="348"/>
      <c r="O63" s="348"/>
      <c r="R63" s="16"/>
    </row>
    <row r="64" spans="1:42" s="3" customFormat="1" ht="7.5" customHeight="1">
      <c r="A64" s="16"/>
      <c r="R64" s="16"/>
    </row>
    <row r="65" spans="1:60" s="3" customFormat="1" ht="15.75" customHeight="1">
      <c r="A65" s="16"/>
      <c r="B65" s="12" t="s">
        <v>1507</v>
      </c>
      <c r="E65" s="2" t="s">
        <v>320</v>
      </c>
      <c r="J65" s="12" t="s">
        <v>1511</v>
      </c>
      <c r="L65" s="45"/>
      <c r="M65" s="45"/>
      <c r="N65" s="45"/>
      <c r="O65" s="45"/>
      <c r="P65" s="45"/>
      <c r="R65" s="16"/>
    </row>
    <row r="66" spans="1:60" s="3" customFormat="1" ht="15" customHeight="1">
      <c r="A66" s="16"/>
      <c r="B66" s="12" t="s">
        <v>1510</v>
      </c>
      <c r="E66" s="13" t="str">
        <f>IF($D$14="","",$D$14)</f>
        <v/>
      </c>
      <c r="L66" s="45"/>
      <c r="M66" s="45"/>
      <c r="N66" s="45"/>
      <c r="O66" s="45"/>
      <c r="P66" s="45"/>
      <c r="R66" s="16"/>
    </row>
    <row r="67" spans="1:60" s="3" customFormat="1" ht="11.25" customHeight="1">
      <c r="A67" s="16"/>
      <c r="R67" s="16"/>
    </row>
    <row r="68" spans="1:60" s="78" customFormat="1" ht="30" customHeight="1">
      <c r="A68" s="79"/>
      <c r="B68" s="80" t="s">
        <v>1560</v>
      </c>
      <c r="C68" s="81" t="s">
        <v>1528</v>
      </c>
      <c r="D68" s="81" t="s">
        <v>1524</v>
      </c>
      <c r="E68" s="410" t="s">
        <v>1561</v>
      </c>
      <c r="F68" s="411"/>
      <c r="G68" s="411"/>
      <c r="H68" s="411"/>
      <c r="I68" s="81" t="s">
        <v>1562</v>
      </c>
      <c r="J68" s="81" t="s">
        <v>1563</v>
      </c>
      <c r="K68" s="471" t="s">
        <v>1567</v>
      </c>
      <c r="L68" s="471"/>
      <c r="M68" s="471"/>
      <c r="N68" s="471"/>
      <c r="O68" s="410" t="s">
        <v>1564</v>
      </c>
      <c r="P68" s="411"/>
      <c r="Q68" s="82" t="s">
        <v>1565</v>
      </c>
      <c r="R68" s="79"/>
      <c r="S68" s="42" t="s">
        <v>1566</v>
      </c>
      <c r="T68" s="43" t="s">
        <v>1514</v>
      </c>
      <c r="U68" s="43" t="s">
        <v>1567</v>
      </c>
      <c r="V68" s="43" t="s">
        <v>1568</v>
      </c>
      <c r="W68" s="43" t="s">
        <v>1569</v>
      </c>
      <c r="X68" s="43" t="s">
        <v>1570</v>
      </c>
      <c r="Y68" s="43" t="s">
        <v>1571</v>
      </c>
      <c r="Z68" s="43" t="s">
        <v>1572</v>
      </c>
      <c r="AA68" s="43" t="s">
        <v>1573</v>
      </c>
      <c r="AB68" s="43" t="s">
        <v>1574</v>
      </c>
      <c r="AC68" s="44" t="s">
        <v>1575</v>
      </c>
    </row>
    <row r="69" spans="1:60" s="3" customFormat="1" ht="30" customHeight="1">
      <c r="A69" s="16"/>
      <c r="B69" s="47" t="s">
        <v>513</v>
      </c>
      <c r="L69" s="414">
        <f>$BF$69</f>
        <v>5126.92</v>
      </c>
      <c r="M69" s="348"/>
      <c r="N69" s="348"/>
      <c r="O69" s="348"/>
      <c r="P69" s="348"/>
      <c r="R69" s="16"/>
      <c r="S69" s="46"/>
      <c r="T69" s="37"/>
      <c r="U69" s="37"/>
      <c r="V69" s="83">
        <f>$V$70</f>
        <v>5126.92</v>
      </c>
      <c r="W69" s="83">
        <f>$W$70</f>
        <v>0</v>
      </c>
      <c r="X69" s="37"/>
      <c r="Y69" s="84">
        <f>$Y$70</f>
        <v>0</v>
      </c>
      <c r="Z69" s="37"/>
      <c r="AA69" s="84">
        <f>$AA$70</f>
        <v>3.7499999999999999E-3</v>
      </c>
      <c r="AB69" s="37"/>
      <c r="AC69" s="85">
        <f>$AC$70</f>
        <v>0</v>
      </c>
      <c r="AO69" s="3" t="s">
        <v>1530</v>
      </c>
      <c r="AP69" s="3" t="s">
        <v>1555</v>
      </c>
      <c r="BF69" s="86">
        <f>$BF$70</f>
        <v>5126.92</v>
      </c>
    </row>
    <row r="70" spans="1:60" s="87" customFormat="1" ht="37.5" customHeight="1">
      <c r="A70" s="88"/>
      <c r="C70" s="89" t="s">
        <v>1556</v>
      </c>
      <c r="L70" s="436">
        <f>$BF$70</f>
        <v>5126.92</v>
      </c>
      <c r="M70" s="434"/>
      <c r="N70" s="434"/>
      <c r="O70" s="437" t="s">
        <v>1576</v>
      </c>
      <c r="P70" s="434"/>
      <c r="R70" s="88"/>
      <c r="S70" s="91"/>
      <c r="V70" s="92">
        <f>$V$71</f>
        <v>5126.92</v>
      </c>
      <c r="W70" s="92">
        <f>$W$71</f>
        <v>0</v>
      </c>
      <c r="Y70" s="93">
        <f>$Y$71</f>
        <v>0</v>
      </c>
      <c r="AA70" s="93">
        <f>$AA$71</f>
        <v>3.7499999999999999E-3</v>
      </c>
      <c r="AC70" s="94">
        <f>$AC$71</f>
        <v>0</v>
      </c>
      <c r="AM70" s="90" t="s">
        <v>1536</v>
      </c>
      <c r="AO70" s="90" t="s">
        <v>1530</v>
      </c>
      <c r="AP70" s="90" t="s">
        <v>1531</v>
      </c>
      <c r="AT70" s="90" t="s">
        <v>1577</v>
      </c>
      <c r="BF70" s="95">
        <f>$BF$71</f>
        <v>5126.92</v>
      </c>
    </row>
    <row r="71" spans="1:60" s="87" customFormat="1" ht="21" customHeight="1">
      <c r="A71" s="88"/>
      <c r="C71" s="96" t="s">
        <v>1559</v>
      </c>
      <c r="L71" s="433">
        <f>$BF$71</f>
        <v>5126.92</v>
      </c>
      <c r="M71" s="434"/>
      <c r="N71" s="434"/>
      <c r="O71" s="435" t="s">
        <v>1576</v>
      </c>
      <c r="P71" s="434"/>
      <c r="R71" s="88"/>
      <c r="S71" s="91"/>
      <c r="V71" s="92">
        <f>SUM($V$72:$V$73)</f>
        <v>5126.92</v>
      </c>
      <c r="W71" s="92">
        <f>SUM($W$72:$W$73)</f>
        <v>0</v>
      </c>
      <c r="Y71" s="93">
        <f>SUM($Y$72:$Y$73)</f>
        <v>0</v>
      </c>
      <c r="AA71" s="93">
        <f>SUM($AA$72:$AA$73)</f>
        <v>3.7499999999999999E-3</v>
      </c>
      <c r="AC71" s="94">
        <f>SUM($AC$72:$AC$73)</f>
        <v>0</v>
      </c>
      <c r="AM71" s="90" t="s">
        <v>1536</v>
      </c>
      <c r="AO71" s="90" t="s">
        <v>1530</v>
      </c>
      <c r="AP71" s="90" t="s">
        <v>1501</v>
      </c>
      <c r="AT71" s="90" t="s">
        <v>1577</v>
      </c>
      <c r="BF71" s="95">
        <f>SUM($BF$72:$BF$73)</f>
        <v>5126.92</v>
      </c>
    </row>
    <row r="72" spans="1:60" s="3" customFormat="1" ht="27" customHeight="1">
      <c r="A72" s="16"/>
      <c r="B72" s="97" t="s">
        <v>1501</v>
      </c>
      <c r="C72" s="97" t="s">
        <v>1578</v>
      </c>
      <c r="D72" s="162" t="s">
        <v>497</v>
      </c>
      <c r="E72" s="431" t="s">
        <v>235</v>
      </c>
      <c r="F72" s="432"/>
      <c r="G72" s="432"/>
      <c r="H72" s="432"/>
      <c r="I72" s="100" t="s">
        <v>1594</v>
      </c>
      <c r="J72" s="101">
        <v>25</v>
      </c>
      <c r="K72" s="424">
        <v>205</v>
      </c>
      <c r="L72" s="425"/>
      <c r="M72" s="425"/>
      <c r="N72" s="426"/>
      <c r="O72" s="383">
        <f>ROUND($U$72*$J$72,2)</f>
        <v>5125</v>
      </c>
      <c r="P72" s="432"/>
      <c r="Q72" s="99"/>
      <c r="R72" s="16"/>
      <c r="S72" s="103"/>
      <c r="T72" s="104" t="s">
        <v>1515</v>
      </c>
      <c r="U72" s="68">
        <f>$K$72+$L$72</f>
        <v>205</v>
      </c>
      <c r="V72" s="68">
        <f>ROUND($K$72*$J$72,2)</f>
        <v>5125</v>
      </c>
      <c r="W72" s="68">
        <f>ROUND($L$72*$J$72,2)</f>
        <v>0</v>
      </c>
      <c r="Z72" s="105">
        <v>1.4999999999999999E-4</v>
      </c>
      <c r="AA72" s="105">
        <f>$Z$72*$J$72</f>
        <v>3.7499999999999999E-3</v>
      </c>
      <c r="AB72" s="105">
        <v>0</v>
      </c>
      <c r="AC72" s="106">
        <f>$AB$72*$J$72</f>
        <v>0</v>
      </c>
      <c r="AM72" s="63" t="s">
        <v>1582</v>
      </c>
      <c r="AO72" s="63" t="s">
        <v>1578</v>
      </c>
      <c r="AP72" s="63" t="s">
        <v>1536</v>
      </c>
      <c r="AT72" s="3" t="s">
        <v>1577</v>
      </c>
      <c r="AZ72" s="107">
        <f>IF($T$72="základní",$O$72,0)</f>
        <v>5125</v>
      </c>
      <c r="BA72" s="107">
        <f>IF($T$72="snížená",$O$72,0)</f>
        <v>0</v>
      </c>
      <c r="BB72" s="107">
        <f>IF($T$72="zákl. přenesená",$O$72,0)</f>
        <v>0</v>
      </c>
      <c r="BC72" s="107">
        <f>IF($T$72="sníž. přenesená",$O$72,0)</f>
        <v>0</v>
      </c>
      <c r="BD72" s="107">
        <f>IF($T$72="nulová",$O$72,0)</f>
        <v>0</v>
      </c>
      <c r="BE72" s="63" t="s">
        <v>1501</v>
      </c>
      <c r="BF72" s="107">
        <f>ROUND($U$72*$J$72,2)</f>
        <v>5125</v>
      </c>
      <c r="BG72" s="63" t="s">
        <v>1582</v>
      </c>
      <c r="BH72" s="63" t="s">
        <v>236</v>
      </c>
    </row>
    <row r="73" spans="1:60" s="3" customFormat="1" ht="27" customHeight="1">
      <c r="A73" s="16"/>
      <c r="B73" s="100" t="s">
        <v>1536</v>
      </c>
      <c r="C73" s="100" t="s">
        <v>1578</v>
      </c>
      <c r="D73" s="98" t="s">
        <v>1616</v>
      </c>
      <c r="E73" s="431" t="s">
        <v>1617</v>
      </c>
      <c r="F73" s="432"/>
      <c r="G73" s="432"/>
      <c r="H73" s="432"/>
      <c r="I73" s="100" t="s">
        <v>1618</v>
      </c>
      <c r="J73" s="101">
        <v>4.0000000000000001E-3</v>
      </c>
      <c r="K73" s="424">
        <v>478.88</v>
      </c>
      <c r="L73" s="425"/>
      <c r="M73" s="425"/>
      <c r="N73" s="426"/>
      <c r="O73" s="383">
        <f>ROUND($U$73*$J$73,2)</f>
        <v>1.92</v>
      </c>
      <c r="P73" s="432"/>
      <c r="Q73" s="99" t="s">
        <v>1595</v>
      </c>
      <c r="R73" s="16"/>
      <c r="S73" s="103"/>
      <c r="T73" s="108" t="s">
        <v>1515</v>
      </c>
      <c r="U73" s="109">
        <f>$K$73+$L$73</f>
        <v>478.88</v>
      </c>
      <c r="V73" s="109">
        <f>ROUND($K$73*$J$73,2)</f>
        <v>1.92</v>
      </c>
      <c r="W73" s="109">
        <f>ROUND($L$73*$J$73,2)</f>
        <v>0</v>
      </c>
      <c r="X73" s="110"/>
      <c r="Y73" s="110"/>
      <c r="Z73" s="111">
        <v>0</v>
      </c>
      <c r="AA73" s="111">
        <f>$Z$73*$J$73</f>
        <v>0</v>
      </c>
      <c r="AB73" s="111">
        <v>0</v>
      </c>
      <c r="AC73" s="112">
        <f>$AB$73*$J$73</f>
        <v>0</v>
      </c>
      <c r="AM73" s="63" t="s">
        <v>1582</v>
      </c>
      <c r="AO73" s="63" t="s">
        <v>1578</v>
      </c>
      <c r="AP73" s="63" t="s">
        <v>1536</v>
      </c>
      <c r="AT73" s="63" t="s">
        <v>1577</v>
      </c>
      <c r="AZ73" s="107">
        <f>IF($T$73="základní",$O$73,0)</f>
        <v>1.92</v>
      </c>
      <c r="BA73" s="107">
        <f>IF($T$73="snížená",$O$73,0)</f>
        <v>0</v>
      </c>
      <c r="BB73" s="107">
        <f>IF($T$73="zákl. přenesená",$O$73,0)</f>
        <v>0</v>
      </c>
      <c r="BC73" s="107">
        <f>IF($T$73="sníž. přenesená",$O$73,0)</f>
        <v>0</v>
      </c>
      <c r="BD73" s="107">
        <f>IF($T$73="nulová",$O$73,0)</f>
        <v>0</v>
      </c>
      <c r="BE73" s="63" t="s">
        <v>1501</v>
      </c>
      <c r="BF73" s="107">
        <f>ROUND($U$73*$J$73,2)</f>
        <v>1.92</v>
      </c>
      <c r="BG73" s="63" t="s">
        <v>1582</v>
      </c>
      <c r="BH73" s="63" t="s">
        <v>1619</v>
      </c>
    </row>
    <row r="74" spans="1:60" s="3" customFormat="1" ht="7.5" customHeight="1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16"/>
    </row>
  </sheetData>
  <mergeCells count="56">
    <mergeCell ref="K72:N72"/>
    <mergeCell ref="L63:O63"/>
    <mergeCell ref="E68:H68"/>
    <mergeCell ref="O68:P68"/>
    <mergeCell ref="L69:P69"/>
    <mergeCell ref="L70:P70"/>
    <mergeCell ref="J47:K47"/>
    <mergeCell ref="L47:P47"/>
    <mergeCell ref="L71:P71"/>
    <mergeCell ref="E72:H72"/>
    <mergeCell ref="O72:P72"/>
    <mergeCell ref="J50:K50"/>
    <mergeCell ref="L50:P50"/>
    <mergeCell ref="K68:N68"/>
    <mergeCell ref="G49:I49"/>
    <mergeCell ref="J49:K49"/>
    <mergeCell ref="L49:P49"/>
    <mergeCell ref="G51:I51"/>
    <mergeCell ref="J51:K51"/>
    <mergeCell ref="L51:P51"/>
    <mergeCell ref="G50:I50"/>
    <mergeCell ref="K31:O31"/>
    <mergeCell ref="B37:Q37"/>
    <mergeCell ref="E39:P39"/>
    <mergeCell ref="E40:P40"/>
    <mergeCell ref="E73:H73"/>
    <mergeCell ref="O73:P73"/>
    <mergeCell ref="B58:Q58"/>
    <mergeCell ref="E60:P60"/>
    <mergeCell ref="E61:P61"/>
    <mergeCell ref="K73:N73"/>
    <mergeCell ref="N17:O17"/>
    <mergeCell ref="D20:O20"/>
    <mergeCell ref="L23:O23"/>
    <mergeCell ref="G25:I25"/>
    <mergeCell ref="L25:O25"/>
    <mergeCell ref="L29:O29"/>
    <mergeCell ref="G26:I26"/>
    <mergeCell ref="L26:O26"/>
    <mergeCell ref="B47:F47"/>
    <mergeCell ref="G47:I47"/>
    <mergeCell ref="L42:O42"/>
    <mergeCell ref="G27:I27"/>
    <mergeCell ref="L27:O27"/>
    <mergeCell ref="G28:I28"/>
    <mergeCell ref="L28:O28"/>
    <mergeCell ref="G29:I29"/>
    <mergeCell ref="N16:O16"/>
    <mergeCell ref="N10:O10"/>
    <mergeCell ref="N11:O11"/>
    <mergeCell ref="N13:O13"/>
    <mergeCell ref="N14:O14"/>
    <mergeCell ref="B2:Q2"/>
    <mergeCell ref="E4:P4"/>
    <mergeCell ref="E5:P5"/>
    <mergeCell ref="N8:O8"/>
  </mergeCells>
  <phoneticPr fontId="27" type="noConversion"/>
  <pageMargins left="0.59027779102325439" right="0.59027779102325439" top="0.59027779102325439" bottom="0.59027779102325439" header="0" footer="0"/>
  <pageSetup paperSize="9" scale="89" fitToHeight="100" orientation="portrait" blackAndWhite="1" r:id="rId1"/>
  <headerFooter alignWithMargins="0"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0"/>
  <sheetViews>
    <sheetView showGridLines="0" view="pageBreakPreview" zoomScaleSheetLayoutView="100" workbookViewId="0">
      <pane ySplit="1" topLeftCell="A2" activePane="bottomLeft" state="frozenSplit"/>
      <selection pane="bottomLeft" activeCell="AE76" sqref="AE76"/>
    </sheetView>
  </sheetViews>
  <sheetFormatPr defaultColWidth="10.5" defaultRowHeight="14.25" customHeight="1"/>
  <cols>
    <col min="1" max="1" width="1.6640625" style="2" customWidth="1"/>
    <col min="2" max="2" width="4.1640625" style="2" customWidth="1"/>
    <col min="3" max="3" width="4.33203125" style="2" customWidth="1"/>
    <col min="4" max="4" width="17.1640625" style="2" customWidth="1"/>
    <col min="5" max="6" width="11.1640625" style="2" customWidth="1"/>
    <col min="7" max="7" width="12.5" style="2" customWidth="1"/>
    <col min="8" max="8" width="7" style="2" customWidth="1"/>
    <col min="9" max="9" width="5.1640625" style="2" customWidth="1"/>
    <col min="10" max="10" width="11.5" style="2" customWidth="1"/>
    <col min="11" max="13" width="6" style="2" customWidth="1"/>
    <col min="14" max="14" width="2" style="2" customWidth="1"/>
    <col min="15" max="15" width="12.5" style="2" customWidth="1"/>
    <col min="16" max="16" width="4.1640625" style="2" customWidth="1"/>
    <col min="17" max="17" width="14.6640625" style="2" customWidth="1"/>
    <col min="18" max="18" width="8.1640625" style="2" customWidth="1"/>
    <col min="19" max="19" width="29.6640625" style="2" hidden="1" customWidth="1"/>
    <col min="20" max="20" width="16.33203125" style="2" hidden="1" customWidth="1"/>
    <col min="21" max="23" width="20" style="2" hidden="1" customWidth="1"/>
    <col min="24" max="24" width="12.33203125" style="2" hidden="1" customWidth="1"/>
    <col min="25" max="25" width="16.33203125" style="2" hidden="1" customWidth="1"/>
    <col min="26" max="26" width="12.33203125" style="2" hidden="1" customWidth="1"/>
    <col min="27" max="27" width="15" style="2" hidden="1" customWidth="1"/>
    <col min="28" max="28" width="11" style="2" hidden="1" customWidth="1"/>
    <col min="29" max="29" width="15" style="2" hidden="1" customWidth="1"/>
    <col min="30" max="30" width="16.33203125" style="2" hidden="1" customWidth="1"/>
    <col min="31" max="38" width="10.5" style="1" customWidth="1"/>
    <col min="39" max="60" width="10.5" style="2" hidden="1" customWidth="1"/>
    <col min="61" max="16384" width="10.5" style="1"/>
  </cols>
  <sheetData>
    <row r="1" spans="1:41" ht="7.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AE1" s="2"/>
      <c r="AF1" s="2"/>
      <c r="AG1" s="2"/>
      <c r="AH1" s="2"/>
      <c r="AI1" s="2"/>
      <c r="AJ1" s="2"/>
      <c r="AK1" s="2"/>
      <c r="AL1" s="2"/>
      <c r="AO1" s="2" t="s">
        <v>1536</v>
      </c>
    </row>
    <row r="2" spans="1:41" ht="37.5" customHeight="1">
      <c r="A2" s="7"/>
      <c r="B2" s="362" t="s">
        <v>508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63"/>
      <c r="S2" s="9" t="s">
        <v>1497</v>
      </c>
      <c r="AE2" s="2"/>
      <c r="AF2" s="2"/>
      <c r="AG2" s="2"/>
      <c r="AH2" s="2"/>
      <c r="AI2" s="2"/>
      <c r="AJ2" s="2"/>
      <c r="AK2" s="2"/>
      <c r="AL2" s="2"/>
      <c r="AO2" s="2" t="s">
        <v>1490</v>
      </c>
    </row>
    <row r="3" spans="1:41" ht="7.5" customHeight="1">
      <c r="A3" s="7"/>
      <c r="Q3" s="8"/>
      <c r="AE3" s="2"/>
      <c r="AF3" s="2"/>
      <c r="AG3" s="2"/>
      <c r="AH3" s="2"/>
      <c r="AI3" s="2"/>
      <c r="AJ3" s="2"/>
      <c r="AK3" s="2"/>
      <c r="AL3" s="2"/>
    </row>
    <row r="4" spans="1:41" ht="15.75" customHeight="1">
      <c r="A4" s="7"/>
      <c r="C4" s="12" t="s">
        <v>1499</v>
      </c>
      <c r="E4" s="409" t="str">
        <f>'Rekapitulace stavby'!$J$4</f>
        <v>Rekonstrukce plynové kotelny v Křimicích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8"/>
      <c r="AE4" s="2"/>
      <c r="AF4" s="2"/>
      <c r="AG4" s="2"/>
      <c r="AH4" s="2"/>
      <c r="AI4" s="2"/>
      <c r="AJ4" s="2"/>
      <c r="AK4" s="2"/>
      <c r="AL4" s="2"/>
    </row>
    <row r="5" spans="1:41" s="3" customFormat="1" ht="18.75" customHeight="1">
      <c r="A5" s="16"/>
      <c r="C5" s="11" t="s">
        <v>1550</v>
      </c>
      <c r="E5" s="422" t="s">
        <v>527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19"/>
    </row>
    <row r="6" spans="1:41" s="3" customFormat="1" ht="14.25" customHeight="1">
      <c r="A6" s="16"/>
      <c r="Q6" s="19"/>
    </row>
    <row r="7" spans="1:41" s="3" customFormat="1" ht="15" customHeight="1">
      <c r="A7" s="16"/>
      <c r="C7" s="12" t="s">
        <v>1551</v>
      </c>
      <c r="E7" s="123"/>
      <c r="Q7" s="19"/>
    </row>
    <row r="8" spans="1:41" s="3" customFormat="1" ht="15" customHeight="1">
      <c r="A8" s="16"/>
      <c r="C8" s="12" t="s">
        <v>1502</v>
      </c>
      <c r="E8" s="13" t="s">
        <v>319</v>
      </c>
      <c r="L8" s="12" t="s">
        <v>1504</v>
      </c>
      <c r="N8" s="347">
        <f>'Rekapitulace stavby'!$AM$6</f>
        <v>41426</v>
      </c>
      <c r="O8" s="348"/>
      <c r="Q8" s="19"/>
    </row>
    <row r="9" spans="1:41" s="3" customFormat="1" ht="7.5" customHeight="1">
      <c r="A9" s="16"/>
      <c r="Q9" s="19"/>
    </row>
    <row r="10" spans="1:41" s="3" customFormat="1" ht="15" customHeight="1">
      <c r="A10" s="16"/>
      <c r="C10" s="12" t="s">
        <v>1507</v>
      </c>
      <c r="E10" s="2" t="s">
        <v>320</v>
      </c>
      <c r="L10" s="12" t="s">
        <v>1508</v>
      </c>
      <c r="N10" s="430" t="str">
        <f>IF('Rekapitulace stavby'!$AM$8="","",'Rekapitulace stavby'!$AM$8)</f>
        <v/>
      </c>
      <c r="O10" s="348"/>
      <c r="Q10" s="19"/>
    </row>
    <row r="11" spans="1:41" s="3" customFormat="1" ht="18.75" customHeight="1">
      <c r="A11" s="16"/>
      <c r="D11" s="13" t="str">
        <f>IF('Rekapitulace stavby'!$D$9="","",'Rekapitulace stavby'!$D$9)</f>
        <v xml:space="preserve"> </v>
      </c>
      <c r="L11" s="12" t="s">
        <v>1509</v>
      </c>
      <c r="N11" s="430" t="str">
        <f>IF('Rekapitulace stavby'!$AM$9="","",'Rekapitulace stavby'!$AM$9)</f>
        <v/>
      </c>
      <c r="O11" s="348"/>
      <c r="Q11" s="19"/>
    </row>
    <row r="12" spans="1:41" s="3" customFormat="1" ht="7.5" customHeight="1">
      <c r="A12" s="16"/>
      <c r="Q12" s="19"/>
    </row>
    <row r="13" spans="1:41" s="3" customFormat="1" ht="15" customHeight="1">
      <c r="A13" s="16"/>
      <c r="C13" s="12" t="s">
        <v>1510</v>
      </c>
      <c r="L13" s="12" t="s">
        <v>1508</v>
      </c>
      <c r="N13" s="430" t="str">
        <f>IF('Rekapitulace stavby'!$AM$11="","",'Rekapitulace stavby'!$AM$11)</f>
        <v/>
      </c>
      <c r="O13" s="348"/>
      <c r="Q13" s="19"/>
    </row>
    <row r="14" spans="1:41" s="3" customFormat="1" ht="18.75" customHeight="1">
      <c r="A14" s="16"/>
      <c r="D14" s="13" t="str">
        <f>IF('Rekapitulace stavby'!$D$12="","",'Rekapitulace stavby'!$D$12)</f>
        <v/>
      </c>
      <c r="L14" s="12" t="s">
        <v>1509</v>
      </c>
      <c r="N14" s="430" t="str">
        <f>IF('Rekapitulace stavby'!$AM$12="","",'Rekapitulace stavby'!$AM$12)</f>
        <v/>
      </c>
      <c r="O14" s="348"/>
      <c r="Q14" s="19"/>
    </row>
    <row r="15" spans="1:41" s="3" customFormat="1" ht="7.5" customHeight="1">
      <c r="A15" s="16"/>
      <c r="Q15" s="19"/>
    </row>
    <row r="16" spans="1:41" s="3" customFormat="1" ht="15" customHeight="1">
      <c r="A16" s="16"/>
      <c r="C16" s="12" t="s">
        <v>1511</v>
      </c>
      <c r="E16" s="45"/>
      <c r="L16" s="12" t="s">
        <v>1508</v>
      </c>
      <c r="N16" s="430" t="str">
        <f>IF('Rekapitulace stavby'!$AM$14="","",'Rekapitulace stavby'!$AM$14)</f>
        <v/>
      </c>
      <c r="O16" s="348"/>
      <c r="Q16" s="19"/>
    </row>
    <row r="17" spans="1:17" s="3" customFormat="1" ht="18.75" customHeight="1">
      <c r="A17" s="16"/>
      <c r="D17" s="13" t="str">
        <f>IF('Rekapitulace stavby'!$D$15="","",'Rekapitulace stavby'!$D$15)</f>
        <v xml:space="preserve"> </v>
      </c>
      <c r="E17" s="45"/>
      <c r="L17" s="12" t="s">
        <v>1509</v>
      </c>
      <c r="N17" s="430" t="str">
        <f>IF('Rekapitulace stavby'!$AM$15="","",'Rekapitulace stavby'!$AM$15)</f>
        <v/>
      </c>
      <c r="O17" s="348"/>
      <c r="Q17" s="19"/>
    </row>
    <row r="18" spans="1:17" s="3" customFormat="1" ht="7.5" customHeight="1">
      <c r="A18" s="16"/>
      <c r="Q18" s="19"/>
    </row>
    <row r="19" spans="1:17" s="3" customFormat="1" ht="15" customHeight="1">
      <c r="A19" s="16"/>
      <c r="C19" s="12" t="s">
        <v>1512</v>
      </c>
      <c r="Q19" s="19"/>
    </row>
    <row r="20" spans="1:17" s="63" customFormat="1" ht="15.75" customHeight="1">
      <c r="A20" s="64"/>
      <c r="D20" s="357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Q20" s="65"/>
    </row>
    <row r="21" spans="1:17" s="3" customFormat="1" ht="7.5" customHeight="1">
      <c r="A21" s="16"/>
      <c r="Q21" s="19"/>
    </row>
    <row r="22" spans="1:17" s="3" customFormat="1" ht="7.5" customHeight="1">
      <c r="A22" s="1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Q22" s="19"/>
    </row>
    <row r="23" spans="1:17" s="3" customFormat="1" ht="26.25" customHeight="1">
      <c r="A23" s="16"/>
      <c r="C23" s="66" t="s">
        <v>1513</v>
      </c>
      <c r="L23" s="364">
        <f>ROUNDUP($L$69,2)</f>
        <v>65600</v>
      </c>
      <c r="M23" s="348"/>
      <c r="N23" s="348"/>
      <c r="O23" s="348"/>
      <c r="Q23" s="19"/>
    </row>
    <row r="24" spans="1:17" s="3" customFormat="1" ht="7.5" customHeight="1">
      <c r="A24" s="1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Q24" s="19"/>
    </row>
    <row r="25" spans="1:17" s="3" customFormat="1" ht="15" customHeight="1">
      <c r="A25" s="16"/>
      <c r="C25" s="21" t="s">
        <v>1514</v>
      </c>
      <c r="D25" s="21" t="s">
        <v>1515</v>
      </c>
      <c r="E25" s="22">
        <v>0.21</v>
      </c>
      <c r="F25" s="67" t="s">
        <v>1516</v>
      </c>
      <c r="G25" s="421">
        <f>SUM($AZ$69:$AZ$79)</f>
        <v>65600</v>
      </c>
      <c r="H25" s="348"/>
      <c r="I25" s="348"/>
      <c r="L25" s="421">
        <f>G25*0.21</f>
        <v>13776</v>
      </c>
      <c r="M25" s="348"/>
      <c r="N25" s="348"/>
      <c r="O25" s="348"/>
      <c r="Q25" s="19"/>
    </row>
    <row r="26" spans="1:17" s="3" customFormat="1" ht="15" customHeight="1">
      <c r="A26" s="16"/>
      <c r="D26" s="21" t="s">
        <v>1517</v>
      </c>
      <c r="E26" s="22">
        <v>0.15</v>
      </c>
      <c r="F26" s="67" t="s">
        <v>1516</v>
      </c>
      <c r="G26" s="421">
        <f>SUM($BA$69:$BA$79)</f>
        <v>0</v>
      </c>
      <c r="H26" s="348"/>
      <c r="I26" s="348"/>
      <c r="L26" s="421">
        <f>SUM($BA$69:$BA$79)*$E$26</f>
        <v>0</v>
      </c>
      <c r="M26" s="348"/>
      <c r="N26" s="348"/>
      <c r="O26" s="348"/>
      <c r="Q26" s="19"/>
    </row>
    <row r="27" spans="1:17" s="3" customFormat="1" ht="15" hidden="1" customHeight="1">
      <c r="A27" s="16"/>
      <c r="D27" s="21" t="s">
        <v>1518</v>
      </c>
      <c r="E27" s="22">
        <v>0.21</v>
      </c>
      <c r="F27" s="67" t="s">
        <v>1516</v>
      </c>
      <c r="G27" s="421">
        <f>SUM($BB$69:$BB$79)</f>
        <v>0</v>
      </c>
      <c r="H27" s="348"/>
      <c r="I27" s="348"/>
      <c r="L27" s="421">
        <v>0</v>
      </c>
      <c r="M27" s="348"/>
      <c r="N27" s="348"/>
      <c r="O27" s="348"/>
      <c r="Q27" s="19"/>
    </row>
    <row r="28" spans="1:17" s="3" customFormat="1" ht="15" hidden="1" customHeight="1">
      <c r="A28" s="16"/>
      <c r="D28" s="21" t="s">
        <v>1519</v>
      </c>
      <c r="E28" s="22">
        <v>0.15</v>
      </c>
      <c r="F28" s="67" t="s">
        <v>1516</v>
      </c>
      <c r="G28" s="421">
        <f>SUM($BC$69:$BC$79)</f>
        <v>0</v>
      </c>
      <c r="H28" s="348"/>
      <c r="I28" s="348"/>
      <c r="L28" s="421">
        <v>0</v>
      </c>
      <c r="M28" s="348"/>
      <c r="N28" s="348"/>
      <c r="O28" s="348"/>
      <c r="Q28" s="19"/>
    </row>
    <row r="29" spans="1:17" s="3" customFormat="1" ht="15" hidden="1" customHeight="1">
      <c r="A29" s="16"/>
      <c r="D29" s="21" t="s">
        <v>1520</v>
      </c>
      <c r="E29" s="22">
        <v>0</v>
      </c>
      <c r="F29" s="67" t="s">
        <v>1516</v>
      </c>
      <c r="G29" s="421">
        <f>SUM($BD$69:$BD$79)</f>
        <v>0</v>
      </c>
      <c r="H29" s="348"/>
      <c r="I29" s="348"/>
      <c r="L29" s="421">
        <v>0</v>
      </c>
      <c r="M29" s="348"/>
      <c r="N29" s="348"/>
      <c r="O29" s="348"/>
      <c r="Q29" s="19"/>
    </row>
    <row r="30" spans="1:17" s="3" customFormat="1" ht="7.5" customHeight="1">
      <c r="A30" s="16"/>
      <c r="Q30" s="19"/>
    </row>
    <row r="31" spans="1:17" s="3" customFormat="1" ht="26.25" customHeight="1">
      <c r="A31" s="16"/>
      <c r="B31" s="25"/>
      <c r="C31" s="26" t="s">
        <v>1521</v>
      </c>
      <c r="D31" s="27"/>
      <c r="E31" s="27"/>
      <c r="F31" s="69" t="s">
        <v>1522</v>
      </c>
      <c r="G31" s="28" t="s">
        <v>1523</v>
      </c>
      <c r="H31" s="27"/>
      <c r="I31" s="27"/>
      <c r="J31" s="27"/>
      <c r="K31" s="368">
        <f>ROUNDUP(SUM($L$23:$L$29),2)</f>
        <v>79376</v>
      </c>
      <c r="L31" s="367"/>
      <c r="M31" s="367"/>
      <c r="N31" s="367"/>
      <c r="O31" s="369"/>
      <c r="P31" s="25"/>
      <c r="Q31" s="29"/>
    </row>
    <row r="32" spans="1:17" s="3" customFormat="1" ht="1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</row>
    <row r="36" spans="1:17" s="3" customFormat="1" ht="7.5" customHeight="1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70"/>
    </row>
    <row r="37" spans="1:17" s="3" customFormat="1" ht="37.5" customHeight="1">
      <c r="A37" s="16"/>
      <c r="B37" s="362" t="s">
        <v>509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416"/>
    </row>
    <row r="38" spans="1:17" s="3" customFormat="1" ht="7.5" customHeight="1">
      <c r="A38" s="16"/>
      <c r="Q38" s="19"/>
    </row>
    <row r="39" spans="1:17" s="3" customFormat="1" ht="15" customHeight="1">
      <c r="A39" s="16"/>
      <c r="B39" s="12" t="s">
        <v>1499</v>
      </c>
      <c r="E39" s="409" t="str">
        <f>$E$4</f>
        <v>Rekonstrukce plynové kotelny v Křimicích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19"/>
    </row>
    <row r="40" spans="1:17" s="3" customFormat="1" ht="15" customHeight="1">
      <c r="A40" s="16"/>
      <c r="B40" s="11" t="s">
        <v>1550</v>
      </c>
      <c r="E40" s="355" t="str">
        <f>$E$5</f>
        <v>132121-0 - SPŠD Křimice - Vedlejší a ostatní náklady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19"/>
    </row>
    <row r="41" spans="1:17" s="3" customFormat="1" ht="7.5" customHeight="1">
      <c r="A41" s="16"/>
      <c r="Q41" s="19"/>
    </row>
    <row r="42" spans="1:17" s="3" customFormat="1" ht="18.75" customHeight="1">
      <c r="A42" s="16"/>
      <c r="B42" s="12" t="s">
        <v>1502</v>
      </c>
      <c r="E42" s="13" t="s">
        <v>319</v>
      </c>
      <c r="J42" s="12" t="s">
        <v>1504</v>
      </c>
      <c r="L42" s="347">
        <f>IF($N$8="","",$N$8)</f>
        <v>41426</v>
      </c>
      <c r="M42" s="348"/>
      <c r="N42" s="348"/>
      <c r="O42" s="348"/>
      <c r="Q42" s="19"/>
    </row>
    <row r="43" spans="1:17" s="3" customFormat="1" ht="7.5" customHeight="1">
      <c r="A43" s="16"/>
      <c r="Q43" s="19"/>
    </row>
    <row r="44" spans="1:17" s="3" customFormat="1" ht="15.75" customHeight="1">
      <c r="A44" s="16"/>
      <c r="B44" s="12" t="s">
        <v>1507</v>
      </c>
      <c r="E44" s="2" t="s">
        <v>320</v>
      </c>
      <c r="J44" s="12" t="s">
        <v>1511</v>
      </c>
      <c r="L44" s="45"/>
      <c r="M44" s="45"/>
      <c r="N44" s="45"/>
      <c r="O44" s="45"/>
      <c r="P44" s="45"/>
      <c r="Q44" s="19"/>
    </row>
    <row r="45" spans="1:17" s="3" customFormat="1" ht="15" customHeight="1">
      <c r="A45" s="16"/>
      <c r="B45" s="12" t="s">
        <v>1510</v>
      </c>
      <c r="E45" s="13" t="str">
        <f>IF($D$14="","",$D$14)</f>
        <v/>
      </c>
      <c r="L45" s="45"/>
      <c r="M45" s="45"/>
      <c r="N45" s="45"/>
      <c r="O45" s="45"/>
      <c r="P45" s="45"/>
      <c r="Q45" s="19"/>
    </row>
    <row r="46" spans="1:17" s="3" customFormat="1" ht="11.25" customHeight="1">
      <c r="A46" s="16"/>
      <c r="Q46" s="19"/>
    </row>
    <row r="47" spans="1:17" s="3" customFormat="1" ht="30" customHeight="1">
      <c r="A47" s="16"/>
      <c r="B47" s="417" t="s">
        <v>1552</v>
      </c>
      <c r="C47" s="418"/>
      <c r="D47" s="418"/>
      <c r="E47" s="418"/>
      <c r="F47" s="418"/>
      <c r="G47" s="417"/>
      <c r="H47" s="418"/>
      <c r="I47" s="418"/>
      <c r="J47" s="417"/>
      <c r="K47" s="418"/>
      <c r="L47" s="417" t="s">
        <v>1554</v>
      </c>
      <c r="M47" s="418"/>
      <c r="N47" s="418"/>
      <c r="O47" s="418"/>
      <c r="P47" s="418"/>
      <c r="Q47" s="29"/>
    </row>
    <row r="48" spans="1:17" s="3" customFormat="1" ht="11.25" customHeight="1">
      <c r="A48" s="16"/>
      <c r="Q48" s="19"/>
    </row>
    <row r="49" spans="1:42" s="3" customFormat="1" ht="30" customHeight="1">
      <c r="A49" s="16"/>
      <c r="B49" s="47" t="s">
        <v>513</v>
      </c>
      <c r="G49" s="364"/>
      <c r="H49" s="348"/>
      <c r="I49" s="348"/>
      <c r="J49" s="364"/>
      <c r="K49" s="348"/>
      <c r="L49" s="364">
        <f>ROUNDUP($L$69,2)</f>
        <v>65600</v>
      </c>
      <c r="M49" s="348"/>
      <c r="N49" s="348"/>
      <c r="O49" s="348"/>
      <c r="P49" s="348"/>
      <c r="Q49" s="19"/>
      <c r="AP49" s="3" t="s">
        <v>1555</v>
      </c>
    </row>
    <row r="50" spans="1:42" s="54" customFormat="1" ht="25.5" customHeight="1">
      <c r="A50" s="71"/>
      <c r="C50" s="89" t="s">
        <v>528</v>
      </c>
      <c r="G50" s="379"/>
      <c r="H50" s="401"/>
      <c r="I50" s="401"/>
      <c r="J50" s="379"/>
      <c r="K50" s="401"/>
      <c r="L50" s="379">
        <f>ROUNDUP($L$70,2)</f>
        <v>65600</v>
      </c>
      <c r="M50" s="401"/>
      <c r="N50" s="401"/>
      <c r="O50" s="401"/>
      <c r="P50" s="401"/>
      <c r="Q50" s="73"/>
    </row>
    <row r="51" spans="1:42" s="74" customFormat="1" ht="21" customHeight="1">
      <c r="A51" s="75"/>
      <c r="C51" s="76" t="s">
        <v>529</v>
      </c>
      <c r="G51" s="400"/>
      <c r="H51" s="401"/>
      <c r="I51" s="401"/>
      <c r="J51" s="400"/>
      <c r="K51" s="401"/>
      <c r="L51" s="400">
        <f>ROUNDUP($L$71,2)</f>
        <v>65600</v>
      </c>
      <c r="M51" s="401"/>
      <c r="N51" s="401"/>
      <c r="O51" s="401"/>
      <c r="P51" s="401"/>
      <c r="Q51" s="77"/>
    </row>
    <row r="52" spans="1:42" s="3" customFormat="1" ht="22.5" customHeight="1">
      <c r="A52" s="16"/>
      <c r="Q52" s="19"/>
    </row>
    <row r="53" spans="1:42" s="3" customFormat="1" ht="7.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7" spans="1:42" s="3" customFormat="1" ht="7.5" customHeight="1">
      <c r="A57" s="3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16"/>
    </row>
    <row r="58" spans="1:42" s="3" customFormat="1" ht="37.5" customHeight="1">
      <c r="A58" s="16"/>
      <c r="B58" s="362" t="s">
        <v>511</v>
      </c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16"/>
    </row>
    <row r="59" spans="1:42" s="3" customFormat="1" ht="7.5" customHeight="1">
      <c r="A59" s="16"/>
      <c r="R59" s="16"/>
    </row>
    <row r="60" spans="1:42" s="3" customFormat="1" ht="15" customHeight="1">
      <c r="A60" s="16"/>
      <c r="B60" s="12" t="s">
        <v>1499</v>
      </c>
      <c r="E60" s="409" t="str">
        <f>$E$4</f>
        <v>Rekonstrukce plynové kotelny v Křimicích</v>
      </c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R60" s="16"/>
    </row>
    <row r="61" spans="1:42" s="3" customFormat="1" ht="15" customHeight="1">
      <c r="A61" s="16"/>
      <c r="B61" s="11" t="s">
        <v>1550</v>
      </c>
      <c r="E61" s="355" t="str">
        <f>$E$5</f>
        <v>132121-0 - SPŠD Křimice - Vedlejší a ostatní náklady</v>
      </c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R61" s="16"/>
    </row>
    <row r="62" spans="1:42" s="3" customFormat="1" ht="7.5" customHeight="1">
      <c r="A62" s="16"/>
      <c r="R62" s="16"/>
    </row>
    <row r="63" spans="1:42" s="3" customFormat="1" ht="18.75" customHeight="1">
      <c r="A63" s="16"/>
      <c r="B63" s="12" t="s">
        <v>1502</v>
      </c>
      <c r="E63" s="13" t="s">
        <v>319</v>
      </c>
      <c r="J63" s="12" t="s">
        <v>1504</v>
      </c>
      <c r="L63" s="347">
        <f>IF($N$8="","",$N$8)</f>
        <v>41426</v>
      </c>
      <c r="M63" s="348"/>
      <c r="N63" s="348"/>
      <c r="O63" s="348"/>
      <c r="R63" s="16"/>
    </row>
    <row r="64" spans="1:42" s="3" customFormat="1" ht="7.5" customHeight="1">
      <c r="A64" s="16"/>
      <c r="R64" s="16"/>
    </row>
    <row r="65" spans="1:60" s="3" customFormat="1" ht="15.75" customHeight="1">
      <c r="A65" s="16"/>
      <c r="B65" s="12" t="s">
        <v>1507</v>
      </c>
      <c r="E65" s="2" t="s">
        <v>320</v>
      </c>
      <c r="J65" s="12" t="s">
        <v>1511</v>
      </c>
      <c r="L65" s="45"/>
      <c r="M65" s="45"/>
      <c r="N65" s="45"/>
      <c r="O65" s="45"/>
      <c r="P65" s="45"/>
      <c r="R65" s="16"/>
    </row>
    <row r="66" spans="1:60" s="3" customFormat="1" ht="15" customHeight="1">
      <c r="A66" s="16"/>
      <c r="B66" s="12" t="s">
        <v>1510</v>
      </c>
      <c r="E66" s="13" t="str">
        <f>IF($D$14="","",$D$14)</f>
        <v/>
      </c>
      <c r="L66" s="45"/>
      <c r="M66" s="45"/>
      <c r="N66" s="45"/>
      <c r="O66" s="45"/>
      <c r="P66" s="45"/>
      <c r="R66" s="16"/>
    </row>
    <row r="67" spans="1:60" s="3" customFormat="1" ht="11.25" customHeight="1">
      <c r="A67" s="16"/>
      <c r="R67" s="16"/>
    </row>
    <row r="68" spans="1:60" s="78" customFormat="1" ht="30" customHeight="1">
      <c r="A68" s="79"/>
      <c r="B68" s="80" t="s">
        <v>1560</v>
      </c>
      <c r="C68" s="81" t="s">
        <v>1528</v>
      </c>
      <c r="D68" s="81" t="s">
        <v>1524</v>
      </c>
      <c r="E68" s="410" t="s">
        <v>1561</v>
      </c>
      <c r="F68" s="411"/>
      <c r="G68" s="411"/>
      <c r="H68" s="411"/>
      <c r="I68" s="81" t="s">
        <v>1562</v>
      </c>
      <c r="J68" s="81" t="s">
        <v>1563</v>
      </c>
      <c r="K68" s="471" t="s">
        <v>1567</v>
      </c>
      <c r="L68" s="471"/>
      <c r="M68" s="471"/>
      <c r="N68" s="471"/>
      <c r="O68" s="410" t="s">
        <v>1564</v>
      </c>
      <c r="P68" s="411"/>
      <c r="Q68" s="82" t="s">
        <v>1565</v>
      </c>
      <c r="R68" s="79"/>
      <c r="S68" s="42" t="s">
        <v>1566</v>
      </c>
      <c r="T68" s="43" t="s">
        <v>1514</v>
      </c>
      <c r="U68" s="43" t="s">
        <v>1567</v>
      </c>
      <c r="V68" s="43" t="s">
        <v>1568</v>
      </c>
      <c r="W68" s="43" t="s">
        <v>1569</v>
      </c>
      <c r="X68" s="43" t="s">
        <v>1570</v>
      </c>
      <c r="Y68" s="43" t="s">
        <v>1571</v>
      </c>
      <c r="Z68" s="43" t="s">
        <v>1572</v>
      </c>
      <c r="AA68" s="43" t="s">
        <v>1573</v>
      </c>
      <c r="AB68" s="43" t="s">
        <v>1574</v>
      </c>
      <c r="AC68" s="44" t="s">
        <v>1575</v>
      </c>
    </row>
    <row r="69" spans="1:60" s="3" customFormat="1" ht="30" customHeight="1">
      <c r="A69" s="16"/>
      <c r="B69" s="47" t="s">
        <v>513</v>
      </c>
      <c r="L69" s="414">
        <f>L70</f>
        <v>65600</v>
      </c>
      <c r="M69" s="348"/>
      <c r="N69" s="348"/>
      <c r="O69" s="348"/>
      <c r="P69" s="348"/>
      <c r="R69" s="16"/>
      <c r="S69" s="46"/>
      <c r="T69" s="37"/>
      <c r="U69" s="37"/>
      <c r="V69" s="83">
        <f>$V$70</f>
        <v>49200</v>
      </c>
      <c r="W69" s="83">
        <f>$W$70</f>
        <v>0</v>
      </c>
      <c r="X69" s="37"/>
      <c r="Y69" s="84">
        <f>$Y$70</f>
        <v>0</v>
      </c>
      <c r="Z69" s="37"/>
      <c r="AA69" s="84">
        <f>$AA$70</f>
        <v>8.9999999999999987E-4</v>
      </c>
      <c r="AB69" s="37"/>
      <c r="AC69" s="85">
        <f>$AC$70</f>
        <v>0</v>
      </c>
      <c r="AO69" s="3" t="s">
        <v>1530</v>
      </c>
      <c r="AP69" s="3" t="s">
        <v>1555</v>
      </c>
      <c r="BF69" s="86">
        <f>$BF$70</f>
        <v>49200</v>
      </c>
    </row>
    <row r="70" spans="1:60" s="87" customFormat="1" ht="37.5" customHeight="1">
      <c r="A70" s="88"/>
      <c r="C70" s="89" t="s">
        <v>528</v>
      </c>
      <c r="L70" s="436">
        <f>L71</f>
        <v>65600</v>
      </c>
      <c r="M70" s="434"/>
      <c r="N70" s="434"/>
      <c r="O70" s="437" t="s">
        <v>1576</v>
      </c>
      <c r="P70" s="434"/>
      <c r="R70" s="88"/>
      <c r="S70" s="91"/>
      <c r="V70" s="92">
        <f>$V$71</f>
        <v>49200</v>
      </c>
      <c r="W70" s="92">
        <f>$W$71</f>
        <v>0</v>
      </c>
      <c r="Y70" s="93">
        <f>$Y$71</f>
        <v>0</v>
      </c>
      <c r="AA70" s="93">
        <f>$AA$71</f>
        <v>8.9999999999999987E-4</v>
      </c>
      <c r="AC70" s="94">
        <f>$AC$71</f>
        <v>0</v>
      </c>
      <c r="AM70" s="90" t="s">
        <v>1536</v>
      </c>
      <c r="AO70" s="90" t="s">
        <v>1530</v>
      </c>
      <c r="AP70" s="90" t="s">
        <v>1531</v>
      </c>
      <c r="AT70" s="90" t="s">
        <v>1577</v>
      </c>
      <c r="BF70" s="95">
        <f>$BF$71</f>
        <v>49200</v>
      </c>
    </row>
    <row r="71" spans="1:60" s="87" customFormat="1" ht="21" customHeight="1">
      <c r="A71" s="88"/>
      <c r="C71" s="96" t="s">
        <v>529</v>
      </c>
      <c r="L71" s="433">
        <f>SUM(O72:P79)</f>
        <v>65600</v>
      </c>
      <c r="M71" s="434"/>
      <c r="N71" s="434"/>
      <c r="O71" s="435" t="s">
        <v>1576</v>
      </c>
      <c r="P71" s="434"/>
      <c r="R71" s="88"/>
      <c r="S71" s="91"/>
      <c r="V71" s="92">
        <f>SUM($V$74:$V$79)</f>
        <v>49200</v>
      </c>
      <c r="W71" s="92">
        <f>SUM($W$74:$W$79)</f>
        <v>0</v>
      </c>
      <c r="Y71" s="93">
        <f>SUM($Y$74:$Y$79)</f>
        <v>0</v>
      </c>
      <c r="AA71" s="93">
        <f>SUM($AA$74:$AA$79)</f>
        <v>8.9999999999999987E-4</v>
      </c>
      <c r="AC71" s="94">
        <f>SUM($AC$74:$AC$79)</f>
        <v>0</v>
      </c>
      <c r="AM71" s="90" t="s">
        <v>1536</v>
      </c>
      <c r="AO71" s="90" t="s">
        <v>1530</v>
      </c>
      <c r="AP71" s="90" t="s">
        <v>1501</v>
      </c>
      <c r="AT71" s="90" t="s">
        <v>1577</v>
      </c>
      <c r="BF71" s="95">
        <f>SUM($BF$74:$BF$79)</f>
        <v>49200</v>
      </c>
    </row>
    <row r="72" spans="1:60" s="3" customFormat="1" ht="27" customHeight="1">
      <c r="A72" s="16"/>
      <c r="B72" s="97" t="s">
        <v>1501</v>
      </c>
      <c r="C72" s="97" t="s">
        <v>1578</v>
      </c>
      <c r="D72" s="162" t="s">
        <v>532</v>
      </c>
      <c r="E72" s="605" t="s">
        <v>533</v>
      </c>
      <c r="F72" s="432"/>
      <c r="G72" s="432"/>
      <c r="H72" s="432"/>
      <c r="I72" s="343" t="s">
        <v>530</v>
      </c>
      <c r="J72" s="101">
        <v>1</v>
      </c>
      <c r="K72" s="424">
        <v>8200</v>
      </c>
      <c r="L72" s="425"/>
      <c r="M72" s="425"/>
      <c r="N72" s="426"/>
      <c r="O72" s="383">
        <f>K72*J72</f>
        <v>8200</v>
      </c>
      <c r="P72" s="432"/>
      <c r="Q72" s="99" t="s">
        <v>1595</v>
      </c>
      <c r="R72" s="16"/>
      <c r="S72" s="103"/>
      <c r="T72" s="104" t="s">
        <v>1515</v>
      </c>
      <c r="U72" s="68">
        <f t="shared" ref="U72:U79" si="0">$K$74+$L$74</f>
        <v>8200</v>
      </c>
      <c r="V72" s="68">
        <f t="shared" ref="V72:V79" si="1">ROUND($K$74*$J$74,2)</f>
        <v>8200</v>
      </c>
      <c r="W72" s="68">
        <f t="shared" ref="W72:W79" si="2">ROUND($L$74*$J$74,2)</f>
        <v>0</v>
      </c>
      <c r="Z72" s="105">
        <v>1.4999999999999999E-4</v>
      </c>
      <c r="AA72" s="105">
        <f t="shared" ref="AA72:AA79" si="3">$Z$74*$J$74</f>
        <v>1.4999999999999999E-4</v>
      </c>
      <c r="AB72" s="105">
        <v>0</v>
      </c>
      <c r="AC72" s="106">
        <f t="shared" ref="AC72:AC79" si="4">$AB$74*$J$74</f>
        <v>0</v>
      </c>
      <c r="AM72" s="63" t="s">
        <v>1582</v>
      </c>
      <c r="AO72" s="63" t="s">
        <v>1578</v>
      </c>
      <c r="AP72" s="63" t="s">
        <v>1536</v>
      </c>
      <c r="AT72" s="3" t="s">
        <v>1577</v>
      </c>
      <c r="AZ72" s="107">
        <f t="shared" ref="AZ72:AZ79" si="5">IF($T$74="základní",$O$74,0)</f>
        <v>8200</v>
      </c>
      <c r="BA72" s="107">
        <f t="shared" ref="BA72:BA79" si="6">IF($T$74="snížená",$O$74,0)</f>
        <v>0</v>
      </c>
      <c r="BB72" s="107">
        <f t="shared" ref="BB72:BB79" si="7">IF($T$74="zákl. přenesená",$O$74,0)</f>
        <v>0</v>
      </c>
      <c r="BC72" s="107">
        <f t="shared" ref="BC72:BC79" si="8">IF($T$74="sníž. přenesená",$O$74,0)</f>
        <v>0</v>
      </c>
      <c r="BD72" s="107">
        <f t="shared" ref="BD72:BD79" si="9">IF($T$74="nulová",$O$74,0)</f>
        <v>0</v>
      </c>
      <c r="BE72" s="63" t="s">
        <v>1501</v>
      </c>
      <c r="BF72" s="107">
        <f t="shared" ref="BF72:BF79" si="10">ROUND($U$74*$J$74,2)</f>
        <v>8200</v>
      </c>
      <c r="BG72" s="63" t="s">
        <v>1582</v>
      </c>
      <c r="BH72" s="63" t="s">
        <v>236</v>
      </c>
    </row>
    <row r="73" spans="1:60" s="3" customFormat="1" ht="27" customHeight="1">
      <c r="A73" s="16"/>
      <c r="B73" s="97">
        <v>2</v>
      </c>
      <c r="C73" s="97" t="s">
        <v>1578</v>
      </c>
      <c r="D73" s="162" t="s">
        <v>535</v>
      </c>
      <c r="E73" s="605" t="s">
        <v>534</v>
      </c>
      <c r="F73" s="432"/>
      <c r="G73" s="432"/>
      <c r="H73" s="432"/>
      <c r="I73" s="343" t="s">
        <v>530</v>
      </c>
      <c r="J73" s="101">
        <v>1</v>
      </c>
      <c r="K73" s="424">
        <v>8200</v>
      </c>
      <c r="L73" s="425"/>
      <c r="M73" s="425"/>
      <c r="N73" s="426"/>
      <c r="O73" s="383">
        <f t="shared" ref="O73:O79" si="11">K73*J73</f>
        <v>8200</v>
      </c>
      <c r="P73" s="432"/>
      <c r="Q73" s="99" t="s">
        <v>1595</v>
      </c>
      <c r="R73" s="16"/>
      <c r="S73" s="103"/>
      <c r="T73" s="104" t="s">
        <v>1515</v>
      </c>
      <c r="U73" s="68">
        <f t="shared" si="0"/>
        <v>8200</v>
      </c>
      <c r="V73" s="68">
        <f t="shared" si="1"/>
        <v>8200</v>
      </c>
      <c r="W73" s="68">
        <f t="shared" si="2"/>
        <v>0</v>
      </c>
      <c r="Z73" s="105">
        <v>1.4999999999999999E-4</v>
      </c>
      <c r="AA73" s="105">
        <f t="shared" si="3"/>
        <v>1.4999999999999999E-4</v>
      </c>
      <c r="AB73" s="105">
        <v>0</v>
      </c>
      <c r="AC73" s="106">
        <f t="shared" si="4"/>
        <v>0</v>
      </c>
      <c r="AM73" s="63" t="s">
        <v>1582</v>
      </c>
      <c r="AO73" s="63" t="s">
        <v>1578</v>
      </c>
      <c r="AP73" s="63" t="s">
        <v>1536</v>
      </c>
      <c r="AT73" s="3" t="s">
        <v>1577</v>
      </c>
      <c r="AZ73" s="107">
        <f t="shared" si="5"/>
        <v>8200</v>
      </c>
      <c r="BA73" s="107">
        <f t="shared" si="6"/>
        <v>0</v>
      </c>
      <c r="BB73" s="107">
        <f t="shared" si="7"/>
        <v>0</v>
      </c>
      <c r="BC73" s="107">
        <f t="shared" si="8"/>
        <v>0</v>
      </c>
      <c r="BD73" s="107">
        <f t="shared" si="9"/>
        <v>0</v>
      </c>
      <c r="BE73" s="63" t="s">
        <v>1501</v>
      </c>
      <c r="BF73" s="107">
        <f t="shared" si="10"/>
        <v>8200</v>
      </c>
      <c r="BG73" s="63" t="s">
        <v>1582</v>
      </c>
      <c r="BH73" s="63" t="s">
        <v>236</v>
      </c>
    </row>
    <row r="74" spans="1:60" s="3" customFormat="1" ht="27" customHeight="1">
      <c r="A74" s="16"/>
      <c r="B74" s="97">
        <v>3</v>
      </c>
      <c r="C74" s="97" t="s">
        <v>1578</v>
      </c>
      <c r="D74" s="162" t="s">
        <v>536</v>
      </c>
      <c r="E74" s="605" t="s">
        <v>537</v>
      </c>
      <c r="F74" s="432"/>
      <c r="G74" s="432"/>
      <c r="H74" s="432"/>
      <c r="I74" s="343" t="s">
        <v>530</v>
      </c>
      <c r="J74" s="101">
        <v>1</v>
      </c>
      <c r="K74" s="424">
        <v>8200</v>
      </c>
      <c r="L74" s="425"/>
      <c r="M74" s="425"/>
      <c r="N74" s="426"/>
      <c r="O74" s="383">
        <f t="shared" si="11"/>
        <v>8200</v>
      </c>
      <c r="P74" s="432"/>
      <c r="Q74" s="99" t="s">
        <v>1595</v>
      </c>
      <c r="R74" s="16"/>
      <c r="S74" s="103"/>
      <c r="T74" s="104" t="s">
        <v>1515</v>
      </c>
      <c r="U74" s="68">
        <f t="shared" si="0"/>
        <v>8200</v>
      </c>
      <c r="V74" s="68">
        <f t="shared" si="1"/>
        <v>8200</v>
      </c>
      <c r="W74" s="68">
        <f t="shared" si="2"/>
        <v>0</v>
      </c>
      <c r="Z74" s="105">
        <v>1.4999999999999999E-4</v>
      </c>
      <c r="AA74" s="105">
        <f t="shared" si="3"/>
        <v>1.4999999999999999E-4</v>
      </c>
      <c r="AB74" s="105">
        <v>0</v>
      </c>
      <c r="AC74" s="106">
        <f t="shared" si="4"/>
        <v>0</v>
      </c>
      <c r="AM74" s="63" t="s">
        <v>1582</v>
      </c>
      <c r="AO74" s="63" t="s">
        <v>1578</v>
      </c>
      <c r="AP74" s="63" t="s">
        <v>1536</v>
      </c>
      <c r="AT74" s="3" t="s">
        <v>1577</v>
      </c>
      <c r="AZ74" s="107">
        <f t="shared" si="5"/>
        <v>8200</v>
      </c>
      <c r="BA74" s="107">
        <f t="shared" si="6"/>
        <v>0</v>
      </c>
      <c r="BB74" s="107">
        <f t="shared" si="7"/>
        <v>0</v>
      </c>
      <c r="BC74" s="107">
        <f t="shared" si="8"/>
        <v>0</v>
      </c>
      <c r="BD74" s="107">
        <f t="shared" si="9"/>
        <v>0</v>
      </c>
      <c r="BE74" s="63" t="s">
        <v>1501</v>
      </c>
      <c r="BF74" s="107">
        <f t="shared" si="10"/>
        <v>8200</v>
      </c>
      <c r="BG74" s="63" t="s">
        <v>1582</v>
      </c>
      <c r="BH74" s="63" t="s">
        <v>236</v>
      </c>
    </row>
    <row r="75" spans="1:60" s="3" customFormat="1" ht="27" customHeight="1">
      <c r="A75" s="16"/>
      <c r="B75" s="97">
        <v>4</v>
      </c>
      <c r="C75" s="97" t="s">
        <v>1578</v>
      </c>
      <c r="D75" s="162" t="s">
        <v>538</v>
      </c>
      <c r="E75" s="605" t="s">
        <v>531</v>
      </c>
      <c r="F75" s="432"/>
      <c r="G75" s="432"/>
      <c r="H75" s="432"/>
      <c r="I75" s="343" t="s">
        <v>530</v>
      </c>
      <c r="J75" s="101">
        <v>1</v>
      </c>
      <c r="K75" s="424">
        <v>16400</v>
      </c>
      <c r="L75" s="425"/>
      <c r="M75" s="425"/>
      <c r="N75" s="426"/>
      <c r="O75" s="383">
        <f t="shared" si="11"/>
        <v>16400</v>
      </c>
      <c r="P75" s="432"/>
      <c r="Q75" s="99" t="s">
        <v>1595</v>
      </c>
      <c r="R75" s="16"/>
      <c r="S75" s="103"/>
      <c r="T75" s="104" t="s">
        <v>1515</v>
      </c>
      <c r="U75" s="68">
        <f t="shared" si="0"/>
        <v>8200</v>
      </c>
      <c r="V75" s="68">
        <f t="shared" si="1"/>
        <v>8200</v>
      </c>
      <c r="W75" s="68">
        <f t="shared" si="2"/>
        <v>0</v>
      </c>
      <c r="Z75" s="105">
        <v>1.4999999999999999E-4</v>
      </c>
      <c r="AA75" s="105">
        <f t="shared" si="3"/>
        <v>1.4999999999999999E-4</v>
      </c>
      <c r="AB75" s="105">
        <v>0</v>
      </c>
      <c r="AC75" s="106">
        <f t="shared" si="4"/>
        <v>0</v>
      </c>
      <c r="AM75" s="63" t="s">
        <v>1582</v>
      </c>
      <c r="AO75" s="63" t="s">
        <v>1578</v>
      </c>
      <c r="AP75" s="63" t="s">
        <v>1536</v>
      </c>
      <c r="AT75" s="3" t="s">
        <v>1577</v>
      </c>
      <c r="AZ75" s="107">
        <f t="shared" si="5"/>
        <v>8200</v>
      </c>
      <c r="BA75" s="107">
        <f t="shared" si="6"/>
        <v>0</v>
      </c>
      <c r="BB75" s="107">
        <f t="shared" si="7"/>
        <v>0</v>
      </c>
      <c r="BC75" s="107">
        <f t="shared" si="8"/>
        <v>0</v>
      </c>
      <c r="BD75" s="107">
        <f t="shared" si="9"/>
        <v>0</v>
      </c>
      <c r="BE75" s="63" t="s">
        <v>1501</v>
      </c>
      <c r="BF75" s="107">
        <f t="shared" si="10"/>
        <v>8200</v>
      </c>
      <c r="BG75" s="63" t="s">
        <v>1582</v>
      </c>
      <c r="BH75" s="63" t="s">
        <v>236</v>
      </c>
    </row>
    <row r="76" spans="1:60" s="3" customFormat="1" ht="27" customHeight="1">
      <c r="A76" s="16"/>
      <c r="B76" s="97">
        <v>5</v>
      </c>
      <c r="C76" s="97" t="s">
        <v>1578</v>
      </c>
      <c r="D76" s="162" t="s">
        <v>539</v>
      </c>
      <c r="E76" s="449" t="s">
        <v>540</v>
      </c>
      <c r="F76" s="432"/>
      <c r="G76" s="432"/>
      <c r="H76" s="432"/>
      <c r="I76" s="343" t="s">
        <v>530</v>
      </c>
      <c r="J76" s="101">
        <v>1</v>
      </c>
      <c r="K76" s="424">
        <v>4100</v>
      </c>
      <c r="L76" s="425"/>
      <c r="M76" s="425"/>
      <c r="N76" s="426"/>
      <c r="O76" s="383">
        <f t="shared" si="11"/>
        <v>4100</v>
      </c>
      <c r="P76" s="432"/>
      <c r="Q76" s="99" t="s">
        <v>1595</v>
      </c>
      <c r="R76" s="16"/>
      <c r="S76" s="103"/>
      <c r="T76" s="104" t="s">
        <v>1515</v>
      </c>
      <c r="U76" s="68">
        <f t="shared" si="0"/>
        <v>8200</v>
      </c>
      <c r="V76" s="68">
        <f t="shared" si="1"/>
        <v>8200</v>
      </c>
      <c r="W76" s="68">
        <f t="shared" si="2"/>
        <v>0</v>
      </c>
      <c r="Z76" s="105">
        <v>1.4999999999999999E-4</v>
      </c>
      <c r="AA76" s="105">
        <f t="shared" si="3"/>
        <v>1.4999999999999999E-4</v>
      </c>
      <c r="AB76" s="105">
        <v>0</v>
      </c>
      <c r="AC76" s="106">
        <f t="shared" si="4"/>
        <v>0</v>
      </c>
      <c r="AM76" s="63" t="s">
        <v>1582</v>
      </c>
      <c r="AO76" s="63" t="s">
        <v>1578</v>
      </c>
      <c r="AP76" s="63" t="s">
        <v>1536</v>
      </c>
      <c r="AT76" s="3" t="s">
        <v>1577</v>
      </c>
      <c r="AZ76" s="107">
        <f t="shared" si="5"/>
        <v>8200</v>
      </c>
      <c r="BA76" s="107">
        <f t="shared" si="6"/>
        <v>0</v>
      </c>
      <c r="BB76" s="107">
        <f t="shared" si="7"/>
        <v>0</v>
      </c>
      <c r="BC76" s="107">
        <f t="shared" si="8"/>
        <v>0</v>
      </c>
      <c r="BD76" s="107">
        <f t="shared" si="9"/>
        <v>0</v>
      </c>
      <c r="BE76" s="63" t="s">
        <v>1501</v>
      </c>
      <c r="BF76" s="107">
        <f t="shared" si="10"/>
        <v>8200</v>
      </c>
      <c r="BG76" s="63" t="s">
        <v>1582</v>
      </c>
      <c r="BH76" s="63" t="s">
        <v>236</v>
      </c>
    </row>
    <row r="77" spans="1:60" s="3" customFormat="1" ht="27" customHeight="1">
      <c r="A77" s="16"/>
      <c r="B77" s="97">
        <v>6</v>
      </c>
      <c r="C77" s="97" t="s">
        <v>1578</v>
      </c>
      <c r="D77" s="162" t="s">
        <v>541</v>
      </c>
      <c r="E77" s="449" t="s">
        <v>542</v>
      </c>
      <c r="F77" s="432"/>
      <c r="G77" s="432"/>
      <c r="H77" s="432"/>
      <c r="I77" s="343" t="s">
        <v>530</v>
      </c>
      <c r="J77" s="101">
        <v>1</v>
      </c>
      <c r="K77" s="424">
        <v>8200</v>
      </c>
      <c r="L77" s="425"/>
      <c r="M77" s="425"/>
      <c r="N77" s="426"/>
      <c r="O77" s="383">
        <f t="shared" si="11"/>
        <v>8200</v>
      </c>
      <c r="P77" s="432"/>
      <c r="Q77" s="99" t="s">
        <v>1595</v>
      </c>
      <c r="R77" s="16"/>
      <c r="S77" s="103"/>
      <c r="T77" s="104" t="s">
        <v>1515</v>
      </c>
      <c r="U77" s="68">
        <f t="shared" si="0"/>
        <v>8200</v>
      </c>
      <c r="V77" s="68">
        <f t="shared" si="1"/>
        <v>8200</v>
      </c>
      <c r="W77" s="68">
        <f t="shared" si="2"/>
        <v>0</v>
      </c>
      <c r="Z77" s="105">
        <v>1.4999999999999999E-4</v>
      </c>
      <c r="AA77" s="105">
        <f t="shared" si="3"/>
        <v>1.4999999999999999E-4</v>
      </c>
      <c r="AB77" s="105">
        <v>0</v>
      </c>
      <c r="AC77" s="106">
        <f t="shared" si="4"/>
        <v>0</v>
      </c>
      <c r="AM77" s="63" t="s">
        <v>1582</v>
      </c>
      <c r="AO77" s="63" t="s">
        <v>1578</v>
      </c>
      <c r="AP77" s="63" t="s">
        <v>1536</v>
      </c>
      <c r="AT77" s="3" t="s">
        <v>1577</v>
      </c>
      <c r="AZ77" s="107">
        <f t="shared" si="5"/>
        <v>8200</v>
      </c>
      <c r="BA77" s="107">
        <f t="shared" si="6"/>
        <v>0</v>
      </c>
      <c r="BB77" s="107">
        <f t="shared" si="7"/>
        <v>0</v>
      </c>
      <c r="BC77" s="107">
        <f t="shared" si="8"/>
        <v>0</v>
      </c>
      <c r="BD77" s="107">
        <f t="shared" si="9"/>
        <v>0</v>
      </c>
      <c r="BE77" s="63" t="s">
        <v>1501</v>
      </c>
      <c r="BF77" s="107">
        <f t="shared" si="10"/>
        <v>8200</v>
      </c>
      <c r="BG77" s="63" t="s">
        <v>1582</v>
      </c>
      <c r="BH77" s="63" t="s">
        <v>236</v>
      </c>
    </row>
    <row r="78" spans="1:60" s="3" customFormat="1" ht="27" customHeight="1">
      <c r="A78" s="16"/>
      <c r="B78" s="97">
        <v>7</v>
      </c>
      <c r="C78" s="97" t="s">
        <v>1578</v>
      </c>
      <c r="D78" s="162" t="s">
        <v>546</v>
      </c>
      <c r="E78" s="449" t="s">
        <v>543</v>
      </c>
      <c r="F78" s="432"/>
      <c r="G78" s="432"/>
      <c r="H78" s="432"/>
      <c r="I78" s="343" t="s">
        <v>530</v>
      </c>
      <c r="J78" s="101">
        <v>1</v>
      </c>
      <c r="K78" s="424">
        <v>4100</v>
      </c>
      <c r="L78" s="425"/>
      <c r="M78" s="425"/>
      <c r="N78" s="426"/>
      <c r="O78" s="383">
        <f t="shared" si="11"/>
        <v>4100</v>
      </c>
      <c r="P78" s="432"/>
      <c r="Q78" s="99" t="s">
        <v>1595</v>
      </c>
      <c r="R78" s="16"/>
      <c r="S78" s="103"/>
      <c r="T78" s="104" t="s">
        <v>1515</v>
      </c>
      <c r="U78" s="68">
        <f t="shared" si="0"/>
        <v>8200</v>
      </c>
      <c r="V78" s="68">
        <f t="shared" si="1"/>
        <v>8200</v>
      </c>
      <c r="W78" s="68">
        <f t="shared" si="2"/>
        <v>0</v>
      </c>
      <c r="Z78" s="105">
        <v>1.4999999999999999E-4</v>
      </c>
      <c r="AA78" s="105">
        <f t="shared" si="3"/>
        <v>1.4999999999999999E-4</v>
      </c>
      <c r="AB78" s="105">
        <v>0</v>
      </c>
      <c r="AC78" s="106">
        <f t="shared" si="4"/>
        <v>0</v>
      </c>
      <c r="AM78" s="63" t="s">
        <v>1582</v>
      </c>
      <c r="AO78" s="63" t="s">
        <v>1578</v>
      </c>
      <c r="AP78" s="63" t="s">
        <v>1536</v>
      </c>
      <c r="AT78" s="3" t="s">
        <v>1577</v>
      </c>
      <c r="AZ78" s="107">
        <f t="shared" si="5"/>
        <v>8200</v>
      </c>
      <c r="BA78" s="107">
        <f t="shared" si="6"/>
        <v>0</v>
      </c>
      <c r="BB78" s="107">
        <f t="shared" si="7"/>
        <v>0</v>
      </c>
      <c r="BC78" s="107">
        <f t="shared" si="8"/>
        <v>0</v>
      </c>
      <c r="BD78" s="107">
        <f t="shared" si="9"/>
        <v>0</v>
      </c>
      <c r="BE78" s="63" t="s">
        <v>1501</v>
      </c>
      <c r="BF78" s="107">
        <f t="shared" si="10"/>
        <v>8200</v>
      </c>
      <c r="BG78" s="63" t="s">
        <v>1582</v>
      </c>
      <c r="BH78" s="63" t="s">
        <v>236</v>
      </c>
    </row>
    <row r="79" spans="1:60" s="3" customFormat="1" ht="27" customHeight="1">
      <c r="A79" s="16"/>
      <c r="B79" s="97">
        <v>8</v>
      </c>
      <c r="C79" s="97" t="s">
        <v>1578</v>
      </c>
      <c r="D79" s="162" t="s">
        <v>545</v>
      </c>
      <c r="E79" s="449" t="s">
        <v>544</v>
      </c>
      <c r="F79" s="432"/>
      <c r="G79" s="432"/>
      <c r="H79" s="432"/>
      <c r="I79" s="343" t="s">
        <v>530</v>
      </c>
      <c r="J79" s="101">
        <v>1</v>
      </c>
      <c r="K79" s="424">
        <v>8200</v>
      </c>
      <c r="L79" s="425"/>
      <c r="M79" s="425"/>
      <c r="N79" s="426"/>
      <c r="O79" s="383">
        <f t="shared" si="11"/>
        <v>8200</v>
      </c>
      <c r="P79" s="432"/>
      <c r="Q79" s="99" t="s">
        <v>1595</v>
      </c>
      <c r="R79" s="16"/>
      <c r="S79" s="103"/>
      <c r="T79" s="104" t="s">
        <v>1515</v>
      </c>
      <c r="U79" s="68">
        <f t="shared" si="0"/>
        <v>8200</v>
      </c>
      <c r="V79" s="68">
        <f t="shared" si="1"/>
        <v>8200</v>
      </c>
      <c r="W79" s="68">
        <f t="shared" si="2"/>
        <v>0</v>
      </c>
      <c r="Z79" s="105">
        <v>1.4999999999999999E-4</v>
      </c>
      <c r="AA79" s="105">
        <f t="shared" si="3"/>
        <v>1.4999999999999999E-4</v>
      </c>
      <c r="AB79" s="105">
        <v>0</v>
      </c>
      <c r="AC79" s="106">
        <f t="shared" si="4"/>
        <v>0</v>
      </c>
      <c r="AM79" s="63" t="s">
        <v>1582</v>
      </c>
      <c r="AO79" s="63" t="s">
        <v>1578</v>
      </c>
      <c r="AP79" s="63" t="s">
        <v>1536</v>
      </c>
      <c r="AT79" s="3" t="s">
        <v>1577</v>
      </c>
      <c r="AZ79" s="107">
        <f t="shared" si="5"/>
        <v>8200</v>
      </c>
      <c r="BA79" s="107">
        <f t="shared" si="6"/>
        <v>0</v>
      </c>
      <c r="BB79" s="107">
        <f t="shared" si="7"/>
        <v>0</v>
      </c>
      <c r="BC79" s="107">
        <f t="shared" si="8"/>
        <v>0</v>
      </c>
      <c r="BD79" s="107">
        <f t="shared" si="9"/>
        <v>0</v>
      </c>
      <c r="BE79" s="63" t="s">
        <v>1501</v>
      </c>
      <c r="BF79" s="107">
        <f t="shared" si="10"/>
        <v>8200</v>
      </c>
      <c r="BG79" s="63" t="s">
        <v>1582</v>
      </c>
      <c r="BH79" s="63" t="s">
        <v>236</v>
      </c>
    </row>
    <row r="80" spans="1:60" s="3" customFormat="1" ht="7.5" customHeight="1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16"/>
    </row>
  </sheetData>
  <mergeCells count="74">
    <mergeCell ref="O74:P74"/>
    <mergeCell ref="K72:N72"/>
    <mergeCell ref="E75:H75"/>
    <mergeCell ref="L69:P69"/>
    <mergeCell ref="L70:P70"/>
    <mergeCell ref="E72:H72"/>
    <mergeCell ref="O73:P73"/>
    <mergeCell ref="L71:P71"/>
    <mergeCell ref="E74:H74"/>
    <mergeCell ref="K74:N74"/>
    <mergeCell ref="E79:H79"/>
    <mergeCell ref="K79:N79"/>
    <mergeCell ref="O79:P79"/>
    <mergeCell ref="E76:H76"/>
    <mergeCell ref="E78:H78"/>
    <mergeCell ref="K78:N78"/>
    <mergeCell ref="O78:P78"/>
    <mergeCell ref="E77:H77"/>
    <mergeCell ref="K77:N77"/>
    <mergeCell ref="O77:P77"/>
    <mergeCell ref="O72:P72"/>
    <mergeCell ref="E73:H73"/>
    <mergeCell ref="K73:N73"/>
    <mergeCell ref="B58:Q58"/>
    <mergeCell ref="E60:P60"/>
    <mergeCell ref="E61:P61"/>
    <mergeCell ref="L63:O63"/>
    <mergeCell ref="E68:H68"/>
    <mergeCell ref="K68:N68"/>
    <mergeCell ref="O68:P68"/>
    <mergeCell ref="J47:K47"/>
    <mergeCell ref="L47:P47"/>
    <mergeCell ref="G49:I49"/>
    <mergeCell ref="J49:K49"/>
    <mergeCell ref="L49:P49"/>
    <mergeCell ref="G50:I50"/>
    <mergeCell ref="J50:K50"/>
    <mergeCell ref="L50:P50"/>
    <mergeCell ref="G29:I29"/>
    <mergeCell ref="L29:O29"/>
    <mergeCell ref="G51:I51"/>
    <mergeCell ref="J51:K51"/>
    <mergeCell ref="L51:P51"/>
    <mergeCell ref="E39:P39"/>
    <mergeCell ref="E40:P40"/>
    <mergeCell ref="L42:O42"/>
    <mergeCell ref="B47:F47"/>
    <mergeCell ref="G47:I47"/>
    <mergeCell ref="N13:O13"/>
    <mergeCell ref="N14:O14"/>
    <mergeCell ref="N16:O16"/>
    <mergeCell ref="N17:O17"/>
    <mergeCell ref="K31:O31"/>
    <mergeCell ref="B37:Q37"/>
    <mergeCell ref="G25:I25"/>
    <mergeCell ref="L25:O25"/>
    <mergeCell ref="G26:I26"/>
    <mergeCell ref="L26:O26"/>
    <mergeCell ref="B2:Q2"/>
    <mergeCell ref="E4:P4"/>
    <mergeCell ref="E5:P5"/>
    <mergeCell ref="N8:O8"/>
    <mergeCell ref="N10:O10"/>
    <mergeCell ref="N11:O11"/>
    <mergeCell ref="K76:N76"/>
    <mergeCell ref="O76:P76"/>
    <mergeCell ref="K75:N75"/>
    <mergeCell ref="O75:P75"/>
    <mergeCell ref="D20:O20"/>
    <mergeCell ref="L23:O23"/>
    <mergeCell ref="G27:I27"/>
    <mergeCell ref="L27:O27"/>
    <mergeCell ref="G28:I28"/>
    <mergeCell ref="L28:O28"/>
  </mergeCells>
  <phoneticPr fontId="27" type="noConversion"/>
  <pageMargins left="0.59027779102325439" right="0.59027779102325439" top="0.59027779102325439" bottom="0.59027779102325439" header="0" footer="0"/>
  <pageSetup paperSize="9" scale="89" fitToHeight="100" orientation="portrait" blackAndWhite="1" r:id="rId1"/>
  <headerFooter alignWithMargins="0"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68</vt:i4>
      </vt:variant>
    </vt:vector>
  </HeadingPairs>
  <TitlesOfParts>
    <vt:vector size="103" baseType="lpstr">
      <vt:lpstr>Rekapitulace stavby</vt:lpstr>
      <vt:lpstr>Rekapitulace kotelny</vt:lpstr>
      <vt:lpstr>Rekapitulace skoly</vt:lpstr>
      <vt:lpstr>Rekapitulace aula</vt:lpstr>
      <vt:lpstr>Rekapitulace laboratore</vt:lpstr>
      <vt:lpstr>Rekapitulace sauna</vt:lpstr>
      <vt:lpstr>Rekapitulace dilny</vt:lpstr>
      <vt:lpstr>Rekapitulace garaze</vt:lpstr>
      <vt:lpstr>Rekapitulacevenkovni rozvody</vt:lpstr>
      <vt:lpstr>Rekapitulace TRV</vt:lpstr>
      <vt:lpstr>132121-1_1 - KOTELNA</vt:lpstr>
      <vt:lpstr>132121-1_2-1 - KOTELNA</vt:lpstr>
      <vt:lpstr>132121-1_2-2- KOTELNA</vt:lpstr>
      <vt:lpstr>132121-1_2-3 - KOTELNA</vt:lpstr>
      <vt:lpstr>132121-2_1 - ŠKOLA</vt:lpstr>
      <vt:lpstr>132121-2_2 - ŠKOLA</vt:lpstr>
      <vt:lpstr>132121-3_1 - AULA</vt:lpstr>
      <vt:lpstr>132121-3_2 - AULA</vt:lpstr>
      <vt:lpstr>132121-4_1 - LABORATOŘE</vt:lpstr>
      <vt:lpstr>132121-4_2 - LABORATOŘE</vt:lpstr>
      <vt:lpstr>132121-5_1 - SAUNA</vt:lpstr>
      <vt:lpstr>132121-5_2 - SAUNA</vt:lpstr>
      <vt:lpstr>132121-6_1 - DÍLNY</vt:lpstr>
      <vt:lpstr>132121-6_2 - DÍLNY</vt:lpstr>
      <vt:lpstr>132121-7_1 - GARÁŽE</vt:lpstr>
      <vt:lpstr>132121-7_2 - GARÁŽE</vt:lpstr>
      <vt:lpstr>132121-8_1-1 - VENK.ROZVODY</vt:lpstr>
      <vt:lpstr>132121-8_1-2 - VENK.ROZVODY</vt:lpstr>
      <vt:lpstr>132121-8_2 - VENK.ROZVODY</vt:lpstr>
      <vt:lpstr>132121-9_1 - TRV Internát</vt:lpstr>
      <vt:lpstr>132121-9_2 - TRV Učební pavilon</vt:lpstr>
      <vt:lpstr>132121-9_3 - TRV Sauna</vt:lpstr>
      <vt:lpstr>132121-9_4 - TRV Ostatní objekt</vt:lpstr>
      <vt:lpstr>132121-0 - VON</vt:lpstr>
      <vt:lpstr>List1</vt:lpstr>
      <vt:lpstr>'132121-0 - VON'!Názvy_tisku</vt:lpstr>
      <vt:lpstr>'132121-1_1 - KOTELNA'!Názvy_tisku</vt:lpstr>
      <vt:lpstr>'132121-1_2-1 - KOTELNA'!Názvy_tisku</vt:lpstr>
      <vt:lpstr>'132121-1_2-2- KOTELNA'!Názvy_tisku</vt:lpstr>
      <vt:lpstr>'132121-1_2-3 - KOTELNA'!Názvy_tisku</vt:lpstr>
      <vt:lpstr>'132121-2_1 - ŠKOLA'!Názvy_tisku</vt:lpstr>
      <vt:lpstr>'132121-2_2 - ŠKOLA'!Názvy_tisku</vt:lpstr>
      <vt:lpstr>'132121-3_1 - AULA'!Názvy_tisku</vt:lpstr>
      <vt:lpstr>'132121-3_2 - AULA'!Názvy_tisku</vt:lpstr>
      <vt:lpstr>'132121-4_1 - LABORATOŘE'!Názvy_tisku</vt:lpstr>
      <vt:lpstr>'132121-4_2 - LABORATOŘE'!Názvy_tisku</vt:lpstr>
      <vt:lpstr>'132121-5_1 - SAUNA'!Názvy_tisku</vt:lpstr>
      <vt:lpstr>'132121-5_2 - SAUNA'!Názvy_tisku</vt:lpstr>
      <vt:lpstr>'132121-6_1 - DÍLNY'!Názvy_tisku</vt:lpstr>
      <vt:lpstr>'132121-6_2 - DÍLNY'!Názvy_tisku</vt:lpstr>
      <vt:lpstr>'132121-7_1 - GARÁŽE'!Názvy_tisku</vt:lpstr>
      <vt:lpstr>'132121-7_2 - GARÁŽE'!Názvy_tisku</vt:lpstr>
      <vt:lpstr>'132121-8_1-1 - VENK.ROZVODY'!Názvy_tisku</vt:lpstr>
      <vt:lpstr>'132121-8_1-2 - VENK.ROZVODY'!Názvy_tisku</vt:lpstr>
      <vt:lpstr>'132121-8_2 - VENK.ROZVODY'!Názvy_tisku</vt:lpstr>
      <vt:lpstr>'132121-9_1 - TRV Internát'!Názvy_tisku</vt:lpstr>
      <vt:lpstr>'132121-9_2 - TRV Učební pavilon'!Názvy_tisku</vt:lpstr>
      <vt:lpstr>'132121-9_3 - TRV Sauna'!Názvy_tisku</vt:lpstr>
      <vt:lpstr>'132121-9_4 - TRV Ostatní objekt'!Názvy_tisku</vt:lpstr>
      <vt:lpstr>'Rekapitulace aula'!Názvy_tisku</vt:lpstr>
      <vt:lpstr>'Rekapitulace dilny'!Názvy_tisku</vt:lpstr>
      <vt:lpstr>'Rekapitulace garaze'!Názvy_tisku</vt:lpstr>
      <vt:lpstr>'Rekapitulace kotelny'!Názvy_tisku</vt:lpstr>
      <vt:lpstr>'Rekapitulace laboratore'!Názvy_tisku</vt:lpstr>
      <vt:lpstr>'Rekapitulace sauna'!Názvy_tisku</vt:lpstr>
      <vt:lpstr>'Rekapitulace skoly'!Názvy_tisku</vt:lpstr>
      <vt:lpstr>'Rekapitulace stavby'!Názvy_tisku</vt:lpstr>
      <vt:lpstr>'Rekapitulace TRV'!Názvy_tisku</vt:lpstr>
      <vt:lpstr>'Rekapitulacevenkovni rozvody'!Názvy_tisku</vt:lpstr>
      <vt:lpstr>'132121-0 - VON'!Oblast_tisku</vt:lpstr>
      <vt:lpstr>'132121-1_1 - KOTELNA'!Oblast_tisku</vt:lpstr>
      <vt:lpstr>'132121-1_2-1 - KOTELNA'!Oblast_tisku</vt:lpstr>
      <vt:lpstr>'132121-1_2-2- KOTELNA'!Oblast_tisku</vt:lpstr>
      <vt:lpstr>'132121-1_2-3 - KOTELNA'!Oblast_tisku</vt:lpstr>
      <vt:lpstr>'132121-2_1 - ŠKOLA'!Oblast_tisku</vt:lpstr>
      <vt:lpstr>'132121-2_2 - ŠKOLA'!Oblast_tisku</vt:lpstr>
      <vt:lpstr>'132121-3_1 - AULA'!Oblast_tisku</vt:lpstr>
      <vt:lpstr>'132121-3_2 - AULA'!Oblast_tisku</vt:lpstr>
      <vt:lpstr>'132121-4_1 - LABORATOŘE'!Oblast_tisku</vt:lpstr>
      <vt:lpstr>'132121-4_2 - LABORATOŘE'!Oblast_tisku</vt:lpstr>
      <vt:lpstr>'132121-5_1 - SAUNA'!Oblast_tisku</vt:lpstr>
      <vt:lpstr>'132121-5_2 - SAUNA'!Oblast_tisku</vt:lpstr>
      <vt:lpstr>'132121-6_1 - DÍLNY'!Oblast_tisku</vt:lpstr>
      <vt:lpstr>'132121-6_2 - DÍLNY'!Oblast_tisku</vt:lpstr>
      <vt:lpstr>'132121-7_1 - GARÁŽE'!Oblast_tisku</vt:lpstr>
      <vt:lpstr>'132121-7_2 - GARÁŽE'!Oblast_tisku</vt:lpstr>
      <vt:lpstr>'132121-8_1-1 - VENK.ROZVODY'!Oblast_tisku</vt:lpstr>
      <vt:lpstr>'132121-8_1-2 - VENK.ROZVODY'!Oblast_tisku</vt:lpstr>
      <vt:lpstr>'132121-8_2 - VENK.ROZVODY'!Oblast_tisku</vt:lpstr>
      <vt:lpstr>'132121-9_1 - TRV Internát'!Oblast_tisku</vt:lpstr>
      <vt:lpstr>'132121-9_2 - TRV Učební pavilon'!Oblast_tisku</vt:lpstr>
      <vt:lpstr>'132121-9_3 - TRV Sauna'!Oblast_tisku</vt:lpstr>
      <vt:lpstr>'132121-9_4 - TRV Ostatní objekt'!Oblast_tisku</vt:lpstr>
      <vt:lpstr>'Rekapitulace aula'!Oblast_tisku</vt:lpstr>
      <vt:lpstr>'Rekapitulace dilny'!Oblast_tisku</vt:lpstr>
      <vt:lpstr>'Rekapitulace garaze'!Oblast_tisku</vt:lpstr>
      <vt:lpstr>'Rekapitulace kotelny'!Oblast_tisku</vt:lpstr>
      <vt:lpstr>'Rekapitulace laboratore'!Oblast_tisku</vt:lpstr>
      <vt:lpstr>'Rekapitulace sauna'!Oblast_tisku</vt:lpstr>
      <vt:lpstr>'Rekapitulace skoly'!Oblast_tisku</vt:lpstr>
      <vt:lpstr>'Rekapitulace stavby'!Oblast_tisku</vt:lpstr>
      <vt:lpstr>'Rekapitulace TRV'!Oblast_tisku</vt:lpstr>
      <vt:lpstr>'Rekapitulacevenkovni rozvody'!Oblast_tisku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Svatava Kubová</cp:lastModifiedBy>
  <cp:lastPrinted>2013-11-18T11:52:20Z</cp:lastPrinted>
  <dcterms:created xsi:type="dcterms:W3CDTF">2013-06-19T07:59:14Z</dcterms:created>
  <dcterms:modified xsi:type="dcterms:W3CDTF">2013-11-18T14:01:09Z</dcterms:modified>
</cp:coreProperties>
</file>